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drawings/drawing3.xml" ContentType="application/vnd.openxmlformats-officedocument.drawing+xml"/>
  <Override PartName="/xl/pivotTables/pivotTable2.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Christina.Walsh\Documents\PRA 2019\1652-0062 BASE\2020 EXT\ROCIS\Instrus\"/>
    </mc:Choice>
  </mc:AlternateContent>
  <bookViews>
    <workbookView xWindow="0" yWindow="0" windowWidth="20490" windowHeight="7620" tabRatio="903" firstSheet="2" activeTab="10"/>
  </bookViews>
  <sheets>
    <sheet name="SSI Coversheet" sheetId="5" r:id="rId1"/>
    <sheet name="Scoring Guidance" sheetId="16" r:id="rId2"/>
    <sheet name="Profile" sheetId="6" r:id="rId3"/>
    <sheet name="Checklist" sheetId="1" r:id="rId4"/>
    <sheet name="Additional Information" sheetId="2" r:id="rId5"/>
    <sheet name="Question Mitigation Priorities" sheetId="24" state="hidden" r:id="rId6"/>
    <sheet name="SAI Mitigation Priorities" sheetId="32" state="hidden" r:id="rId7"/>
    <sheet name="Previous BASE Implementation" sheetId="26" r:id="rId8"/>
    <sheet name="Comprehensive Summary" sheetId="10" r:id="rId9"/>
    <sheet name="Comprehensive Charting" sheetId="17" r:id="rId10"/>
    <sheet name="PRA Burden Statement" sheetId="34" r:id="rId11"/>
    <sheet name="Gold Standard Award" sheetId="25" state="hidden" r:id="rId12"/>
    <sheet name="Technical" sheetId="8" state="hidden" r:id="rId13"/>
    <sheet name="Weights" sheetId="7" state="hidden" r:id="rId14"/>
    <sheet name="Data String" sheetId="11" state="hidden" r:id="rId15"/>
    <sheet name="BASE Participant Averages" sheetId="20" state="hidden" r:id="rId16"/>
    <sheet name="Question Mitigation Worksheet" sheetId="14" state="hidden" r:id="rId17"/>
    <sheet name="Dropdown Lists" sheetId="23" state="hidden" r:id="rId18"/>
    <sheet name="Targeted SAI Summary" sheetId="28" state="hidden" r:id="rId19"/>
    <sheet name="Targeted SAI Charting" sheetId="27" state="hidden" r:id="rId20"/>
    <sheet name="SAI Mitigation Worksheet" sheetId="30" state="hidden" r:id="rId21"/>
    <sheet name="Targeted SAI Comparison" sheetId="33" state="hidden" r:id="rId22"/>
  </sheets>
  <externalReferences>
    <externalReference r:id="rId23"/>
  </externalReferences>
  <definedNames>
    <definedName name="_xlnm.Print_Area" localSheetId="4">'Additional Information'!$A$1:$G$65</definedName>
    <definedName name="_xlnm.Print_Area" localSheetId="3">Checklist!$A$1:$F$163</definedName>
    <definedName name="_xlnm.Print_Area" localSheetId="9">'Comprehensive Charting'!$A$1:$W$83</definedName>
    <definedName name="_xlnm.Print_Area" localSheetId="8">'Comprehensive Summary'!$A$2:$C$49</definedName>
    <definedName name="_xlnm.Print_Area" localSheetId="2">Profile!$A$1:$M$52</definedName>
    <definedName name="_xlnm.Print_Area" localSheetId="1">'Scoring Guidance'!$A$1:$D$445</definedName>
    <definedName name="_xlnm.Print_Area" localSheetId="19">'Targeted SAI Charting'!$A$1:$W$82</definedName>
    <definedName name="_xlnm.Print_Area" localSheetId="21">'Targeted SAI Comparison'!$A$2:$F$31</definedName>
    <definedName name="_xlnm.Print_Area" localSheetId="18">'Targeted SAI Summary'!$A$2:$C$42</definedName>
  </definedNames>
  <calcPr calcId="162913"/>
  <pivotCaches>
    <pivotCache cacheId="0" r:id="rId24"/>
    <pivotCache cacheId="1" r:id="rId25"/>
  </pivotCaches>
</workbook>
</file>

<file path=xl/calcChain.xml><?xml version="1.0" encoding="utf-8"?>
<calcChain xmlns="http://schemas.openxmlformats.org/spreadsheetml/2006/main">
  <c r="F43" i="14" l="1"/>
  <c r="F42" i="14"/>
  <c r="F37" i="14"/>
  <c r="C43" i="14"/>
  <c r="C42" i="14"/>
  <c r="C37" i="14"/>
  <c r="F13" i="14"/>
  <c r="C13" i="14"/>
  <c r="A9" i="20" l="1"/>
  <c r="F4" i="1"/>
  <c r="AB2" i="11" l="1"/>
  <c r="AA2" i="11"/>
  <c r="E29" i="33"/>
  <c r="E28" i="33"/>
  <c r="E27" i="33"/>
  <c r="E26" i="33"/>
  <c r="E25" i="33"/>
  <c r="E24" i="33"/>
  <c r="E23" i="33"/>
  <c r="E22" i="33"/>
  <c r="E21" i="33"/>
  <c r="E20" i="33"/>
  <c r="E19" i="33"/>
  <c r="E18" i="33"/>
  <c r="E17" i="33"/>
  <c r="E16" i="33"/>
  <c r="E15" i="33"/>
  <c r="E14" i="33"/>
  <c r="E13" i="33"/>
  <c r="E12" i="33"/>
  <c r="E11" i="33"/>
  <c r="E10" i="33"/>
  <c r="C31" i="33"/>
  <c r="C29" i="33"/>
  <c r="C28" i="33"/>
  <c r="C27" i="33"/>
  <c r="C26" i="33"/>
  <c r="C25" i="33"/>
  <c r="C24" i="33"/>
  <c r="C23" i="33"/>
  <c r="C22" i="33"/>
  <c r="C21" i="33"/>
  <c r="C20" i="33"/>
  <c r="C19" i="33"/>
  <c r="C18" i="33"/>
  <c r="C17" i="33"/>
  <c r="C16" i="33"/>
  <c r="C15" i="33"/>
  <c r="C14" i="33"/>
  <c r="C13" i="33"/>
  <c r="C12" i="33"/>
  <c r="C11" i="33"/>
  <c r="C10" i="33"/>
  <c r="A7" i="33"/>
  <c r="E6" i="33"/>
  <c r="E5" i="33"/>
  <c r="F4" i="33"/>
  <c r="A7" i="11"/>
  <c r="K2" i="11" l="1"/>
  <c r="J2" i="11"/>
  <c r="GK3" i="11"/>
  <c r="GJ3" i="11"/>
  <c r="GI3" i="11"/>
  <c r="GH3" i="11"/>
  <c r="GG3" i="11"/>
  <c r="GF3" i="11"/>
  <c r="GE3" i="11"/>
  <c r="GD3" i="11"/>
  <c r="GC3" i="11"/>
  <c r="GB3" i="11"/>
  <c r="GA3" i="11"/>
  <c r="FZ3" i="11"/>
  <c r="FY3" i="11"/>
  <c r="FX3" i="11"/>
  <c r="FW3" i="11"/>
  <c r="FV3" i="11"/>
  <c r="FU3" i="11"/>
  <c r="FT3" i="11"/>
  <c r="FS3" i="11"/>
  <c r="FR3" i="11"/>
  <c r="FQ3" i="11"/>
  <c r="Y12" i="27"/>
  <c r="Y11" i="27"/>
  <c r="E8" i="28"/>
  <c r="E7" i="28"/>
  <c r="A7" i="28"/>
  <c r="C6" i="28"/>
  <c r="C5" i="28"/>
  <c r="C4" i="28"/>
  <c r="Y11" i="17"/>
  <c r="Y10" i="17"/>
  <c r="C5" i="10"/>
  <c r="C4" i="10"/>
  <c r="E14" i="10"/>
  <c r="E13" i="10"/>
  <c r="A2" i="32" l="1"/>
  <c r="B21" i="30" l="1"/>
  <c r="B20" i="30"/>
  <c r="B19" i="30"/>
  <c r="B18" i="30"/>
  <c r="B17" i="30"/>
  <c r="B16" i="30"/>
  <c r="B15" i="30"/>
  <c r="B14" i="30"/>
  <c r="B13" i="30"/>
  <c r="B12" i="30"/>
  <c r="B11" i="30"/>
  <c r="B10" i="30"/>
  <c r="B9" i="30"/>
  <c r="B8" i="30"/>
  <c r="B7" i="30"/>
  <c r="B6" i="30"/>
  <c r="B5" i="30"/>
  <c r="B4" i="30"/>
  <c r="B3" i="30"/>
  <c r="B2" i="30"/>
  <c r="FD3" i="11" l="1"/>
  <c r="FD2" i="11" s="1"/>
  <c r="CO3" i="11"/>
  <c r="CO2" i="11" s="1"/>
  <c r="CN3" i="11"/>
  <c r="CN2" i="11" s="1"/>
  <c r="CI3" i="11"/>
  <c r="CI2" i="11" s="1"/>
  <c r="BK3" i="11"/>
  <c r="BK2" i="11" s="1"/>
  <c r="B42" i="25" l="1"/>
  <c r="E146" i="8" l="1"/>
  <c r="D146" i="8"/>
  <c r="C146" i="8"/>
  <c r="B146" i="8"/>
  <c r="B146" i="7" s="1"/>
  <c r="A146" i="8"/>
  <c r="A146" i="7" s="1"/>
  <c r="B147" i="8"/>
  <c r="A62" i="7"/>
  <c r="E63" i="8"/>
  <c r="D63" i="8"/>
  <c r="C63" i="8"/>
  <c r="B63" i="8"/>
  <c r="B63" i="7" s="1"/>
  <c r="A63" i="8"/>
  <c r="A63" i="7" s="1"/>
  <c r="E62" i="8"/>
  <c r="D62" i="8"/>
  <c r="C62" i="8"/>
  <c r="B62" i="8"/>
  <c r="B62" i="7" s="1"/>
  <c r="A62" i="8"/>
  <c r="D56" i="8"/>
  <c r="E56" i="8"/>
  <c r="C56" i="8"/>
  <c r="B56" i="8"/>
  <c r="B56" i="7" s="1"/>
  <c r="A56" i="8"/>
  <c r="A56" i="7" s="1"/>
  <c r="D25" i="8"/>
  <c r="E25" i="8"/>
  <c r="C25" i="8"/>
  <c r="B25" i="8"/>
  <c r="B25" i="7" s="1"/>
  <c r="A25" i="8"/>
  <c r="A25" i="7" s="1"/>
  <c r="G62" i="8" l="1"/>
  <c r="F146" i="8"/>
  <c r="G146" i="8"/>
  <c r="G63" i="8"/>
  <c r="F63" i="8"/>
  <c r="F62" i="8"/>
  <c r="G56" i="8"/>
  <c r="F56" i="8"/>
  <c r="G25" i="8"/>
  <c r="F25" i="8"/>
  <c r="C97" i="8"/>
  <c r="B97" i="7" s="1"/>
  <c r="C65" i="8"/>
  <c r="B65" i="7" s="1"/>
  <c r="C42" i="8"/>
  <c r="B42" i="7" s="1"/>
  <c r="C10" i="8"/>
  <c r="B10" i="7" s="1"/>
  <c r="H62" i="8" l="1"/>
  <c r="H146" i="8"/>
  <c r="H63" i="8"/>
  <c r="H56" i="8"/>
  <c r="H25" i="8"/>
  <c r="P44" i="27"/>
  <c r="C45" i="27"/>
  <c r="D45" i="27"/>
  <c r="E45" i="27"/>
  <c r="F45" i="27"/>
  <c r="G45" i="27"/>
  <c r="H45" i="27"/>
  <c r="I45" i="27"/>
  <c r="J45" i="27"/>
  <c r="K45" i="27"/>
  <c r="L45" i="27"/>
  <c r="M45" i="27"/>
  <c r="N45" i="27"/>
  <c r="O45" i="27"/>
  <c r="P45" i="27"/>
  <c r="Q45" i="27"/>
  <c r="R45" i="27"/>
  <c r="S45" i="27"/>
  <c r="T45" i="27"/>
  <c r="U45" i="27"/>
  <c r="V45" i="27"/>
  <c r="W45" i="27"/>
  <c r="Z1" i="27"/>
  <c r="H44" i="27" s="1"/>
  <c r="B45" i="27"/>
  <c r="B44" i="27"/>
  <c r="B4" i="27"/>
  <c r="S4" i="27" s="1"/>
  <c r="B3" i="27"/>
  <c r="W45" i="17"/>
  <c r="V45" i="17"/>
  <c r="U45" i="17"/>
  <c r="T45" i="17"/>
  <c r="S45" i="17"/>
  <c r="R45" i="17"/>
  <c r="Q45" i="17"/>
  <c r="P45" i="17"/>
  <c r="O45" i="17"/>
  <c r="N45" i="17"/>
  <c r="M45" i="17"/>
  <c r="L45" i="17"/>
  <c r="K45" i="17"/>
  <c r="J45" i="17"/>
  <c r="I45" i="17"/>
  <c r="H45" i="17"/>
  <c r="G45" i="17"/>
  <c r="F45" i="17"/>
  <c r="E45" i="17"/>
  <c r="D45" i="17"/>
  <c r="C45" i="17"/>
  <c r="S44" i="27" l="1"/>
  <c r="S47" i="27" s="1"/>
  <c r="W3" i="27"/>
  <c r="D31" i="33" s="1"/>
  <c r="R44" i="27"/>
  <c r="R47" i="27" s="1"/>
  <c r="K44" i="27"/>
  <c r="K47" i="27" s="1"/>
  <c r="O44" i="27"/>
  <c r="O47" i="27" s="1"/>
  <c r="T44" i="27"/>
  <c r="T47" i="27" s="1"/>
  <c r="P3" i="27"/>
  <c r="E44" i="27"/>
  <c r="E47" i="27" s="1"/>
  <c r="M44" i="27"/>
  <c r="M47" i="27" s="1"/>
  <c r="F44" i="27"/>
  <c r="F47" i="27" s="1"/>
  <c r="N44" i="27"/>
  <c r="N47" i="27" s="1"/>
  <c r="V44" i="27"/>
  <c r="V47" i="27" s="1"/>
  <c r="I44" i="27"/>
  <c r="I47" i="27" s="1"/>
  <c r="P47" i="27"/>
  <c r="H47" i="27"/>
  <c r="H4" i="27"/>
  <c r="I4" i="27"/>
  <c r="I3" i="27"/>
  <c r="P4" i="27"/>
  <c r="R3" i="27"/>
  <c r="E3" i="27"/>
  <c r="M3" i="27"/>
  <c r="H3" i="27"/>
  <c r="Q4" i="27"/>
  <c r="K3" i="27"/>
  <c r="S3" i="27"/>
  <c r="T3" i="27"/>
  <c r="F3" i="27"/>
  <c r="N3" i="27"/>
  <c r="V3" i="27"/>
  <c r="O3" i="27"/>
  <c r="C4" i="27"/>
  <c r="D4" i="27"/>
  <c r="T4" i="27"/>
  <c r="M4" i="27"/>
  <c r="U4" i="27"/>
  <c r="F4" i="27"/>
  <c r="N4" i="27"/>
  <c r="V4" i="27"/>
  <c r="R4" i="27"/>
  <c r="K4" i="27"/>
  <c r="L4" i="27"/>
  <c r="E4" i="27"/>
  <c r="G4" i="27"/>
  <c r="O4" i="27"/>
  <c r="W4" i="27"/>
  <c r="J4" i="27"/>
  <c r="W6" i="27" l="1"/>
  <c r="D23" i="33"/>
  <c r="F23" i="33" s="1"/>
  <c r="C23" i="28"/>
  <c r="D25" i="33"/>
  <c r="F25" i="33" s="1"/>
  <c r="C25" i="28"/>
  <c r="D27" i="33"/>
  <c r="F27" i="33" s="1"/>
  <c r="C27" i="28"/>
  <c r="D26" i="33"/>
  <c r="F26" i="33" s="1"/>
  <c r="C26" i="28"/>
  <c r="D29" i="33"/>
  <c r="F29" i="33" s="1"/>
  <c r="C29" i="28"/>
  <c r="D20" i="33"/>
  <c r="F20" i="33" s="1"/>
  <c r="C20" i="28"/>
  <c r="D21" i="33"/>
  <c r="F21" i="33" s="1"/>
  <c r="C21" i="28"/>
  <c r="D22" i="33"/>
  <c r="F22" i="33" s="1"/>
  <c r="C22" i="28"/>
  <c r="D18" i="33"/>
  <c r="F18" i="33" s="1"/>
  <c r="C18" i="28"/>
  <c r="D15" i="33"/>
  <c r="F15" i="33" s="1"/>
  <c r="C15" i="28"/>
  <c r="D13" i="33"/>
  <c r="F13" i="33" s="1"/>
  <c r="C13" i="28"/>
  <c r="D16" i="33"/>
  <c r="F16" i="33" s="1"/>
  <c r="C16" i="28"/>
  <c r="D12" i="33"/>
  <c r="F12" i="33" s="1"/>
  <c r="C12" i="28"/>
  <c r="P6" i="27"/>
  <c r="S6" i="27"/>
  <c r="N6" i="27"/>
  <c r="I6" i="27"/>
  <c r="H6" i="27"/>
  <c r="E6" i="27"/>
  <c r="V6" i="27"/>
  <c r="R6" i="27"/>
  <c r="M6" i="27"/>
  <c r="O6" i="27"/>
  <c r="F6" i="27"/>
  <c r="T6" i="27"/>
  <c r="K6" i="27"/>
  <c r="B443" i="16" l="1"/>
  <c r="B442" i="16"/>
  <c r="A443" i="16"/>
  <c r="A442" i="16"/>
  <c r="A440" i="16"/>
  <c r="B440" i="16"/>
  <c r="A437" i="16"/>
  <c r="A434" i="16"/>
  <c r="A431" i="16"/>
  <c r="A429" i="16"/>
  <c r="A426" i="16"/>
  <c r="A422" i="16"/>
  <c r="A420" i="16"/>
  <c r="A417" i="16"/>
  <c r="A414" i="16"/>
  <c r="A404" i="16"/>
  <c r="B404" i="16"/>
  <c r="B400" i="16"/>
  <c r="B396" i="16"/>
  <c r="B393" i="16"/>
  <c r="A400" i="16"/>
  <c r="A396" i="16"/>
  <c r="A393" i="16"/>
  <c r="A389" i="16"/>
  <c r="A385" i="16"/>
  <c r="A381" i="16"/>
  <c r="A377" i="16"/>
  <c r="B377" i="16"/>
  <c r="B371" i="16"/>
  <c r="B365" i="16"/>
  <c r="A371" i="16"/>
  <c r="A365" i="16"/>
  <c r="A362" i="16"/>
  <c r="B362" i="16"/>
  <c r="B359" i="16"/>
  <c r="B356" i="16"/>
  <c r="B353" i="16"/>
  <c r="B349" i="16"/>
  <c r="A356" i="16"/>
  <c r="A359" i="16"/>
  <c r="A353" i="16"/>
  <c r="A349" i="16"/>
  <c r="A347" i="16"/>
  <c r="A344" i="16"/>
  <c r="A340" i="16"/>
  <c r="A336" i="16"/>
  <c r="A334" i="16"/>
  <c r="A331" i="16"/>
  <c r="A330" i="16"/>
  <c r="A326" i="16"/>
  <c r="A324" i="16"/>
  <c r="A321" i="16"/>
  <c r="A318" i="16"/>
  <c r="A315" i="16"/>
  <c r="A310" i="16"/>
  <c r="B310" i="16"/>
  <c r="A307" i="16"/>
  <c r="B307" i="16"/>
  <c r="A304" i="16"/>
  <c r="B304" i="16"/>
  <c r="A303" i="16"/>
  <c r="B303" i="16"/>
  <c r="A300" i="16"/>
  <c r="B300" i="16"/>
  <c r="A297" i="16"/>
  <c r="B297" i="16"/>
  <c r="A294" i="16"/>
  <c r="B294" i="16"/>
  <c r="A290" i="16"/>
  <c r="B290" i="16"/>
  <c r="A287" i="16"/>
  <c r="B287" i="16"/>
  <c r="A283" i="16"/>
  <c r="B283" i="16"/>
  <c r="A278" i="16"/>
  <c r="B278" i="16"/>
  <c r="A275" i="16"/>
  <c r="B275" i="16"/>
  <c r="A271" i="16"/>
  <c r="B271" i="16"/>
  <c r="A268" i="16"/>
  <c r="B268" i="16"/>
  <c r="A265" i="16"/>
  <c r="B265" i="16"/>
  <c r="A261" i="16"/>
  <c r="B261" i="16"/>
  <c r="A256" i="16"/>
  <c r="B256" i="16"/>
  <c r="A253" i="16"/>
  <c r="B253" i="16"/>
  <c r="A249" i="16"/>
  <c r="B249" i="16"/>
  <c r="A246" i="16"/>
  <c r="B246" i="16"/>
  <c r="A243" i="16"/>
  <c r="B243" i="16"/>
  <c r="A238" i="16"/>
  <c r="B238" i="16"/>
  <c r="A235" i="16"/>
  <c r="B235" i="16"/>
  <c r="A232" i="16"/>
  <c r="B232" i="16"/>
  <c r="A226" i="16"/>
  <c r="B226" i="16"/>
  <c r="A223" i="16"/>
  <c r="B223" i="16"/>
  <c r="A218" i="16"/>
  <c r="B218" i="16"/>
  <c r="A214" i="16"/>
  <c r="B214" i="16"/>
  <c r="A210" i="16"/>
  <c r="B210" i="16"/>
  <c r="A205" i="16"/>
  <c r="B205" i="16"/>
  <c r="A201" i="16"/>
  <c r="B201" i="16"/>
  <c r="A197" i="16"/>
  <c r="B197" i="16"/>
  <c r="A193" i="16"/>
  <c r="B193" i="16"/>
  <c r="A189" i="16"/>
  <c r="B189" i="16"/>
  <c r="A184" i="16"/>
  <c r="B184" i="16"/>
  <c r="A179" i="16"/>
  <c r="B179" i="16"/>
  <c r="A175" i="16"/>
  <c r="B175" i="16"/>
  <c r="A171" i="16"/>
  <c r="B171" i="16"/>
  <c r="A166" i="16"/>
  <c r="B166" i="16"/>
  <c r="A157" i="16"/>
  <c r="B157" i="16"/>
  <c r="A154" i="16"/>
  <c r="B154" i="16"/>
  <c r="A150" i="16"/>
  <c r="B150" i="16"/>
  <c r="A147" i="16"/>
  <c r="B147" i="16"/>
  <c r="A140" i="16"/>
  <c r="B140" i="16"/>
  <c r="A136" i="16"/>
  <c r="B136" i="16"/>
  <c r="A133" i="16"/>
  <c r="B133" i="16"/>
  <c r="A129" i="16"/>
  <c r="B129" i="16"/>
  <c r="A125" i="16"/>
  <c r="B125" i="16"/>
  <c r="A122" i="16"/>
  <c r="B122" i="16"/>
  <c r="A119" i="16"/>
  <c r="B119" i="16"/>
  <c r="A116" i="16"/>
  <c r="B116" i="16"/>
  <c r="A111" i="16"/>
  <c r="B111" i="16"/>
  <c r="A106" i="16"/>
  <c r="B106" i="16"/>
  <c r="A102" i="16"/>
  <c r="B102" i="16"/>
  <c r="A97" i="16"/>
  <c r="B97" i="16"/>
  <c r="A93" i="16"/>
  <c r="B93" i="16"/>
  <c r="A88" i="16"/>
  <c r="B88" i="16"/>
  <c r="A85" i="16"/>
  <c r="B85" i="16"/>
  <c r="A82" i="16"/>
  <c r="B82" i="16"/>
  <c r="A78" i="16"/>
  <c r="B78" i="16"/>
  <c r="A75" i="16"/>
  <c r="B75" i="16"/>
  <c r="A71" i="16"/>
  <c r="B71" i="16"/>
  <c r="A66" i="16"/>
  <c r="B66" i="16"/>
  <c r="A61" i="16"/>
  <c r="B61" i="16"/>
  <c r="A58" i="16"/>
  <c r="B58" i="16"/>
  <c r="A55" i="16"/>
  <c r="B55" i="16"/>
  <c r="A49" i="16"/>
  <c r="B49" i="16"/>
  <c r="A45" i="16"/>
  <c r="B45" i="16"/>
  <c r="B41" i="16"/>
  <c r="A41" i="16"/>
  <c r="B37" i="16"/>
  <c r="A37" i="16"/>
  <c r="B33" i="16"/>
  <c r="A33" i="16"/>
  <c r="B29" i="16"/>
  <c r="A29" i="16"/>
  <c r="A24" i="16"/>
  <c r="B24" i="16"/>
  <c r="A21" i="16"/>
  <c r="B21" i="16"/>
  <c r="B17" i="16"/>
  <c r="A17" i="16"/>
  <c r="B13" i="16"/>
  <c r="A13" i="16"/>
  <c r="B9" i="16"/>
  <c r="A9" i="16"/>
  <c r="C33" i="14"/>
  <c r="F33" i="14"/>
  <c r="G33" i="14" s="1"/>
  <c r="M127" i="14" l="1"/>
  <c r="G127" i="14"/>
  <c r="M126" i="14"/>
  <c r="G126" i="14"/>
  <c r="M125" i="14"/>
  <c r="G125" i="14"/>
  <c r="M124" i="14"/>
  <c r="M118" i="14"/>
  <c r="G118" i="14"/>
  <c r="M116" i="14"/>
  <c r="G116" i="14"/>
  <c r="F111" i="14"/>
  <c r="G111" i="14" s="1"/>
  <c r="F110" i="14"/>
  <c r="L110" i="14" s="1"/>
  <c r="F109" i="14"/>
  <c r="L109" i="14" s="1"/>
  <c r="M104" i="14"/>
  <c r="F99" i="14"/>
  <c r="G99" i="14" s="1"/>
  <c r="F98" i="14"/>
  <c r="K98" i="14" s="1"/>
  <c r="F97" i="14"/>
  <c r="L97" i="14" s="1"/>
  <c r="F96" i="14"/>
  <c r="M96" i="14" s="1"/>
  <c r="F95" i="14"/>
  <c r="L95" i="14" s="1"/>
  <c r="F94" i="14"/>
  <c r="L94" i="14" s="1"/>
  <c r="F91" i="14"/>
  <c r="G91" i="14" s="1"/>
  <c r="F87" i="14"/>
  <c r="G87" i="14" s="1"/>
  <c r="F84" i="14"/>
  <c r="M84" i="14" s="1"/>
  <c r="F79" i="14"/>
  <c r="M79" i="14" s="1"/>
  <c r="F76" i="14"/>
  <c r="L76" i="14" s="1"/>
  <c r="F74" i="14"/>
  <c r="K74" i="14" s="1"/>
  <c r="F70" i="14"/>
  <c r="K70" i="14" s="1"/>
  <c r="F66" i="14"/>
  <c r="L66" i="14" s="1"/>
  <c r="F65" i="14"/>
  <c r="M65" i="14" s="1"/>
  <c r="F64" i="14"/>
  <c r="M64" i="14" s="1"/>
  <c r="F63" i="14"/>
  <c r="G63" i="14" s="1"/>
  <c r="F62" i="14"/>
  <c r="G62" i="14" s="1"/>
  <c r="F52" i="14"/>
  <c r="M52" i="14" s="1"/>
  <c r="F51" i="14"/>
  <c r="L51" i="14" s="1"/>
  <c r="F44" i="14"/>
  <c r="G44" i="14" s="1"/>
  <c r="F38" i="14"/>
  <c r="G38" i="14" s="1"/>
  <c r="F35" i="14"/>
  <c r="M35" i="14" s="1"/>
  <c r="M33" i="14"/>
  <c r="F29" i="14"/>
  <c r="M29" i="14" s="1"/>
  <c r="F22" i="14"/>
  <c r="L22" i="14" s="1"/>
  <c r="F15" i="14"/>
  <c r="M15" i="14" s="1"/>
  <c r="F14" i="14"/>
  <c r="K14" i="14" s="1"/>
  <c r="F10" i="14"/>
  <c r="K10" i="14" s="1"/>
  <c r="F9" i="14"/>
  <c r="G9" i="14" s="1"/>
  <c r="F7" i="14"/>
  <c r="G7" i="14" s="1"/>
  <c r="F3" i="14"/>
  <c r="G3" i="14" s="1"/>
  <c r="K127" i="14"/>
  <c r="K126" i="14"/>
  <c r="K125" i="14"/>
  <c r="K124" i="14"/>
  <c r="K118" i="14"/>
  <c r="K116" i="14"/>
  <c r="K104" i="14"/>
  <c r="F93" i="14"/>
  <c r="L93" i="14" s="1"/>
  <c r="F89" i="14"/>
  <c r="K89" i="14" s="1"/>
  <c r="F88" i="14"/>
  <c r="G88" i="14" s="1"/>
  <c r="F85" i="14"/>
  <c r="K85" i="14" s="1"/>
  <c r="F82" i="14"/>
  <c r="K82" i="14" s="1"/>
  <c r="F80" i="14"/>
  <c r="K80" i="14" s="1"/>
  <c r="F77" i="14"/>
  <c r="L77" i="14" s="1"/>
  <c r="F73" i="14"/>
  <c r="K73" i="14" s="1"/>
  <c r="F67" i="14"/>
  <c r="K67" i="14" s="1"/>
  <c r="F54" i="14"/>
  <c r="G54" i="14" s="1"/>
  <c r="F46" i="14"/>
  <c r="L46" i="14" s="1"/>
  <c r="F45" i="14"/>
  <c r="M45" i="14" s="1"/>
  <c r="F40" i="14"/>
  <c r="K40" i="14" s="1"/>
  <c r="K33" i="14"/>
  <c r="F27" i="14"/>
  <c r="M27" i="14" s="1"/>
  <c r="F26" i="14"/>
  <c r="L26" i="14" s="1"/>
  <c r="F24" i="14"/>
  <c r="K24" i="14" s="1"/>
  <c r="F21" i="14"/>
  <c r="L21" i="14" s="1"/>
  <c r="F19" i="14"/>
  <c r="M19" i="14" s="1"/>
  <c r="F17" i="14"/>
  <c r="L17" i="14" s="1"/>
  <c r="F12" i="14"/>
  <c r="L12" i="14" s="1"/>
  <c r="F8" i="14"/>
  <c r="G8" i="14" s="1"/>
  <c r="F6" i="14"/>
  <c r="L6" i="14" s="1"/>
  <c r="F2" i="14"/>
  <c r="K2" i="14" s="1"/>
  <c r="L127" i="14"/>
  <c r="L126" i="14"/>
  <c r="L125" i="14"/>
  <c r="L124" i="14"/>
  <c r="G124" i="14"/>
  <c r="L118" i="14"/>
  <c r="L116" i="14"/>
  <c r="L104" i="14"/>
  <c r="G104" i="14"/>
  <c r="F92" i="14"/>
  <c r="K92" i="14" s="1"/>
  <c r="F90" i="14"/>
  <c r="L90" i="14" s="1"/>
  <c r="F86" i="14"/>
  <c r="G86" i="14" s="1"/>
  <c r="F83" i="14"/>
  <c r="L83" i="14" s="1"/>
  <c r="F81" i="14"/>
  <c r="L81" i="14" s="1"/>
  <c r="F78" i="14"/>
  <c r="M78" i="14" s="1"/>
  <c r="F75" i="14"/>
  <c r="K75" i="14" s="1"/>
  <c r="F72" i="14"/>
  <c r="G72" i="14" s="1"/>
  <c r="F71" i="14"/>
  <c r="M71" i="14" s="1"/>
  <c r="F69" i="14"/>
  <c r="M69" i="14" s="1"/>
  <c r="F68" i="14"/>
  <c r="M68" i="14" s="1"/>
  <c r="F61" i="14"/>
  <c r="L61" i="14" s="1"/>
  <c r="F60" i="14"/>
  <c r="L60" i="14" s="1"/>
  <c r="F59" i="14"/>
  <c r="L59" i="14" s="1"/>
  <c r="F58" i="14"/>
  <c r="L58" i="14" s="1"/>
  <c r="F57" i="14"/>
  <c r="K57" i="14" s="1"/>
  <c r="F56" i="14"/>
  <c r="K56" i="14" s="1"/>
  <c r="F55" i="14"/>
  <c r="L55" i="14" s="1"/>
  <c r="F53" i="14"/>
  <c r="L53" i="14" s="1"/>
  <c r="L52" i="14"/>
  <c r="F50" i="14"/>
  <c r="L50" i="14" s="1"/>
  <c r="F49" i="14"/>
  <c r="L49" i="14" s="1"/>
  <c r="F48" i="14"/>
  <c r="K48" i="14" s="1"/>
  <c r="F47" i="14"/>
  <c r="L47" i="14" s="1"/>
  <c r="F41" i="14"/>
  <c r="L41" i="14" s="1"/>
  <c r="F39" i="14"/>
  <c r="L39" i="14" s="1"/>
  <c r="F36" i="14"/>
  <c r="L36" i="14" s="1"/>
  <c r="F34" i="14"/>
  <c r="L34" i="14" s="1"/>
  <c r="L33" i="14"/>
  <c r="F32" i="14"/>
  <c r="L32" i="14" s="1"/>
  <c r="F31" i="14"/>
  <c r="G31" i="14" s="1"/>
  <c r="F30" i="14"/>
  <c r="G30" i="14" s="1"/>
  <c r="F28" i="14"/>
  <c r="M28" i="14" s="1"/>
  <c r="F25" i="14"/>
  <c r="K25" i="14" s="1"/>
  <c r="F23" i="14"/>
  <c r="G23" i="14" s="1"/>
  <c r="F20" i="14"/>
  <c r="L20" i="14" s="1"/>
  <c r="F18" i="14"/>
  <c r="L18" i="14" s="1"/>
  <c r="F16" i="14"/>
  <c r="L16" i="14" s="1"/>
  <c r="F11" i="14"/>
  <c r="K11" i="14" s="1"/>
  <c r="F5" i="14"/>
  <c r="G5" i="14" s="1"/>
  <c r="F4" i="14"/>
  <c r="M4" i="14" s="1"/>
  <c r="D165" i="1"/>
  <c r="L62" i="14" l="1"/>
  <c r="L3" i="14"/>
  <c r="K94" i="14"/>
  <c r="K96" i="14"/>
  <c r="K49" i="14"/>
  <c r="K87" i="14"/>
  <c r="K63" i="14"/>
  <c r="L80" i="14"/>
  <c r="L87" i="14"/>
  <c r="L88" i="14"/>
  <c r="M73" i="14"/>
  <c r="M81" i="14"/>
  <c r="L35" i="14"/>
  <c r="G75" i="14"/>
  <c r="K35" i="14"/>
  <c r="K30" i="14"/>
  <c r="L24" i="14"/>
  <c r="L8" i="14"/>
  <c r="L27" i="14"/>
  <c r="M23" i="14"/>
  <c r="L64" i="14"/>
  <c r="K23" i="14"/>
  <c r="K61" i="14"/>
  <c r="L98" i="14"/>
  <c r="L84" i="14"/>
  <c r="M60" i="14"/>
  <c r="K44" i="14"/>
  <c r="G35" i="14"/>
  <c r="M61" i="14"/>
  <c r="M54" i="14"/>
  <c r="K64" i="14"/>
  <c r="L11" i="14"/>
  <c r="L54" i="14"/>
  <c r="G61" i="14"/>
  <c r="L86" i="14"/>
  <c r="K68" i="14"/>
  <c r="K32" i="14"/>
  <c r="G71" i="14"/>
  <c r="M16" i="14"/>
  <c r="M39" i="14"/>
  <c r="G57" i="14"/>
  <c r="L99" i="14"/>
  <c r="K31" i="14"/>
  <c r="G22" i="14"/>
  <c r="M36" i="14"/>
  <c r="M82" i="14"/>
  <c r="M92" i="14"/>
  <c r="G69" i="14"/>
  <c r="K84" i="14"/>
  <c r="K50" i="14"/>
  <c r="K39" i="14"/>
  <c r="K69" i="14"/>
  <c r="K86" i="14"/>
  <c r="K110" i="14"/>
  <c r="M17" i="14"/>
  <c r="M31" i="14"/>
  <c r="M44" i="14"/>
  <c r="M86" i="14"/>
  <c r="G96" i="14"/>
  <c r="M22" i="14"/>
  <c r="K22" i="14"/>
  <c r="G84" i="14"/>
  <c r="L82" i="14"/>
  <c r="K59" i="14"/>
  <c r="K71" i="14"/>
  <c r="K111" i="14"/>
  <c r="M18" i="14"/>
  <c r="L28" i="14"/>
  <c r="L69" i="14"/>
  <c r="L23" i="14"/>
  <c r="L31" i="14"/>
  <c r="L44" i="14"/>
  <c r="G11" i="14"/>
  <c r="L71" i="14"/>
  <c r="L96" i="14"/>
  <c r="K16" i="14"/>
  <c r="K41" i="14"/>
  <c r="K60" i="14"/>
  <c r="M8" i="14"/>
  <c r="M21" i="14"/>
  <c r="M46" i="14"/>
  <c r="M80" i="14"/>
  <c r="M89" i="14"/>
  <c r="L79" i="14"/>
  <c r="K15" i="14"/>
  <c r="G29" i="14"/>
  <c r="L15" i="14"/>
  <c r="K53" i="14"/>
  <c r="M30" i="14"/>
  <c r="M93" i="14"/>
  <c r="L111" i="14"/>
  <c r="K5" i="14"/>
  <c r="L5" i="14"/>
  <c r="L25" i="14"/>
  <c r="L30" i="14"/>
  <c r="G48" i="14"/>
  <c r="L74" i="14"/>
  <c r="K18" i="14"/>
  <c r="K34" i="14"/>
  <c r="K54" i="14"/>
  <c r="K62" i="14"/>
  <c r="K72" i="14"/>
  <c r="K81" i="14"/>
  <c r="K88" i="14"/>
  <c r="M3" i="14"/>
  <c r="M25" i="14"/>
  <c r="M32" i="14"/>
  <c r="M40" i="14"/>
  <c r="M48" i="14"/>
  <c r="M56" i="14"/>
  <c r="M62" i="14"/>
  <c r="M75" i="14"/>
  <c r="M83" i="14"/>
  <c r="M87" i="14"/>
  <c r="G94" i="14"/>
  <c r="M99" i="14"/>
  <c r="M85" i="14"/>
  <c r="L29" i="14"/>
  <c r="G47" i="14"/>
  <c r="G58" i="14"/>
  <c r="K78" i="14"/>
  <c r="G93" i="14"/>
  <c r="M53" i="14"/>
  <c r="L67" i="14"/>
  <c r="K4" i="14"/>
  <c r="K93" i="14"/>
  <c r="M2" i="14"/>
  <c r="M67" i="14"/>
  <c r="G74" i="14"/>
  <c r="M111" i="14"/>
  <c r="G25" i="14"/>
  <c r="L72" i="14"/>
  <c r="M24" i="14"/>
  <c r="M47" i="14"/>
  <c r="M55" i="14"/>
  <c r="M74" i="14"/>
  <c r="L7" i="14"/>
  <c r="L40" i="14"/>
  <c r="L48" i="14"/>
  <c r="K7" i="14"/>
  <c r="K55" i="14"/>
  <c r="K99" i="14"/>
  <c r="M11" i="14"/>
  <c r="M20" i="14"/>
  <c r="M26" i="14"/>
  <c r="M41" i="14"/>
  <c r="M49" i="14"/>
  <c r="M57" i="14"/>
  <c r="M88" i="14"/>
  <c r="M94" i="14"/>
  <c r="K20" i="14"/>
  <c r="K28" i="14"/>
  <c r="K36" i="14"/>
  <c r="K47" i="14"/>
  <c r="K83" i="14"/>
  <c r="K90" i="14"/>
  <c r="M5" i="14"/>
  <c r="M12" i="14"/>
  <c r="M34" i="14"/>
  <c r="M50" i="14"/>
  <c r="M58" i="14"/>
  <c r="M77" i="14"/>
  <c r="K58" i="14"/>
  <c r="M7" i="14"/>
  <c r="K79" i="14"/>
  <c r="L2" i="14"/>
  <c r="G28" i="14"/>
  <c r="L57" i="14"/>
  <c r="L75" i="14"/>
  <c r="K29" i="14"/>
  <c r="K38" i="14"/>
  <c r="K66" i="14"/>
  <c r="M6" i="14"/>
  <c r="M59" i="14"/>
  <c r="G64" i="14"/>
  <c r="M72" i="14"/>
  <c r="M90" i="14"/>
  <c r="K65" i="14"/>
  <c r="K109" i="14"/>
  <c r="M14" i="14"/>
  <c r="M51" i="14"/>
  <c r="M38" i="14"/>
  <c r="G95" i="14"/>
  <c r="L9" i="14"/>
  <c r="L38" i="14"/>
  <c r="L70" i="14"/>
  <c r="K52" i="14"/>
  <c r="G10" i="14"/>
  <c r="G15" i="14"/>
  <c r="G52" i="14"/>
  <c r="M63" i="14"/>
  <c r="G66" i="14"/>
  <c r="G76" i="14"/>
  <c r="M91" i="14"/>
  <c r="M95" i="14"/>
  <c r="G98" i="14"/>
  <c r="G110" i="14"/>
  <c r="G14" i="14"/>
  <c r="G51" i="14"/>
  <c r="G65" i="14"/>
  <c r="G97" i="14"/>
  <c r="M9" i="14"/>
  <c r="M97" i="14"/>
  <c r="L63" i="14"/>
  <c r="L91" i="14"/>
  <c r="K51" i="14"/>
  <c r="L10" i="14"/>
  <c r="L65" i="14"/>
  <c r="K9" i="14"/>
  <c r="K76" i="14"/>
  <c r="K91" i="14"/>
  <c r="K97" i="14"/>
  <c r="M10" i="14"/>
  <c r="M66" i="14"/>
  <c r="M76" i="14"/>
  <c r="M98" i="14"/>
  <c r="M110" i="14"/>
  <c r="L14" i="14"/>
  <c r="G79" i="14"/>
  <c r="G109" i="14"/>
  <c r="G70" i="14"/>
  <c r="M109" i="14"/>
  <c r="K95" i="14"/>
  <c r="M70" i="14"/>
  <c r="K3" i="14"/>
  <c r="L89" i="14"/>
  <c r="K6" i="14"/>
  <c r="K21" i="14"/>
  <c r="G12" i="14"/>
  <c r="K45" i="14"/>
  <c r="L45" i="14"/>
  <c r="L85" i="14"/>
  <c r="G19" i="14"/>
  <c r="G27" i="14"/>
  <c r="G40" i="14"/>
  <c r="G46" i="14"/>
  <c r="K77" i="14"/>
  <c r="G82" i="14"/>
  <c r="G21" i="14"/>
  <c r="G80" i="14"/>
  <c r="G85" i="14"/>
  <c r="G89" i="14"/>
  <c r="G2" i="14"/>
  <c r="K12" i="14"/>
  <c r="G77" i="14"/>
  <c r="L19" i="14"/>
  <c r="K8" i="14"/>
  <c r="K19" i="14"/>
  <c r="G24" i="14"/>
  <c r="K27" i="14"/>
  <c r="K46" i="14"/>
  <c r="G67" i="14"/>
  <c r="G73" i="14"/>
  <c r="G6" i="14"/>
  <c r="G17" i="14"/>
  <c r="K17" i="14"/>
  <c r="G26" i="14"/>
  <c r="G45" i="14"/>
  <c r="K26" i="14"/>
  <c r="L73" i="14"/>
  <c r="G4" i="14"/>
  <c r="G50" i="14"/>
  <c r="G60" i="14"/>
  <c r="G78" i="14"/>
  <c r="G92" i="14"/>
  <c r="L4" i="14"/>
  <c r="G16" i="14"/>
  <c r="G20" i="14"/>
  <c r="G32" i="14"/>
  <c r="G36" i="14"/>
  <c r="G41" i="14"/>
  <c r="G55" i="14"/>
  <c r="L78" i="14"/>
  <c r="G83" i="14"/>
  <c r="L92" i="14"/>
  <c r="G56" i="14"/>
  <c r="G68" i="14"/>
  <c r="G90" i="14"/>
  <c r="G18" i="14"/>
  <c r="G34" i="14"/>
  <c r="G39" i="14"/>
  <c r="G49" i="14"/>
  <c r="G53" i="14"/>
  <c r="L56" i="14"/>
  <c r="G59" i="14"/>
  <c r="L68" i="14"/>
  <c r="G81" i="14"/>
  <c r="A2" i="24" l="1"/>
  <c r="GO2" i="11" l="1"/>
  <c r="GN2" i="11"/>
  <c r="Z2" i="11"/>
  <c r="Y2" i="11"/>
  <c r="AY2" i="11"/>
  <c r="AX2" i="11"/>
  <c r="AW2" i="11"/>
  <c r="AV2" i="11"/>
  <c r="AU2" i="11"/>
  <c r="AT2" i="11"/>
  <c r="AS2" i="11"/>
  <c r="AR2" i="11"/>
  <c r="AQ2" i="11"/>
  <c r="AP2" i="11"/>
  <c r="AO2" i="11"/>
  <c r="AN2" i="11"/>
  <c r="AM2" i="11"/>
  <c r="AL2" i="11"/>
  <c r="AK2" i="11"/>
  <c r="AJ2" i="11"/>
  <c r="AI2" i="11"/>
  <c r="AH2" i="11"/>
  <c r="AG2" i="11"/>
  <c r="AF2" i="11"/>
  <c r="AE2" i="11"/>
  <c r="AC2" i="11"/>
  <c r="V2" i="11"/>
  <c r="U2" i="11" s="1"/>
  <c r="B45" i="17" l="1"/>
  <c r="B44" i="17"/>
  <c r="B4" i="17" l="1"/>
  <c r="B3" i="17"/>
  <c r="C109" i="14"/>
  <c r="C97" i="14"/>
  <c r="D97" i="14" s="1"/>
  <c r="I94" i="14"/>
  <c r="I91" i="14"/>
  <c r="I87" i="14"/>
  <c r="I84" i="14"/>
  <c r="I111" i="14"/>
  <c r="I79" i="14"/>
  <c r="I96" i="14"/>
  <c r="I95" i="14"/>
  <c r="I76" i="14"/>
  <c r="I74" i="14"/>
  <c r="I70" i="14"/>
  <c r="I66" i="14"/>
  <c r="I65" i="14"/>
  <c r="I64" i="14"/>
  <c r="I63" i="14"/>
  <c r="I62" i="14"/>
  <c r="I52" i="14"/>
  <c r="I51" i="14"/>
  <c r="I44" i="14"/>
  <c r="I38" i="14"/>
  <c r="I35" i="14"/>
  <c r="I29" i="14"/>
  <c r="I22" i="14"/>
  <c r="I15" i="14"/>
  <c r="I14" i="14"/>
  <c r="I10" i="14"/>
  <c r="I9" i="14"/>
  <c r="I7" i="14"/>
  <c r="I3" i="14"/>
  <c r="I92" i="14"/>
  <c r="I78" i="14"/>
  <c r="I71" i="14"/>
  <c r="I69" i="14"/>
  <c r="I68" i="14"/>
  <c r="I60" i="14"/>
  <c r="I58" i="14"/>
  <c r="I56" i="14"/>
  <c r="I53" i="14"/>
  <c r="I34" i="14"/>
  <c r="I32" i="14"/>
  <c r="I30" i="14"/>
  <c r="I28" i="14"/>
  <c r="I11" i="14"/>
  <c r="I4" i="14"/>
  <c r="I82" i="14"/>
  <c r="I73" i="14"/>
  <c r="I45" i="14"/>
  <c r="I40" i="14"/>
  <c r="I33" i="14"/>
  <c r="I24" i="14"/>
  <c r="I21" i="14"/>
  <c r="I17" i="14"/>
  <c r="I6" i="14"/>
  <c r="I99" i="14"/>
  <c r="I98" i="14"/>
  <c r="I97" i="14"/>
  <c r="C111" i="14"/>
  <c r="C99" i="14"/>
  <c r="D99" i="14" s="1"/>
  <c r="C110" i="14"/>
  <c r="C98" i="14"/>
  <c r="D98" i="14" s="1"/>
  <c r="I118" i="14"/>
  <c r="I116" i="14"/>
  <c r="I127" i="14"/>
  <c r="I126" i="14"/>
  <c r="I125" i="14"/>
  <c r="I124" i="14"/>
  <c r="I104" i="14"/>
  <c r="B154" i="1"/>
  <c r="C121" i="14" s="1"/>
  <c r="D121" i="14" s="1"/>
  <c r="B153" i="1"/>
  <c r="C117" i="14" s="1"/>
  <c r="D117" i="14" s="1"/>
  <c r="B138" i="1"/>
  <c r="C113" i="14" s="1"/>
  <c r="D113" i="14" s="1"/>
  <c r="B118" i="1"/>
  <c r="C107" i="14" s="1"/>
  <c r="D107" i="14" s="1"/>
  <c r="B116" i="1"/>
  <c r="C101" i="14" s="1"/>
  <c r="D101" i="14" s="1"/>
  <c r="B150" i="1"/>
  <c r="C120" i="14" s="1"/>
  <c r="D120" i="14" s="1"/>
  <c r="B149" i="1"/>
  <c r="C115" i="14" s="1"/>
  <c r="D115" i="14" s="1"/>
  <c r="B136" i="1"/>
  <c r="C112" i="14" s="1"/>
  <c r="D112" i="14" s="1"/>
  <c r="B113" i="1"/>
  <c r="C106" i="14" s="1"/>
  <c r="D106" i="14" s="1"/>
  <c r="B112" i="1"/>
  <c r="C103" i="14" s="1"/>
  <c r="D103" i="14" s="1"/>
  <c r="B111" i="1"/>
  <c r="C100" i="14" s="1"/>
  <c r="D100" i="14" s="1"/>
  <c r="B159" i="1"/>
  <c r="C123" i="14" s="1"/>
  <c r="D123" i="14" s="1"/>
  <c r="B158" i="1"/>
  <c r="C122" i="14" s="1"/>
  <c r="D122" i="14" s="1"/>
  <c r="B157" i="1"/>
  <c r="C119" i="14" s="1"/>
  <c r="D119" i="14" s="1"/>
  <c r="B140" i="1"/>
  <c r="C114" i="14" s="1"/>
  <c r="D114" i="14" s="1"/>
  <c r="B123" i="1"/>
  <c r="C108" i="14" s="1"/>
  <c r="D108" i="14" s="1"/>
  <c r="B122" i="1"/>
  <c r="C105" i="14" s="1"/>
  <c r="D105" i="14" s="1"/>
  <c r="B121" i="1"/>
  <c r="C102" i="14" s="1"/>
  <c r="D102" i="14" s="1"/>
  <c r="I55" i="14" l="1"/>
  <c r="I109" i="14"/>
  <c r="I110" i="14"/>
  <c r="W4" i="17"/>
  <c r="O4" i="17"/>
  <c r="G4" i="17"/>
  <c r="V4" i="17"/>
  <c r="N4" i="17"/>
  <c r="F4" i="17"/>
  <c r="H4" i="17"/>
  <c r="U4" i="17"/>
  <c r="M4" i="17"/>
  <c r="E4" i="17"/>
  <c r="T4" i="17"/>
  <c r="L4" i="17"/>
  <c r="D4" i="17"/>
  <c r="S4" i="17"/>
  <c r="K4" i="17"/>
  <c r="C4" i="17"/>
  <c r="R4" i="17"/>
  <c r="J4" i="17"/>
  <c r="Q4" i="17"/>
  <c r="I4" i="17"/>
  <c r="P4" i="17"/>
  <c r="I80" i="14"/>
  <c r="I23" i="14"/>
  <c r="I85" i="14"/>
  <c r="I75" i="14"/>
  <c r="I72" i="14"/>
  <c r="I67" i="14"/>
  <c r="I59" i="14"/>
  <c r="I57" i="14"/>
  <c r="I48" i="14"/>
  <c r="I46" i="14"/>
  <c r="I41" i="14"/>
  <c r="I31" i="14"/>
  <c r="I5" i="14"/>
  <c r="I26" i="14"/>
  <c r="I39" i="14"/>
  <c r="I90" i="14"/>
  <c r="I49" i="14"/>
  <c r="I2" i="14"/>
  <c r="I27" i="14"/>
  <c r="I16" i="14"/>
  <c r="I83" i="14"/>
  <c r="I36" i="14"/>
  <c r="I88" i="14"/>
  <c r="I50" i="14"/>
  <c r="I8" i="14"/>
  <c r="I54" i="14"/>
  <c r="I18" i="14"/>
  <c r="I47" i="14"/>
  <c r="I19" i="14"/>
  <c r="I89" i="14"/>
  <c r="I25" i="14"/>
  <c r="I61" i="14"/>
  <c r="I81" i="14"/>
  <c r="I86" i="14"/>
  <c r="I12" i="14"/>
  <c r="I20" i="14"/>
  <c r="I77" i="14"/>
  <c r="I93" i="14"/>
  <c r="C55" i="14" l="1"/>
  <c r="H55" i="14" l="1"/>
  <c r="C96" i="14"/>
  <c r="E104" i="8"/>
  <c r="D104" i="8"/>
  <c r="C104" i="8"/>
  <c r="B104" i="8"/>
  <c r="B104" i="7" s="1"/>
  <c r="A104" i="8"/>
  <c r="A104" i="7" s="1"/>
  <c r="DX3" i="11"/>
  <c r="DX2" i="11" s="1"/>
  <c r="G104" i="8" l="1"/>
  <c r="F104" i="8"/>
  <c r="H96" i="14"/>
  <c r="H104" i="8" l="1"/>
  <c r="AD2" i="11"/>
  <c r="C94" i="14" l="1"/>
  <c r="C91" i="14"/>
  <c r="C87" i="14"/>
  <c r="C84" i="14"/>
  <c r="C79" i="14"/>
  <c r="C95" i="14"/>
  <c r="C76" i="14"/>
  <c r="C74" i="14"/>
  <c r="C70" i="14"/>
  <c r="C66" i="14"/>
  <c r="C65" i="14"/>
  <c r="C64" i="14"/>
  <c r="C63" i="14"/>
  <c r="C62" i="14"/>
  <c r="C52" i="14"/>
  <c r="C51" i="14"/>
  <c r="C44" i="14"/>
  <c r="C38" i="14"/>
  <c r="C35" i="14"/>
  <c r="C29" i="14"/>
  <c r="C22" i="14"/>
  <c r="C15" i="14"/>
  <c r="C14" i="14"/>
  <c r="C10" i="14"/>
  <c r="C9" i="14"/>
  <c r="C7" i="14"/>
  <c r="C3" i="14"/>
  <c r="C92" i="14"/>
  <c r="C90" i="14"/>
  <c r="C86" i="14"/>
  <c r="C83" i="14"/>
  <c r="C81" i="14"/>
  <c r="C78" i="14"/>
  <c r="C75" i="14"/>
  <c r="C72" i="14"/>
  <c r="C71" i="14"/>
  <c r="C69" i="14"/>
  <c r="C68" i="14"/>
  <c r="C61" i="14"/>
  <c r="C60" i="14"/>
  <c r="C59" i="14"/>
  <c r="C58" i="14"/>
  <c r="C57" i="14"/>
  <c r="C56" i="14"/>
  <c r="C53" i="14"/>
  <c r="C50" i="14"/>
  <c r="C49" i="14"/>
  <c r="C48" i="14"/>
  <c r="C47" i="14"/>
  <c r="C41" i="14"/>
  <c r="C39" i="14"/>
  <c r="C36" i="14"/>
  <c r="C34" i="14"/>
  <c r="C32" i="14"/>
  <c r="C31" i="14"/>
  <c r="C30" i="14"/>
  <c r="C28" i="14"/>
  <c r="C25" i="14"/>
  <c r="C23" i="14"/>
  <c r="C20" i="14"/>
  <c r="C18" i="14"/>
  <c r="C16" i="14"/>
  <c r="C11" i="14"/>
  <c r="C5" i="14"/>
  <c r="C4" i="14"/>
  <c r="C93" i="14"/>
  <c r="C89" i="14"/>
  <c r="C88" i="14"/>
  <c r="C85" i="14"/>
  <c r="C82" i="14"/>
  <c r="C80" i="14"/>
  <c r="C77" i="14"/>
  <c r="C73" i="14"/>
  <c r="C67" i="14"/>
  <c r="C54" i="14"/>
  <c r="C46" i="14"/>
  <c r="C45" i="14"/>
  <c r="C40" i="14"/>
  <c r="C27" i="14"/>
  <c r="C26" i="14"/>
  <c r="C24" i="14"/>
  <c r="C21" i="14"/>
  <c r="C19" i="14"/>
  <c r="C17" i="14"/>
  <c r="C12" i="14"/>
  <c r="C8" i="14"/>
  <c r="C6" i="14"/>
  <c r="C2" i="14"/>
  <c r="H88" i="14" l="1"/>
  <c r="H82" i="14"/>
  <c r="H73" i="14"/>
  <c r="H17" i="14"/>
  <c r="H2" i="14"/>
  <c r="H91" i="14"/>
  <c r="H97" i="14"/>
  <c r="H95" i="14"/>
  <c r="H70" i="14"/>
  <c r="H63" i="14"/>
  <c r="H62" i="14"/>
  <c r="H44" i="14"/>
  <c r="H10" i="14"/>
  <c r="H9" i="14"/>
  <c r="H118" i="14"/>
  <c r="H116" i="14"/>
  <c r="H87" i="14"/>
  <c r="H84" i="14"/>
  <c r="H79" i="14"/>
  <c r="H99" i="14"/>
  <c r="H98" i="14"/>
  <c r="H76" i="14"/>
  <c r="H74" i="14"/>
  <c r="H66" i="14"/>
  <c r="H65" i="14"/>
  <c r="H64" i="14"/>
  <c r="H52" i="14"/>
  <c r="H51" i="14"/>
  <c r="H38" i="14"/>
  <c r="H35" i="14"/>
  <c r="H29" i="14"/>
  <c r="H127" i="14"/>
  <c r="H126" i="14"/>
  <c r="H125" i="14"/>
  <c r="H14" i="14"/>
  <c r="H7" i="14"/>
  <c r="H3" i="14"/>
  <c r="H124" i="14"/>
  <c r="H92" i="14"/>
  <c r="H90" i="14"/>
  <c r="H86" i="14"/>
  <c r="H104" i="14"/>
  <c r="H78" i="14"/>
  <c r="H72" i="14"/>
  <c r="H69" i="14"/>
  <c r="H61" i="14"/>
  <c r="H59" i="14"/>
  <c r="H57" i="14"/>
  <c r="H53" i="14"/>
  <c r="H49" i="14"/>
  <c r="H47" i="14"/>
  <c r="H39" i="14"/>
  <c r="H34" i="14"/>
  <c r="H31" i="14"/>
  <c r="H28" i="14"/>
  <c r="H23" i="14"/>
  <c r="H18" i="14"/>
  <c r="H11" i="14"/>
  <c r="H4" i="14"/>
  <c r="H45" i="14" l="1"/>
  <c r="H8" i="14"/>
  <c r="H33" i="14"/>
  <c r="H26" i="14"/>
  <c r="H54" i="14"/>
  <c r="H21" i="14"/>
  <c r="H81" i="14"/>
  <c r="H15" i="14"/>
  <c r="H83" i="14"/>
  <c r="H6" i="14"/>
  <c r="H12" i="14"/>
  <c r="H19" i="14"/>
  <c r="H24" i="14"/>
  <c r="H27" i="14"/>
  <c r="H40" i="14"/>
  <c r="H46" i="14"/>
  <c r="H67" i="14"/>
  <c r="H77" i="14"/>
  <c r="H80" i="14"/>
  <c r="H85" i="14"/>
  <c r="H89" i="14"/>
  <c r="H93" i="14"/>
  <c r="H5" i="14"/>
  <c r="H16" i="14"/>
  <c r="H20" i="14"/>
  <c r="H25" i="14"/>
  <c r="H30" i="14"/>
  <c r="H32" i="14"/>
  <c r="H36" i="14"/>
  <c r="H41" i="14"/>
  <c r="H48" i="14"/>
  <c r="H50" i="14"/>
  <c r="H56" i="14"/>
  <c r="H58" i="14"/>
  <c r="H60" i="14"/>
  <c r="H68" i="14"/>
  <c r="H71" i="14"/>
  <c r="H75" i="14"/>
  <c r="H22" i="14"/>
  <c r="H94" i="14"/>
  <c r="D133" i="8" l="1"/>
  <c r="H110" i="14" l="1"/>
  <c r="C118" i="1"/>
  <c r="F107" i="14" s="1"/>
  <c r="C159" i="1"/>
  <c r="F123" i="14" s="1"/>
  <c r="C123" i="1"/>
  <c r="F108" i="14" s="1"/>
  <c r="H111" i="14"/>
  <c r="C112" i="1"/>
  <c r="F103" i="14" s="1"/>
  <c r="H109" i="14"/>
  <c r="C121" i="1"/>
  <c r="F102" i="14" s="1"/>
  <c r="C122" i="1"/>
  <c r="F105" i="14" s="1"/>
  <c r="C113" i="1"/>
  <c r="F106" i="14" s="1"/>
  <c r="C154" i="1"/>
  <c r="F121" i="14" s="1"/>
  <c r="C157" i="1"/>
  <c r="F119" i="14" s="1"/>
  <c r="C136" i="1"/>
  <c r="F112" i="14" s="1"/>
  <c r="C138" i="1"/>
  <c r="F113" i="14" s="1"/>
  <c r="C153" i="1"/>
  <c r="F117" i="14" s="1"/>
  <c r="C149" i="1"/>
  <c r="F115" i="14" s="1"/>
  <c r="C158" i="1"/>
  <c r="F122" i="14" s="1"/>
  <c r="C140" i="1"/>
  <c r="F114" i="14" s="1"/>
  <c r="C116" i="1"/>
  <c r="F101" i="14" s="1"/>
  <c r="C150" i="1"/>
  <c r="F120" i="14" s="1"/>
  <c r="CQ3" i="11"/>
  <c r="CQ2" i="11" s="1"/>
  <c r="CM3" i="11"/>
  <c r="CM2" i="11" s="1"/>
  <c r="CP3" i="11"/>
  <c r="CP2" i="11" s="1"/>
  <c r="CL3" i="11"/>
  <c r="CL2" i="11" s="1"/>
  <c r="CK3" i="11"/>
  <c r="CK2" i="11" s="1"/>
  <c r="D58" i="8"/>
  <c r="E58" i="8"/>
  <c r="C58" i="8"/>
  <c r="B58" i="8"/>
  <c r="B58" i="7" s="1"/>
  <c r="A58" i="8"/>
  <c r="A58" i="7" s="1"/>
  <c r="X2" i="11"/>
  <c r="W2" i="11" s="1"/>
  <c r="T2" i="11"/>
  <c r="S2" i="11"/>
  <c r="R2" i="11"/>
  <c r="Q2" i="11"/>
  <c r="P2" i="11"/>
  <c r="O2" i="11"/>
  <c r="L2" i="11"/>
  <c r="I2" i="11"/>
  <c r="FP3" i="11"/>
  <c r="FP2" i="11" s="1"/>
  <c r="FO3" i="11"/>
  <c r="FO2" i="11" s="1"/>
  <c r="FN3" i="11"/>
  <c r="FN2" i="11" s="1"/>
  <c r="FC3" i="11"/>
  <c r="FC2" i="11" s="1"/>
  <c r="FB3" i="11"/>
  <c r="FB2" i="11" s="1"/>
  <c r="FA3" i="11"/>
  <c r="FA2" i="11" s="1"/>
  <c r="EZ3" i="11"/>
  <c r="EZ2" i="11" s="1"/>
  <c r="EV3" i="11"/>
  <c r="EV2" i="11" s="1"/>
  <c r="EU3" i="11"/>
  <c r="EU2" i="11" s="1"/>
  <c r="ET3" i="11"/>
  <c r="ET2" i="11" s="1"/>
  <c r="ES3" i="11"/>
  <c r="ES2" i="11" s="1"/>
  <c r="ER3" i="11"/>
  <c r="ER2" i="11" s="1"/>
  <c r="EQ3" i="11"/>
  <c r="EQ2" i="11" s="1"/>
  <c r="EP3" i="11"/>
  <c r="EP2" i="11" s="1"/>
  <c r="EO3" i="11"/>
  <c r="EO2" i="11" s="1"/>
  <c r="EH3" i="11"/>
  <c r="EH2" i="11" s="1"/>
  <c r="EB3" i="11"/>
  <c r="EB2" i="11" s="1"/>
  <c r="EA3" i="11"/>
  <c r="EA2" i="11" s="1"/>
  <c r="DZ3" i="11"/>
  <c r="DZ2" i="11" s="1"/>
  <c r="DY3" i="11"/>
  <c r="DY2" i="11" s="1"/>
  <c r="DW3" i="11"/>
  <c r="DW2" i="11" s="1"/>
  <c r="DV3" i="11"/>
  <c r="DV2" i="11" s="1"/>
  <c r="DU3" i="11"/>
  <c r="DU2" i="11" s="1"/>
  <c r="DT3" i="11"/>
  <c r="DT2" i="11" s="1"/>
  <c r="DS3" i="11"/>
  <c r="DS2" i="11" s="1"/>
  <c r="DR3" i="11"/>
  <c r="DR2" i="11" s="1"/>
  <c r="DQ3" i="11"/>
  <c r="DQ2" i="11" s="1"/>
  <c r="DP3" i="11"/>
  <c r="DP2" i="11" s="1"/>
  <c r="DO3" i="11"/>
  <c r="DO2" i="11" s="1"/>
  <c r="DN3" i="11"/>
  <c r="DN2" i="11" s="1"/>
  <c r="DM3" i="11"/>
  <c r="DM2" i="11" s="1"/>
  <c r="DL3" i="11"/>
  <c r="DL2" i="11" s="1"/>
  <c r="DK3" i="11"/>
  <c r="DK2" i="11" s="1"/>
  <c r="DJ3" i="11"/>
  <c r="DJ2" i="11" s="1"/>
  <c r="DI3" i="11"/>
  <c r="DI2" i="11" s="1"/>
  <c r="DH3" i="11"/>
  <c r="DH2" i="11" s="1"/>
  <c r="DG3" i="11"/>
  <c r="DG2" i="11" s="1"/>
  <c r="DF3" i="11"/>
  <c r="DF2" i="11" s="1"/>
  <c r="DE3" i="11"/>
  <c r="DE2" i="11" s="1"/>
  <c r="DD3" i="11"/>
  <c r="DD2" i="11" s="1"/>
  <c r="DC3" i="11"/>
  <c r="DC2" i="11" s="1"/>
  <c r="DB3" i="11"/>
  <c r="DB2" i="11" s="1"/>
  <c r="DA3" i="11"/>
  <c r="DA2" i="11" s="1"/>
  <c r="CZ3" i="11"/>
  <c r="CZ2" i="11" s="1"/>
  <c r="CY3" i="11"/>
  <c r="CY2" i="11" s="1"/>
  <c r="CX3" i="11"/>
  <c r="CX2" i="11" s="1"/>
  <c r="CW3" i="11"/>
  <c r="CW2" i="11" s="1"/>
  <c r="CV3" i="11"/>
  <c r="CV2" i="11" s="1"/>
  <c r="CU3" i="11"/>
  <c r="CU2" i="11" s="1"/>
  <c r="CT3" i="11"/>
  <c r="CT2" i="11" s="1"/>
  <c r="CS3" i="11"/>
  <c r="CS2" i="11" s="1"/>
  <c r="CR3" i="11"/>
  <c r="CR2" i="11" s="1"/>
  <c r="CJ3" i="11"/>
  <c r="CJ2" i="11" s="1"/>
  <c r="CH3" i="11"/>
  <c r="CH2" i="11" s="1"/>
  <c r="CG3" i="11"/>
  <c r="CG2" i="11" s="1"/>
  <c r="CF3" i="11"/>
  <c r="CF2" i="11" s="1"/>
  <c r="CE3" i="11"/>
  <c r="CE2" i="11" s="1"/>
  <c r="CD3" i="11"/>
  <c r="CD2" i="11" s="1"/>
  <c r="CC3" i="11"/>
  <c r="CC2" i="11" s="1"/>
  <c r="CB3" i="11"/>
  <c r="CB2" i="11" s="1"/>
  <c r="CA3" i="11"/>
  <c r="CA2" i="11" s="1"/>
  <c r="BZ3" i="11"/>
  <c r="BZ2" i="11" s="1"/>
  <c r="BY3" i="11"/>
  <c r="BY2" i="11" s="1"/>
  <c r="BX3" i="11"/>
  <c r="BX2" i="11" s="1"/>
  <c r="BW3" i="11"/>
  <c r="BW2" i="11" s="1"/>
  <c r="BV3" i="11"/>
  <c r="BV2" i="11" s="1"/>
  <c r="BU3" i="11"/>
  <c r="BU2" i="11" s="1"/>
  <c r="BT3" i="11"/>
  <c r="BT2" i="11" s="1"/>
  <c r="BS3" i="11"/>
  <c r="BS2" i="11" s="1"/>
  <c r="BR3" i="11"/>
  <c r="BR2" i="11" s="1"/>
  <c r="BQ3" i="11"/>
  <c r="BQ2" i="11" s="1"/>
  <c r="BP3" i="11"/>
  <c r="BP2" i="11" s="1"/>
  <c r="BO3" i="11"/>
  <c r="BO2" i="11" s="1"/>
  <c r="BN3" i="11"/>
  <c r="BN2" i="11" s="1"/>
  <c r="BM3" i="11"/>
  <c r="BM2" i="11" s="1"/>
  <c r="BL3" i="11"/>
  <c r="BL2" i="11" s="1"/>
  <c r="BJ3" i="11"/>
  <c r="BJ2" i="11" s="1"/>
  <c r="BI3" i="11"/>
  <c r="BI2" i="11" s="1"/>
  <c r="BH3" i="11"/>
  <c r="BH2" i="11" s="1"/>
  <c r="BG3" i="11"/>
  <c r="BG2" i="11" s="1"/>
  <c r="BF3" i="11"/>
  <c r="BF2" i="11" s="1"/>
  <c r="BE3" i="11"/>
  <c r="BE2" i="11" s="1"/>
  <c r="BD3" i="11"/>
  <c r="BD2" i="11" s="1"/>
  <c r="BC3" i="11"/>
  <c r="BC2" i="11" s="1"/>
  <c r="BB3" i="11"/>
  <c r="BB2" i="11" s="1"/>
  <c r="BA3" i="11"/>
  <c r="BA2" i="11" s="1"/>
  <c r="AZ3" i="11"/>
  <c r="AZ2" i="11" s="1"/>
  <c r="A7" i="10"/>
  <c r="C6" i="10"/>
  <c r="A4" i="2"/>
  <c r="E2" i="2"/>
  <c r="C2" i="2"/>
  <c r="A2" i="2"/>
  <c r="B4" i="8"/>
  <c r="H2" i="8"/>
  <c r="M122" i="14" l="1"/>
  <c r="L122" i="14"/>
  <c r="K122" i="14"/>
  <c r="G122" i="14"/>
  <c r="K115" i="14"/>
  <c r="L115" i="14"/>
  <c r="M115" i="14"/>
  <c r="G115" i="14"/>
  <c r="G113" i="14"/>
  <c r="L113" i="14"/>
  <c r="M113" i="14"/>
  <c r="K113" i="14"/>
  <c r="M103" i="14"/>
  <c r="L103" i="14"/>
  <c r="G103" i="14"/>
  <c r="K103" i="14"/>
  <c r="L114" i="14"/>
  <c r="M114" i="14"/>
  <c r="K114" i="14"/>
  <c r="G114" i="14"/>
  <c r="M117" i="14"/>
  <c r="L117" i="14"/>
  <c r="G117" i="14"/>
  <c r="K117" i="14"/>
  <c r="K112" i="14"/>
  <c r="L112" i="14"/>
  <c r="G112" i="14"/>
  <c r="M112" i="14"/>
  <c r="K106" i="14"/>
  <c r="G106" i="14"/>
  <c r="M106" i="14"/>
  <c r="L106" i="14"/>
  <c r="L120" i="14"/>
  <c r="M120" i="14"/>
  <c r="K120" i="14"/>
  <c r="G120" i="14"/>
  <c r="K119" i="14"/>
  <c r="L119" i="14"/>
  <c r="M119" i="14"/>
  <c r="G119" i="14"/>
  <c r="M108" i="14"/>
  <c r="K108" i="14"/>
  <c r="L108" i="14"/>
  <c r="G108" i="14"/>
  <c r="G102" i="14"/>
  <c r="M102" i="14"/>
  <c r="L102" i="14"/>
  <c r="K102" i="14"/>
  <c r="G101" i="14"/>
  <c r="M101" i="14"/>
  <c r="K101" i="14"/>
  <c r="L101" i="14"/>
  <c r="L121" i="14"/>
  <c r="M121" i="14"/>
  <c r="K121" i="14"/>
  <c r="G121" i="14"/>
  <c r="G123" i="14"/>
  <c r="M123" i="14"/>
  <c r="K123" i="14"/>
  <c r="L123" i="14"/>
  <c r="G107" i="14"/>
  <c r="K107" i="14"/>
  <c r="M107" i="14"/>
  <c r="L107" i="14"/>
  <c r="L105" i="14"/>
  <c r="K105" i="14"/>
  <c r="M105" i="14"/>
  <c r="G105" i="14"/>
  <c r="I108" i="14"/>
  <c r="I102" i="14"/>
  <c r="I117" i="14"/>
  <c r="I113" i="14"/>
  <c r="I103" i="14"/>
  <c r="I120" i="14"/>
  <c r="I121" i="14"/>
  <c r="I112" i="14"/>
  <c r="I114" i="14"/>
  <c r="I106" i="14"/>
  <c r="I115" i="14"/>
  <c r="I119" i="14"/>
  <c r="I101" i="14"/>
  <c r="I122" i="14"/>
  <c r="I105" i="14"/>
  <c r="H117" i="14"/>
  <c r="FH3" i="11"/>
  <c r="FH2" i="11" s="1"/>
  <c r="H122" i="14"/>
  <c r="FE3" i="11"/>
  <c r="FE2" i="11" s="1"/>
  <c r="C111" i="1"/>
  <c r="F100" i="14" s="1"/>
  <c r="G58" i="8"/>
  <c r="F58" i="8"/>
  <c r="F6" i="1"/>
  <c r="F5" i="1"/>
  <c r="B6" i="1"/>
  <c r="D163" i="8"/>
  <c r="D162" i="8"/>
  <c r="D160" i="8"/>
  <c r="D159" i="8"/>
  <c r="D158" i="8"/>
  <c r="D157" i="8"/>
  <c r="D155" i="8"/>
  <c r="D154" i="8"/>
  <c r="D153" i="8"/>
  <c r="D151" i="8"/>
  <c r="D150" i="8"/>
  <c r="D149" i="8"/>
  <c r="D145" i="8"/>
  <c r="D144" i="8"/>
  <c r="D143" i="8"/>
  <c r="D142" i="8"/>
  <c r="D140" i="8"/>
  <c r="D138" i="8"/>
  <c r="D136" i="8"/>
  <c r="D134" i="8"/>
  <c r="D132" i="8"/>
  <c r="D130" i="8"/>
  <c r="D129" i="8"/>
  <c r="D128" i="8"/>
  <c r="D127" i="8"/>
  <c r="D126" i="8"/>
  <c r="D124" i="8"/>
  <c r="D123" i="8"/>
  <c r="D122" i="8"/>
  <c r="D121" i="8"/>
  <c r="D119" i="8"/>
  <c r="D118" i="8"/>
  <c r="D117" i="8"/>
  <c r="D116" i="8"/>
  <c r="D114" i="8"/>
  <c r="D113" i="8"/>
  <c r="D112" i="8"/>
  <c r="D111" i="8"/>
  <c r="D108" i="8"/>
  <c r="D107" i="8"/>
  <c r="D106" i="8"/>
  <c r="D105" i="8"/>
  <c r="D103" i="8"/>
  <c r="D102" i="8"/>
  <c r="D101" i="8"/>
  <c r="D100" i="8"/>
  <c r="D99" i="8"/>
  <c r="D96" i="8"/>
  <c r="D95" i="8"/>
  <c r="D94" i="8"/>
  <c r="D93" i="8"/>
  <c r="D92" i="8"/>
  <c r="D91" i="8"/>
  <c r="D89" i="8"/>
  <c r="D88" i="8"/>
  <c r="D87" i="8"/>
  <c r="D86" i="8"/>
  <c r="D85" i="8"/>
  <c r="D84" i="8"/>
  <c r="D83" i="8"/>
  <c r="D82" i="8"/>
  <c r="D81" i="8"/>
  <c r="D80" i="8"/>
  <c r="D79" i="8"/>
  <c r="D78" i="8"/>
  <c r="D77" i="8"/>
  <c r="D75" i="8"/>
  <c r="D74" i="8"/>
  <c r="D73" i="8"/>
  <c r="D72" i="8"/>
  <c r="D71" i="8"/>
  <c r="D70" i="8"/>
  <c r="D69" i="8"/>
  <c r="D68" i="8"/>
  <c r="D67" i="8"/>
  <c r="D64" i="8"/>
  <c r="D61" i="8"/>
  <c r="D60" i="8"/>
  <c r="D57" i="8"/>
  <c r="D55" i="8"/>
  <c r="D54" i="8"/>
  <c r="D53" i="8"/>
  <c r="D52" i="8"/>
  <c r="D50" i="8"/>
  <c r="D49" i="8"/>
  <c r="D48" i="8"/>
  <c r="D47" i="8"/>
  <c r="D46" i="8"/>
  <c r="D45" i="8"/>
  <c r="D44" i="8"/>
  <c r="D41" i="8"/>
  <c r="D40" i="8"/>
  <c r="D38" i="8"/>
  <c r="D37" i="8"/>
  <c r="D36" i="8"/>
  <c r="D34" i="8"/>
  <c r="D33" i="8"/>
  <c r="D31" i="8"/>
  <c r="D30" i="8"/>
  <c r="D28" i="8"/>
  <c r="D27" i="8"/>
  <c r="D26" i="8"/>
  <c r="D24" i="8"/>
  <c r="D23" i="8"/>
  <c r="D22" i="8"/>
  <c r="D21" i="8"/>
  <c r="D20" i="8"/>
  <c r="D18" i="8"/>
  <c r="D17" i="8"/>
  <c r="D16" i="8"/>
  <c r="D14" i="8"/>
  <c r="D13" i="8"/>
  <c r="D12" i="8"/>
  <c r="A147" i="7"/>
  <c r="A148" i="7"/>
  <c r="A161" i="7"/>
  <c r="A156" i="7"/>
  <c r="A152" i="7"/>
  <c r="A141" i="7"/>
  <c r="A139" i="7"/>
  <c r="A137" i="7"/>
  <c r="A135" i="7"/>
  <c r="A131" i="7"/>
  <c r="A125" i="7"/>
  <c r="A120" i="7"/>
  <c r="A115" i="7"/>
  <c r="A110" i="7"/>
  <c r="A109" i="7"/>
  <c r="A98" i="7"/>
  <c r="A97" i="7"/>
  <c r="A90" i="7"/>
  <c r="A76" i="7"/>
  <c r="A66" i="7"/>
  <c r="A65" i="7"/>
  <c r="A59" i="7"/>
  <c r="A51" i="7"/>
  <c r="A43" i="7"/>
  <c r="A42" i="7"/>
  <c r="A39" i="7"/>
  <c r="A35" i="7"/>
  <c r="A32" i="7"/>
  <c r="A29" i="7"/>
  <c r="A19" i="7"/>
  <c r="A15" i="7"/>
  <c r="A11" i="7"/>
  <c r="A10" i="7"/>
  <c r="E163" i="8"/>
  <c r="E162" i="8"/>
  <c r="E160" i="8"/>
  <c r="E153" i="8"/>
  <c r="E149" i="8"/>
  <c r="E145" i="8"/>
  <c r="E144" i="8"/>
  <c r="E143" i="8"/>
  <c r="E142" i="8"/>
  <c r="E134" i="8"/>
  <c r="E133" i="8"/>
  <c r="G133" i="8" s="1"/>
  <c r="E132" i="8"/>
  <c r="E130" i="8"/>
  <c r="E129" i="8"/>
  <c r="E128" i="8"/>
  <c r="E127" i="8"/>
  <c r="E126" i="8"/>
  <c r="E117" i="8"/>
  <c r="E108" i="8"/>
  <c r="E107" i="8"/>
  <c r="E106" i="8"/>
  <c r="E105" i="8"/>
  <c r="E103" i="8"/>
  <c r="E102" i="8"/>
  <c r="E101" i="8"/>
  <c r="E100" i="8"/>
  <c r="E99" i="8"/>
  <c r="E96" i="8"/>
  <c r="E95" i="8"/>
  <c r="E94" i="8"/>
  <c r="E93" i="8"/>
  <c r="E92" i="8"/>
  <c r="E91" i="8"/>
  <c r="E89" i="8"/>
  <c r="E88" i="8"/>
  <c r="E87" i="8"/>
  <c r="E86" i="8"/>
  <c r="E85" i="8"/>
  <c r="E84" i="8"/>
  <c r="E83" i="8"/>
  <c r="E82" i="8"/>
  <c r="E81" i="8"/>
  <c r="E80" i="8"/>
  <c r="E79" i="8"/>
  <c r="E78" i="8"/>
  <c r="E77" i="8"/>
  <c r="E75" i="8"/>
  <c r="E74" i="8"/>
  <c r="E73" i="8"/>
  <c r="E72" i="8"/>
  <c r="E71" i="8"/>
  <c r="E70" i="8"/>
  <c r="E69" i="8"/>
  <c r="E68" i="8"/>
  <c r="E67" i="8"/>
  <c r="E64" i="8"/>
  <c r="E61" i="8"/>
  <c r="E60" i="8"/>
  <c r="E57" i="8"/>
  <c r="E55" i="8"/>
  <c r="E54" i="8"/>
  <c r="E53" i="8"/>
  <c r="E52" i="8"/>
  <c r="E50" i="8"/>
  <c r="E49" i="8"/>
  <c r="E48" i="8"/>
  <c r="E47" i="8"/>
  <c r="E46" i="8"/>
  <c r="E45" i="8"/>
  <c r="E44" i="8"/>
  <c r="E41" i="8"/>
  <c r="E40" i="8"/>
  <c r="E38" i="8"/>
  <c r="E37" i="8"/>
  <c r="E36" i="8"/>
  <c r="E34" i="8"/>
  <c r="E33" i="8"/>
  <c r="E31" i="8"/>
  <c r="E30" i="8"/>
  <c r="E28" i="8"/>
  <c r="E27" i="8"/>
  <c r="E26" i="8"/>
  <c r="E24" i="8"/>
  <c r="E23" i="8"/>
  <c r="E22" i="8"/>
  <c r="E21" i="8"/>
  <c r="E20" i="8"/>
  <c r="E18" i="8"/>
  <c r="E17" i="8"/>
  <c r="E16" i="8"/>
  <c r="E14" i="8"/>
  <c r="E13" i="8"/>
  <c r="E12" i="8"/>
  <c r="C163" i="8"/>
  <c r="C162" i="8"/>
  <c r="C160" i="8"/>
  <c r="C159" i="8"/>
  <c r="C158" i="8"/>
  <c r="C157" i="8"/>
  <c r="C155" i="8"/>
  <c r="C154" i="8"/>
  <c r="C153" i="8"/>
  <c r="C151" i="8"/>
  <c r="C150" i="8"/>
  <c r="C149" i="8"/>
  <c r="C145" i="8"/>
  <c r="C144" i="8"/>
  <c r="C143" i="8"/>
  <c r="C142" i="8"/>
  <c r="C140" i="8"/>
  <c r="C138" i="8"/>
  <c r="C136" i="8"/>
  <c r="C134" i="8"/>
  <c r="C133" i="8"/>
  <c r="C132" i="8"/>
  <c r="C130" i="8"/>
  <c r="C129" i="8"/>
  <c r="C128" i="8"/>
  <c r="C127" i="8"/>
  <c r="C126" i="8"/>
  <c r="C124" i="8"/>
  <c r="C123" i="8"/>
  <c r="C122" i="8"/>
  <c r="C121" i="8"/>
  <c r="C119" i="8"/>
  <c r="C118" i="8"/>
  <c r="C117" i="8"/>
  <c r="C116" i="8"/>
  <c r="C114" i="8"/>
  <c r="C113" i="8"/>
  <c r="C112" i="8"/>
  <c r="C111" i="8"/>
  <c r="C108" i="8"/>
  <c r="C107" i="8"/>
  <c r="C106" i="8"/>
  <c r="C105" i="8"/>
  <c r="C103" i="8"/>
  <c r="C102" i="8"/>
  <c r="C101" i="8"/>
  <c r="C100" i="8"/>
  <c r="C99" i="8"/>
  <c r="C96" i="8"/>
  <c r="C95" i="8"/>
  <c r="C94" i="8"/>
  <c r="C93" i="8"/>
  <c r="C92" i="8"/>
  <c r="C91" i="8"/>
  <c r="C89" i="8"/>
  <c r="C88" i="8"/>
  <c r="C87" i="8"/>
  <c r="C86" i="8"/>
  <c r="C85" i="8"/>
  <c r="C84" i="8"/>
  <c r="C83" i="8"/>
  <c r="C82" i="8"/>
  <c r="C81" i="8"/>
  <c r="C80" i="8"/>
  <c r="C79" i="8"/>
  <c r="C78" i="8"/>
  <c r="C77" i="8"/>
  <c r="C75" i="8"/>
  <c r="C74" i="8"/>
  <c r="C73" i="8"/>
  <c r="C72" i="8"/>
  <c r="C71" i="8"/>
  <c r="C70" i="8"/>
  <c r="C69" i="8"/>
  <c r="C68" i="8"/>
  <c r="C67" i="8"/>
  <c r="C64" i="8"/>
  <c r="C61" i="8"/>
  <c r="C60" i="8"/>
  <c r="C57" i="8"/>
  <c r="C55" i="8"/>
  <c r="C54" i="8"/>
  <c r="C53" i="8"/>
  <c r="C52" i="8"/>
  <c r="C50" i="8"/>
  <c r="C49" i="8"/>
  <c r="C48" i="8"/>
  <c r="C47" i="8"/>
  <c r="C46" i="8"/>
  <c r="C45" i="8"/>
  <c r="C44" i="8"/>
  <c r="C41" i="8"/>
  <c r="C40" i="8"/>
  <c r="C38" i="8"/>
  <c r="C37" i="8"/>
  <c r="C36" i="8"/>
  <c r="C34" i="8"/>
  <c r="C33" i="8"/>
  <c r="C31" i="8"/>
  <c r="C30" i="8"/>
  <c r="C28" i="8"/>
  <c r="C27" i="8"/>
  <c r="C26" i="8"/>
  <c r="C24" i="8"/>
  <c r="C23" i="8"/>
  <c r="C22" i="8"/>
  <c r="C21" i="8"/>
  <c r="C20" i="8"/>
  <c r="C18" i="8"/>
  <c r="C17" i="8"/>
  <c r="C16" i="8"/>
  <c r="C14" i="8"/>
  <c r="C13" i="8"/>
  <c r="C12" i="8"/>
  <c r="A155" i="8"/>
  <c r="A155" i="7" s="1"/>
  <c r="A144" i="8"/>
  <c r="A144" i="7" s="1"/>
  <c r="A134" i="8"/>
  <c r="A134" i="7" s="1"/>
  <c r="A124" i="8"/>
  <c r="A124" i="7" s="1"/>
  <c r="A114" i="8"/>
  <c r="A114" i="7" s="1"/>
  <c r="A113" i="8"/>
  <c r="A113" i="7" s="1"/>
  <c r="A112" i="8"/>
  <c r="A112" i="7" s="1"/>
  <c r="A111" i="8"/>
  <c r="A111" i="7" s="1"/>
  <c r="A108" i="8"/>
  <c r="A108" i="7" s="1"/>
  <c r="A107" i="8"/>
  <c r="A107" i="7" s="1"/>
  <c r="A106" i="8"/>
  <c r="A106" i="7" s="1"/>
  <c r="A105" i="8"/>
  <c r="A105" i="7" s="1"/>
  <c r="A103" i="8"/>
  <c r="A103" i="7" s="1"/>
  <c r="A93" i="8"/>
  <c r="A93" i="7" s="1"/>
  <c r="A85" i="8"/>
  <c r="A85" i="7" s="1"/>
  <c r="A75" i="8"/>
  <c r="A75" i="7" s="1"/>
  <c r="A41" i="8"/>
  <c r="A41" i="7" s="1"/>
  <c r="A31" i="8"/>
  <c r="A31" i="7" s="1"/>
  <c r="A20" i="8"/>
  <c r="A20" i="7" s="1"/>
  <c r="A163" i="8"/>
  <c r="A163" i="7" s="1"/>
  <c r="A162" i="8"/>
  <c r="A162" i="7" s="1"/>
  <c r="A160" i="8"/>
  <c r="A160" i="7" s="1"/>
  <c r="A159" i="8"/>
  <c r="A159" i="7" s="1"/>
  <c r="A158" i="8"/>
  <c r="A158" i="7" s="1"/>
  <c r="A157" i="8"/>
  <c r="A157" i="7" s="1"/>
  <c r="A154" i="8"/>
  <c r="A154" i="7" s="1"/>
  <c r="A153" i="8"/>
  <c r="A153" i="7" s="1"/>
  <c r="A151" i="8"/>
  <c r="A151" i="7" s="1"/>
  <c r="A150" i="8"/>
  <c r="A150" i="7" s="1"/>
  <c r="A149" i="8"/>
  <c r="A149" i="7" s="1"/>
  <c r="A145" i="8"/>
  <c r="A145" i="7" s="1"/>
  <c r="A143" i="8"/>
  <c r="A143" i="7" s="1"/>
  <c r="A142" i="8"/>
  <c r="A142" i="7" s="1"/>
  <c r="A140" i="8"/>
  <c r="A140" i="7" s="1"/>
  <c r="A138" i="8"/>
  <c r="A138" i="7" s="1"/>
  <c r="A136" i="8"/>
  <c r="A136" i="7" s="1"/>
  <c r="A133" i="8"/>
  <c r="A133" i="7" s="1"/>
  <c r="A132" i="8"/>
  <c r="A132" i="7" s="1"/>
  <c r="A130" i="8"/>
  <c r="A130" i="7" s="1"/>
  <c r="A129" i="8"/>
  <c r="A129" i="7" s="1"/>
  <c r="A128" i="8"/>
  <c r="A128" i="7" s="1"/>
  <c r="A127" i="8"/>
  <c r="A127" i="7" s="1"/>
  <c r="A126" i="8"/>
  <c r="A126" i="7" s="1"/>
  <c r="A123" i="8"/>
  <c r="A123" i="7" s="1"/>
  <c r="A122" i="8"/>
  <c r="A122" i="7" s="1"/>
  <c r="A121" i="8"/>
  <c r="A121" i="7" s="1"/>
  <c r="A119" i="8"/>
  <c r="A119" i="7" s="1"/>
  <c r="A118" i="8"/>
  <c r="A118" i="7" s="1"/>
  <c r="A117" i="8"/>
  <c r="A117" i="7" s="1"/>
  <c r="A116" i="8"/>
  <c r="A116" i="7" s="1"/>
  <c r="A102" i="8"/>
  <c r="A102" i="7" s="1"/>
  <c r="A101" i="8"/>
  <c r="A101" i="7" s="1"/>
  <c r="A100" i="8"/>
  <c r="A100" i="7" s="1"/>
  <c r="A99" i="8"/>
  <c r="A99" i="7" s="1"/>
  <c r="A96" i="8"/>
  <c r="A96" i="7" s="1"/>
  <c r="A95" i="8"/>
  <c r="A95" i="7" s="1"/>
  <c r="A94" i="8"/>
  <c r="A94" i="7" s="1"/>
  <c r="A92" i="8"/>
  <c r="A92" i="7" s="1"/>
  <c r="A91" i="8"/>
  <c r="A91" i="7" s="1"/>
  <c r="A89" i="8"/>
  <c r="A89" i="7" s="1"/>
  <c r="A88" i="8"/>
  <c r="A88" i="7" s="1"/>
  <c r="A87" i="8"/>
  <c r="A87" i="7" s="1"/>
  <c r="A86" i="8"/>
  <c r="A86" i="7" s="1"/>
  <c r="A84" i="8"/>
  <c r="A84" i="7" s="1"/>
  <c r="A83" i="8"/>
  <c r="A83" i="7" s="1"/>
  <c r="A82" i="8"/>
  <c r="A82" i="7" s="1"/>
  <c r="A81" i="8"/>
  <c r="A81" i="7" s="1"/>
  <c r="A80" i="8"/>
  <c r="A80" i="7" s="1"/>
  <c r="A79" i="8"/>
  <c r="A79" i="7" s="1"/>
  <c r="A78" i="8"/>
  <c r="A78" i="7" s="1"/>
  <c r="A77" i="8"/>
  <c r="A77" i="7" s="1"/>
  <c r="A74" i="8"/>
  <c r="A74" i="7" s="1"/>
  <c r="A73" i="8"/>
  <c r="A73" i="7" s="1"/>
  <c r="A72" i="8"/>
  <c r="A72" i="7" s="1"/>
  <c r="A71" i="8"/>
  <c r="A71" i="7" s="1"/>
  <c r="A70" i="8"/>
  <c r="A70" i="7" s="1"/>
  <c r="A69" i="8"/>
  <c r="A69" i="7" s="1"/>
  <c r="A68" i="8"/>
  <c r="A68" i="7" s="1"/>
  <c r="A67" i="8"/>
  <c r="A67" i="7" s="1"/>
  <c r="A64" i="8"/>
  <c r="A64" i="7" s="1"/>
  <c r="A61" i="8"/>
  <c r="A61" i="7" s="1"/>
  <c r="A60" i="8"/>
  <c r="A60" i="7" s="1"/>
  <c r="A57" i="8"/>
  <c r="A57" i="7" s="1"/>
  <c r="A55" i="8"/>
  <c r="A55" i="7" s="1"/>
  <c r="A54" i="8"/>
  <c r="A54" i="7" s="1"/>
  <c r="A53" i="8"/>
  <c r="A53" i="7" s="1"/>
  <c r="A52" i="8"/>
  <c r="A52" i="7" s="1"/>
  <c r="A50" i="8"/>
  <c r="A50" i="7" s="1"/>
  <c r="A49" i="8"/>
  <c r="A49" i="7" s="1"/>
  <c r="A48" i="8"/>
  <c r="A48" i="7" s="1"/>
  <c r="A47" i="8"/>
  <c r="A47" i="7" s="1"/>
  <c r="A46" i="8"/>
  <c r="A46" i="7" s="1"/>
  <c r="A45" i="8"/>
  <c r="A45" i="7" s="1"/>
  <c r="A44" i="8"/>
  <c r="A44" i="7" s="1"/>
  <c r="A40" i="8"/>
  <c r="A40" i="7" s="1"/>
  <c r="A38" i="8"/>
  <c r="A38" i="7" s="1"/>
  <c r="A37" i="8"/>
  <c r="A37" i="7" s="1"/>
  <c r="A36" i="8"/>
  <c r="A36" i="7" s="1"/>
  <c r="A34" i="8"/>
  <c r="A34" i="7" s="1"/>
  <c r="A33" i="8"/>
  <c r="A33" i="7" s="1"/>
  <c r="A30" i="8"/>
  <c r="A30" i="7" s="1"/>
  <c r="A28" i="8"/>
  <c r="A28" i="7" s="1"/>
  <c r="A27" i="8"/>
  <c r="A27" i="7" s="1"/>
  <c r="A26" i="8"/>
  <c r="A26" i="7" s="1"/>
  <c r="A24" i="8"/>
  <c r="A24" i="7" s="1"/>
  <c r="A23" i="8"/>
  <c r="A23" i="7" s="1"/>
  <c r="A22" i="8"/>
  <c r="A22" i="7" s="1"/>
  <c r="A21" i="8"/>
  <c r="A21" i="7" s="1"/>
  <c r="A18" i="8"/>
  <c r="A18" i="7" s="1"/>
  <c r="A17" i="8"/>
  <c r="A17" i="7" s="1"/>
  <c r="A16" i="8"/>
  <c r="A16" i="7" s="1"/>
  <c r="A14" i="8"/>
  <c r="A14" i="7" s="1"/>
  <c r="A13" i="8"/>
  <c r="A13" i="7" s="1"/>
  <c r="A12" i="8"/>
  <c r="A12" i="7" s="1"/>
  <c r="B163" i="8"/>
  <c r="B163" i="7" s="1"/>
  <c r="B162" i="8"/>
  <c r="B162" i="7" s="1"/>
  <c r="B161" i="8"/>
  <c r="B161" i="7" s="1"/>
  <c r="B160" i="8"/>
  <c r="B160" i="7" s="1"/>
  <c r="B156" i="8"/>
  <c r="B156" i="7" s="1"/>
  <c r="B153" i="8"/>
  <c r="B153" i="7" s="1"/>
  <c r="B152" i="8"/>
  <c r="B152" i="7" s="1"/>
  <c r="B149" i="8"/>
  <c r="B149" i="7" s="1"/>
  <c r="B148" i="8"/>
  <c r="B148" i="7" s="1"/>
  <c r="B147" i="7"/>
  <c r="B145" i="8"/>
  <c r="B145" i="7" s="1"/>
  <c r="B144" i="8"/>
  <c r="B144" i="7" s="1"/>
  <c r="B143" i="8"/>
  <c r="B143" i="7" s="1"/>
  <c r="B142" i="8"/>
  <c r="B142" i="7" s="1"/>
  <c r="B141" i="8"/>
  <c r="B141" i="7" s="1"/>
  <c r="B139" i="8"/>
  <c r="B139" i="7" s="1"/>
  <c r="B137" i="8"/>
  <c r="B137" i="7" s="1"/>
  <c r="B135" i="8"/>
  <c r="B135" i="7" s="1"/>
  <c r="B134" i="8"/>
  <c r="B134" i="7" s="1"/>
  <c r="B133" i="8"/>
  <c r="B133" i="7" s="1"/>
  <c r="B132" i="8"/>
  <c r="B132" i="7" s="1"/>
  <c r="B131" i="8"/>
  <c r="B131" i="7" s="1"/>
  <c r="B130" i="8"/>
  <c r="B130" i="7" s="1"/>
  <c r="B129" i="8"/>
  <c r="B129" i="7" s="1"/>
  <c r="B128" i="8"/>
  <c r="B128" i="7" s="1"/>
  <c r="B127" i="8"/>
  <c r="B127" i="7" s="1"/>
  <c r="B126" i="8"/>
  <c r="B126" i="7" s="1"/>
  <c r="B125" i="8"/>
  <c r="B125" i="7" s="1"/>
  <c r="B120" i="8"/>
  <c r="B120" i="7" s="1"/>
  <c r="B117" i="8"/>
  <c r="B117" i="7" s="1"/>
  <c r="B115" i="8"/>
  <c r="B115" i="7" s="1"/>
  <c r="B110" i="8"/>
  <c r="B110" i="7" s="1"/>
  <c r="B109" i="8"/>
  <c r="B109" i="7" s="1"/>
  <c r="B108" i="8"/>
  <c r="B108" i="7" s="1"/>
  <c r="B107" i="8"/>
  <c r="B107" i="7" s="1"/>
  <c r="B106" i="8"/>
  <c r="B106" i="7" s="1"/>
  <c r="B105" i="8"/>
  <c r="B105" i="7" s="1"/>
  <c r="B103" i="8"/>
  <c r="B103" i="7" s="1"/>
  <c r="B102" i="8"/>
  <c r="B102" i="7" s="1"/>
  <c r="B101" i="8"/>
  <c r="B101" i="7" s="1"/>
  <c r="B100" i="8"/>
  <c r="B100" i="7" s="1"/>
  <c r="B99" i="8"/>
  <c r="B99" i="7" s="1"/>
  <c r="B98" i="8"/>
  <c r="B98" i="7" s="1"/>
  <c r="B96" i="8"/>
  <c r="B96" i="7" s="1"/>
  <c r="B95" i="8"/>
  <c r="B95" i="7" s="1"/>
  <c r="B94" i="8"/>
  <c r="B94" i="7" s="1"/>
  <c r="B93" i="8"/>
  <c r="B93" i="7" s="1"/>
  <c r="B92" i="8"/>
  <c r="B92" i="7" s="1"/>
  <c r="B91" i="8"/>
  <c r="B91" i="7" s="1"/>
  <c r="B90" i="8"/>
  <c r="B90" i="7" s="1"/>
  <c r="B89" i="8"/>
  <c r="B89" i="7" s="1"/>
  <c r="B88" i="8"/>
  <c r="B88" i="7" s="1"/>
  <c r="B87" i="8"/>
  <c r="B87" i="7" s="1"/>
  <c r="B86" i="8"/>
  <c r="B86" i="7" s="1"/>
  <c r="B85" i="8"/>
  <c r="B85" i="7" s="1"/>
  <c r="B84" i="8"/>
  <c r="B84" i="7" s="1"/>
  <c r="B83" i="8"/>
  <c r="B83" i="7" s="1"/>
  <c r="B82" i="8"/>
  <c r="B82" i="7" s="1"/>
  <c r="B81" i="8"/>
  <c r="B81" i="7" s="1"/>
  <c r="B80" i="8"/>
  <c r="B80" i="7" s="1"/>
  <c r="B79" i="8"/>
  <c r="B79" i="7" s="1"/>
  <c r="B78" i="8"/>
  <c r="B78" i="7" s="1"/>
  <c r="B77" i="8"/>
  <c r="B77" i="7" s="1"/>
  <c r="B76" i="8"/>
  <c r="B76" i="7" s="1"/>
  <c r="B75" i="8"/>
  <c r="B75" i="7" s="1"/>
  <c r="B74" i="8"/>
  <c r="B74" i="7" s="1"/>
  <c r="B73" i="8"/>
  <c r="B73" i="7" s="1"/>
  <c r="B72" i="8"/>
  <c r="B72" i="7" s="1"/>
  <c r="B71" i="8"/>
  <c r="B71" i="7" s="1"/>
  <c r="B70" i="8"/>
  <c r="B70" i="7" s="1"/>
  <c r="B69" i="8"/>
  <c r="B69" i="7" s="1"/>
  <c r="B68" i="8"/>
  <c r="B68" i="7" s="1"/>
  <c r="B67" i="8"/>
  <c r="B67" i="7" s="1"/>
  <c r="B66" i="8"/>
  <c r="B66" i="7" s="1"/>
  <c r="B64" i="8"/>
  <c r="B64" i="7" s="1"/>
  <c r="B61" i="8"/>
  <c r="B61" i="7" s="1"/>
  <c r="B60" i="8"/>
  <c r="B60" i="7" s="1"/>
  <c r="B59" i="8"/>
  <c r="B59" i="7" s="1"/>
  <c r="B57" i="8"/>
  <c r="B57" i="7" s="1"/>
  <c r="B55" i="8"/>
  <c r="B55" i="7" s="1"/>
  <c r="B54" i="8"/>
  <c r="B54" i="7" s="1"/>
  <c r="B53" i="8"/>
  <c r="B53" i="7" s="1"/>
  <c r="B52" i="8"/>
  <c r="B52" i="7" s="1"/>
  <c r="B51" i="8"/>
  <c r="B51" i="7" s="1"/>
  <c r="B50" i="8"/>
  <c r="B50" i="7" s="1"/>
  <c r="B49" i="8"/>
  <c r="B49" i="7" s="1"/>
  <c r="B48" i="8"/>
  <c r="B48" i="7" s="1"/>
  <c r="B47" i="8"/>
  <c r="B47" i="7" s="1"/>
  <c r="B46" i="8"/>
  <c r="B46" i="7" s="1"/>
  <c r="B45" i="8"/>
  <c r="B45" i="7" s="1"/>
  <c r="B44" i="8"/>
  <c r="B44" i="7" s="1"/>
  <c r="B43" i="8"/>
  <c r="B43" i="7" s="1"/>
  <c r="B41" i="8"/>
  <c r="B41" i="7" s="1"/>
  <c r="B40" i="8"/>
  <c r="B40" i="7" s="1"/>
  <c r="B39" i="8"/>
  <c r="B39" i="7" s="1"/>
  <c r="B38" i="8"/>
  <c r="B38" i="7" s="1"/>
  <c r="B37" i="8"/>
  <c r="B37" i="7" s="1"/>
  <c r="B36" i="8"/>
  <c r="B36" i="7" s="1"/>
  <c r="B35" i="8"/>
  <c r="B35" i="7" s="1"/>
  <c r="B34" i="8"/>
  <c r="B34" i="7" s="1"/>
  <c r="B33" i="8"/>
  <c r="B33" i="7" s="1"/>
  <c r="B32" i="8"/>
  <c r="B32" i="7" s="1"/>
  <c r="B31" i="8"/>
  <c r="B31" i="7" s="1"/>
  <c r="B30" i="8"/>
  <c r="B30" i="7" s="1"/>
  <c r="B29" i="8"/>
  <c r="B29" i="7" s="1"/>
  <c r="B28" i="8"/>
  <c r="B28" i="7" s="1"/>
  <c r="B27" i="8"/>
  <c r="B27" i="7" s="1"/>
  <c r="B26" i="8"/>
  <c r="B26" i="7" s="1"/>
  <c r="B24" i="8"/>
  <c r="B24" i="7" s="1"/>
  <c r="B23" i="8"/>
  <c r="B23" i="7" s="1"/>
  <c r="B22" i="8"/>
  <c r="B22" i="7" s="1"/>
  <c r="B21" i="8"/>
  <c r="B21" i="7" s="1"/>
  <c r="B20" i="8"/>
  <c r="B20" i="7" s="1"/>
  <c r="B19" i="8"/>
  <c r="B19" i="7" s="1"/>
  <c r="B18" i="8"/>
  <c r="B18" i="7" s="1"/>
  <c r="B17" i="8"/>
  <c r="B17" i="7" s="1"/>
  <c r="B16" i="8"/>
  <c r="B16" i="7" s="1"/>
  <c r="B15" i="8"/>
  <c r="B15" i="7" s="1"/>
  <c r="B14" i="8"/>
  <c r="B14" i="7" s="1"/>
  <c r="B13" i="8"/>
  <c r="B13" i="7" s="1"/>
  <c r="B12" i="8"/>
  <c r="B12" i="7" s="1"/>
  <c r="B11" i="8"/>
  <c r="B11" i="7" s="1"/>
  <c r="B138" i="8"/>
  <c r="B138" i="7" s="1"/>
  <c r="B136" i="8"/>
  <c r="B136" i="7" s="1"/>
  <c r="G100" i="14" l="1"/>
  <c r="M100" i="14"/>
  <c r="M129" i="14" s="1"/>
  <c r="E5" i="24" s="1"/>
  <c r="K100" i="14"/>
  <c r="K129" i="14" s="1"/>
  <c r="C5" i="24" s="1"/>
  <c r="L100" i="14"/>
  <c r="L129" i="14" s="1"/>
  <c r="D5" i="24" s="1"/>
  <c r="I107" i="14"/>
  <c r="H123" i="14"/>
  <c r="I123" i="14"/>
  <c r="I100" i="14"/>
  <c r="H103" i="14"/>
  <c r="H107" i="14"/>
  <c r="H108" i="14"/>
  <c r="H115" i="14"/>
  <c r="G153" i="8"/>
  <c r="H101" i="14"/>
  <c r="H102" i="14"/>
  <c r="H119" i="14"/>
  <c r="H114" i="14"/>
  <c r="H113" i="14"/>
  <c r="H112" i="14"/>
  <c r="H121" i="14"/>
  <c r="H105" i="14"/>
  <c r="H120" i="14"/>
  <c r="H106" i="14"/>
  <c r="F143" i="8"/>
  <c r="F145" i="8"/>
  <c r="G149" i="8"/>
  <c r="F13" i="8"/>
  <c r="F18" i="8"/>
  <c r="F23" i="8"/>
  <c r="F34" i="8"/>
  <c r="F46" i="8"/>
  <c r="F50" i="8"/>
  <c r="F64" i="8"/>
  <c r="F79" i="8"/>
  <c r="F83" i="8"/>
  <c r="F87" i="8"/>
  <c r="F92" i="8"/>
  <c r="F96" i="8"/>
  <c r="E19" i="8"/>
  <c r="E35" i="8"/>
  <c r="E51" i="8"/>
  <c r="E66" i="8"/>
  <c r="E11" i="8"/>
  <c r="E32" i="8"/>
  <c r="E90" i="8"/>
  <c r="E125" i="8"/>
  <c r="E141" i="8"/>
  <c r="E161" i="8"/>
  <c r="E98" i="8"/>
  <c r="E29" i="8"/>
  <c r="G12" i="8"/>
  <c r="G14" i="8"/>
  <c r="G17" i="8"/>
  <c r="G20" i="8"/>
  <c r="G22" i="8"/>
  <c r="G24" i="8"/>
  <c r="G27" i="8"/>
  <c r="G30" i="8"/>
  <c r="G33" i="8"/>
  <c r="G36" i="8"/>
  <c r="G38" i="8"/>
  <c r="G41" i="8"/>
  <c r="G45" i="8"/>
  <c r="G47" i="8"/>
  <c r="G49" i="8"/>
  <c r="G52" i="8"/>
  <c r="G54" i="8"/>
  <c r="G57" i="8"/>
  <c r="G61" i="8"/>
  <c r="G67" i="8"/>
  <c r="G69" i="8"/>
  <c r="G71" i="8"/>
  <c r="G73" i="8"/>
  <c r="G75" i="8"/>
  <c r="G78" i="8"/>
  <c r="G80" i="8"/>
  <c r="G82" i="8"/>
  <c r="G84" i="8"/>
  <c r="G86" i="8"/>
  <c r="G88" i="8"/>
  <c r="G91" i="8"/>
  <c r="G93" i="8"/>
  <c r="G95" i="8"/>
  <c r="G99" i="8"/>
  <c r="G101" i="8"/>
  <c r="G103" i="8"/>
  <c r="G106" i="8"/>
  <c r="G108" i="8"/>
  <c r="G117" i="8"/>
  <c r="G127" i="8"/>
  <c r="G129" i="8"/>
  <c r="G132" i="8"/>
  <c r="G143" i="8"/>
  <c r="G145" i="8"/>
  <c r="G160" i="8"/>
  <c r="G163" i="8"/>
  <c r="G16" i="8"/>
  <c r="E15" i="8"/>
  <c r="E39" i="8"/>
  <c r="E43" i="8"/>
  <c r="E59" i="8"/>
  <c r="E76" i="8"/>
  <c r="G13" i="8"/>
  <c r="G18" i="8"/>
  <c r="G21" i="8"/>
  <c r="G23" i="8"/>
  <c r="G26" i="8"/>
  <c r="G28" i="8"/>
  <c r="G31" i="8"/>
  <c r="G34" i="8"/>
  <c r="G37" i="8"/>
  <c r="G40" i="8"/>
  <c r="G44" i="8"/>
  <c r="G46" i="8"/>
  <c r="G48" i="8"/>
  <c r="G50" i="8"/>
  <c r="G53" i="8"/>
  <c r="G55" i="8"/>
  <c r="G60" i="8"/>
  <c r="G64" i="8"/>
  <c r="G68" i="8"/>
  <c r="G70" i="8"/>
  <c r="G72" i="8"/>
  <c r="G74" i="8"/>
  <c r="G77" i="8"/>
  <c r="G79" i="8"/>
  <c r="G81" i="8"/>
  <c r="G83" i="8"/>
  <c r="G85" i="8"/>
  <c r="G87" i="8"/>
  <c r="G89" i="8"/>
  <c r="G92" i="8"/>
  <c r="G94" i="8"/>
  <c r="G96" i="8"/>
  <c r="G100" i="8"/>
  <c r="G102" i="8"/>
  <c r="G105" i="8"/>
  <c r="G107" i="8"/>
  <c r="G126" i="8"/>
  <c r="G128" i="8"/>
  <c r="G130" i="8"/>
  <c r="G134" i="8"/>
  <c r="G142" i="8"/>
  <c r="G144" i="8"/>
  <c r="G162" i="8"/>
  <c r="F134" i="8"/>
  <c r="F12" i="8"/>
  <c r="F44" i="8"/>
  <c r="F48" i="8"/>
  <c r="F60" i="8"/>
  <c r="F77" i="8"/>
  <c r="F81" i="8"/>
  <c r="F85" i="8"/>
  <c r="H85" i="8" s="1"/>
  <c r="F89" i="8"/>
  <c r="F94" i="8"/>
  <c r="H58" i="8"/>
  <c r="F153" i="8"/>
  <c r="E112" i="8"/>
  <c r="ED3" i="11"/>
  <c r="ED2" i="11" s="1"/>
  <c r="E150" i="8"/>
  <c r="G150" i="8" s="1"/>
  <c r="FF3" i="11"/>
  <c r="FF2" i="11" s="1"/>
  <c r="E118" i="8"/>
  <c r="G118" i="8" s="1"/>
  <c r="EI3" i="11"/>
  <c r="EI2" i="11" s="1"/>
  <c r="E155" i="8"/>
  <c r="F155" i="8" s="1"/>
  <c r="FJ3" i="11"/>
  <c r="FJ2" i="11" s="1"/>
  <c r="E122" i="8"/>
  <c r="G122" i="8" s="1"/>
  <c r="EL3" i="11"/>
  <c r="EL2" i="11" s="1"/>
  <c r="E158" i="8"/>
  <c r="FL3" i="11"/>
  <c r="FL2" i="11" s="1"/>
  <c r="E111" i="8"/>
  <c r="G111" i="8" s="1"/>
  <c r="EC3" i="11"/>
  <c r="EC2" i="11" s="1"/>
  <c r="E116" i="8"/>
  <c r="EG3" i="11"/>
  <c r="EG2" i="11" s="1"/>
  <c r="E154" i="8"/>
  <c r="G154" i="8" s="1"/>
  <c r="FI3" i="11"/>
  <c r="FI2" i="11" s="1"/>
  <c r="E121" i="8"/>
  <c r="EK3" i="11"/>
  <c r="EK2" i="11" s="1"/>
  <c r="E157" i="8"/>
  <c r="FK3" i="11"/>
  <c r="FK2" i="11" s="1"/>
  <c r="F126" i="8"/>
  <c r="F130" i="8"/>
  <c r="H130" i="8" s="1"/>
  <c r="F160" i="8"/>
  <c r="E140" i="8"/>
  <c r="EY3" i="11"/>
  <c r="EY2" i="11" s="1"/>
  <c r="F149" i="8"/>
  <c r="E114" i="8"/>
  <c r="G114" i="8" s="1"/>
  <c r="EF3" i="11"/>
  <c r="EF2" i="11" s="1"/>
  <c r="E136" i="8"/>
  <c r="EW3" i="11"/>
  <c r="EW2" i="11" s="1"/>
  <c r="E138" i="8"/>
  <c r="EX3" i="11"/>
  <c r="EX2" i="11" s="1"/>
  <c r="E124" i="8"/>
  <c r="EN3" i="11"/>
  <c r="EN2" i="11" s="1"/>
  <c r="E113" i="8"/>
  <c r="G113" i="8" s="1"/>
  <c r="EE3" i="11"/>
  <c r="EE2" i="11" s="1"/>
  <c r="E151" i="8"/>
  <c r="G151" i="8" s="1"/>
  <c r="FG3" i="11"/>
  <c r="FG2" i="11" s="1"/>
  <c r="E119" i="8"/>
  <c r="EJ3" i="11"/>
  <c r="EJ2" i="11" s="1"/>
  <c r="E123" i="8"/>
  <c r="G123" i="8" s="1"/>
  <c r="EM3" i="11"/>
  <c r="EM2" i="11" s="1"/>
  <c r="E159" i="8"/>
  <c r="G159" i="8" s="1"/>
  <c r="FM3" i="11"/>
  <c r="FM2" i="11" s="1"/>
  <c r="F16" i="8"/>
  <c r="F21" i="8"/>
  <c r="F26" i="8"/>
  <c r="F132" i="8"/>
  <c r="F38" i="8"/>
  <c r="F54" i="8"/>
  <c r="F69" i="8"/>
  <c r="F99" i="8"/>
  <c r="F103" i="8"/>
  <c r="F108" i="8"/>
  <c r="F128" i="8"/>
  <c r="F163" i="8"/>
  <c r="F36" i="8"/>
  <c r="F41" i="8"/>
  <c r="F52" i="8"/>
  <c r="F57" i="8"/>
  <c r="F67" i="8"/>
  <c r="F71" i="8"/>
  <c r="F75" i="8"/>
  <c r="F101" i="8"/>
  <c r="F106" i="8"/>
  <c r="F117" i="8"/>
  <c r="F73" i="8"/>
  <c r="F33" i="8"/>
  <c r="F31" i="8"/>
  <c r="F28" i="8"/>
  <c r="F14" i="8"/>
  <c r="B112" i="8"/>
  <c r="B112" i="7" s="1"/>
  <c r="B114" i="8"/>
  <c r="B114" i="7" s="1"/>
  <c r="B116" i="8"/>
  <c r="B116" i="7" s="1"/>
  <c r="B118" i="8"/>
  <c r="B118" i="7" s="1"/>
  <c r="B122" i="8"/>
  <c r="B122" i="7" s="1"/>
  <c r="B124" i="8"/>
  <c r="B124" i="7" s="1"/>
  <c r="B140" i="8"/>
  <c r="B140" i="7" s="1"/>
  <c r="B151" i="8"/>
  <c r="B151" i="7" s="1"/>
  <c r="B155" i="8"/>
  <c r="B155" i="7" s="1"/>
  <c r="B157" i="8"/>
  <c r="B157" i="7" s="1"/>
  <c r="B159" i="8"/>
  <c r="B159" i="7" s="1"/>
  <c r="B111" i="8"/>
  <c r="B111" i="7" s="1"/>
  <c r="B113" i="8"/>
  <c r="B113" i="7" s="1"/>
  <c r="B119" i="8"/>
  <c r="B119" i="7" s="1"/>
  <c r="B121" i="8"/>
  <c r="B121" i="7" s="1"/>
  <c r="B123" i="8"/>
  <c r="B123" i="7" s="1"/>
  <c r="B150" i="8"/>
  <c r="B150" i="7" s="1"/>
  <c r="B154" i="8"/>
  <c r="B154" i="7" s="1"/>
  <c r="B158" i="8"/>
  <c r="B158" i="7" s="1"/>
  <c r="F162" i="8"/>
  <c r="F142" i="8"/>
  <c r="F144" i="8"/>
  <c r="F133" i="8"/>
  <c r="F127" i="8"/>
  <c r="F129" i="8"/>
  <c r="F100" i="8"/>
  <c r="F102" i="8"/>
  <c r="F105" i="8"/>
  <c r="F107" i="8"/>
  <c r="F91" i="8"/>
  <c r="F93" i="8"/>
  <c r="F95" i="8"/>
  <c r="F78" i="8"/>
  <c r="F80" i="8"/>
  <c r="F82" i="8"/>
  <c r="F84" i="8"/>
  <c r="F86" i="8"/>
  <c r="F88" i="8"/>
  <c r="F68" i="8"/>
  <c r="F70" i="8"/>
  <c r="F72" i="8"/>
  <c r="F74" i="8"/>
  <c r="F61" i="8"/>
  <c r="F53" i="8"/>
  <c r="F55" i="8"/>
  <c r="F45" i="8"/>
  <c r="F47" i="8"/>
  <c r="F49" i="8"/>
  <c r="F40" i="8"/>
  <c r="F37" i="8"/>
  <c r="F30" i="8"/>
  <c r="F20" i="8"/>
  <c r="F22" i="8"/>
  <c r="F24" i="8"/>
  <c r="F27" i="8"/>
  <c r="F17" i="8"/>
  <c r="E147" i="8" l="1"/>
  <c r="F5" i="24"/>
  <c r="H91" i="8"/>
  <c r="H105" i="8"/>
  <c r="H153" i="8"/>
  <c r="H96" i="8"/>
  <c r="H73" i="8"/>
  <c r="G161" i="8"/>
  <c r="H163" i="8"/>
  <c r="H99" i="8"/>
  <c r="H54" i="8"/>
  <c r="H50" i="8"/>
  <c r="H46" i="8"/>
  <c r="H145" i="8"/>
  <c r="G39" i="8"/>
  <c r="H100" i="14"/>
  <c r="H149" i="8"/>
  <c r="H34" i="8"/>
  <c r="H12" i="8"/>
  <c r="H79" i="8"/>
  <c r="H27" i="8"/>
  <c r="H21" i="8"/>
  <c r="H143" i="8"/>
  <c r="H13" i="8"/>
  <c r="H37" i="8"/>
  <c r="H45" i="8"/>
  <c r="H18" i="8"/>
  <c r="H92" i="8"/>
  <c r="H83" i="8"/>
  <c r="H87" i="8"/>
  <c r="F32" i="8"/>
  <c r="H60" i="8"/>
  <c r="G59" i="8"/>
  <c r="H94" i="8"/>
  <c r="H77" i="8"/>
  <c r="G141" i="8"/>
  <c r="H68" i="8"/>
  <c r="H82" i="8"/>
  <c r="H38" i="8"/>
  <c r="H44" i="8"/>
  <c r="H64" i="8"/>
  <c r="H17" i="8"/>
  <c r="H49" i="8"/>
  <c r="H53" i="8"/>
  <c r="H16" i="8"/>
  <c r="H126" i="8"/>
  <c r="H23" i="8"/>
  <c r="H89" i="8"/>
  <c r="H69" i="8"/>
  <c r="H81" i="8"/>
  <c r="H72" i="8"/>
  <c r="H142" i="8"/>
  <c r="H160" i="8"/>
  <c r="H48" i="8"/>
  <c r="H86" i="8"/>
  <c r="H78" i="8"/>
  <c r="H22" i="8"/>
  <c r="H100" i="8"/>
  <c r="H106" i="8"/>
  <c r="H26" i="8"/>
  <c r="G35" i="8"/>
  <c r="G125" i="8"/>
  <c r="G15" i="8"/>
  <c r="G32" i="8"/>
  <c r="F59" i="8"/>
  <c r="H74" i="8"/>
  <c r="H70" i="8"/>
  <c r="H80" i="8"/>
  <c r="H107" i="8"/>
  <c r="H28" i="8"/>
  <c r="H128" i="8"/>
  <c r="H103" i="8"/>
  <c r="H31" i="8"/>
  <c r="G29" i="8"/>
  <c r="G155" i="8"/>
  <c r="H155" i="8" s="1"/>
  <c r="E131" i="8"/>
  <c r="G157" i="8"/>
  <c r="G121" i="8"/>
  <c r="E109" i="8"/>
  <c r="F39" i="8"/>
  <c r="F122" i="8"/>
  <c r="H122" i="8" s="1"/>
  <c r="F119" i="8"/>
  <c r="G119" i="8"/>
  <c r="F138" i="8"/>
  <c r="F137" i="8" s="1"/>
  <c r="G138" i="8"/>
  <c r="G137" i="8" s="1"/>
  <c r="F140" i="8"/>
  <c r="F139" i="8" s="1"/>
  <c r="G140" i="8"/>
  <c r="F116" i="8"/>
  <c r="G116" i="8"/>
  <c r="F158" i="8"/>
  <c r="G158" i="8"/>
  <c r="F124" i="8"/>
  <c r="G124" i="8"/>
  <c r="F136" i="8"/>
  <c r="F135" i="8" s="1"/>
  <c r="G136" i="8"/>
  <c r="G135" i="8" s="1"/>
  <c r="F112" i="8"/>
  <c r="G112" i="8"/>
  <c r="F11" i="8"/>
  <c r="H88" i="8"/>
  <c r="H93" i="8"/>
  <c r="H127" i="8"/>
  <c r="H108" i="8"/>
  <c r="H133" i="8"/>
  <c r="H129" i="8"/>
  <c r="G43" i="8"/>
  <c r="H36" i="8"/>
  <c r="H134" i="8"/>
  <c r="H55" i="8"/>
  <c r="F29" i="8"/>
  <c r="F51" i="8"/>
  <c r="G51" i="8"/>
  <c r="H71" i="8"/>
  <c r="F159" i="8"/>
  <c r="H159" i="8" s="1"/>
  <c r="H47" i="8"/>
  <c r="H24" i="8"/>
  <c r="G76" i="8"/>
  <c r="H67" i="8"/>
  <c r="H84" i="8"/>
  <c r="H41" i="8"/>
  <c r="H144" i="8"/>
  <c r="F150" i="8"/>
  <c r="H150" i="8" s="1"/>
  <c r="G98" i="8"/>
  <c r="G66" i="8"/>
  <c r="G19" i="8"/>
  <c r="F123" i="8"/>
  <c r="H123" i="8" s="1"/>
  <c r="F157" i="8"/>
  <c r="F151" i="8"/>
  <c r="H151" i="8" s="1"/>
  <c r="F118" i="8"/>
  <c r="H118" i="8" s="1"/>
  <c r="F154" i="8"/>
  <c r="H154" i="8" s="1"/>
  <c r="F114" i="8"/>
  <c r="H114" i="8" s="1"/>
  <c r="F113" i="8"/>
  <c r="H113" i="8" s="1"/>
  <c r="G148" i="8"/>
  <c r="F111" i="8"/>
  <c r="F161" i="8"/>
  <c r="H14" i="8"/>
  <c r="H132" i="8"/>
  <c r="H20" i="8"/>
  <c r="F121" i="8"/>
  <c r="H75" i="8"/>
  <c r="G11" i="8"/>
  <c r="H101" i="8"/>
  <c r="H57" i="8"/>
  <c r="G90" i="8"/>
  <c r="H52" i="8"/>
  <c r="H30" i="8"/>
  <c r="H95" i="8"/>
  <c r="F125" i="8"/>
  <c r="H162" i="8"/>
  <c r="F90" i="8"/>
  <c r="H61" i="8"/>
  <c r="H33" i="8"/>
  <c r="F76" i="8"/>
  <c r="F141" i="8"/>
  <c r="H117" i="8"/>
  <c r="F98" i="8"/>
  <c r="F43" i="8"/>
  <c r="F35" i="8"/>
  <c r="H102" i="8"/>
  <c r="F66" i="8"/>
  <c r="H40" i="8"/>
  <c r="F19" i="8"/>
  <c r="F15" i="8"/>
  <c r="H59" i="8" l="1"/>
  <c r="H161" i="8"/>
  <c r="H29" i="8"/>
  <c r="H39" i="8"/>
  <c r="H32" i="8"/>
  <c r="G152" i="8"/>
  <c r="G6" i="8"/>
  <c r="H111" i="8"/>
  <c r="F6" i="8"/>
  <c r="H35" i="8"/>
  <c r="H157" i="8"/>
  <c r="H112" i="8"/>
  <c r="G156" i="8"/>
  <c r="H121" i="8"/>
  <c r="H119" i="8"/>
  <c r="H135" i="8"/>
  <c r="H140" i="8"/>
  <c r="H124" i="8"/>
  <c r="F131" i="8"/>
  <c r="H11" i="8"/>
  <c r="G120" i="8"/>
  <c r="H76" i="8"/>
  <c r="G139" i="8"/>
  <c r="G131" i="8" s="1"/>
  <c r="H138" i="8"/>
  <c r="G65" i="8"/>
  <c r="G110" i="8"/>
  <c r="H158" i="8"/>
  <c r="F156" i="8"/>
  <c r="G10" i="8"/>
  <c r="H98" i="8"/>
  <c r="H51" i="8"/>
  <c r="F148" i="8"/>
  <c r="H136" i="8"/>
  <c r="F120" i="8"/>
  <c r="H137" i="8"/>
  <c r="G115" i="8"/>
  <c r="F115" i="8"/>
  <c r="F110" i="8"/>
  <c r="F152" i="8"/>
  <c r="H116" i="8"/>
  <c r="G42" i="8"/>
  <c r="H125" i="8"/>
  <c r="H90" i="8"/>
  <c r="H141" i="8"/>
  <c r="H19" i="8"/>
  <c r="H15" i="8"/>
  <c r="H66" i="8"/>
  <c r="F65" i="8"/>
  <c r="H43" i="8"/>
  <c r="F42" i="8"/>
  <c r="F10" i="8"/>
  <c r="J44" i="27" l="1"/>
  <c r="J47" i="27" s="1"/>
  <c r="J3" i="27"/>
  <c r="L44" i="27"/>
  <c r="L47" i="27" s="1"/>
  <c r="L3" i="27"/>
  <c r="G44" i="27"/>
  <c r="G47" i="27" s="1"/>
  <c r="G3" i="27"/>
  <c r="D3" i="27"/>
  <c r="D44" i="27"/>
  <c r="D47" i="27" s="1"/>
  <c r="H10" i="8"/>
  <c r="C32" i="10"/>
  <c r="C28" i="10"/>
  <c r="C30" i="10"/>
  <c r="GF2" i="11" s="1"/>
  <c r="C34" i="10"/>
  <c r="GJ2" i="11" s="1"/>
  <c r="C25" i="10"/>
  <c r="GA2" i="11" s="1"/>
  <c r="C27" i="10"/>
  <c r="C26" i="10"/>
  <c r="C23" i="10"/>
  <c r="C22" i="10"/>
  <c r="C24" i="10"/>
  <c r="FZ2" i="11" s="1"/>
  <c r="C19" i="10"/>
  <c r="C16" i="10"/>
  <c r="C17" i="10"/>
  <c r="FS2" i="11" s="1"/>
  <c r="C21" i="10"/>
  <c r="FW2" i="11" s="1"/>
  <c r="C18" i="10"/>
  <c r="C20" i="10"/>
  <c r="G147" i="8"/>
  <c r="C44" i="27"/>
  <c r="C3" i="27"/>
  <c r="C15" i="10"/>
  <c r="C3" i="17" s="1"/>
  <c r="C6" i="17" s="1"/>
  <c r="H148" i="8"/>
  <c r="F147" i="8"/>
  <c r="T44" i="17"/>
  <c r="T47" i="17" s="1"/>
  <c r="H152" i="8"/>
  <c r="H6" i="8"/>
  <c r="C38" i="10" s="1"/>
  <c r="GM2" i="11" s="1"/>
  <c r="H156" i="8"/>
  <c r="H131" i="8"/>
  <c r="H120" i="8"/>
  <c r="C10" i="10"/>
  <c r="H139" i="8"/>
  <c r="H110" i="8"/>
  <c r="G109" i="8"/>
  <c r="H42" i="8"/>
  <c r="C11" i="10" s="1"/>
  <c r="H115" i="8"/>
  <c r="F109" i="8"/>
  <c r="H65" i="8"/>
  <c r="C12" i="10" s="1"/>
  <c r="H147" i="8" l="1"/>
  <c r="U44" i="27"/>
  <c r="U47" i="27" s="1"/>
  <c r="U3" i="27"/>
  <c r="B32" i="25"/>
  <c r="GD2" i="11"/>
  <c r="G19" i="30"/>
  <c r="F19" i="30" s="1"/>
  <c r="J19" i="30" s="1"/>
  <c r="GH2" i="11"/>
  <c r="G14" i="30"/>
  <c r="F14" i="30" s="1"/>
  <c r="K14" i="30" s="1"/>
  <c r="GC2" i="11"/>
  <c r="G13" i="30"/>
  <c r="F13" i="30" s="1"/>
  <c r="J13" i="30" s="1"/>
  <c r="GB2" i="11"/>
  <c r="D19" i="33"/>
  <c r="F19" i="33" s="1"/>
  <c r="C19" i="28"/>
  <c r="L6" i="27"/>
  <c r="B26" i="25"/>
  <c r="FX2" i="11"/>
  <c r="D17" i="33"/>
  <c r="F17" i="33" s="1"/>
  <c r="C17" i="28"/>
  <c r="J6" i="27"/>
  <c r="G10" i="30"/>
  <c r="F10" i="30" s="1"/>
  <c r="J10" i="30" s="1"/>
  <c r="FY2" i="11"/>
  <c r="G6" i="30"/>
  <c r="F6" i="30" s="1"/>
  <c r="I6" i="30" s="1"/>
  <c r="FU2" i="11"/>
  <c r="G7" i="30"/>
  <c r="F7" i="30" s="1"/>
  <c r="J7" i="30" s="1"/>
  <c r="FV2" i="11"/>
  <c r="G5" i="30"/>
  <c r="F5" i="30" s="1"/>
  <c r="K5" i="30" s="1"/>
  <c r="FT2" i="11"/>
  <c r="D11" i="33"/>
  <c r="F11" i="33" s="1"/>
  <c r="C11" i="28"/>
  <c r="D6" i="27"/>
  <c r="D14" i="33"/>
  <c r="F14" i="33" s="1"/>
  <c r="C14" i="28"/>
  <c r="G6" i="27"/>
  <c r="D44" i="17"/>
  <c r="D47" i="17" s="1"/>
  <c r="FR2" i="11"/>
  <c r="D10" i="33"/>
  <c r="C10" i="28"/>
  <c r="J3" i="17"/>
  <c r="J6" i="17" s="1"/>
  <c r="T3" i="17"/>
  <c r="T6" i="17" s="1"/>
  <c r="B36" i="25"/>
  <c r="O3" i="17"/>
  <c r="O6" i="17" s="1"/>
  <c r="B23" i="25"/>
  <c r="G44" i="17"/>
  <c r="G47" i="17" s="1"/>
  <c r="G3" i="17"/>
  <c r="G6" i="17" s="1"/>
  <c r="F3" i="17"/>
  <c r="F6" i="17" s="1"/>
  <c r="B22" i="25"/>
  <c r="B30" i="25"/>
  <c r="N44" i="17"/>
  <c r="N47" i="17" s="1"/>
  <c r="N3" i="17"/>
  <c r="N6" i="17" s="1"/>
  <c r="F44" i="17"/>
  <c r="F47" i="17" s="1"/>
  <c r="B20" i="25"/>
  <c r="R3" i="17"/>
  <c r="R6" i="17" s="1"/>
  <c r="G17" i="30"/>
  <c r="F17" i="30" s="1"/>
  <c r="D3" i="17"/>
  <c r="D6" i="17" s="1"/>
  <c r="G3" i="30"/>
  <c r="F3" i="30" s="1"/>
  <c r="I44" i="17"/>
  <c r="I47" i="17" s="1"/>
  <c r="G8" i="30"/>
  <c r="F8" i="30" s="1"/>
  <c r="P3" i="17"/>
  <c r="P6" i="17" s="1"/>
  <c r="G15" i="30"/>
  <c r="F15" i="30" s="1"/>
  <c r="H3" i="17"/>
  <c r="H6" i="17" s="1"/>
  <c r="P44" i="17"/>
  <c r="P47" i="17" s="1"/>
  <c r="B31" i="25"/>
  <c r="H44" i="17"/>
  <c r="H47" i="17" s="1"/>
  <c r="B24" i="25"/>
  <c r="B28" i="25"/>
  <c r="G11" i="30"/>
  <c r="F11" i="30" s="1"/>
  <c r="B27" i="25"/>
  <c r="O44" i="17"/>
  <c r="O47" i="17" s="1"/>
  <c r="B25" i="25"/>
  <c r="E44" i="17"/>
  <c r="E47" i="17" s="1"/>
  <c r="G4" i="30"/>
  <c r="F4" i="30" s="1"/>
  <c r="J44" i="17"/>
  <c r="J47" i="17" s="1"/>
  <c r="G9" i="30"/>
  <c r="F9" i="30" s="1"/>
  <c r="M44" i="17"/>
  <c r="M47" i="17" s="1"/>
  <c r="G12" i="30"/>
  <c r="F12" i="30" s="1"/>
  <c r="K19" i="30"/>
  <c r="I19" i="30"/>
  <c r="V44" i="17"/>
  <c r="V47" i="17" s="1"/>
  <c r="G21" i="30"/>
  <c r="F21" i="30" s="1"/>
  <c r="V3" i="17"/>
  <c r="V6" i="17" s="1"/>
  <c r="B38" i="25"/>
  <c r="K3" i="17"/>
  <c r="K6" i="17" s="1"/>
  <c r="K44" i="17"/>
  <c r="K47" i="17" s="1"/>
  <c r="C31" i="10"/>
  <c r="R44" i="17"/>
  <c r="R47" i="17" s="1"/>
  <c r="B34" i="25"/>
  <c r="M3" i="17"/>
  <c r="M6" i="17" s="1"/>
  <c r="B29" i="25"/>
  <c r="L44" i="17"/>
  <c r="L47" i="17" s="1"/>
  <c r="L3" i="17"/>
  <c r="L6" i="17" s="1"/>
  <c r="I3" i="17"/>
  <c r="I6" i="17" s="1"/>
  <c r="E3" i="17"/>
  <c r="E6" i="17" s="1"/>
  <c r="B21" i="25"/>
  <c r="B19" i="25"/>
  <c r="C6" i="27"/>
  <c r="G2" i="30"/>
  <c r="F2" i="30" s="1"/>
  <c r="C44" i="17"/>
  <c r="C47" i="17" s="1"/>
  <c r="C47" i="27"/>
  <c r="G97" i="8"/>
  <c r="G4" i="8" s="1"/>
  <c r="H109" i="8"/>
  <c r="F97" i="8"/>
  <c r="C33" i="10"/>
  <c r="J14" i="30" l="1"/>
  <c r="J6" i="30"/>
  <c r="I14" i="30"/>
  <c r="K6" i="30"/>
  <c r="K7" i="30"/>
  <c r="I5" i="30"/>
  <c r="I7" i="30"/>
  <c r="Q44" i="27"/>
  <c r="Q3" i="27"/>
  <c r="G18" i="30"/>
  <c r="F18" i="30" s="1"/>
  <c r="J18" i="30" s="1"/>
  <c r="GG2" i="11"/>
  <c r="D28" i="33"/>
  <c r="F28" i="33" s="1"/>
  <c r="C28" i="28"/>
  <c r="U6" i="27"/>
  <c r="G20" i="30"/>
  <c r="F20" i="30" s="1"/>
  <c r="J20" i="30" s="1"/>
  <c r="GI2" i="11"/>
  <c r="K13" i="30"/>
  <c r="I13" i="30"/>
  <c r="K10" i="30"/>
  <c r="I10" i="30"/>
  <c r="J5" i="30"/>
  <c r="FQ2" i="11"/>
  <c r="F10" i="33"/>
  <c r="S44" i="17"/>
  <c r="S47" i="17" s="1"/>
  <c r="B35" i="25"/>
  <c r="K9" i="30"/>
  <c r="I9" i="30"/>
  <c r="J9" i="30"/>
  <c r="I3" i="30"/>
  <c r="J3" i="30"/>
  <c r="K3" i="30"/>
  <c r="S3" i="17"/>
  <c r="S6" i="17" s="1"/>
  <c r="I21" i="30"/>
  <c r="K21" i="30"/>
  <c r="J21" i="30"/>
  <c r="K15" i="30"/>
  <c r="I15" i="30"/>
  <c r="J15" i="30"/>
  <c r="J17" i="30"/>
  <c r="I17" i="30"/>
  <c r="K17" i="30"/>
  <c r="K12" i="30"/>
  <c r="I12" i="30"/>
  <c r="J12" i="30"/>
  <c r="J8" i="30"/>
  <c r="K8" i="30"/>
  <c r="I8" i="30"/>
  <c r="I4" i="30"/>
  <c r="K4" i="30"/>
  <c r="J4" i="30"/>
  <c r="J11" i="30"/>
  <c r="K11" i="30"/>
  <c r="I11" i="30"/>
  <c r="C29" i="10"/>
  <c r="K2" i="30"/>
  <c r="J2" i="30"/>
  <c r="I2" i="30"/>
  <c r="U44" i="17"/>
  <c r="U47" i="17" s="1"/>
  <c r="B37" i="25"/>
  <c r="U3" i="17"/>
  <c r="U6" i="17" s="1"/>
  <c r="H97" i="8"/>
  <c r="C13" i="10" s="1"/>
  <c r="F4" i="8"/>
  <c r="H4" i="8" s="1"/>
  <c r="C31" i="28" s="1"/>
  <c r="K18" i="30" l="1"/>
  <c r="I18" i="30"/>
  <c r="G16" i="30"/>
  <c r="F16" i="30" s="1"/>
  <c r="J16" i="30" s="1"/>
  <c r="J23" i="30" s="1"/>
  <c r="D5" i="32" s="1"/>
  <c r="GE2" i="11"/>
  <c r="K20" i="30"/>
  <c r="I20" i="30"/>
  <c r="D24" i="33"/>
  <c r="C24" i="28"/>
  <c r="Q6" i="27"/>
  <c r="Q47" i="27"/>
  <c r="W44" i="27"/>
  <c r="W47" i="27" s="1"/>
  <c r="B33" i="25"/>
  <c r="Q44" i="17"/>
  <c r="Q47" i="17" s="1"/>
  <c r="Q3" i="17"/>
  <c r="Q6" i="17" s="1"/>
  <c r="C36" i="10"/>
  <c r="B40" i="25" s="1"/>
  <c r="F24" i="33" l="1"/>
  <c r="F31" i="33"/>
  <c r="I16" i="30"/>
  <c r="I23" i="30" s="1"/>
  <c r="C5" i="32" s="1"/>
  <c r="K16" i="30"/>
  <c r="K23" i="30" s="1"/>
  <c r="E5" i="32" s="1"/>
  <c r="GK2" i="11"/>
  <c r="W3" i="17"/>
  <c r="W6" i="17" s="1"/>
  <c r="GL2" i="11"/>
  <c r="W44" i="17"/>
  <c r="W47" i="17" s="1"/>
  <c r="B44" i="25"/>
  <c r="A1" i="25" s="1"/>
  <c r="F5" i="32" l="1"/>
  <c r="A42" i="28"/>
  <c r="A49" i="10"/>
</calcChain>
</file>

<file path=xl/comments1.xml><?xml version="1.0" encoding="utf-8"?>
<comments xmlns="http://schemas.openxmlformats.org/spreadsheetml/2006/main">
  <authors>
    <author>test</author>
    <author>jacob.mehl</author>
    <author>Joseph R Dove</author>
  </authors>
  <commentList>
    <comment ref="K5" authorId="0" shapeId="0">
      <text>
        <r>
          <rPr>
            <sz val="8"/>
            <color indexed="81"/>
            <rFont val="Tahoma"/>
            <family val="2"/>
          </rPr>
          <t xml:space="preserve">Please enter the airport code of your field office assignment.
</t>
        </r>
      </text>
    </comment>
    <comment ref="M5" authorId="1" shapeId="0">
      <text>
        <r>
          <rPr>
            <sz val="8"/>
            <color indexed="81"/>
            <rFont val="Tahoma"/>
            <family val="2"/>
          </rPr>
          <t>TSA Region #1-7</t>
        </r>
      </text>
    </comment>
    <comment ref="H10" authorId="2" shapeId="0">
      <text>
        <r>
          <rPr>
            <sz val="9"/>
            <color indexed="81"/>
            <rFont val="Tahoma"/>
            <family val="2"/>
          </rPr>
          <t xml:space="preserve">Address of Corporate  Facility or HQ visited.
</t>
        </r>
      </text>
    </comment>
    <comment ref="A13" authorId="2" shapeId="0">
      <text>
        <r>
          <rPr>
            <b/>
            <sz val="9"/>
            <color indexed="81"/>
            <rFont val="Tahoma"/>
            <family val="2"/>
          </rPr>
          <t>The appropriate mode MUST be selected prior to completing the Highway BASE Checklist.</t>
        </r>
      </text>
    </comment>
  </commentList>
</comments>
</file>

<file path=xl/comments2.xml><?xml version="1.0" encoding="utf-8"?>
<comments xmlns="http://schemas.openxmlformats.org/spreadsheetml/2006/main">
  <authors>
    <author>Joseph R Dove</author>
    <author>lisa.walby</author>
  </authors>
  <commentList>
    <comment ref="C9" authorId="0" shapeId="0">
      <text>
        <r>
          <rPr>
            <sz val="9"/>
            <color indexed="81"/>
            <rFont val="Tahoma"/>
            <family val="2"/>
          </rPr>
          <t xml:space="preserve">If question is Not Applicable to this company or entity, place "X" in the N/A column and leave score blank.
</t>
        </r>
      </text>
    </comment>
    <comment ref="D9" authorId="1" shapeId="0">
      <text>
        <r>
          <rPr>
            <b/>
            <sz val="8"/>
            <color indexed="81"/>
            <rFont val="Tahoma"/>
            <family val="2"/>
          </rPr>
          <t xml:space="preserve">SCORING CONVENTION:
A score is assigned to each line item by the field inspector according to the following general convention:
“0”  Security element should be in place but does not exist. (Equates to total non-adherence)
“1”  Security element exists but does not include all essential recommended components. (Equates to minimal adherence)
“2”  Security element is in place with all essential components  but not fully implemented or practiced. (Equates to partial adherence)
“3”  Security element is in place and practiced but not monitored or periodically reviewed. (Equates to strong adherence, but not full implementation)
“4”  Security element is in place, fully implemented and regularly reviewed/verified.  (Equates to full implementation)  Also assigned to “yes/no” question having a “Yes” response.  
“N/A” Checked - Security element is not applicable and rational must be given in the justification column to support the N/A rating.
</t>
        </r>
      </text>
    </comment>
    <comment ref="E9" authorId="1" shapeId="0">
      <text>
        <r>
          <rPr>
            <b/>
            <sz val="8"/>
            <color indexed="81"/>
            <rFont val="Tahoma"/>
            <family val="2"/>
          </rPr>
          <t>Document, interview, or observed referenced here</t>
        </r>
        <r>
          <rPr>
            <sz val="8"/>
            <color indexed="81"/>
            <rFont val="Tahoma"/>
            <family val="2"/>
          </rPr>
          <t xml:space="preserve">
</t>
        </r>
      </text>
    </comment>
  </commentList>
</comments>
</file>

<file path=xl/comments3.xml><?xml version="1.0" encoding="utf-8"?>
<comments xmlns="http://schemas.openxmlformats.org/spreadsheetml/2006/main">
  <authors>
    <author>test</author>
    <author>jacob.mehl</author>
    <author>Joseph R Dove</author>
  </authors>
  <commentList>
    <comment ref="A8" authorId="0" shapeId="0">
      <text>
        <r>
          <rPr>
            <sz val="8"/>
            <color indexed="81"/>
            <rFont val="Tahoma"/>
            <family val="2"/>
          </rPr>
          <t xml:space="preserve">Additional description information about the entity.
</t>
        </r>
      </text>
    </comment>
    <comment ref="A14" authorId="1" shapeId="0">
      <text>
        <r>
          <rPr>
            <sz val="8"/>
            <color indexed="81"/>
            <rFont val="Tahoma"/>
            <family val="2"/>
          </rPr>
          <t>General Summary of Assessment Process and Entities Security Posture</t>
        </r>
      </text>
    </comment>
    <comment ref="A15" authorId="0" shapeId="0">
      <text>
        <r>
          <rPr>
            <sz val="8"/>
            <color indexed="81"/>
            <rFont val="Tahoma"/>
            <family val="2"/>
          </rPr>
          <t xml:space="preserve">Additional description information about the entity.
</t>
        </r>
      </text>
    </comment>
    <comment ref="A48" authorId="2" shapeId="0">
      <text>
        <r>
          <rPr>
            <sz val="9"/>
            <color indexed="81"/>
            <rFont val="Tahoma"/>
            <family val="2"/>
          </rPr>
          <t xml:space="preserve">Other Company Personnel interviewed:
President
IT Director
HR Director
Safety Manager
Training Director
</t>
        </r>
      </text>
    </comment>
  </commentList>
</comments>
</file>

<file path=xl/comments4.xml><?xml version="1.0" encoding="utf-8"?>
<comments xmlns="http://schemas.openxmlformats.org/spreadsheetml/2006/main">
  <authors>
    <author>lisa.walby</author>
  </authors>
  <commentList>
    <comment ref="C8" authorId="0" shapeId="0">
      <text>
        <r>
          <rPr>
            <b/>
            <sz val="8"/>
            <color indexed="81"/>
            <rFont val="Tahoma"/>
            <family val="2"/>
          </rPr>
          <t xml:space="preserve">Scores are to be assigned on a scale of 0-4 as follows:  
0 = Program element does not exist.  Also assigned for “yes/no” questions having a “no” response. 
1 = Program element exists but does not include all required components.  
2 = Program element is in place but not fully implemented.  
3 = Program element in place and used but not verified. 
4 = Program element in place and regularly reviewed/verified.  Also assigned for “yes/no” questions having a “yes” response.
Questions that do not apply to the subject systems will be marked N/A an scored a “4” so that the system is not penalized.  </t>
        </r>
        <r>
          <rPr>
            <sz val="8"/>
            <color indexed="81"/>
            <rFont val="Tahoma"/>
            <family val="2"/>
          </rPr>
          <t xml:space="preserve">
</t>
        </r>
      </text>
    </comment>
  </commentList>
</comments>
</file>

<file path=xl/sharedStrings.xml><?xml version="1.0" encoding="utf-8"?>
<sst xmlns="http://schemas.openxmlformats.org/spreadsheetml/2006/main" count="2692" uniqueCount="1230">
  <si>
    <t>DEPARTMENT OF HOMELAND SECURITY</t>
  </si>
  <si>
    <t>Transportation Security Administration</t>
  </si>
  <si>
    <t>Baseline Assessment &amp; Security Enhancement Review Checklist</t>
  </si>
  <si>
    <t>Description</t>
  </si>
  <si>
    <t>Findings</t>
  </si>
  <si>
    <t>Justification</t>
  </si>
  <si>
    <t>SECURITY ACTION ITEMS (SAI'S)</t>
  </si>
  <si>
    <t>N/A</t>
  </si>
  <si>
    <t>Score</t>
  </si>
  <si>
    <t>Source</t>
  </si>
  <si>
    <t>Lead Inspector:</t>
  </si>
  <si>
    <t>Assessment Date:</t>
  </si>
  <si>
    <t>Score Rational</t>
  </si>
  <si>
    <t>Company Name:</t>
  </si>
  <si>
    <t>Management and Accountability:</t>
  </si>
  <si>
    <t>SAI #1 – Have a Designated Security Coordinator</t>
  </si>
  <si>
    <t>This entity designates an alternate Security Coordinator/Director.</t>
  </si>
  <si>
    <t>SAI #2 – Conduct a Thorough Risk Assessment</t>
  </si>
  <si>
    <t>REVIEW/VERIFICATION STEPS</t>
  </si>
  <si>
    <t>Scoring Criteria</t>
  </si>
  <si>
    <t>Review Steps</t>
  </si>
  <si>
    <t>3, 2, 1 = Yes, but with varying degrees of implementation</t>
  </si>
  <si>
    <t>0 = None</t>
  </si>
  <si>
    <t>Verify through a review of documents or interviews that the entity has someone designated to fill this role in the primary Security Coordinator's absence.</t>
  </si>
  <si>
    <t xml:space="preserve">Someone with this title must be identified (may be shared title).    </t>
  </si>
  <si>
    <t>4 = Yes</t>
  </si>
  <si>
    <t>0 = No</t>
  </si>
  <si>
    <t>Verify through a review of documents or interviews that employees having access to security information are required to sign a non-disclosure agreement designed keep confidential information confidential.</t>
  </si>
  <si>
    <t>Verify through a review of documents or interviews that executive level officials have approved all security procedures at this entity/facility and their endorsement is documented.</t>
  </si>
  <si>
    <t>Verify through a review of documents, interviews, or physical inspection that procedures are in place setting forth the expectations, responsibilities, or limitations for all personnel (drivers, office workers, administrators, etc.) in the event of a security incident or breach at this entity.</t>
  </si>
  <si>
    <t>3, 2, 1 = Partially, with unique variations</t>
  </si>
  <si>
    <t>Verify through a review of documents or interviews that an annual review of any written security procedures is required, and note the date they were last reviewed or updated to determine how often updates are actually being conducted.</t>
  </si>
  <si>
    <t>Verify through a review of documents or interviews that guidelines are provided to employees requiring them to notify, at a minimum, local law enforcement authorities and the entity/facility security coordinator in the event of a security incident or breach.</t>
  </si>
  <si>
    <t>Verify through a review of documents, interviews, or physical inspection that this entity/facility has an auxiliary power source if needed, and/or the ability to operate effectively from another identified secondary site. (Secondary site must be named and immediate availability must be confirmed).</t>
  </si>
  <si>
    <t>SAI # 5 – Develop a Communications Plan</t>
  </si>
  <si>
    <t>SAI # 6 -  Safeguard Business and Security Critical Information</t>
  </si>
  <si>
    <t>Verify through a review of documents or interviews if this facility controls and minimizes internal and external access to sensitive business information (Operational Security – OPSEC).</t>
  </si>
  <si>
    <t>Verify through a review of documents, interviews, or physical inspection if this facility controls and minimizes internal and external access to personnel information (keeps files or office locked).</t>
  </si>
  <si>
    <t>Determine through interview or documentation if security or administrative personnel at this entity/facility belong to one or more industry groups that provide or share resources or security related guidance. (ATA, NTTC, ACC, NASDPTS, NAPT, OOIDA, others)</t>
  </si>
  <si>
    <t>Determine through interview or documentation if this entity has used or provided security related information (best practices) to or from industry peers or partners.</t>
  </si>
  <si>
    <t xml:space="preserve">Verify that the facility/entity has an adequate inventory control process that ensures accountability for all at-risk assets (i.e.; products, vehicles, equipment, computers) that may be of specific interest to criminals and/or terrorists.  </t>
  </si>
  <si>
    <t>Personnel Security:</t>
  </si>
  <si>
    <t>Review through interview or documentation that this entity verifies and documents that persons operating entity vehicles have a valid driver’s license for the type of vehicle driven, along with any applicable endorsement(s) needed.</t>
  </si>
  <si>
    <t>4 = Has written policy to address issue</t>
  </si>
  <si>
    <t>3,2,1 = Informal process in place with varying degrees of implementation</t>
  </si>
  <si>
    <t>0 =  Not been addressed</t>
  </si>
  <si>
    <t>4 = Yes, contractor and entity standards are identical</t>
  </si>
  <si>
    <t>3, 2, 1 =  Partially, with varying degrees of implementation</t>
  </si>
  <si>
    <t>Verify through interview or a review of documents that this entity provides general security awareness training for all employees.</t>
  </si>
  <si>
    <t>4 = Provides security training for all employees</t>
  </si>
  <si>
    <t>3 = Provided to employees with security related duties and front line employees (i.e. drivers, ticket agents, station managers, etc.)</t>
  </si>
  <si>
    <t>2, 1 = Minimal training provided during safety meetings</t>
  </si>
  <si>
    <t>0 = No security training provided</t>
  </si>
  <si>
    <t>Review through interview or a review of documents to determine if this entity provides periodic security re-training (recurrent training) no less than every three years.</t>
  </si>
  <si>
    <t xml:space="preserve">4 = Yes, at least every 3 years for all employees.  </t>
  </si>
  <si>
    <t>3 =  Provided every 3 years to employees with security related duties and front line employees (i.e. drivers, ticket agents, station managers, etc.)</t>
  </si>
  <si>
    <t>2, 1 = Minimal informal security re-training provided occasionally.</t>
  </si>
  <si>
    <t>0 = No security re-training.</t>
  </si>
  <si>
    <t>Verify through interview or a review of documents that the security training/re-training being offered by this entity/facility is specific to the type of transportation operation being conducted (trucking, school bus, motor coach or infrastructure).</t>
  </si>
  <si>
    <t>4 = Yes, security specific and specific to appropriate mode.</t>
  </si>
  <si>
    <t>3, 2, 1 = Partially, with unique variations.  May be some type of general transportation security training.</t>
  </si>
  <si>
    <t>Verify through interview and/or a review of documents that this entity/facility documents and retains records relating to security training received by employees.</t>
  </si>
  <si>
    <t>Verify through a review of documents or interviews that his facility requires identical training requirements for both entity employees and contracted employees.</t>
  </si>
  <si>
    <t>Verify through interview or a review of documents that this entity meets with outside agencies (i.e.; law enforcement/first responders) regarding security issues or security exercises/ drills.</t>
  </si>
  <si>
    <t>0 = Does not meet with outside agencies</t>
  </si>
  <si>
    <t xml:space="preserve">4 = Yes, within last 12 months   </t>
  </si>
  <si>
    <t>Verify through interview or a review of documents that this entity has security personnel trained in the National Incident Management System (NIMS) or Incident Command System (ICS).</t>
  </si>
  <si>
    <t>Facility Security:</t>
  </si>
  <si>
    <t xml:space="preserve">3 = Entry is restricted to most areas, but not all.  </t>
  </si>
  <si>
    <t>2, 1 =  Access is partially restricted, with varying degrees of implementation</t>
  </si>
  <si>
    <t xml:space="preserve">0 = Access is not restricted.   </t>
  </si>
  <si>
    <t>3 =  Access to these secure areas is restricted to certain employees based on job function.</t>
  </si>
  <si>
    <t xml:space="preserve">2 = Secure areas are clearly identified, but access is not restricted.   </t>
  </si>
  <si>
    <t>1 =  Restricted access is implied but not adhered to.</t>
  </si>
  <si>
    <t xml:space="preserve">0 = Secure areas are needed, but not identified by entity.  </t>
  </si>
  <si>
    <t>Verify through interview, a review of documents or physical inspection that this entity/facility issues identification cards/badges or other effective identification methods to identify all employees.</t>
  </si>
  <si>
    <t>3 = Other effective ID badges are issued to all employees.</t>
  </si>
  <si>
    <t xml:space="preserve">2 = Photo ID badges issued to some employees, but not all.  </t>
  </si>
  <si>
    <t>1 = Non-photo ID badges issued to some employees</t>
  </si>
  <si>
    <t xml:space="preserve">0 = Badges are needed, but not issued.  </t>
  </si>
  <si>
    <t>Verify through interview, a review of documents, or physical inspection that this entity/facility requires employees to carry and/or display an identification badge while on duty</t>
  </si>
  <si>
    <t xml:space="preserve">4 = This entity requires that all employees display and/or carry their entity ID card/badge while on duty, and methods of verification are in place.  </t>
  </si>
  <si>
    <t>3 = Requirements are in place, but no measures of verification take place.</t>
  </si>
  <si>
    <t>2,1 = Some employees are required to display/carry ID cards/badges, but not all (i.e. drivers, warehouse workers, office workers, etc.)</t>
  </si>
  <si>
    <t>0 = No ID cards/badges issued or there is no requirement in place.</t>
  </si>
  <si>
    <t>Verify through interview, a review of documents, or physical inspection that this entity/facility requires employees to report unknown persons or persons not having proper identification.</t>
  </si>
  <si>
    <t xml:space="preserve">3 = This entity has a verbal policy requiring employees to report unknown persons or those not having proper identification.  </t>
  </si>
  <si>
    <t xml:space="preserve">2,1 = Varying degrees of implementation.  No specific policy, but a general understanding is in place.  </t>
  </si>
  <si>
    <t xml:space="preserve">0 = No policy in place.  </t>
  </si>
  <si>
    <t>Verify through interview, a review of documents or physical inspection that this entity/facility requires biometric input, key card, PIN, combination locks, for access to buildings, sites or secure areas.</t>
  </si>
  <si>
    <t xml:space="preserve">3 = This entity utilizes combination type locks and combinations are changed periodically and upon employee separation.  </t>
  </si>
  <si>
    <t xml:space="preserve">2,1 = Personal identifying access control or combination locks are in use, but not deactivated or periodically changed.  </t>
  </si>
  <si>
    <t xml:space="preserve">0 = No advanced physical control locking measures are used.   </t>
  </si>
  <si>
    <t>Verify through interview, a review of documents or physical inspection that this entity/facility records entrance/exit data for persons accessing restricted areas, and the data can be reviewed, if needed, either manually or electronically.</t>
  </si>
  <si>
    <t>4 = This entity captures personal identifiers (PIN, key card, biometric ID, photograph, computer log-in, or other electronic means of identifying who enters the facility or certain restricted areas) and the data can be examined if needed.</t>
  </si>
  <si>
    <t>3 = The entity requires the use of an entry/exit written log, time card or signature of personnel entering that is retained for review as needed.</t>
  </si>
  <si>
    <t xml:space="preserve">2,1 =  Entry/Exit requirements are sporadically used or other unique variations in place.  </t>
  </si>
  <si>
    <t xml:space="preserve">0 = The entity captures no info on persons entering or exiting.  </t>
  </si>
  <si>
    <t>4 = Yes, visitor positively identified, logged-in, is issued visitor badge and escorted while on premises.</t>
  </si>
  <si>
    <t xml:space="preserve">3 = Visitors are positively identified, but not escorted –OR– Visitors are escorted, but not positively identified.  </t>
  </si>
  <si>
    <t>2, 1 = Unique variations of above.</t>
  </si>
  <si>
    <t>0 =  No protocols in place.</t>
  </si>
  <si>
    <t xml:space="preserve">0 = No physical barriers are utilized.  </t>
  </si>
  <si>
    <t>Verify through a review of documents, interviews, or physical inspection that the physical barriers used by this entity/facility are functional, used as designed, and adequately maintained to effectively restrict vehicle and/or pedestrian access at this and/or all locations</t>
  </si>
  <si>
    <t xml:space="preserve">3, 2, 1 = Varying degrees of functionality.  </t>
  </si>
  <si>
    <t>Verify through a review of documents, interviews, or physical inspection that this entity has an intrusion detection system (burglary/robbery alarm) at this and/or all locations.</t>
  </si>
  <si>
    <t>0 = No intrusion detection system.</t>
  </si>
  <si>
    <t>Verify through a review of documents, interviews, or physical inspection that this entity/facility has closed circuit television cameras (CCTV).</t>
  </si>
  <si>
    <t xml:space="preserve">Note: To warrant a 4 the CCTV system must cover all applicable areas.  </t>
  </si>
  <si>
    <t xml:space="preserve">2 = CCTV systems are only passively monitored.  </t>
  </si>
  <si>
    <t xml:space="preserve">1 = Utilizing non functional cameras as a general deterrent.   </t>
  </si>
  <si>
    <t>Verify through a review of documents, interviews, or physical inspection that this entity/facility has adequate security lighting at this and/or all locations.</t>
  </si>
  <si>
    <t>4 = Yes, lighting is clearly adequate.</t>
  </si>
  <si>
    <t xml:space="preserve">3,2,1  = Level of lighting varies.  </t>
  </si>
  <si>
    <t>0 = Not adequate or none.</t>
  </si>
  <si>
    <t>0 = No key control program is in place.</t>
  </si>
  <si>
    <t>Verify through a review of documents, interviews, or physical inspection that this entity on-site security guards.</t>
  </si>
  <si>
    <t xml:space="preserve">Note:  “On-site security personnel” should be someone who performs physical security functions (i.e. perimeter checks, gate guards, ID badge checks, etc.)  This is in addition to the Security Coordinator/Alternate.  </t>
  </si>
  <si>
    <t>3 = This entity has dedicated security personnel who are effectively deployed and not equipped with firearms.</t>
  </si>
  <si>
    <t>Verify through a review of documents, interviews, or physical inspection that this facility provides a secure location for employee parking.</t>
  </si>
  <si>
    <t xml:space="preserve">3, 2, 1 =  Partially, with varying degrees of implementation.  </t>
  </si>
  <si>
    <t>0  = No</t>
  </si>
  <si>
    <t>3,2 or 1 = Partially, with varying degrees of implementation</t>
  </si>
  <si>
    <t>3,2,1 = Partially, with varying degrees of implementation.</t>
  </si>
  <si>
    <t>0 = Not restricted.</t>
  </si>
  <si>
    <t xml:space="preserve">Verify through a review of documents, interviews, or physical inspection that this entity adequately controls growth of vegetation so that sight lines to vehicles, pedestrians or restricted areas remain unobstructed. </t>
  </si>
  <si>
    <t xml:space="preserve">Verify through a review of documents, interviews, or physical inspection that this entity uses unique or random security measures that introduce unpredictability into the entity’s practices for an enhanced deterrent effect.  May be spot inspections, “red alerts,” or other random/imaginative security initiatives. </t>
  </si>
  <si>
    <t>2, 1 = Random security checks are occasionally conducted, but only on certain security countermeasures.</t>
  </si>
  <si>
    <t>0 = None are conducted.</t>
  </si>
  <si>
    <t>Verify through a review of documents, interviews, or physical inspection that this entity requires an employee logon and password that grants access to limited entity data consistent with job function.</t>
  </si>
  <si>
    <t>4 = Yes, logon required giving limited access based on job function and must be reset periodically.</t>
  </si>
  <si>
    <t>3=  Yes, logon required giving limited access based on job function, but no password resets are required.</t>
  </si>
  <si>
    <t>2 = Yes, but logon gives unrestricted access to all employees.</t>
  </si>
  <si>
    <t>0 = No logon/password is required.</t>
  </si>
  <si>
    <t>Verify through a review of documents, interviews, or physical inspection that this entity/ facility utilizes an IT "firewall" that prevents improper IT system access to entity information from both internal and external threats.</t>
  </si>
  <si>
    <t>3, 2, 1 = With varying degrees of implementation.</t>
  </si>
  <si>
    <t>Verify through a review of documents, interviews, or physical inspection that this entity identifies an IT security officer or coordinator.</t>
  </si>
  <si>
    <t xml:space="preserve">4 = Fully implemented including this title being documented.  </t>
  </si>
  <si>
    <t xml:space="preserve">Verify through a review of documents, interviews that this entity tests its IT system for vulnerabilities. </t>
  </si>
  <si>
    <t xml:space="preserve">3, 2, 1 = Partially, with varying degrees of implementation  </t>
  </si>
  <si>
    <t>Verify through a review of documents, interviews, or physical inspection that this entity provides off-site backup for data for this and/or all locations.</t>
  </si>
  <si>
    <t>3, 2, 1 = Partially, with varying degrees of implementation</t>
  </si>
  <si>
    <t>N/A = if prohibited by State law.</t>
  </si>
  <si>
    <t>Verify through a review of documents, interviews, or physical inspection that this entity provides some type of supplemental equipment for securing vehicles (i.e.; steering wheel locks, theft alarms, "kill switches," other devices).</t>
  </si>
  <si>
    <t>4 = Yes, all vehicles have some type of supplemental securing equipment.</t>
  </si>
  <si>
    <t xml:space="preserve">3, 2, 1 = Partially, provided for use on some vehicles, but not all. Or other unique variations.  </t>
  </si>
  <si>
    <t xml:space="preserve">Verify through a review of documents, interviews, or physical inspection that this entity uses key card, PIN or biometric input to enter or start vehicles. </t>
  </si>
  <si>
    <t>4 = Yes, all vehicles have some type of key card, PIN or biometric reader to enter or start.</t>
  </si>
  <si>
    <t>Verify through a review of documents, interviews, or physical inspection that this entity equips vehicles with some type of GPS or land based tracking system.</t>
  </si>
  <si>
    <t>4 = Yes, all vehicles are equipped with GPS or land based tracking system.</t>
  </si>
  <si>
    <t>Verify through a review of documents, interviews, or physical inspection that this entity prohibits the overnight, unsecured parking of entity vehicles at off-site locations (i.e.; residences, shopping centers, parking lots, etc.).</t>
  </si>
  <si>
    <t>3, 2, 1 =  Partially, with unique variations</t>
  </si>
  <si>
    <t>0 = No policies exist</t>
  </si>
  <si>
    <t>Verify through a review of documents, interviews, or physical inspection that this entity requires the use of locks on cargo or storage doors or other openings.</t>
  </si>
  <si>
    <t>4 = Yes, all vehicles</t>
  </si>
  <si>
    <t xml:space="preserve">4 = Yes, the entity regularly utilizes some type of cargo, baggage or passenger screening system.  </t>
  </si>
  <si>
    <t xml:space="preserve">3, 2, 1 = Partially, with varying degrees of implementation.  </t>
  </si>
  <si>
    <t>4 = Yes, all extracurricular transports require the presence of a school official (other than driver).</t>
  </si>
  <si>
    <t>3, 2, 1 = Partially, provided for use on some vehicles, but not all.</t>
  </si>
  <si>
    <t xml:space="preserve">Determine if and how this entity distributes relevant or evolving threat information to affected entity personnel.  </t>
  </si>
  <si>
    <t xml:space="preserve">3, 2, 1 = Yes, with varying degrees of implementation.  </t>
  </si>
  <si>
    <t>4 = Yes, they have access and regularly review</t>
  </si>
  <si>
    <t>3, 2, 1 = Yes, some employees have access, but intelligence information is not regularly reviewed.</t>
  </si>
  <si>
    <t>Verify through a review of documents, interviews, or physical inspection that this entity has personnel who regularly access the DHS NTSA site.</t>
  </si>
  <si>
    <t>Verify through a review of documents, interviews, or physical inspection that this entity has enhanced procedures that take effect in the event of an elevated security alert status from the DHS National Terrorist Alert System (NTAS) or other government source.</t>
  </si>
  <si>
    <t xml:space="preserve">4 = Yes, written within Security Plan or security procedures.  </t>
  </si>
  <si>
    <t xml:space="preserve">3 = Has procedures, but they are not documented.  </t>
  </si>
  <si>
    <t xml:space="preserve">2, 1 = Partially, with varying degrees of implementation.  </t>
  </si>
  <si>
    <t>Verify through a review of documents, interviews, or physical inspection that this entity, in addition to any pre-trip safety inspection conducted, requires a pre-trip vehicle security inspection.</t>
  </si>
  <si>
    <t>4 = Yes, procedures are written, fully implemented, and security inspections are documented (i.e. security inspection checklists).</t>
  </si>
  <si>
    <t>3 = Procedures are written and fully implemented, but no documentation is completed upon inspection.</t>
  </si>
  <si>
    <t>2 = Unwritten procedures are in place.</t>
  </si>
  <si>
    <t xml:space="preserve">1 = Inspections are occasionally conducted.    </t>
  </si>
  <si>
    <t>0 = No pre-trip security inspections are conducted</t>
  </si>
  <si>
    <t>Verify through a review of documents, interviews, or physical inspection that this entity requires a post-trip vehicle security inspection.</t>
  </si>
  <si>
    <t>Verify through a review of documents, interviews, or physical inspection that this entity requires additional vehicle security inspections at any other times (vehicle left unattended, driver change, etc.).</t>
  </si>
  <si>
    <t xml:space="preserve">4 = Yes, every time the vehicle is left unattended, driver change, etc.  </t>
  </si>
  <si>
    <t xml:space="preserve">3, 2, 1 = Partially, with varying degrees of implementation.   </t>
  </si>
  <si>
    <t>4 = Yes, written policy in place and fully implemented</t>
  </si>
  <si>
    <t xml:space="preserve">4 = Yes, all employees receive domain awareness training and employees receive some type of re-training at least every three years.  </t>
  </si>
  <si>
    <t>Verify through a review of documents or interviews that this entity has written notification procedures (who to call, when to call, etc.) for all personnel upon observing suspicious activity.</t>
  </si>
  <si>
    <t>3 = Policies are in place, but are unwritten.</t>
  </si>
  <si>
    <t>Verify through a review of documents or interviews that this entity requires confirmation upon arrival at final destination.</t>
  </si>
  <si>
    <t>Verify through a review of documents or interviews that this entity/ facility prohibits drivers from diverting from the scheduled route and stopping at unauthorized locations.</t>
  </si>
  <si>
    <t>Verify through a review of documents or interviews that this entity has identified alternate routes drivers can use in the event of a security related emergency.</t>
  </si>
  <si>
    <t>4 = Alternate routes are established and in writing or dispatch can readily provide alternate routes to drivers.</t>
  </si>
  <si>
    <t>Highway Baseline Assessment for Security Enhancements (HWY-BASE)</t>
  </si>
  <si>
    <t>Date of Visit</t>
  </si>
  <si>
    <t>Company DOT #</t>
  </si>
  <si>
    <t>TSA Field Office</t>
  </si>
  <si>
    <t>Company/Facility/Structure Name</t>
  </si>
  <si>
    <t>Street</t>
  </si>
  <si>
    <t>City</t>
  </si>
  <si>
    <t>State</t>
  </si>
  <si>
    <t>Zip Code</t>
  </si>
  <si>
    <t>Name</t>
  </si>
  <si>
    <t>Company Website:</t>
  </si>
  <si>
    <t>Email</t>
  </si>
  <si>
    <t>HTUA</t>
  </si>
  <si>
    <t>Telephone</t>
  </si>
  <si>
    <t>Transportation Mode</t>
  </si>
  <si>
    <t>TYPE OF VISIT</t>
  </si>
  <si>
    <t>Office Tel#</t>
  </si>
  <si>
    <t>Security Personnel Interviewed</t>
  </si>
  <si>
    <t xml:space="preserve">Title:                                            </t>
  </si>
  <si>
    <t>Region #</t>
  </si>
  <si>
    <t>Additional Information</t>
  </si>
  <si>
    <t>1.  Would you be opposed to TSA conducting a BASE assessment at other sites/facilities affiliated with your company?</t>
  </si>
  <si>
    <t>2.  Please provide the facility name, address, telephone number and Point of Contact for your Top 5 facilities located in or around major metropolitan areas?</t>
  </si>
  <si>
    <t>a.</t>
  </si>
  <si>
    <t>b.</t>
  </si>
  <si>
    <t>c.</t>
  </si>
  <si>
    <t>d.</t>
  </si>
  <si>
    <t>e.</t>
  </si>
  <si>
    <t>3.  Where do you, as an industry, feel vulnerable?</t>
  </si>
  <si>
    <t>4.  What concerns do you have?</t>
  </si>
  <si>
    <t>5.  In what Federal programs or security initiatives does your company participate?</t>
  </si>
  <si>
    <t>Other information obtained during BASE assessment:</t>
  </si>
  <si>
    <t>Other Persons Interviewed or in Attendance</t>
  </si>
  <si>
    <t xml:space="preserve">Other TSA Personnel in Attendance </t>
  </si>
  <si>
    <t>Review through interview or documentation that this entity requires a criminal and/or TSA recognized background check for personnel operating entity vehicles.
Note: E-Verify gives verification of immigration status, not criminal background history.</t>
  </si>
  <si>
    <t>This entity has policies that specify the transportation related duties of the Security Coordinator.</t>
  </si>
  <si>
    <t>This entity limits access to its security plan or security procedures to employees with a "need-to-know.”</t>
  </si>
  <si>
    <t>This entity requires that employees with access to security procedures sign a non-disclosure agreement (NDA).</t>
  </si>
  <si>
    <t>This entity has written security plans/policies that have been reviewed and approved at the entity's executive level.</t>
  </si>
  <si>
    <t>This entity has security procedures to be followed by all personnel (i.e., drivers, office workers, maintenance workers, laborers and others) in the event of a security breach or incident.</t>
  </si>
  <si>
    <t>This entity requires that their security policies be reviewed at least annually and updated as needed.</t>
  </si>
  <si>
    <t>This entity has procedures for 24/7 notification of entity security personnel and/or local/state/federal authorities to be notified in the event of a security incident.</t>
  </si>
  <si>
    <t xml:space="preserve">This entity controls personnel information (i.e. SSN, address, drivers license, etc.) that may be deemed sensitive in nature.  </t>
  </si>
  <si>
    <t xml:space="preserve">SAI # 7 - Be Aware of Industry Security Best Practices. </t>
  </si>
  <si>
    <t>SAI # 8 – Conduct Licensing &amp; Background Checks for  Drivers / Employees / Contractors</t>
  </si>
  <si>
    <t>This entity requires verification and documentation that persons operating entity vehicles have a valid driver’s license for the type of vehicle driven, along with any applicable endorsement(s) needed.</t>
  </si>
  <si>
    <t>This entity requires a criminal history check, verification of Social Security number and verification of immigration status for personnel operating entity vehicles.</t>
  </si>
  <si>
    <t>This entity requires a criminal history check, verification of Social Security number and verification of immigration status for non-driver employees with access to security related information or restricted areas.</t>
  </si>
  <si>
    <t>This entity has security-related criteria that would disqualify current or prospective personnel from employment.</t>
  </si>
  <si>
    <t>This entity has policies to address criminal allegations that may arise or come to light involving current employees.</t>
  </si>
  <si>
    <t xml:space="preserve">SAI # 9 – Develop and Follow Security Training Plan(s) </t>
  </si>
  <si>
    <t>The security training/re-training offered by this entity is specific to and appropriate for the type of transportation operation being conducted (trucking, school bus, motor coach or infrastructure mode).</t>
  </si>
  <si>
    <t>SAI # 10 –Participates in Security Exercises &amp; Drills</t>
  </si>
  <si>
    <t>Personnel at this entity have actually conducted or participated in some type of exercises/drills that involve security related activities.</t>
  </si>
  <si>
    <t>This entity has administrative and/or security personnel trained in the National Incident Management System (NIMS) or Incident Command System (ICS).</t>
  </si>
  <si>
    <t>SAI # 11 - Maintain Facility Access Control</t>
  </si>
  <si>
    <t xml:space="preserve">This entity issues photo-identification cards/badges or uses other effective identification methods to identify employees.  </t>
  </si>
  <si>
    <t xml:space="preserve">This entity requires employees to carry and/or display their identification card/badge or other form of positive employee ID while on duty.   </t>
  </si>
  <si>
    <t>Where appropriate, entrance and/or exit data to facilities and/or to secure areas can be reviewed as needed (may be written logs, PIN or biometric data, or recorded camera surveillance).</t>
  </si>
  <si>
    <t>SAI # 12 - Implement Strong Physical Security at all Locations</t>
  </si>
  <si>
    <t>This entity utilizes closed circuit television cameras (CCTV).</t>
  </si>
  <si>
    <t>The CCTV cameras present are functional and adequately monitored and/or recorded.</t>
  </si>
  <si>
    <t>This entity has adequate security lighting.</t>
  </si>
  <si>
    <t>This entity employs on-site security personnel.</t>
  </si>
  <si>
    <t>Clearly visible and easily understood signs are present that identify restricted or off-limit areas.</t>
  </si>
  <si>
    <t xml:space="preserve">Vehicle parking, stopping or standing is controlled, to the extent possible, along perimeter fencing or near restricted areas.  </t>
  </si>
  <si>
    <t>This entity controls the growth of vegetation so that sight lines to vehicles, pedestrians, perimeter fences or restricted areas are unobstructed.</t>
  </si>
  <si>
    <t>SAI # 13 - Enhance Internal and External Cyber Security</t>
  </si>
  <si>
    <t>This entity requires an employee logon and password that grants access to limited data consistent with job function.</t>
  </si>
  <si>
    <t>This entity utilizes an Information Technology (IT) "firewall" that prevents improper IT system access to entity information from both internal and external threats.</t>
  </si>
  <si>
    <t>This entity tests their IT system for vulnerabilities.</t>
  </si>
  <si>
    <t>SAI # 14 - Develop a Robust Vehicle Security Program</t>
  </si>
  <si>
    <t>This entity provides some type of supplemental equipment for securing vehicles, which may include steering wheel locks, theft alarms, "kill switches," or other devices.</t>
  </si>
  <si>
    <t>This entity uses vehicles equipped with GPS or land based tracking system.</t>
  </si>
  <si>
    <t>This entity prohibits unauthorized passengers in entity vehicles.</t>
  </si>
  <si>
    <t>This entity restricts or has policies regarding overnight parking of entity vehicles at off-site locations (i.e.; residences, shopping centers, parking lots, etc.).</t>
  </si>
  <si>
    <t xml:space="preserve">SAI # 15 - Develop a Solid Cargo/Passenger Security Program.  </t>
  </si>
  <si>
    <t>Trucking Version</t>
  </si>
  <si>
    <t>Motor Coach Version</t>
  </si>
  <si>
    <t>School Bus Version</t>
  </si>
  <si>
    <t xml:space="preserve">SAI # 16 - Plan for High Alert Level Contingencies  </t>
  </si>
  <si>
    <t>This entity monitors news or other media sources for the most current security threat information.</t>
  </si>
  <si>
    <t>This entity distributes relevant or evolving threat information to affected entity personnel as needed.</t>
  </si>
  <si>
    <t>Administrative or security personnel at this entity/facility regularly check the status of the DHS sponsored National Terrorism Alert System (NTAS) or have enrolled to receive automatic electronic NTAS alert updates at www.dhs.gov/alerts.</t>
  </si>
  <si>
    <t>This entity has additional security procedures that take effect in the event of a heightened security alert status from the DHS National Terrorist Alert System (NTAS) or other government source.</t>
  </si>
  <si>
    <t>SAI # 17 - Conduct Regular Security Inspections</t>
  </si>
  <si>
    <t>In addition to any pre-trip safety inspection conducted, this entity requires a pre-trip vehicle security inspection.</t>
  </si>
  <si>
    <t>This entity requires a post-trip vehicle security inspection.</t>
  </si>
  <si>
    <t>This entity requires additional vehicle security inspections at any other times (vehicle left unattended, driver change, etc.).</t>
  </si>
  <si>
    <t>SAI # 18 - Have Procedures for Reporting Suspicious Activities</t>
  </si>
  <si>
    <t>This entity has policies requiring employees to report security related “suspicious activities” to management and/or law enforcement.</t>
  </si>
  <si>
    <t>This entity has notification procedures (who to call, when to call, etc.) for all personnel upon observing suspicious activity.</t>
  </si>
  <si>
    <t xml:space="preserve">This entity has policies requiring a written report be filed for suspicious activities observed.  </t>
  </si>
  <si>
    <t xml:space="preserve">SAI # 19 - Ensure Chain of Custody &amp; Shipment/ Service Verification  </t>
  </si>
  <si>
    <t>This question is intentionally left blank.  N/A</t>
  </si>
  <si>
    <t>This entity requires specific security protocols be followed in the event a trip must be delayed, discontinued, requires multiple days to complete or exceeds hours-of-service regulations.</t>
  </si>
  <si>
    <t>SAI # 20 - Pre-plan Emergency Travel Routes.</t>
  </si>
  <si>
    <t>This entity prohibits drivers from diverting from authorized routes, making unauthorized pickups or stopping at unauthorized locations without justification.</t>
  </si>
  <si>
    <t>This entity has identified alternate routes in the event primary routes cannot be used under certain security related emergencies.</t>
  </si>
  <si>
    <t>78mc</t>
  </si>
  <si>
    <t>78t</t>
  </si>
  <si>
    <t>79mc</t>
  </si>
  <si>
    <t>79t</t>
  </si>
  <si>
    <t>80mc</t>
  </si>
  <si>
    <t>80t</t>
  </si>
  <si>
    <t>95mc</t>
  </si>
  <si>
    <t>96mc</t>
  </si>
  <si>
    <t>95sb</t>
  </si>
  <si>
    <t>96sb</t>
  </si>
  <si>
    <t>95t</t>
  </si>
  <si>
    <t>96t</t>
  </si>
  <si>
    <t>Weight</t>
  </si>
  <si>
    <t>X</t>
  </si>
  <si>
    <t>BASE Technical Scoring Sheet</t>
  </si>
  <si>
    <t>This sheet is for data analysis only.</t>
  </si>
  <si>
    <t>Date:</t>
  </si>
  <si>
    <t>DO NOT MODIFY OR ENTER ANY DATA ON THIS SHEET!</t>
  </si>
  <si>
    <t>Grand Totals</t>
  </si>
  <si>
    <t>SAI Scoring Detail</t>
  </si>
  <si>
    <t>Points</t>
  </si>
  <si>
    <t>Possible</t>
  </si>
  <si>
    <t>Grade</t>
  </si>
  <si>
    <t>Question</t>
  </si>
  <si>
    <t>SECURITY ACTION ITEM (SAI'S) DESCRIPTION</t>
  </si>
  <si>
    <t>SAI #</t>
  </si>
  <si>
    <t>Develop a Communications Plan</t>
  </si>
  <si>
    <t>Have a Designated Security Coordinator</t>
  </si>
  <si>
    <t>Develop a Security Plan (Security Specific Protocols)</t>
  </si>
  <si>
    <t>Safeguard Business and Security Critical Information</t>
  </si>
  <si>
    <t xml:space="preserve">Be Aware of Industry Security Best Practices. </t>
  </si>
  <si>
    <t>Conduct Licensing &amp; Background Checks for  Drivers / Employees / Contractors</t>
  </si>
  <si>
    <t xml:space="preserve">Develop and Follow Security Training Plan(s) </t>
  </si>
  <si>
    <t>Participates in Security Exercises &amp; Drills</t>
  </si>
  <si>
    <t>Maintain Facility Access Control</t>
  </si>
  <si>
    <t>Implement Strong Physical Security at all Locations</t>
  </si>
  <si>
    <t>Enhance Internal and External Cyber Security</t>
  </si>
  <si>
    <t>Develop a Robust Vehicle Security Program</t>
  </si>
  <si>
    <t xml:space="preserve">Develop a Solid Cargo/Passenger Security Program.  </t>
  </si>
  <si>
    <t xml:space="preserve">Plan for High Alert Level Contingencies  </t>
  </si>
  <si>
    <t>Conduct Regular Security Inspections</t>
  </si>
  <si>
    <t>Have Procedures for Reporting Suspicious Activities</t>
  </si>
  <si>
    <t xml:space="preserve">Ensure Chain of Custody &amp; Shipment/ Service Verification  </t>
  </si>
  <si>
    <t>Pre-plan Emergency Travel Routes.</t>
  </si>
  <si>
    <t>Company Name</t>
  </si>
  <si>
    <t>DOT #</t>
  </si>
  <si>
    <t>Address</t>
  </si>
  <si>
    <t>Zip</t>
  </si>
  <si>
    <t>HTUA Area</t>
  </si>
  <si>
    <t>TSI Region</t>
  </si>
  <si>
    <t>TSA Area</t>
  </si>
  <si>
    <t>School District</t>
  </si>
  <si>
    <t>School Bus Company</t>
  </si>
  <si>
    <t>Motorized Power Units</t>
  </si>
  <si>
    <t>Fleet Size</t>
  </si>
  <si>
    <t>Security Coordinator Name</t>
  </si>
  <si>
    <t>Security Coordinator Phone</t>
  </si>
  <si>
    <t>Security Coordinator E-mail</t>
  </si>
  <si>
    <t>TSA Rep 1 Name</t>
  </si>
  <si>
    <t>TSA Rep 1 E-mail</t>
  </si>
  <si>
    <t>TSA Rep 1 Phone</t>
  </si>
  <si>
    <t>TSA Rep 2 Name</t>
  </si>
  <si>
    <t>TSA Rep 2 E-mail</t>
  </si>
  <si>
    <t>TSA Rep 2 Phone</t>
  </si>
  <si>
    <t>78sc</t>
  </si>
  <si>
    <t>79sc</t>
  </si>
  <si>
    <t>80sc</t>
  </si>
  <si>
    <t>When transferring to database,</t>
  </si>
  <si>
    <t xml:space="preserve">Employees are provided with site-specific, up to date contact information for entity management and/or security personnel to be notified in the event of a security incident and this entity periodically tests their notification or "call-tree" procedures. </t>
  </si>
  <si>
    <t>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t>
  </si>
  <si>
    <t>Personnel at this entity have sought and/or obtained transportation related security information or "best practices" guidance from external sources.</t>
  </si>
  <si>
    <t>This entity requires documentation and retention of records relating to security training received by employees.</t>
  </si>
  <si>
    <t>This entity has secured all doors, windows, skylights, roof openings and other access points to all buildings, terminals and/or work areas.</t>
  </si>
  <si>
    <t xml:space="preserve">This entity has a challenge procedure that requires employees to safely report unknown persons or persons not having proper identification.  </t>
  </si>
  <si>
    <t>This entity utilizes visitor control protocols for non-employees accessing non-public areas.</t>
  </si>
  <si>
    <t xml:space="preserve">All perimeter physical security barriers on site are functional, used as designed, and adequately maintained to effectively restrict vehicle and/or pedestrian access. </t>
  </si>
  <si>
    <t>This entity provides a secure location for employee parking separate from visitor parking.</t>
  </si>
  <si>
    <t>77mc</t>
  </si>
  <si>
    <t>77t</t>
  </si>
  <si>
    <t>89mc</t>
  </si>
  <si>
    <t>89sb</t>
  </si>
  <si>
    <t>89t</t>
  </si>
  <si>
    <t>94mc</t>
  </si>
  <si>
    <t>94sb</t>
  </si>
  <si>
    <t>94t</t>
  </si>
  <si>
    <t>77sc</t>
  </si>
  <si>
    <t>Maximum Score</t>
  </si>
  <si>
    <t>Someone with this title must be identified (may be shared title).</t>
  </si>
  <si>
    <t>4 = Fully implemented including this title being documented.</t>
  </si>
  <si>
    <r>
      <t xml:space="preserve">4 = Documented specific </t>
    </r>
    <r>
      <rPr>
        <u/>
        <sz val="12"/>
        <rFont val="Times New Roman"/>
        <family val="1"/>
      </rPr>
      <t>transportation</t>
    </r>
    <r>
      <rPr>
        <sz val="12"/>
        <rFont val="Times New Roman"/>
        <family val="1"/>
      </rPr>
      <t xml:space="preserve"> security related duties of Security Coordinator. May be found in job description, security plan, or other documents as appropriate.  </t>
    </r>
  </si>
  <si>
    <t xml:space="preserve"> 0 = No transportation security related duties specified.</t>
  </si>
  <si>
    <t>4 = Yes, entity has identified critical assets and considers this when developing security practices.</t>
  </si>
  <si>
    <t>3,2,1 = Yes, entity is aware of its potential value to terrorists, and develops security practices with a varying degree of implementation.</t>
  </si>
  <si>
    <t>1 = General vulnerability assessment (physical “walk around”)</t>
  </si>
  <si>
    <t>0 = Not conducted</t>
  </si>
  <si>
    <t>3,2, 1 = Vulnerabilities or weaknesses were identified and corrective actions taken with  varying degrees of implementation.</t>
  </si>
  <si>
    <t>0 = No corrective actions identified</t>
  </si>
  <si>
    <r>
      <t>SAI # 3 -</t>
    </r>
    <r>
      <rPr>
        <b/>
        <sz val="12"/>
        <rFont val="Times New Roman"/>
        <family val="1"/>
      </rPr>
      <t xml:space="preserve"> </t>
    </r>
    <r>
      <rPr>
        <b/>
        <i/>
        <sz val="12"/>
        <rFont val="Times New Roman"/>
        <family val="1"/>
      </rPr>
      <t>Develop a Security Plan (Security Specific Protocols)</t>
    </r>
  </si>
  <si>
    <t xml:space="preserve">3 = Documented security procedures are in place, incorporated as part of another document, but are not in a clearly segmented section.  </t>
  </si>
  <si>
    <t xml:space="preserve">2, 1 = Some, but not all security procedures are documented and addressed.  </t>
  </si>
  <si>
    <t xml:space="preserve">0 = No security plan / procedures documented.    </t>
  </si>
  <si>
    <t>4= Security specific NDA</t>
  </si>
  <si>
    <t>3 = General corporate NDA</t>
  </si>
  <si>
    <t>0 = No NDA</t>
  </si>
  <si>
    <t>4 = Security Procedures have been approved and signed at the entity’s executive level.</t>
  </si>
  <si>
    <t xml:space="preserve">3 = Reviewed and signed at lower level without executive endorsement.  </t>
  </si>
  <si>
    <t>2, 1 = Verbal plan/policies discussed and approved without signature.</t>
  </si>
  <si>
    <t xml:space="preserve">0 = No security plan to be reviewed.  </t>
  </si>
  <si>
    <t>4 = Yes, written security procedures for all employees</t>
  </si>
  <si>
    <t>0 = No procedures in place</t>
  </si>
  <si>
    <t>4 = Documented review within past year</t>
  </si>
  <si>
    <t>3,2,1 = Documented review occurred but not within past year and/or with unique variations</t>
  </si>
  <si>
    <t xml:space="preserve"> 0 = No security policies exist and/or reviewed</t>
  </si>
  <si>
    <t>4 = Yes, documented and readily available. Note: If 911 is the only notification number, this does not qualify as a 4.</t>
  </si>
  <si>
    <t>3,2 = Partially, with unique variations</t>
  </si>
  <si>
    <t>1 = 911 is the only notification made</t>
  </si>
  <si>
    <t>4 = Full facility auxiliary power source on site/tested or secondary site named and immediately available. Procedures are tested or practiced occasionally.</t>
  </si>
  <si>
    <t>3 = Secondary site/ auxiliary power source is identified and in place, but not tested or practiced.                                                         2, 1 = Varying degrees of auxiliary power for certain assets on-site/tested or varying degrees of functionality at secondary site.</t>
  </si>
  <si>
    <t>0 = No auxiliary power available and no secondary site considered.</t>
  </si>
  <si>
    <t>4 = Yes, documented methods are in place and practiced/discussed regularly.</t>
  </si>
  <si>
    <t>3 = Documented methods are in place, but there are no methods of preparation employed (practice, discussion, etc.)                           2,1 =  Yes, but with varying degrees of implementation</t>
  </si>
  <si>
    <t>4 = Yes, documented methods in place, and the entity utilizes back-up technology that will function in the even normal communications are disrupted.</t>
  </si>
  <si>
    <t>4= Has written policy to address Operation Security (OPSEC)</t>
  </si>
  <si>
    <t>3,2,1 =  Yes, but with varying degrees of implementation</t>
  </si>
  <si>
    <t>0 = Issue not addressed</t>
  </si>
  <si>
    <t>4= Has written policy to address personnel information</t>
  </si>
  <si>
    <t>4 = A specific, descriptive list of identified "critical assets" along with the knowledge of their general location.  These “critical assets” are also periodically inventoried, employees receive some sort of training or briefing on critical asset protection.</t>
  </si>
  <si>
    <t>2, 1 = A general inventory of equipment</t>
  </si>
  <si>
    <t>0 = No inventory control</t>
  </si>
  <si>
    <t>4 = Is a member of and actively participates with a trade group(s).</t>
  </si>
  <si>
    <t>3 = Meets with industry peers and partners, but not a member of an association.</t>
  </si>
  <si>
    <t>2,1 = Informal interaction on occasion with industry peers.</t>
  </si>
  <si>
    <t>0 = No peer involvement.</t>
  </si>
  <si>
    <t>4 = DMV inquiry required upon hire and  periodically (multiple times per year) thereafter or is enrolled to receive automatic updates.</t>
  </si>
  <si>
    <t xml:space="preserve">3 = DMV inquiry required upon hire and reviewed annually.  </t>
  </si>
  <si>
    <t xml:space="preserve">2, 1 = DMV inquiry required upon initial hire and not periodically reviewed.  </t>
  </si>
  <si>
    <t>0 = No DMV record required</t>
  </si>
  <si>
    <t>4 = A fingerprint based FBI background check, CDL-HME or TWIC</t>
  </si>
  <si>
    <t>3 = Background check thru reputable private entity w/o fingerprints</t>
  </si>
  <si>
    <t>2 = State or federal "Name Only" background check</t>
  </si>
  <si>
    <t>1 = Local PD name check only</t>
  </si>
  <si>
    <t>0 = No check</t>
  </si>
  <si>
    <t>4 = Yes, in application process</t>
  </si>
  <si>
    <t>4 = Yes, written policies</t>
  </si>
  <si>
    <t>0 =No</t>
  </si>
  <si>
    <t>SAI # 10 –Participate in Security Exercises &amp; Drills</t>
  </si>
  <si>
    <t>Verify through interviews or a review of documents that this entity has conducted or participated in some type of security exercises/drills.                                                                               Examples would include active participation in exercises/drills such as: Tabletops, ISTEP, Situational Drills (bomb threats, hijacking, lock downs, etc.).                                                                                                       Note: These drills must involve transportation security.</t>
  </si>
  <si>
    <t>4= Yes, employee entrances and exits are controlled and entry to all buildings, terminals and/or work areas is restricted for non-employees at all facilities.</t>
  </si>
  <si>
    <t>Verify through interview, a review of documents, or physical inspection that this entity/facility has secured all doors, windows, skylights, roof openings, and other access points to all buildings, terminals, and/or work areas.</t>
  </si>
  <si>
    <t>4= Yes, all doors, windows, etc. are inoperable or secured with adequate locking mechanisms, and entry to all buildings, terminals and/or work areas is secure at all facilities.</t>
  </si>
  <si>
    <t>3= Access points are secure in most areas, but not all.</t>
  </si>
  <si>
    <r>
      <t xml:space="preserve">4= Secure areas are clearly identified </t>
    </r>
    <r>
      <rPr>
        <b/>
        <u/>
        <sz val="12"/>
        <rFont val="Times New Roman"/>
        <family val="1"/>
      </rPr>
      <t xml:space="preserve">and </t>
    </r>
    <r>
      <rPr>
        <sz val="12"/>
        <rFont val="Times New Roman"/>
        <family val="1"/>
      </rPr>
      <t xml:space="preserve">access to these secure areas is restricted to certain employees based on job function.  </t>
    </r>
  </si>
  <si>
    <t xml:space="preserve">4 = This entity has a written policy in place requiring employees to safely report unknown persons or those not having proper identification.  </t>
  </si>
  <si>
    <t xml:space="preserve">4 = This entity utilizes personal identifying access control (i.e. biometric, key card and/or PIN).  Access is deactivated upon employee separation. </t>
  </si>
  <si>
    <t>4 = This entity utilizes physical barriers that restrict both unauthorized vehicle and pedestrian access at all locations.</t>
  </si>
  <si>
    <r>
      <t xml:space="preserve">3 = </t>
    </r>
    <r>
      <rPr>
        <b/>
        <u/>
        <sz val="12"/>
        <rFont val="Times New Roman"/>
        <family val="1"/>
      </rPr>
      <t>Some</t>
    </r>
    <r>
      <rPr>
        <sz val="12"/>
        <rFont val="Times New Roman"/>
        <family val="1"/>
      </rPr>
      <t xml:space="preserve">, but not all facilities are covered and system is monitored 24/7 when armed.  </t>
    </r>
  </si>
  <si>
    <r>
      <t xml:space="preserve">2 = Entity only has audible alarm at </t>
    </r>
    <r>
      <rPr>
        <b/>
        <u/>
        <sz val="12"/>
        <rFont val="Times New Roman"/>
        <family val="1"/>
      </rPr>
      <t xml:space="preserve">all </t>
    </r>
    <r>
      <rPr>
        <sz val="12"/>
        <rFont val="Times New Roman"/>
        <family val="1"/>
      </rPr>
      <t>locations, not monitored.</t>
    </r>
  </si>
  <si>
    <r>
      <t xml:space="preserve">1 = Entity only has audible alarm at </t>
    </r>
    <r>
      <rPr>
        <b/>
        <u/>
        <sz val="12"/>
        <rFont val="Times New Roman"/>
        <family val="1"/>
      </rPr>
      <t xml:space="preserve">some </t>
    </r>
    <r>
      <rPr>
        <sz val="12"/>
        <rFont val="Times New Roman"/>
        <family val="1"/>
      </rPr>
      <t xml:space="preserve">locations, not monitored.  </t>
    </r>
  </si>
  <si>
    <r>
      <t xml:space="preserve">3 = </t>
    </r>
    <r>
      <rPr>
        <b/>
        <u/>
        <sz val="12"/>
        <rFont val="Times New Roman"/>
        <family val="1"/>
      </rPr>
      <t>Some</t>
    </r>
    <r>
      <rPr>
        <sz val="12"/>
        <rFont val="Times New Roman"/>
        <family val="1"/>
      </rPr>
      <t>, but not all locations are covered by CCTV systems and system is monitored 24/7 and/or recorded.</t>
    </r>
  </si>
  <si>
    <t xml:space="preserve">4 = This entity has dedicated security personnel who are effectively deployed and equipped with firearms. </t>
  </si>
  <si>
    <t>2 = This entity has security personnel who are used on a part-time basis only (e.g. may visit the site randomly at unannounced intervals, may share security responsibilities with other companies in the area, may be deployed only during heightened levels of concern or for special events/occasions, has personnel who perform security duties as function secondary to their main responsibilities, or other part-time deployment pattern.)</t>
  </si>
  <si>
    <t xml:space="preserve">1 = Procedures have been established with local law enforcement personnel or security contractors to quickly deploy security assets if needed.  </t>
  </si>
  <si>
    <t xml:space="preserve">0 =  No on-site security personnel are utilized.   </t>
  </si>
  <si>
    <r>
      <t xml:space="preserve">4 = Random security checks are </t>
    </r>
    <r>
      <rPr>
        <b/>
        <u/>
        <sz val="12"/>
        <rFont val="Times New Roman"/>
        <family val="1"/>
      </rPr>
      <t>regularly</t>
    </r>
    <r>
      <rPr>
        <sz val="12"/>
        <rFont val="Times New Roman"/>
        <family val="1"/>
      </rPr>
      <t xml:space="preserve"> conducted by entity or outside agencies.  </t>
    </r>
  </si>
  <si>
    <r>
      <t xml:space="preserve">3 = Random security checks are </t>
    </r>
    <r>
      <rPr>
        <b/>
        <u/>
        <sz val="12"/>
        <rFont val="Times New Roman"/>
        <family val="1"/>
      </rPr>
      <t>occasionally</t>
    </r>
    <r>
      <rPr>
        <sz val="12"/>
        <rFont val="Times New Roman"/>
        <family val="1"/>
      </rPr>
      <t xml:space="preserve"> conducted by entity or outside agencies.  </t>
    </r>
  </si>
  <si>
    <t>Vehicle Security</t>
  </si>
  <si>
    <t>4 = Yes, all vehicles have on-board video camera(s).                                                     3, 2, 1 = Partially, provided for use on some vehicles, but not all. Or other unique variations.                                                                   0 = No</t>
  </si>
  <si>
    <r>
      <t xml:space="preserve">Verify through a review of documents, interviews, or physical inspection that this entity prohibits </t>
    </r>
    <r>
      <rPr>
        <u/>
        <sz val="12"/>
        <rFont val="Times New Roman"/>
        <family val="1"/>
      </rPr>
      <t>unauthorized</t>
    </r>
    <r>
      <rPr>
        <sz val="12"/>
        <rFont val="Times New Roman"/>
        <family val="1"/>
      </rPr>
      <t xml:space="preserve"> passengers in entity vehicles.</t>
    </r>
  </si>
  <si>
    <r>
      <t xml:space="preserve">Verify through a review of documents, interviews, or physical inspection that this </t>
    </r>
    <r>
      <rPr>
        <b/>
        <u/>
        <sz val="12"/>
        <rFont val="Times New Roman"/>
        <family val="1"/>
      </rPr>
      <t>motor coach</t>
    </r>
    <r>
      <rPr>
        <sz val="12"/>
        <rFont val="Times New Roman"/>
        <family val="1"/>
      </rPr>
      <t xml:space="preserve"> entity equips vehicles with a safety/security barrier between the driver and passengers.</t>
    </r>
  </si>
  <si>
    <t>N/A - This Question Intentionally left blank</t>
  </si>
  <si>
    <r>
      <t xml:space="preserve">N/A - This Question Intentionally left blank. </t>
    </r>
    <r>
      <rPr>
        <i/>
        <sz val="12"/>
        <rFont val="Times New Roman"/>
        <family val="1"/>
      </rPr>
      <t xml:space="preserve">  </t>
    </r>
  </si>
  <si>
    <r>
      <t>Verify through a review of documents, interviews, or physical inspection that this trucking entity</t>
    </r>
    <r>
      <rPr>
        <b/>
        <sz val="12"/>
        <rFont val="Times New Roman"/>
        <family val="1"/>
      </rPr>
      <t xml:space="preserve"> </t>
    </r>
    <r>
      <rPr>
        <sz val="12"/>
        <rFont val="Times New Roman"/>
        <family val="1"/>
      </rPr>
      <t xml:space="preserve">provides an adequate supply of appropriate seals for cargo doors.  </t>
    </r>
  </si>
  <si>
    <t>Verify through a review of documents, interviews, or physical inspection that supplemental trailer security measures are used for trucks.</t>
  </si>
  <si>
    <t>4 = Yes, They have access and regularly reviewed                                       3, 2, 1 = Yes, some, but not all employees have access and may not be regularly checked.</t>
  </si>
  <si>
    <r>
      <t xml:space="preserve">Note: This is in addition to DOT </t>
    </r>
    <r>
      <rPr>
        <b/>
        <u/>
        <sz val="12"/>
        <rFont val="Times New Roman"/>
        <family val="1"/>
      </rPr>
      <t>safety</t>
    </r>
    <r>
      <rPr>
        <sz val="12"/>
        <rFont val="Times New Roman"/>
        <family val="1"/>
      </rPr>
      <t xml:space="preserve"> requirements.  </t>
    </r>
  </si>
  <si>
    <r>
      <t xml:space="preserve">Note: This is in addition to DOT </t>
    </r>
    <r>
      <rPr>
        <b/>
        <u/>
        <sz val="12"/>
        <rFont val="Times New Roman"/>
        <family val="1"/>
      </rPr>
      <t>safety</t>
    </r>
    <r>
      <rPr>
        <sz val="12"/>
        <rFont val="Times New Roman"/>
        <family val="1"/>
      </rPr>
      <t xml:space="preserve"> requirements.</t>
    </r>
  </si>
  <si>
    <t>Verify through a review of documents or interviews that this Motor Coach entity requires a "passenger count" or ticket re-verification be taken any time passengers are allowed to exit and re-enter the bus.</t>
  </si>
  <si>
    <t>Verify through a review of documents or interviews that this School Bus entity requires a "passenger count" or ticket re-verification be taken any time passengers are allowed to exit and re-enter the bus.</t>
  </si>
  <si>
    <t>Verify through a review of documents, interviews, or physical inspection that this trucking entity requires drivers to verify (to the extent possible) that the materials being shipped match the trip manifest/shipping papers.</t>
  </si>
  <si>
    <t xml:space="preserve">Verify through a review of documents or interviews that this entity has policies requiring employees to report suspicious activities to management and/or law enforcement. </t>
  </si>
  <si>
    <t xml:space="preserve">4 = Yes, written policies are in place and fully implemented.                      </t>
  </si>
  <si>
    <t xml:space="preserve">4 = Yes, written policies are in place and fully implemented.                       </t>
  </si>
  <si>
    <t>1 = No</t>
  </si>
  <si>
    <t>Verify through a review of documents or interviews that this motor coach entity requires confirmation shipment or arrival of passengers at final destination.</t>
  </si>
  <si>
    <t>This question is intentionally left blank. N/A</t>
  </si>
  <si>
    <t>Verify through a review of documents or interviews that this entity requires confirmation upon arrival at final non-school destination.</t>
  </si>
  <si>
    <r>
      <t>Verify through a review of documents or interviews that this school bus</t>
    </r>
    <r>
      <rPr>
        <b/>
        <sz val="12"/>
        <rFont val="Times New Roman"/>
        <family val="1"/>
      </rPr>
      <t xml:space="preserve"> entity </t>
    </r>
    <r>
      <rPr>
        <sz val="12"/>
        <rFont val="Times New Roman"/>
        <family val="1"/>
      </rPr>
      <t>requires confirmation shipment or arrival of passengers at final destination.</t>
    </r>
  </si>
  <si>
    <t>*94TR. This entity requires confirmation of shipment delivery upon arrival.</t>
  </si>
  <si>
    <t>95TR. This entity requires that shipments not be subcontracted or turned over to another driver without specific entity authorization.</t>
  </si>
  <si>
    <t>96TR. This entity requires advance notice to the consignee or point of destination regarding anticipated delivery information.</t>
  </si>
  <si>
    <t>4 = Yes, written policies are in place and fully implemented.                       3 = Policies are in place, but are unwritten.</t>
  </si>
  <si>
    <r>
      <t xml:space="preserve">Verify through a review of documents or interviews that this entity requires specific </t>
    </r>
    <r>
      <rPr>
        <b/>
        <u/>
        <sz val="12"/>
        <rFont val="Times New Roman"/>
        <family val="1"/>
      </rPr>
      <t>security protocols</t>
    </r>
    <r>
      <rPr>
        <sz val="12"/>
        <rFont val="Times New Roman"/>
        <family val="1"/>
      </rPr>
      <t xml:space="preserve"> be followed in the event a trip must be delayed, discontinued, requires multiple days to complete or exceeds hours-of-service regulations.                                         Note: These are separate from safety procedures.  Example – Where and how do they secure vehicles when they have to be parked overnight.</t>
    </r>
  </si>
  <si>
    <t xml:space="preserve">4 = Yes, written policies are in place and fully implemented.  
3 = Policies are in place, but are unwritten. 
2, 1 = Partially, with varying degrees of implementation.
0 = No
</t>
  </si>
  <si>
    <t>Drop-down Lists</t>
  </si>
  <si>
    <t>PASTE - "VALUES and NUMBER FORMATS" ONLY!!!</t>
  </si>
  <si>
    <t>0 =  if  no, or "never thought about it."</t>
  </si>
  <si>
    <t>Motor Coach Version (Questions 77MC-80MC)</t>
  </si>
  <si>
    <t>School Bus Version (Questions 77SB-80SB)</t>
  </si>
  <si>
    <t>Trucking Version (Questions 77TR-80TR)</t>
  </si>
  <si>
    <t>Motor Coach Version (Question 89MC)</t>
  </si>
  <si>
    <t>School Bus Version (Question 89SB)</t>
  </si>
  <si>
    <t>Trucking Version (Question 89TR)</t>
  </si>
  <si>
    <t>Motor Coach Version (Questions 94MC-96MC)</t>
  </si>
  <si>
    <t>School Bus Version (Questions 94SB-96SB)</t>
  </si>
  <si>
    <t>Trucking Version (Questions 94TR-96TR)</t>
  </si>
  <si>
    <t>Critical Elements Score</t>
  </si>
  <si>
    <t>Weighted Overall Score</t>
  </si>
  <si>
    <t>Weighted Critical Score</t>
  </si>
  <si>
    <t xml:space="preserve">3 = Entity utilized physical barriers that somewhat restrict either vehicles or pedestrians at all/most entry points.        </t>
  </si>
  <si>
    <t xml:space="preserve">2, 1 = This entity utilizes physical barriers to a  varying degrees of effectiveness.                         </t>
  </si>
  <si>
    <t xml:space="preserve">This school system requires a school official (other than driver) during all extracurricular transports (i.e. field trips, off campus sporting events, etc.)
Note: A school official may be a designated employee (i.e. teacher, coach, etc.) of the school or a chaperone (i.e. parent, guardian, etc.) approved by the school.   </t>
  </si>
  <si>
    <t xml:space="preserve">Verify through a review of documents or interviews that this trucking entity does not allow shipments to be subcontracted or turned over to another driver without specific entity authorization.  </t>
  </si>
  <si>
    <t>Facility Security</t>
  </si>
  <si>
    <t>Personnel Security</t>
  </si>
  <si>
    <t>Management and Accountability</t>
  </si>
  <si>
    <t>3 = A specific list of critical assets without known locations and/or periodic inventory.</t>
  </si>
  <si>
    <t xml:space="preserve">0 = No plan / procedures in place.     </t>
  </si>
  <si>
    <t>TSI List</t>
  </si>
  <si>
    <r>
      <t xml:space="preserve">4 = Windows/doors/interior at </t>
    </r>
    <r>
      <rPr>
        <b/>
        <u/>
        <sz val="12"/>
        <rFont val="Times New Roman"/>
        <family val="1"/>
      </rPr>
      <t>all</t>
    </r>
    <r>
      <rPr>
        <sz val="12"/>
        <rFont val="Times New Roman"/>
        <family val="1"/>
      </rPr>
      <t xml:space="preserve"> locations are covered and a tamper resistant system is monitored 24/7 when armed.</t>
    </r>
  </si>
  <si>
    <t>High</t>
  </si>
  <si>
    <t>SAI #3 - Develop a Security Plan (Security Specific Protocols)</t>
  </si>
  <si>
    <t>SAI #4 – Plan for Emergency Response &amp; Continuity of Operations</t>
  </si>
  <si>
    <t>SAI #5 – Develop a Communications Plan</t>
  </si>
  <si>
    <t>SAI #6 -  Safeguard Business and Security Critical Information</t>
  </si>
  <si>
    <t xml:space="preserve">SAI #7 - Be Aware of Industry Security Best Practices. </t>
  </si>
  <si>
    <t>SAI #8 – Conduct Licensing &amp; Background Checks for  Drivers / Employees / Contractors</t>
  </si>
  <si>
    <t xml:space="preserve">SAI #9 – Develop and Follow Security Training Plan(s) </t>
  </si>
  <si>
    <t>SAI #10 –Participates in Security Exercises &amp; Drills</t>
  </si>
  <si>
    <t>SAI #11 - Maintain Facility Access Control</t>
  </si>
  <si>
    <t>SAI #12 - Implement Strong Physical Security at all Locations</t>
  </si>
  <si>
    <t>SAI #13 - Enhance Internal and External Cyber Security</t>
  </si>
  <si>
    <t>SAI #14 - Develop a Robust Vehicle Security Program</t>
  </si>
  <si>
    <t>SAI #15 - Develop a Solid Cargo/Passenger Security Program</t>
  </si>
  <si>
    <t xml:space="preserve">SAI #16 - Plan for High Alert Level Contingencies  </t>
  </si>
  <si>
    <t>SAI #17 - Conduct Regular Security Inspections</t>
  </si>
  <si>
    <t>SAI #18 - Have Procedures for Reporting Suspicious Activities</t>
  </si>
  <si>
    <t xml:space="preserve">SAI #19 - Ensure Chain of Custody &amp; Shipment/ Service Verification  </t>
  </si>
  <si>
    <t>SAI #20 - Pre-plan Emergency Travel Routes.</t>
  </si>
  <si>
    <t>Medium</t>
  </si>
  <si>
    <t xml:space="preserve">N/A - This Question Intentionally left blank.   </t>
  </si>
  <si>
    <t>Not Applicable</t>
  </si>
  <si>
    <t xml:space="preserve">SAI #16 - Plan for High Alert Level Contingencies </t>
  </si>
  <si>
    <t>No Medium Priority Components for SAI #20</t>
  </si>
  <si>
    <t>Low</t>
  </si>
  <si>
    <t>No Low Priority Components for SAI #4</t>
  </si>
  <si>
    <t>No Low Priority Components for SAI #5</t>
  </si>
  <si>
    <t>No Low Priority Components for SAI #7</t>
  </si>
  <si>
    <t>No Low Priority Motor Coach Components for SAI #19</t>
  </si>
  <si>
    <t>No Low Priority School Bus Components for SAI #19</t>
  </si>
  <si>
    <t>To Be Completed</t>
  </si>
  <si>
    <t>Applicable Component</t>
  </si>
  <si>
    <t>Awaiting Response</t>
  </si>
  <si>
    <t>SAI</t>
  </si>
  <si>
    <t>Q#</t>
  </si>
  <si>
    <t>Priority</t>
  </si>
  <si>
    <t>Status</t>
  </si>
  <si>
    <t>Mitigation Priorities</t>
  </si>
  <si>
    <t>Standard</t>
  </si>
  <si>
    <t>Verify through a review of documents or interviews that confidential security measures used, vulnerabilities identified, and known threat concerns are made known only to employees having a valid "need to know." 
Note: Generally not all employees may have a “need-to-know.”</t>
  </si>
  <si>
    <t>2,1 = Partially with unique variations</t>
  </si>
  <si>
    <t>2, 1 = Partially, with unique variations</t>
  </si>
  <si>
    <t>1 =  Plan is vague, incomplete, and generally lacking any substance.</t>
  </si>
  <si>
    <t xml:space="preserve">Verify through interview or a review of documents that this entity reviews and evaluates any new criminal activity information for current employees that may come to light. </t>
  </si>
  <si>
    <r>
      <t xml:space="preserve">4 = A CCTV system is utilized at </t>
    </r>
    <r>
      <rPr>
        <b/>
        <u/>
        <sz val="12"/>
        <rFont val="Times New Roman"/>
        <family val="1"/>
      </rPr>
      <t>all</t>
    </r>
    <r>
      <rPr>
        <sz val="12"/>
        <rFont val="Times New Roman"/>
        <family val="1"/>
      </rPr>
      <t xml:space="preserve"> locations and is actively monitored and/or recorded 24/7.</t>
    </r>
  </si>
  <si>
    <r>
      <t>Verify through a review of documents, interviews, or physical inspection that this facility has a key control program for</t>
    </r>
    <r>
      <rPr>
        <u/>
        <sz val="12"/>
        <rFont val="Times New Roman"/>
        <family val="1"/>
      </rPr>
      <t xml:space="preserve"> buildings, terminals and gates.</t>
    </r>
  </si>
  <si>
    <t xml:space="preserve">Verify through a review of documents, interviews, or physical inspection that vehicle parking, stopping or standing is adequately restricted, to the extent possible, in areas within or adjacent to all facilities. </t>
  </si>
  <si>
    <t xml:space="preserve">Note: Most Windows and Mac based operating systems come preloaded with a standard “firewall.” Companies should/may want to consider speaking with an IT Security Consultant to ensure adequate system security.  </t>
  </si>
  <si>
    <t>2,1 = Partially, with unique variations</t>
  </si>
  <si>
    <t xml:space="preserve">N/A = if vehicles are not equipped with exterior cargo/storage bays </t>
  </si>
  <si>
    <t>N/A = Locks are used in lieu of seals</t>
  </si>
  <si>
    <t>3,2,1 = Partially with varying degrees of implementation.  Having a general awareness of local, national and/or world events gained through regular exposure to public news sources (newspapers/TV/radio) should warrant partial credit.</t>
  </si>
  <si>
    <t>N/A = Entity conducts only scheduled daily, recurring student pickup/drop off service - no extracurricular trips</t>
  </si>
  <si>
    <t>SAI # 4 – Plan for Emergency Response &amp; Continuity of Operations</t>
  </si>
  <si>
    <t>Plan for Emergency Response &amp; Continuity of Operations</t>
  </si>
  <si>
    <t>6.  Has this entity previously participated in a DHS/TSA sponsored security assessment (CSR, BASE, etc.)?</t>
  </si>
  <si>
    <t>3,2,1 = Yes, with variations (i.e.; certain employees have been informed of unique duties but have not been trained; training is not current; trained employees have left company and not  replaced, etc.)</t>
  </si>
  <si>
    <t>N/A = If parking problems exist that facility has no authority to control</t>
  </si>
  <si>
    <t>Verify through a review of documents, interviews, or physical inspection that this entity uses unique distress codes or signals to alert dispatch, police or other employees in the event of an emergency situation; and that codes are changed as necessary.</t>
  </si>
  <si>
    <t>4 = Yes, all drivers using and all persons receiving the distress codes/signals are trained in their use; codes are changed when necessary.</t>
  </si>
  <si>
    <t xml:space="preserve">3, 2, 1 = Partially, with unique variations.  </t>
  </si>
  <si>
    <t>This Question Deleted - left blank</t>
  </si>
  <si>
    <t xml:space="preserve">Determine through a review of documents, interviews or physical inspection if this facility monitors TV news, newspapers, homeland security website, or other media sources daily for security threat information.  </t>
  </si>
  <si>
    <r>
      <t xml:space="preserve">This entity ensures all facilities have an auxiliary power source if needed </t>
    </r>
    <r>
      <rPr>
        <b/>
        <u/>
        <sz val="12"/>
        <rFont val="Times New Roman"/>
        <family val="1"/>
      </rPr>
      <t>or</t>
    </r>
    <r>
      <rPr>
        <sz val="12"/>
        <rFont val="Times New Roman"/>
        <family val="1"/>
      </rPr>
      <t xml:space="preserve"> the ability to operate effectively from an identified secondary site.</t>
    </r>
  </si>
  <si>
    <t>This entity provides additional security training to employees having specific security responsibilities.</t>
  </si>
  <si>
    <t>This entity has controlled points of entry/exit for employees and restricts non-employee access to buildings, terminals and/or work areas.</t>
  </si>
  <si>
    <t>This entity utilizes a tamper resistant intrusion detection system(s) (burglary/robbery alarm).</t>
  </si>
  <si>
    <r>
      <t xml:space="preserve">This entity utilizes key control procedures for </t>
    </r>
    <r>
      <rPr>
        <b/>
        <u/>
        <sz val="12"/>
        <rFont val="Times New Roman"/>
        <family val="1"/>
      </rPr>
      <t xml:space="preserve">buildings, terminals and gates </t>
    </r>
    <r>
      <rPr>
        <sz val="12"/>
        <rFont val="Times New Roman"/>
        <family val="1"/>
      </rPr>
      <t>(excludes vehicles).</t>
    </r>
  </si>
  <si>
    <r>
      <t xml:space="preserve">This entity employs technology that requires the use of key card, PIN or biometric input to enter or start </t>
    </r>
    <r>
      <rPr>
        <b/>
        <u/>
        <sz val="12"/>
        <rFont val="Times New Roman"/>
        <family val="1"/>
      </rPr>
      <t>vehicles.</t>
    </r>
  </si>
  <si>
    <t>72a</t>
  </si>
  <si>
    <t>72b</t>
  </si>
  <si>
    <t>This entity uses a unique distress code or signals to allow dispatch and drivers or other employees to communicate in the event of an emergency situation.</t>
  </si>
  <si>
    <t>INSPECTOR SHALL PROVIDE A GENERAL NARRATIVE OVERVIEW OF THE ENTITY’S SCOPE OF OPERATIONS, FACILITIES, ETC.:</t>
  </si>
  <si>
    <t>Administrative or security personnel at this company have been granted access to an unclassified intelligence based internet site such as HSIN, Cybercop, or Infragard and they regularly review current intelligence information relating to their industry.</t>
  </si>
  <si>
    <t>SAI #2 – Conduct a Thorough Vulnerability Assessment</t>
  </si>
  <si>
    <t xml:space="preserve">Conduct a Thorough Vulnerability Assessment </t>
  </si>
  <si>
    <t>3, 2, 1 = Polices are in place, but not documented.  Security Coordinator duties assigned and followed with varying degrees of implementation</t>
  </si>
  <si>
    <t xml:space="preserve">0 = No, not part of application process                                                              </t>
  </si>
  <si>
    <t xml:space="preserve">Verify through a review of documents, interviews, or physical inspection that the entity has (or does not have) assets that may be of interest to terrorists (passengers, chemicals, vehicles, IT, etc.) and/or may be in physical proximity to other critical assets that could be targeted, and uses these factors in designing their security procedures.  Assets may include vehicles, platforms, stations, terminals, fueling depot, key personnel, information systems, cargo, passengers, storage areas, etc. </t>
  </si>
  <si>
    <t>Verify through a review of documents, interviews, or physical inspection that the entity has conducted a site-specific security Vulnerability Assessment that includes threat, and consequence components, and note any known risks identified.  Assessment must be current and/or reviewed at least annually.</t>
  </si>
  <si>
    <t>4 = Has a site specific written Vulnerability Assessment” and is familiar with threats and consequences present. This assessment is current or reviewed at least annually.</t>
  </si>
  <si>
    <t>3 = Has a written “Vulnerability Assessment” &amp; is aware of T&amp; C, but is outdated or not reviewed at least annually.</t>
  </si>
  <si>
    <t xml:space="preserve">2 = Poorly Written “Vulnerability Assessment” that does not address all necessary elements and/or is outdated.  </t>
  </si>
  <si>
    <t xml:space="preserve">Verify through a review of documents or interviews if entity management generally supports efforts to improve security and has implemented corrective actions and/or provided funding for security enhancements.  </t>
  </si>
  <si>
    <t>4 = Management generally supports security improvements and corrective actions have been taken; or no vulnerabilities or weaknesses were identified.</t>
  </si>
  <si>
    <t xml:space="preserve">Verify through a review of documents or interviews that the entity/facility has written, site specific Security Plan to be followed in the event of a security incident or terrorist event.  
Note: Keep in mind the “Security Plan” is a general term and an entity may refer to this plan as another title.  The TSI should ensure that the plan being reviewed deals specifically with transportation security elements and use this information for their scoring justification.  
</t>
  </si>
  <si>
    <t>4 = Security Plan is either a standalone document or clearly segmented part of another plan that is readily available. This plan addresses transportation security elements including; management procedures, personnel security, facility security and vehicle security along with actions to be taken in the event of a security incident or security breach.</t>
  </si>
  <si>
    <t>4 = Yes, security procedures are compartmentalized and made known only to employees with a need to know.</t>
  </si>
  <si>
    <t xml:space="preserve">3 = Yes, security procedures are partially guarded and are generally made available only to employees with a need to know </t>
  </si>
  <si>
    <t>Verify through a review of any "contact lists" provided to employees that entity/facility security personnel are included on the list and that the data is regularly updated.</t>
  </si>
  <si>
    <t>4 = Yes, documented, updated, and readily available. Phone-tree exercises in place.</t>
  </si>
  <si>
    <t>3 = Yes, documented and readily available. May be outdated or no phone-tree exercises in place.                                                                     2, 1 = Partially, with unique variations</t>
  </si>
  <si>
    <t xml:space="preserve">Verify through a review of documents or interviews that this entity/facility has a plan to address the appropriate response to and recovery of business operations (Continuity of Operations Plan) in the event of a significant operational disruption. </t>
  </si>
  <si>
    <t xml:space="preserve">4 = The entity has a comprehensive continuity/recovery plan. Essential business functions (HR, IT, etc.), operational functions  (dispatch, communication, etc.), and key facilities have been identified. Policies and procedures (including who is responsible for activating the plan) are detailed and effective in mitigating any disruption to operations, and the plan outlines steps to be taken to return the agency to a “normal” operational status in a timely manner. </t>
  </si>
  <si>
    <t xml:space="preserve">3 = The entity has a well-developed document, missing only a few minor elements or details. The document addresses both operational continuity and business recovery. </t>
  </si>
  <si>
    <t xml:space="preserve">2 = The entity’s has a comprehensive plan that covers operational continuity or business recovery. On the other hand, a score of 2 could apply to a generic plan that appears to be a commonly available “template” with only general procedures. </t>
  </si>
  <si>
    <t xml:space="preserve">Verify through a review of documents or interviews that adequate equipment is available for the entity to communicate with drivers during normal conditions.  Radio, cellphone or public address equipment (if applicable) is available for the company to communicate with drivers and/or customers/passengers during normal conditions.  </t>
  </si>
  <si>
    <t xml:space="preserve">Verify through a review of documents or interviews that this entity has alternative emergency procedures for drivers on the road to follow in the event normal communications with dispatch/management are disrupted. </t>
  </si>
  <si>
    <t>3 = Back-up technology is lacking but the entity has documented, clearly-defined steps for drivers to take in the event normal communications are lost.                                                                    2,1 =  Yes, but with varying degrees of implementation</t>
  </si>
  <si>
    <t xml:space="preserve">Verify through interview or a review of documents that this entity asks all applicants if they have been denied  a Transportation Worker's Identification Credential (TWIC) or a Commercial Driver's License with HazMat Endorsement (CDL-HME) specifically as the result of a security background check.  Asking this is applicable to all modes, designed to identify persons denied employment in trucking from becoming motorcoach or school bus operators.  </t>
  </si>
  <si>
    <t>Verify through interview or a review of documents that this entity/facility has security criteria that would disqualify current or prospective personnel from employment. Criminal history, credit-worthiness, legal immigration/employment status, or other factors may be considered.</t>
  </si>
  <si>
    <r>
      <t xml:space="preserve">Verify through interview or a review of documents that this entity/facility has comparable licensing and background check requirements for both entity employees and contracted employees.  Contract employees (i.e.; drivers, mechanics, office workers, janitors, etc.) are </t>
    </r>
    <r>
      <rPr>
        <u/>
        <sz val="12"/>
        <rFont val="Times New Roman"/>
        <family val="1"/>
      </rPr>
      <t>unescorted</t>
    </r>
    <r>
      <rPr>
        <sz val="12"/>
        <rFont val="Times New Roman"/>
        <family val="1"/>
      </rPr>
      <t xml:space="preserve"> employees conducting  tasks on behalf of the entity but may be compensated by another, 3rd party company. Excludes visiting vendors, sales people, etc.</t>
    </r>
  </si>
  <si>
    <t xml:space="preserve">Determine if this entity conducts more in-depth security training to familiarize certain employees with their specific responsibilities in the event of a security incident as outlined in the entity security plan.  May be applicable to security coordinator, assistant security coordinator, management, guard staff, individuals with unique duties (fire drill coordinators, evacuation monitors, etc.) </t>
  </si>
  <si>
    <t xml:space="preserve">4 = Yes, certain employees have been identified and trained to perform assigned security duties in the event of a security incident </t>
  </si>
  <si>
    <t>4 = Meets regularly regarding security matters</t>
  </si>
  <si>
    <t>3, 2, 1 = Score based on frequency and/or degree of interaction. Safety drills/exercises/meetings with first responders generally have security related components and should warrant partial credit.</t>
  </si>
  <si>
    <t>Verify through interview, a review of documents, or physical inspection that this entity/facility controls or limits the points of entry available to employees and restricts non-employee access to the buildings, terminals or work areas.                                                                       Note: If this is a BASE conducted on the corporate office, scores should be rated as it applies generally to all of their facilities (not just the corporate office/ facility visited).</t>
  </si>
  <si>
    <t xml:space="preserve">Verify through interview, a review of documents, or physical inspection that this entity/facility restricts employee access to certain secure areas located within their building or site.  </t>
  </si>
  <si>
    <t>Note: If this is a BASE conducted on the corporate office, scores should be rated as it generally applies to all of their facilities (not just the corporate office/facility visited).</t>
  </si>
  <si>
    <t>4 = Entity-issued photo ID badges  issued to all employees.</t>
  </si>
  <si>
    <t>Verify through interview, a review of documents or physical inspection that this entity/facility requires documented visitor control protocols for visitors/ guests.  TSA site visit should verify procedures used.</t>
  </si>
  <si>
    <r>
      <t xml:space="preserve">Verify through observations or a review of documents, interviews that </t>
    </r>
    <r>
      <rPr>
        <u/>
        <sz val="12"/>
        <rFont val="Times New Roman"/>
        <family val="1"/>
      </rPr>
      <t>perimeter</t>
    </r>
    <r>
      <rPr>
        <sz val="12"/>
        <rFont val="Times New Roman"/>
        <family val="1"/>
      </rPr>
      <t xml:space="preserve"> physical security barriers to restrict unauthorized vehicles and pedestrians are utilized.  </t>
    </r>
  </si>
  <si>
    <t>Note: If this is a BASE conducted at the corporate office, scores should be rated as it generally applies to all of their facilities (not just the corporate office/facility visited).</t>
  </si>
  <si>
    <t>4 = Yes, and adequate coverage is maintained at all locations</t>
  </si>
  <si>
    <t>3, 2, 1 = Yes, but adequate coverage is not provided at all  locations</t>
  </si>
  <si>
    <t xml:space="preserve">Verify through a review of documents, interviews, or physical inspection that the CCTV cameras used by this entity/facility are functional, used as designed, provide effective coverage, and are adequately monitored.  </t>
  </si>
  <si>
    <t>4 = Yes, an active key control program for buildings &amp; facilities is in place and all keys are accounted for and regularly inventoried.</t>
  </si>
  <si>
    <t>2 = An active key control program for buildings &amp; facilities is in place, but not strictly enforced.  Some keys may be unaccounted for.</t>
  </si>
  <si>
    <t>Verify through a review of documents, interviews, or physical inspection that clearly visible and easily understood signs are used that identify restricted or off-limit areas at this entity/facility.</t>
  </si>
  <si>
    <t>Verify through a review of documents, interviews, or physical inspection that this entity has sufficient IT security guidelines.</t>
  </si>
  <si>
    <t xml:space="preserve">4 = Yes, IT security guidelines are written and fully implemented and include restrictions on downloading files, visiting certain restricted websites, and using unauthorized flashdrives.  </t>
  </si>
  <si>
    <t xml:space="preserve">Someone trained and competent in IT security with this title must be identified (may be shared title).    </t>
  </si>
  <si>
    <t>4 = Yes, IT tests are conducted regularly by a qualified individual.</t>
  </si>
  <si>
    <t>Verify through a review of documents, interviews, or physical inspection that this entity equips vehicles with adequate door/window locks and requires their use (if not prohibited by State law) when vehicles are unattended.</t>
  </si>
  <si>
    <r>
      <t>3 = An active</t>
    </r>
    <r>
      <rPr>
        <u/>
        <sz val="12"/>
        <rFont val="Times New Roman"/>
        <family val="1"/>
      </rPr>
      <t xml:space="preserve"> vehicle</t>
    </r>
    <r>
      <rPr>
        <sz val="12"/>
        <rFont val="Times New Roman"/>
        <family val="1"/>
      </rPr>
      <t xml:space="preserve"> key control program is in place, but not strictly enforced.  Some keys may be unaccounted for or key codes may be shared.</t>
    </r>
  </si>
  <si>
    <t>Verify through a review of documents, interviews, or physical inspection that this entity equips vehicles with any type of panic button capability or provides keychain push button initiator for drivers to carry.</t>
  </si>
  <si>
    <t>4 = Yes, all vehicles have panic button capability.</t>
  </si>
  <si>
    <t>Verify through a review of documents, interviews, or physical inspection that this entity equips vehicles with any type of interior or exterior on-board video camera.</t>
  </si>
  <si>
    <r>
      <t xml:space="preserve">Verify through a review of documents, interviews, or physical inspection that this entity uses some type of supplemental passenger/baggage screening system on </t>
    </r>
    <r>
      <rPr>
        <b/>
        <u/>
        <sz val="12"/>
        <rFont val="Times New Roman"/>
        <family val="1"/>
      </rPr>
      <t>motorcoaches</t>
    </r>
    <r>
      <rPr>
        <sz val="12"/>
        <rFont val="Times New Roman"/>
        <family val="1"/>
      </rPr>
      <t>.</t>
    </r>
  </si>
  <si>
    <t>Verify through a review of documents, interviews, or physical inspection that this entity has personnel who have been granted access to HSIN, Cybercop, Infragard, or other appropriate network and frequently accesses the site.</t>
  </si>
  <si>
    <t>0 = No post-trip security inspections are conducted</t>
  </si>
  <si>
    <t>4 = Yes, written policy in place and fully implemented requiring re-verification by name/ticket</t>
  </si>
  <si>
    <t>4 = Yes, written policy in place and fully implemented requiring re-verification by name or number.</t>
  </si>
  <si>
    <t>Verify through a review of documents or interviews that this entity has participated in or received some type of domain awareness, suspicious activity reporting (SAR), or counterterrorism training.</t>
  </si>
  <si>
    <t xml:space="preserve">4 = Yes, affirmative telephone, radio, or automated response (more than only location information from GPS) </t>
  </si>
  <si>
    <t xml:space="preserve">4 = Yes, affirmative telephone/radio response (more than just location information from GPS) </t>
  </si>
  <si>
    <t>This entity designates a qualified primary Security Coordinator/ Director.</t>
  </si>
  <si>
    <t>This entity recognizes they may have certain assets of specific interest to terrorists (i.e.: vehicles, IT information, passengers, critical personnel, etc.) and considers this factor when developing transportation security practices.</t>
  </si>
  <si>
    <t>This entity has conducted a documented, site specific "Vulnerability Assessment” and is generally familiar with any significant threats or consequences they may face.</t>
  </si>
  <si>
    <t xml:space="preserve">Management generally supports efforts to improve security and provides funding and/or approves corrective actions to security vulnerabilities or weaknesses identified.  </t>
  </si>
  <si>
    <t>This entity has a written, site specific transportation Security Plan that addresses, at a minimum, management procedures, personnel security, facility security and vehicle security along with actions to be taken in the event of a security incident or security breach.</t>
  </si>
  <si>
    <t>Following a significant operational disruption, this entity has procedures designed to ensure an appropriate response and restoration of facilities and services. (May be in the form of a Business Recovery Plan, Continuity of Operations Plan or  Emergency Response/Safety Plan).</t>
  </si>
  <si>
    <t>This entity has methods for communicating with drivers during normal conditions.</t>
  </si>
  <si>
    <t xml:space="preserve">This entity has emergency procedures in place for drivers on the road to follow in the event normal communications are disrupted. Entity should have contingencies in place in the event dispatch system, if applicable, become inoperable.   </t>
  </si>
  <si>
    <t xml:space="preserve">This entity controls access to business documents (i.e. security plans, critical asset lists, risk/vulnerability assessments, schematics, drawings, manifests, etc.) that may compromise entity security practices.  </t>
  </si>
  <si>
    <t>Personnel at this entity meet/communicate with industry peers, partners or associations that share security related information or best practices.  (May include individual or corporate membership with an industry trade association).</t>
  </si>
  <si>
    <t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t>
  </si>
  <si>
    <t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t>
  </si>
  <si>
    <r>
      <t xml:space="preserve">This entity provides general </t>
    </r>
    <r>
      <rPr>
        <u/>
        <sz val="12"/>
        <rFont val="Times New Roman"/>
        <family val="1"/>
      </rPr>
      <t>security</t>
    </r>
    <r>
      <rPr>
        <sz val="12"/>
        <rFont val="Times New Roman"/>
        <family val="1"/>
      </rPr>
      <t xml:space="preserve"> awareness training to all employees (separate from or in addition to regular safety training).  </t>
    </r>
  </si>
  <si>
    <t>This entity provides periodic security re-training to all employees.</t>
  </si>
  <si>
    <t>This entity has comparable security training requirements for both regular employees and contracted employees with security responsibilities or access to security-related information.</t>
  </si>
  <si>
    <t>This entity meets with outside agencies (i.e.; law enforcement/first responders/Federal officials) regarding security support and or issues.</t>
  </si>
  <si>
    <t>This entity restricts employee access into certain secure areas located within their building or site (i.e.; computer room, administrative areas, dispatch, etc.).</t>
  </si>
  <si>
    <r>
      <t>This entity utilizes advanced physical control locking measures beyond simple locks &amp; keys (i.e.; biometric input, key card, PIN, combination locks) for access to</t>
    </r>
    <r>
      <rPr>
        <b/>
        <u/>
        <sz val="12"/>
        <rFont val="Times New Roman"/>
        <family val="1"/>
      </rPr>
      <t xml:space="preserve"> buildings, sites or secure areas</t>
    </r>
    <r>
      <rPr>
        <sz val="12"/>
        <rFont val="Times New Roman"/>
        <family val="1"/>
      </rPr>
      <t xml:space="preserve"> (excludes vehicles).</t>
    </r>
  </si>
  <si>
    <r>
      <t xml:space="preserve">This entity utilizes </t>
    </r>
    <r>
      <rPr>
        <u/>
        <sz val="12"/>
        <rFont val="Times New Roman"/>
        <family val="1"/>
      </rPr>
      <t>perimeter</t>
    </r>
    <r>
      <rPr>
        <sz val="12"/>
        <rFont val="Times New Roman"/>
        <family val="1"/>
      </rPr>
      <t xml:space="preserve"> physical security barriers (fences/gates/walls/planters /bollards, etc.) that restrict both unauthorized vehicle </t>
    </r>
    <r>
      <rPr>
        <b/>
        <u/>
        <sz val="12"/>
        <rFont val="Times New Roman"/>
        <family val="1"/>
      </rPr>
      <t>and</t>
    </r>
    <r>
      <rPr>
        <sz val="12"/>
        <rFont val="Times New Roman"/>
        <family val="1"/>
      </rPr>
      <t xml:space="preserve"> pedestrian access.</t>
    </r>
  </si>
  <si>
    <t xml:space="preserve">This entity conducts periodic random security checks on personnel/vehicles and/or other physical security countermeasures (i.e. random perimeter checks, breach/trespass tests, bomb threat drills, etc.).  </t>
  </si>
  <si>
    <t xml:space="preserve">This entity has sufficient IT security guidelines. </t>
  </si>
  <si>
    <t>This entity identifies a qualified IT security officer or coordinator.</t>
  </si>
  <si>
    <t>This entity has off-site backup capability for data generated and system redundancy.</t>
  </si>
  <si>
    <t xml:space="preserve">The vehicles used by this entity are equipped with appropriate door/window locks and their use is required when unattended (if not prohibited by State law). </t>
  </si>
  <si>
    <r>
      <t xml:space="preserve">This entity utilizes a key control program for their </t>
    </r>
    <r>
      <rPr>
        <b/>
        <u/>
        <sz val="12"/>
        <rFont val="Times New Roman"/>
        <family val="1"/>
      </rPr>
      <t xml:space="preserve">vehicles </t>
    </r>
    <r>
      <rPr>
        <sz val="12"/>
        <rFont val="Times New Roman"/>
        <family val="1"/>
      </rPr>
      <t>(separate from key control for buildings.)</t>
    </r>
  </si>
  <si>
    <t>This entity equips vehicles or provides drivers with panic button capability.</t>
  </si>
  <si>
    <t xml:space="preserve">This entity uses vehicles equipped with an interior and/or exterior on-board, functioning and recording video camera. </t>
  </si>
  <si>
    <t>This entity has participated in or received some type of domain awareness/SAR/counterterrorism training.</t>
  </si>
  <si>
    <t>Date</t>
  </si>
  <si>
    <t>Trucking</t>
  </si>
  <si>
    <t>Motorcoach (OTRB) Company</t>
  </si>
  <si>
    <t>Motorcoach (OTRB) Terminal</t>
  </si>
  <si>
    <t>Motorcoach / School Bus Company</t>
  </si>
  <si>
    <t>Corporate Review</t>
  </si>
  <si>
    <t>Facility Review</t>
  </si>
  <si>
    <t>HTUA Drop-down Lists</t>
  </si>
  <si>
    <t>Is This A Revisit?</t>
  </si>
  <si>
    <t>No</t>
  </si>
  <si>
    <t>Phoenix AZ</t>
  </si>
  <si>
    <t>Tucson AZ</t>
  </si>
  <si>
    <t>Anaheim/Santa Ana CA</t>
  </si>
  <si>
    <t>Bakersfield CA</t>
  </si>
  <si>
    <t>Bay Area CA</t>
  </si>
  <si>
    <t>Los Angeles/Long Beach CA</t>
  </si>
  <si>
    <t>Oxnard CA</t>
  </si>
  <si>
    <t>Riverside CA</t>
  </si>
  <si>
    <t>Sacramento CA</t>
  </si>
  <si>
    <t>San Diego CA</t>
  </si>
  <si>
    <t>Denver CO</t>
  </si>
  <si>
    <t>Bridgeport CT</t>
  </si>
  <si>
    <t>Hartford CT</t>
  </si>
  <si>
    <t>National Capital Region DC</t>
  </si>
  <si>
    <t>Fort Lauderdale FL</t>
  </si>
  <si>
    <t>Jacksonville FL</t>
  </si>
  <si>
    <t>Miami FL</t>
  </si>
  <si>
    <t>Orlando FL</t>
  </si>
  <si>
    <t>Tampa FL</t>
  </si>
  <si>
    <t>Atlanta GA</t>
  </si>
  <si>
    <t>Honolulu HI</t>
  </si>
  <si>
    <t>Chicago IL</t>
  </si>
  <si>
    <t>Indianapolis IN</t>
  </si>
  <si>
    <t>Louisville KY</t>
  </si>
  <si>
    <t>Baton Rouge LA</t>
  </si>
  <si>
    <t>New Orleans LA</t>
  </si>
  <si>
    <t>Boston MA</t>
  </si>
  <si>
    <t>Baltimore MD</t>
  </si>
  <si>
    <t>Detroit MI</t>
  </si>
  <si>
    <t>Twin Cities MN</t>
  </si>
  <si>
    <t>Kansas City MO</t>
  </si>
  <si>
    <t>St. Louis MO</t>
  </si>
  <si>
    <t>Charlotte NC</t>
  </si>
  <si>
    <t>Omaha NE</t>
  </si>
  <si>
    <t>Jersey City/Newark NJ</t>
  </si>
  <si>
    <t>Las Vegas NV</t>
  </si>
  <si>
    <t>Albany NY</t>
  </si>
  <si>
    <t>Buffalo NY</t>
  </si>
  <si>
    <t>New York City NY</t>
  </si>
  <si>
    <t>Rochester NY</t>
  </si>
  <si>
    <t>Syracuse NY</t>
  </si>
  <si>
    <t>Cleveland OH</t>
  </si>
  <si>
    <t>Columbus OH</t>
  </si>
  <si>
    <t>Toledo OH</t>
  </si>
  <si>
    <t>Oklahoma City OK</t>
  </si>
  <si>
    <t>Tulsa OK</t>
  </si>
  <si>
    <t>Portland OR</t>
  </si>
  <si>
    <t>Philadelphia PA</t>
  </si>
  <si>
    <t>Pittsburgh PA</t>
  </si>
  <si>
    <t>San Juan PR</t>
  </si>
  <si>
    <t>Providence RI</t>
  </si>
  <si>
    <t>Memphis TN</t>
  </si>
  <si>
    <t>Nashville TN</t>
  </si>
  <si>
    <t>Austin TX</t>
  </si>
  <si>
    <t>Dallas/Fort Worth/Arlington TX</t>
  </si>
  <si>
    <t>El Paso TX</t>
  </si>
  <si>
    <t>Houston TX</t>
  </si>
  <si>
    <t>San Antonio TX</t>
  </si>
  <si>
    <t>Salt Lake City UT</t>
  </si>
  <si>
    <t>Norfolk VA</t>
  </si>
  <si>
    <t>Richmond VA</t>
  </si>
  <si>
    <t>Seattle WA</t>
  </si>
  <si>
    <t>Milwaukee WI</t>
  </si>
  <si>
    <t>Date of Last Interview/Visit?</t>
  </si>
  <si>
    <t>Company Chosen By:</t>
  </si>
  <si>
    <t>TSI Work Plan List</t>
  </si>
  <si>
    <t>Company/Facility/Location Address</t>
  </si>
  <si>
    <t>HTUA Name:</t>
  </si>
  <si>
    <t>Company Assets:</t>
  </si>
  <si>
    <t>(blank)</t>
  </si>
  <si>
    <t>This entity ensures all facilities have an auxiliary power source if needed or the ability to operate effectively from an identified secondary site.</t>
  </si>
  <si>
    <t>This entity utilizes key control procedures for buildings, terminals and gates (excludes vehicles).</t>
  </si>
  <si>
    <t>Smart Practice Information:</t>
  </si>
  <si>
    <t>Did you observe anything significant or "cutting edge" in the area of corporate/facility security?</t>
  </si>
  <si>
    <t>SECURITY SECTIONS</t>
  </si>
  <si>
    <t>1-7</t>
  </si>
  <si>
    <t>8-10</t>
  </si>
  <si>
    <t>11-13</t>
  </si>
  <si>
    <t>14-20</t>
  </si>
  <si>
    <t>Spacer</t>
  </si>
  <si>
    <t>Mode</t>
  </si>
  <si>
    <t>SAI #1</t>
  </si>
  <si>
    <t>Average</t>
  </si>
  <si>
    <t>SAI #2</t>
  </si>
  <si>
    <t>SAI #3</t>
  </si>
  <si>
    <t>SAI #4</t>
  </si>
  <si>
    <t>SAI #5</t>
  </si>
  <si>
    <t>SAI #6</t>
  </si>
  <si>
    <t>SAI #7</t>
  </si>
  <si>
    <t>SAI #8</t>
  </si>
  <si>
    <t>SAI #9</t>
  </si>
  <si>
    <t>SAI #10</t>
  </si>
  <si>
    <t>SAI #11</t>
  </si>
  <si>
    <t>SAI #12</t>
  </si>
  <si>
    <t>SAI #13</t>
  </si>
  <si>
    <t>SAI #14</t>
  </si>
  <si>
    <t>SAI #15</t>
  </si>
  <si>
    <t>SAI #16</t>
  </si>
  <si>
    <t>SAI #17</t>
  </si>
  <si>
    <t>SAI #18</t>
  </si>
  <si>
    <t>SAI #19</t>
  </si>
  <si>
    <t>SAI #20</t>
  </si>
  <si>
    <t>Stakeholder vs. Industry Participant Comparison</t>
  </si>
  <si>
    <t>Difference</t>
  </si>
  <si>
    <t>Current BASE vs. Previous BASE Comparison</t>
  </si>
  <si>
    <t>MD</t>
  </si>
  <si>
    <t>Title</t>
  </si>
  <si>
    <t>Cell</t>
  </si>
  <si>
    <t>E-mail</t>
  </si>
  <si>
    <t>Security Coordinator</t>
  </si>
  <si>
    <t>Alternate Security Coordinator</t>
  </si>
  <si>
    <t>Other Agency Points of Contact</t>
  </si>
  <si>
    <t>TSI Inspector Information</t>
  </si>
  <si>
    <t>Airport Code</t>
  </si>
  <si>
    <t>Supervisory Approval</t>
  </si>
  <si>
    <t>STSI</t>
  </si>
  <si>
    <t>AFSD-I</t>
  </si>
  <si>
    <t>Headquarters Approval</t>
  </si>
  <si>
    <t>FSD AOR Field Office (Optional)</t>
  </si>
  <si>
    <t>Fill in only if Applicable</t>
  </si>
  <si>
    <t>Motorized (Power) Units owned/leased/contracted:</t>
  </si>
  <si>
    <t># of Company Facilities owned/leased/contracted:</t>
  </si>
  <si>
    <t>AK</t>
  </si>
  <si>
    <t>AL</t>
  </si>
  <si>
    <t>AR</t>
  </si>
  <si>
    <t>AZ</t>
  </si>
  <si>
    <t>CA</t>
  </si>
  <si>
    <t>CO</t>
  </si>
  <si>
    <t>CT</t>
  </si>
  <si>
    <t>DC</t>
  </si>
  <si>
    <t>DE</t>
  </si>
  <si>
    <t>FL</t>
  </si>
  <si>
    <t>GA</t>
  </si>
  <si>
    <t>HI</t>
  </si>
  <si>
    <t>IA</t>
  </si>
  <si>
    <t>ID</t>
  </si>
  <si>
    <t>IL</t>
  </si>
  <si>
    <t>IN</t>
  </si>
  <si>
    <t>KS</t>
  </si>
  <si>
    <t>KY</t>
  </si>
  <si>
    <t>LA</t>
  </si>
  <si>
    <t>MA</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</si>
  <si>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</si>
  <si>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</si>
  <si>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</si>
  <si>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</si>
  <si>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</si>
  <si>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</si>
  <si>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</si>
  <si>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</si>
  <si>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</si>
  <si>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</si>
  <si>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</si>
  <si>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</si>
  <si>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</si>
  <si>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</si>
  <si>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</si>
  <si>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</si>
  <si>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</si>
  <si>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</si>
  <si>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</si>
  <si>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</si>
  <si>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</si>
  <si>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</si>
  <si>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</si>
  <si>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</si>
  <si>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</si>
  <si>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</si>
  <si>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</si>
  <si>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</si>
  <si>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</si>
  <si>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</si>
  <si>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</si>
  <si>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Not an HTUA</t>
  </si>
  <si>
    <t>Total Company Facilities</t>
  </si>
  <si>
    <t>Security Coordinator Title</t>
  </si>
  <si>
    <t>Security Coordinator Cell</t>
  </si>
  <si>
    <t>Alt. Security Coordinator Name</t>
  </si>
  <si>
    <t>Alt. Security Coordinator Title</t>
  </si>
  <si>
    <t>Alt. Security Coordinator Phone</t>
  </si>
  <si>
    <t>Alt. Security Coordinator Cell</t>
  </si>
  <si>
    <t>Alt. Security Coordinator E-mail</t>
  </si>
  <si>
    <t>TSA Rep 1 Title</t>
  </si>
  <si>
    <t>TSA Rep 1 Airport</t>
  </si>
  <si>
    <t>TSA Rep 2 Title</t>
  </si>
  <si>
    <t>TSA Rep 2 Airport</t>
  </si>
  <si>
    <t>Visit Type</t>
  </si>
  <si>
    <t>Smart Practice</t>
  </si>
  <si>
    <t>General Description of the Entity</t>
  </si>
  <si>
    <r>
      <rPr>
        <b/>
        <sz val="12"/>
        <color rgb="FFFF0000"/>
        <rFont val="Calibri"/>
        <family val="2"/>
        <scheme val="minor"/>
      </rPr>
      <t>Standard:</t>
    </r>
    <r>
      <rPr>
        <sz val="12"/>
        <rFont val="Calibri"/>
        <family val="2"/>
        <scheme val="minor"/>
      </rPr>
      <t xml:space="preserve">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t>
    </r>
  </si>
  <si>
    <t xml:space="preserve">Standard: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t>
  </si>
  <si>
    <t>Standard:  A qualified individual with this title must be identified (may be a shared title).</t>
  </si>
  <si>
    <t>Standard:  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t>
  </si>
  <si>
    <t>Standard:  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t>
  </si>
  <si>
    <t>Standard:  Management for the entity should support efforts to enhance security and should consider ensuring that funds are provided toward mitigation measures designed to address security vulnerabilities identified.</t>
  </si>
  <si>
    <t xml:space="preserve">Standard:  Entity should have a site specific Security Plan that addresses management procedures, personnel security, facility security, vehicle security, and sets forth actions to be taken in the event of a security incident or security breach.  </t>
  </si>
  <si>
    <t xml:space="preserve">Standard:  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t>
  </si>
  <si>
    <t>Standard:  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t>
  </si>
  <si>
    <t>Standard:  Security Procedures, including revisions, should be reviewed and approved at the company's highest (executive) level.</t>
  </si>
  <si>
    <t>Standard:  Procedures are in place setting forth the expectations, responsibilities, or limitations for all personnel (drivers, office workers, administrators, etc.) in the event of a security incident or breach.</t>
  </si>
  <si>
    <t>Standard:  An annual review of any written security procedures is required, and the date they were last reviewed or updated noted.</t>
  </si>
  <si>
    <t>Standard:  "Contact lists" provided to employees should include security personnel to be contacted and the data should be current.</t>
  </si>
  <si>
    <t>Standard:  Guidelines are provided to employees requiring them to notify, at a minimum, local law enforcement authorities and the security coordinator in the event of a security incident or breach.</t>
  </si>
  <si>
    <t>Standard:  The entity should have documented procedures designed to ensure restoration of facilities and services following a significant operational disruption.  This may be in the form of a Business Recovery Plan, Continuity of Operations Plan, or part of the Emergency Response/Safety Plan.</t>
  </si>
  <si>
    <t>Standard:  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t>
  </si>
  <si>
    <t xml:space="preserve">Standard:  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t>
  </si>
  <si>
    <t>Standard:  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t>
  </si>
  <si>
    <t>Standard:  This facility controls and minimizes internal and external access to sensitive business information (Operational Security – OPSEC).</t>
  </si>
  <si>
    <t>Standard:  This facility controls and minimizes internal and external access to personnel information (keeps files or office locked, computer access controlled).</t>
  </si>
  <si>
    <t xml:space="preserve">Standard:  The facility/entity has an adequate inventory control process that ensures accountability for all at-risk assets (i.e.; products, vehicles, equipment, and computers) that may be of specific interest to criminals and/or terrorists. </t>
  </si>
  <si>
    <t>Standard:  Security or administrative personnel at this entity/facility belong to and meet with one or more industry groups that provide or share resources or security related guidance. (ABA, ACC, ATA, NAPT, NASDOTS, NTTC, OOIDA, UMA, others)</t>
  </si>
  <si>
    <t>Standard:  A fingerprint based background check using a reputable security company is optimal.</t>
  </si>
  <si>
    <t xml:space="preserve">Standard:  DMV inquiry required upon hire to verify proper class of license and driving history, and periodically (at least semi-annually thereafter) or company is enrolled to receive automatic  DMV updates. </t>
  </si>
  <si>
    <t>Standard:  A fingerprint based background check using a reputable security company is optimal; or possession of a valid CDL with Haz Mat endorsement or TWIC credential.</t>
  </si>
  <si>
    <t>Standard:  This entity/facility has security-related criteria that would disqualify current or prospective personnel from employment.</t>
  </si>
  <si>
    <t xml:space="preserve">Standard:  This entity asks applicants if they have been denied a Transportation Worker Identification Credential (TWIC) or a Commercial Driver's License with HazMat Endorsement (CDL-HME) for employment elsewhere specifically as the result of a security background check.   </t>
  </si>
  <si>
    <t>Standard:  This entity/facility has written procedures for reviewing, evaluating and acting upon any new criminal activity information for current employees that may come to light.</t>
  </si>
  <si>
    <t>Standard:  This entity/facility has comparable licensing and background check requirements for both company employees and unsupervised/unescorted contracted employees.</t>
  </si>
  <si>
    <t xml:space="preserve">Standard:  This entity providing additional security training to employees having specified security responsibilities, or other security training required by applicable federal regulation.   </t>
  </si>
  <si>
    <t>Standard:  This entity/facility provides, at a minimum, general security awareness training for all employees.</t>
  </si>
  <si>
    <t>Standard:  The security training/re-training being offered by this entity/facility is specific to the type of transportation operation being conducted (trucking, school bus, motor coach or infrastructure).</t>
  </si>
  <si>
    <t>Standard:  This entity provides periodic security re-training (recurrent training) no less than every three years or with change of job.</t>
  </si>
  <si>
    <t>Standard:  This entity/facility documents and retains records relating to security training received by employees.</t>
  </si>
  <si>
    <t>Standard:  This facility requires identical training requirements for both entity employees and contracted employees.</t>
  </si>
  <si>
    <t xml:space="preserve">Standard:  This entity has conducted or participated in some type of security exercises/drills.  Examples would include active participation in exercises/drills such as: Tabletops, ISTEP, Situational Drills (bomb threats, hijacking, lock downs, etc.).  </t>
  </si>
  <si>
    <r>
      <t>Standard:  This entity meets with outside agencies (i.e.; law enforcement/first responders</t>
    </r>
    <r>
      <rPr>
        <sz val="12"/>
        <rFont val="Calibri"/>
        <family val="2"/>
      </rPr>
      <t>/Federal officials) regarding security issues or security exercises/ drills in the event of a terrorist attack.</t>
    </r>
  </si>
  <si>
    <t>Standard:  This entity has security personnel trained in the National Incident Management System (NIMS) or Incident Command System (ICS).</t>
  </si>
  <si>
    <t>Standard:  This entity/facility restricts employee and non-employee entry/exit to certain doors in the buildings, terminals or work areas.  Entry (doors) must be capable of being locked or otherwise secured.</t>
  </si>
  <si>
    <t>Standard:  This entity/facility secures by locking, disabling, or covering all windows, skylights, roof opening and other access points at all times.</t>
  </si>
  <si>
    <t>Standard:  This entity/facility restricts employee and non-employee extry/exit to certain secure "off limit" areas in the buildings, terminals or work areas.</t>
  </si>
  <si>
    <t>Standard:  This entity/facility issues identification cards/badges or other effective identification methods to identify all employees.</t>
  </si>
  <si>
    <t>Standard:  This entity/facility requires employees to carry and/or display an identification badge while on duty</t>
  </si>
  <si>
    <t>Standard:  This entity/facility has a "challenge procedure" that requires employees to report unknown persons or persons not having proper identification.</t>
  </si>
  <si>
    <t>Standard:  This entity/facility requires biometric (fingerprint, voice, eye scan, etc.) input, key card swipe, or PIN combination locks, for access to buildings, sites or secure areas.  Access is deactivated upon employee separation and codes are changed regularly.</t>
  </si>
  <si>
    <t>Standard:  This entity/facility electronically records entrance/exit data for persons accessing restricted areas, and the data can be reviewed, if needed, either manually or electronically.  Manually recording (using a log) is an exceptable alternative if electronic record is unavailable.</t>
  </si>
  <si>
    <t>Standard:  This entity/facility requires documented visitor control protocols for visitors/guests  that requires visitor being positively identified, logged-in, is issued visitor badge and escorted while on premises.</t>
  </si>
  <si>
    <t xml:space="preserve">Standard:  Perimeter physical security barriers to restrict unauthorized vehicles and pedestrians are utilized and effective. </t>
  </si>
  <si>
    <t xml:space="preserve">Standard:  All perimeter physical security barriers on site are functional, used as designed, and adequately maintained to effectively restrict vehicle and/or pedestrian access. </t>
  </si>
  <si>
    <t>Standard:  This entity has a tamper-proof intrusion detection system (burglary /robbery alarm) at this and/or all locations.  Windows /doors/interior at all locations are covered and system is monitored 24/7 when armed.</t>
  </si>
  <si>
    <t>Standard:  This entity/facility has closed circuit television cameras (CCTV) deployed to cover all secure areas.</t>
  </si>
  <si>
    <t xml:space="preserve">Standard:  CCTV cameras used by this entity/facility are functional, used as designed, and adequately monitored 24/7 and/or recorded. 
</t>
  </si>
  <si>
    <t>Standard:  This entity/facility has adequate security lighting that functions properly at all locations.</t>
  </si>
  <si>
    <t xml:space="preserve">Standard:  This facility has a key control program for buildings, terminals and gates.  All keys are accounted for and are recovered from separated employees.  </t>
  </si>
  <si>
    <t xml:space="preserve">Standard:  This entity has on-site security personnel who are adequately armed.  “On-site security personnel” should be someone who performs physical security functions (i.e. perimeter checks, gate guards, ID badge checks, etc.)  This is not a function of the Security Coordinator/Alternate.  </t>
  </si>
  <si>
    <t>Standard:  This facility provides a secure location for employee parking, preferably serparate from visitor parking.</t>
  </si>
  <si>
    <t>Standard:  Clearly visible and easily understood signs are used that identify restricted or off-limit areas at this entity/ facility, as well as any facility security practices that the public may be subjected to.</t>
  </si>
  <si>
    <t>Standard:  Vehicle parking, stopping or standing is adequately restricted, to the extent possible, in areas within or adjacent to all facilities.</t>
  </si>
  <si>
    <t xml:space="preserve">Standard:  This entity adequately controls growth of vegetation so that sight lines to vehicles, pedestrians or restricted areas remain unobstructed. </t>
  </si>
  <si>
    <r>
      <t xml:space="preserve">Standard:  This entity uses </t>
    </r>
    <r>
      <rPr>
        <u/>
        <sz val="12"/>
        <rFont val="Calibri"/>
        <family val="2"/>
        <scheme val="minor"/>
      </rPr>
      <t>unique or random</t>
    </r>
    <r>
      <rPr>
        <sz val="12"/>
        <rFont val="Calibri"/>
        <family val="2"/>
        <scheme val="minor"/>
      </rPr>
      <t xml:space="preserve"> security measures that introduce unpredictability into the entity’s practices for an enhanced deterrent effect.  May be spot inspections, “red alerts,” or other random/imaginative security initiatives. </t>
    </r>
  </si>
  <si>
    <t>Standard:  This entity requires an employee logon and password that grants access to limited entity data consistent with job function.  Passwords must be reset periodically.</t>
  </si>
  <si>
    <r>
      <t>Standard:  This entity/ facility utilizes an IT "firewall" that prevents improper IT system access to entity information</t>
    </r>
    <r>
      <rPr>
        <sz val="12"/>
        <rFont val="Calibri"/>
        <family val="2"/>
      </rPr>
      <t xml:space="preserve">, programs, and automated systems from both internal and external threats.  Note: Most Windows and Mac based operating systems come preloaded with a standard “firewall.”  </t>
    </r>
  </si>
  <si>
    <t>Standard:  This entity has IT security guidelines that prohibit opening unknown files or emails, revealing/sharing passwords, or introducing unauthorized software or hardware into the company's computer system.</t>
  </si>
  <si>
    <t>Standard:  This entity identifies an IT security officer or coordinator.</t>
  </si>
  <si>
    <t xml:space="preserve">Standard:  This entity tests its IT system for vulnerabilities, keeps firewalls up to date and removes/rejects any suspicious data received. </t>
  </si>
  <si>
    <r>
      <t xml:space="preserve">Standard:  This entity provides </t>
    </r>
    <r>
      <rPr>
        <u/>
        <sz val="12"/>
        <rFont val="Calibri"/>
        <family val="2"/>
      </rPr>
      <t>off-site</t>
    </r>
    <r>
      <rPr>
        <sz val="12"/>
        <rFont val="Calibri"/>
        <family val="2"/>
      </rPr>
      <t xml:space="preserve"> backup capability for data generated and systems redundancy for this and/or all locations.  </t>
    </r>
  </si>
  <si>
    <t xml:space="preserve">Standard:  All vehicles used by this entity have adequate door/window  &amp; ignition locks and their use is required.   </t>
  </si>
  <si>
    <t>Standard:  This entity provides some type of supplemental equipment for securing vehicles (i.e.; steering wheel locks, theft alarms, "kill switches," other devices).</t>
  </si>
  <si>
    <t>Standard:  his entity/facility has an adequate key control program for their vehicles.  All keys are accounted for and separated employees must return keys.  NOTE:  Vehicles that require no key or share keys with other vehicles are not recommended.</t>
  </si>
  <si>
    <t>Standard:  This entity uses key card, PIN or biometric (fingerprint, voice command, etc.) input to enter or start vehicles</t>
  </si>
  <si>
    <r>
      <t xml:space="preserve">Standard:  This entity equips vehicles with some type of GPS or land based tracking system, </t>
    </r>
    <r>
      <rPr>
        <sz val="12"/>
        <rFont val="Calibri"/>
        <family val="2"/>
      </rPr>
      <t>or tracks drivers through a cellphone application.</t>
    </r>
  </si>
  <si>
    <t>Standard:  This entity prohibits unauthorized passengers in entity vehicles.</t>
  </si>
  <si>
    <t>Standard:  This entity prohibits unauthorized overnight parking of company vehicles at off-site locations (i.e.; residences, shopping centers, parking lots, etc.).</t>
  </si>
  <si>
    <t>Standard:  This entity has enhanced procedures that take effect in the event of an elevated security alert status from the DHS National Terrorist Alert System (NTAS) or other government source.</t>
  </si>
  <si>
    <t xml:space="preserve">Standard:  This entity monitors TV news, newspapers, homeland security website, or other media sources every day for security threat information.  </t>
  </si>
  <si>
    <t>Standard:   This company distributes relevant or evolving threat information to affected company personnel as needed via direct communications (radio, email, text, in person).</t>
  </si>
  <si>
    <t>Standard:  This entity has personnel who have been granted access to HSIN, Cybercop, Infragard, or other appropriate network and frequently accesses the site.</t>
  </si>
  <si>
    <t>Standard:  This entity has personnel who regularly access the DHS NTSA site, or automatically receive updates from an accreditied government site.</t>
  </si>
  <si>
    <t>Standard:  This entity requires a pre-trip vehicle security inspection.  Note: This is in addition to DOT safety  inspection requirements.</t>
  </si>
  <si>
    <t xml:space="preserve">Standard:  This entity requires a post-trip vehicle security inspection. </t>
  </si>
  <si>
    <t>Standard:  This entity requires additional vehicle security inspections at any other times (vehicle left unattended, driver change, etc.).</t>
  </si>
  <si>
    <t xml:space="preserve">Standard:  All employees receive domain awareness training and employees receive some type of re-training at least every three years. </t>
  </si>
  <si>
    <t>Standard:  This entity has written notification requirements for employees to report suspicious activity to management and/or law enforcement.</t>
  </si>
  <si>
    <t>Standard:  This entity has written notification procedures (who to call, when to call, etc.) for all personnel upon observing suspicious activity.</t>
  </si>
  <si>
    <t>Standard:  This entity has policies requiring a written report be filed upon observing suspicious activity.</t>
  </si>
  <si>
    <t>Standard:  This company requires specific security protocols be followed in the event a trip must be delayed, discontinued, require multiple days to complete or exceeds hours-of-service regulations.</t>
  </si>
  <si>
    <t>Standard:  This company prohibit drivers from diverting from authorized routes, making unauthorized pickups or stopping at unauthorized locations without justification.</t>
  </si>
  <si>
    <t>Standard:  This entity has identified and pre-planned alternate routes in the event primary routes cannot be used under certain security related emergencies.</t>
  </si>
  <si>
    <t>Standard:  This entity equips vehicles with some type of panic button capability.</t>
  </si>
  <si>
    <t xml:space="preserve">Standard:  This entity has instituted a distress code or signals in order to alert dispatch, other drivers/employees in the event of emergency situations. </t>
  </si>
  <si>
    <t>Standard:  This entity meets with outside agencies (i.e.; law enforcement/first responders/Federal officials) regarding security issues or security exercises/ drills in the event of a terrorist attack.</t>
  </si>
  <si>
    <t xml:space="preserve">Standard:  This entity uses unique or random security measures that introduce unpredictability into the entity’s practices for an enhanced deterrent effect.  May be spot inspections, “red alerts,” or other random/imaginative security initiatives. </t>
  </si>
  <si>
    <t>Factor</t>
  </si>
  <si>
    <t>Overall</t>
  </si>
  <si>
    <t>Total</t>
  </si>
  <si>
    <t xml:space="preserve">The following general convention should be referenced when scoring security elements:
o “0” Security element should be in place but does not exist. (Equates to total non-adherence – 0%)
o “1” Security element exists, but does not include all essential recommended components. (Equates to minimal adherence – 25-50%)
o “2” Security element is in place with all essential components but not fully implemented or practiced. (Equates to partial adherence – 50-75%)
o “3” Security element is in place and practiced but not monitored or periodically reviewed. (Equates to strong adherence, but not full implementation – 75-99%)
o “4” Security element is in place, fully implemented and regularly reviewed/verified.  (Equates to full implementation – 100%)  Also assigned to “yes/no” question having a “Yes” response.  
o “N/A” Checked - Security element is not applicable and rational must be given to support the N/A rating.    
</t>
  </si>
  <si>
    <t>Highway BASE SCORING GUIDANCE</t>
  </si>
  <si>
    <t xml:space="preserve">Verify through a review of documents, interviews, or physical inspection that, based on the level of risk and the assets present, this entity/facility has an adequate key control program for their vehicles. Use of a unique PIN key code specific to one person to start keyless vehicles would be an acceptable alternative. </t>
  </si>
  <si>
    <r>
      <t xml:space="preserve">4 = Yes, an active </t>
    </r>
    <r>
      <rPr>
        <u/>
        <sz val="12"/>
        <rFont val="Times New Roman"/>
        <family val="1"/>
      </rPr>
      <t>vehicle</t>
    </r>
    <r>
      <rPr>
        <sz val="12"/>
        <rFont val="Times New Roman"/>
        <family val="1"/>
      </rPr>
      <t xml:space="preserve"> key control program is in place or a unique PIN key code is needed for keyless vehicles, and all keys (or key codes) are protected and accounted for.</t>
    </r>
  </si>
  <si>
    <t>3,2,1 = Partially, with varying degrees of implementation (policy may be loosely in place, erratically implemented requiring only headcount)</t>
  </si>
  <si>
    <t>3,2,1 = Partially, with varying degrees of implementation (policy may be loosely in place, or sporadically implemented requiring only headcount)</t>
  </si>
  <si>
    <t>Verify through a review of documents or interviews that this entity requires a police or internal company report be filed for suspicious activities observed.</t>
  </si>
  <si>
    <t xml:space="preserve">Verify through a review of documents or interviews that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t>
  </si>
  <si>
    <t>Verify through a review of documents or interviews that specific, transportation security-related duties of the Security Director are documented, not merely captured as "other duties."   Security Coordinator duties would include:  Implementing security actions under the security plan; coordinating security improvements; receiving communications from appropriate federal officials; and other duties.</t>
  </si>
  <si>
    <t xml:space="preserve">Some jurisdictions authorize background checks only after an official offer of employment has been made.  These after-employment background checks should be rated using the scoring criteria listed.   </t>
  </si>
  <si>
    <t xml:space="preserve">Review documentation confirming that this entity/facility requires some type of criminal and/or TSA recognized background check on non-driver employees with access to security related information or restricted areas.  Some jurisdictions authorize background checks only after an official offer of employment has been made.  These after-employment background checks should be rated using the scoring criteria listed.  </t>
  </si>
  <si>
    <t>3, 2, 1 = Score based on frequency and/or degree of interaction. Safety drills/exercises/meetings with first responders have taken place and generally have security related components that should warrant partial credit.</t>
  </si>
  <si>
    <t>Chosen Outside of Work Plan</t>
  </si>
  <si>
    <t>Number of items requiring Options for Consideration</t>
  </si>
  <si>
    <t>Totals</t>
  </si>
  <si>
    <t>Actionable Mitigation Priorities</t>
  </si>
  <si>
    <t>2 Medium</t>
  </si>
  <si>
    <t>1 High</t>
  </si>
  <si>
    <t>3 Low</t>
  </si>
  <si>
    <t>3 Low Priority - Corrective Actions Recommended To Be Taken At Earliest Convenience.</t>
  </si>
  <si>
    <t>2 Medium Priority - Prompt Corrective Actions Recommended</t>
  </si>
  <si>
    <t>1 High Priority - Immediate Corrective Actions Recommended</t>
  </si>
  <si>
    <t>Question # 1.001</t>
  </si>
  <si>
    <t>Question # 1.002</t>
  </si>
  <si>
    <t>Question # 1.003</t>
  </si>
  <si>
    <t>Question # 2.001</t>
  </si>
  <si>
    <t>Question # 2.002</t>
  </si>
  <si>
    <t>Question # 2.003</t>
  </si>
  <si>
    <t>Question # 3.001</t>
  </si>
  <si>
    <t>Question # 3.002</t>
  </si>
  <si>
    <t>Question # 3.003</t>
  </si>
  <si>
    <t>Question # 3.004</t>
  </si>
  <si>
    <t>Question # 3.005</t>
  </si>
  <si>
    <t>Question # 3.006</t>
  </si>
  <si>
    <t>Question # 3.007</t>
  </si>
  <si>
    <t>Question # 3.008</t>
  </si>
  <si>
    <t>Question # 4.001</t>
  </si>
  <si>
    <t>Question # 4.002</t>
  </si>
  <si>
    <t>Question # 5.001</t>
  </si>
  <si>
    <t>Question # 5.002</t>
  </si>
  <si>
    <t>Question # 6.001</t>
  </si>
  <si>
    <t>Question # 6.002</t>
  </si>
  <si>
    <t>Question # 6.003</t>
  </si>
  <si>
    <t>Question # 7.001</t>
  </si>
  <si>
    <t>Question # 7.002</t>
  </si>
  <si>
    <t>Question # 8.001</t>
  </si>
  <si>
    <t>Question # 8.002</t>
  </si>
  <si>
    <t>Question # 8.003</t>
  </si>
  <si>
    <t>Question # 8.004</t>
  </si>
  <si>
    <t>Question # 8.005</t>
  </si>
  <si>
    <t>Question # 8.006</t>
  </si>
  <si>
    <t>Question # 8.007</t>
  </si>
  <si>
    <t>Question # 9.001</t>
  </si>
  <si>
    <t>Question # 9.002</t>
  </si>
  <si>
    <t>Question # 9.003</t>
  </si>
  <si>
    <t>Question # 9.004</t>
  </si>
  <si>
    <t>Question # 9.005</t>
  </si>
  <si>
    <t>Question # 9.006</t>
  </si>
  <si>
    <t>Question # 10.001</t>
  </si>
  <si>
    <t>Question # 10.002</t>
  </si>
  <si>
    <t>Question # 10.003</t>
  </si>
  <si>
    <t>Question # 11.001</t>
  </si>
  <si>
    <t>Question # 11.002</t>
  </si>
  <si>
    <t>Question # 11.003</t>
  </si>
  <si>
    <t>Question # 11.004</t>
  </si>
  <si>
    <t>Question # 11.005</t>
  </si>
  <si>
    <t>Question # 11.006</t>
  </si>
  <si>
    <t>Question # 11.007</t>
  </si>
  <si>
    <t>Question # 11.008</t>
  </si>
  <si>
    <t>Question # 11.009</t>
  </si>
  <si>
    <t>Question # 12.001</t>
  </si>
  <si>
    <t>Question # 12.002</t>
  </si>
  <si>
    <t>Question # 12.003</t>
  </si>
  <si>
    <t>Question # 12.004</t>
  </si>
  <si>
    <t>Question # 12.005</t>
  </si>
  <si>
    <t>Question # 12.006</t>
  </si>
  <si>
    <t>Question # 12.007</t>
  </si>
  <si>
    <t>Question # 12.008</t>
  </si>
  <si>
    <t>Question # 12.009</t>
  </si>
  <si>
    <t>Question # 12.011</t>
  </si>
  <si>
    <t>Question # 12.012</t>
  </si>
  <si>
    <t>Question # 12.013</t>
  </si>
  <si>
    <t>Question # 12.010</t>
  </si>
  <si>
    <t>Question # 13.001</t>
  </si>
  <si>
    <t>Question # 13.002</t>
  </si>
  <si>
    <t>Question # 13.003</t>
  </si>
  <si>
    <t>Question # 13.004</t>
  </si>
  <si>
    <t>Question # 13.005</t>
  </si>
  <si>
    <t>Question # 13.006</t>
  </si>
  <si>
    <t>Question # 14.001</t>
  </si>
  <si>
    <t>Question # 14.002</t>
  </si>
  <si>
    <t>Question # 14.003</t>
  </si>
  <si>
    <t>Question # 14.004</t>
  </si>
  <si>
    <t>Question # 14.008</t>
  </si>
  <si>
    <t>Question # 14.009</t>
  </si>
  <si>
    <t>Question # 14.010</t>
  </si>
  <si>
    <t>Question # 16.001</t>
  </si>
  <si>
    <t>Question # 16.002</t>
  </si>
  <si>
    <t>Question # 16.003</t>
  </si>
  <si>
    <t>Question # 16.004</t>
  </si>
  <si>
    <t>Question # 16.005</t>
  </si>
  <si>
    <t>Question # 17.001</t>
  </si>
  <si>
    <t>Question # 17.002</t>
  </si>
  <si>
    <t>Question # 17.003</t>
  </si>
  <si>
    <t>Question # 18.001</t>
  </si>
  <si>
    <t>Question # 18.002</t>
  </si>
  <si>
    <t>Question # 18.003</t>
  </si>
  <si>
    <t>Question # 18.004</t>
  </si>
  <si>
    <t>Question # 20.001</t>
  </si>
  <si>
    <t>Question # 20.002</t>
  </si>
  <si>
    <t>Question # 19.401</t>
  </si>
  <si>
    <t>Question # 14.005</t>
  </si>
  <si>
    <t>Question # 14.006</t>
  </si>
  <si>
    <t>Question # 14.007</t>
  </si>
  <si>
    <t>Question # 15.101</t>
  </si>
  <si>
    <t>Question # 15.201</t>
  </si>
  <si>
    <t>Question # 15.301</t>
  </si>
  <si>
    <t>Question # 15.102</t>
  </si>
  <si>
    <t>Question # 15.202</t>
  </si>
  <si>
    <t>Question # 15.302</t>
  </si>
  <si>
    <t>Question # 15.103</t>
  </si>
  <si>
    <t>Question # 15.203</t>
  </si>
  <si>
    <t>Question # 15.303</t>
  </si>
  <si>
    <t>Question # 15.104</t>
  </si>
  <si>
    <t>Question # 15.204</t>
  </si>
  <si>
    <t>Question # 15.304</t>
  </si>
  <si>
    <t>Question # 17.101</t>
  </si>
  <si>
    <t>Question # 17.201</t>
  </si>
  <si>
    <t>Question # 17.301</t>
  </si>
  <si>
    <t>Question # 19.101</t>
  </si>
  <si>
    <t>Question # 19.201</t>
  </si>
  <si>
    <t>Question # 19.301</t>
  </si>
  <si>
    <t>Question # 19.102</t>
  </si>
  <si>
    <t>Question # 19.202</t>
  </si>
  <si>
    <t>Question # 19.302</t>
  </si>
  <si>
    <t>Question # 19.303</t>
  </si>
  <si>
    <t>Question #</t>
  </si>
  <si>
    <t>This entity requires the use of adequate locks on vehicle cargo/ storage areas.</t>
  </si>
  <si>
    <t>This entity equips vehicles with a safety/security barrier between the driver and passengers.</t>
  </si>
  <si>
    <t>This entity utilizes some type of cargo, baggage or passenger screening system.</t>
  </si>
  <si>
    <t>This entity requires the use of adequate locks on vehicle cargo/storage areas.</t>
  </si>
  <si>
    <r>
      <t>This entity or the appropriate school board requires the presence of a school official (other than driver) onboard during all extracurricular transports</t>
    </r>
    <r>
      <rPr>
        <i/>
        <sz val="12"/>
        <rFont val="Times New Roman"/>
        <family val="1"/>
      </rPr>
      <t xml:space="preserve">.  </t>
    </r>
  </si>
  <si>
    <t>This Question Deleted - left blank.</t>
  </si>
  <si>
    <t xml:space="preserve">This entity provides appropriate locks for vehicle cargo doors, valves, and/or hatch openings, and requires their use.  </t>
  </si>
  <si>
    <t xml:space="preserve">This entity provides an adequate supply of seals for vehicle cargo doors, valves, and/or hatch openings, and requires their use.  </t>
  </si>
  <si>
    <t>This entity provides or requires some type of supplemental trailer security measures (i.e.; kingpin locks, glad-hand locks, high-grade door locks, any type of cargo alarm system, etc.).</t>
  </si>
  <si>
    <t xml:space="preserve">This entity requires a "passenger count" or ticket re-verification be taken any time passengers are allowed to exit and re-enter the bus.   </t>
  </si>
  <si>
    <t xml:space="preserve">This entity requires a "passenger count" be taken any time passengers are allowed to exit and re-enter the bus.  </t>
  </si>
  <si>
    <t>This entity requires drivers to verify (to the extent possible) that the materials being shipped match the trip manifest/shipping papers.</t>
  </si>
  <si>
    <t>This entity requires confirmation of arrival upon reaching final destination.</t>
  </si>
  <si>
    <t>This entity prohibits the use of alternate drivers without specific entity authorization.</t>
  </si>
  <si>
    <t>This entity requires confirmation upon arrival at final non-school destinations (final drop-offs, field trips, extracurricular activities, etc.)</t>
  </si>
  <si>
    <t>Yes - Targeted SAI's</t>
  </si>
  <si>
    <t>Yes - Full BASE</t>
  </si>
  <si>
    <t>SAI 1</t>
  </si>
  <si>
    <t>SAI 2</t>
  </si>
  <si>
    <t>SAI 3</t>
  </si>
  <si>
    <t>SAI 4</t>
  </si>
  <si>
    <t>SAI 5</t>
  </si>
  <si>
    <t>SAI 6</t>
  </si>
  <si>
    <t>SAI 7</t>
  </si>
  <si>
    <t>SAI 8</t>
  </si>
  <si>
    <t>SAI 9</t>
  </si>
  <si>
    <t>SAI 10</t>
  </si>
  <si>
    <t>SAI 11</t>
  </si>
  <si>
    <t>SAI 12</t>
  </si>
  <si>
    <t>SAI 13</t>
  </si>
  <si>
    <t>SAI 14</t>
  </si>
  <si>
    <t>SAI 15</t>
  </si>
  <si>
    <t>SAI 16</t>
  </si>
  <si>
    <t>SAI 17</t>
  </si>
  <si>
    <t>Enter Previous BASE Implementation &gt;&gt;&gt;</t>
  </si>
  <si>
    <t>Select SAI's to be Targeted&gt;&gt;&gt;</t>
  </si>
  <si>
    <t>For a BASE Assessment targeting specific SAI's, please enter in all of the levels of implementation from the agency's previous BASE Assessment.  Then place the number (1-5) in the box directly below the SAI to be targeted to identify the current targeted BASE Assessment.</t>
  </si>
  <si>
    <t>In the box below, enter the current targeted BASE Assessment (1-5)</t>
  </si>
  <si>
    <t>BASE Participant Average Implementation</t>
  </si>
  <si>
    <t>Implementation</t>
  </si>
  <si>
    <t>Current Stakeholder Implementation</t>
  </si>
  <si>
    <t>Previous Stakeholder BASE Implementation</t>
  </si>
  <si>
    <t>SAI 18</t>
  </si>
  <si>
    <t>SAI 19</t>
  </si>
  <si>
    <t>SAI 20</t>
  </si>
  <si>
    <t>Targeted</t>
  </si>
  <si>
    <t>Current Stakeholder (Targeted SAI) vs. Industry BASE Participant Comparison</t>
  </si>
  <si>
    <t>Current Stakeholder BASE (Targeted SAI) vs. Previous BASE Comparison</t>
  </si>
  <si>
    <t>The entity has procedures for responding to an active shooter event.</t>
  </si>
  <si>
    <t>The entity provides Active Shooter training to all employees.</t>
  </si>
  <si>
    <t>The entity has consulted local law enforcement/ first responders when developing active shooter plans and procedures.</t>
  </si>
  <si>
    <t>The entity conducts exercises (tabletop or full-scale) that specifically focus on active shooter scenarios.</t>
  </si>
  <si>
    <t>The entity has policies requiring employees to report internal suspicious activity to their supervisor or management.</t>
  </si>
  <si>
    <t>Overall Implementation:</t>
  </si>
  <si>
    <t>Critical Elements Implementation:</t>
  </si>
  <si>
    <t>If this is NOT a Targeted SAI BASE Assessment, fill in the previous BASE levels of implementation in the yellow cells above.  Disregard the number to the right.  Leave it as "1".</t>
  </si>
  <si>
    <t>Color Key:</t>
  </si>
  <si>
    <t>Requirements have been met.</t>
  </si>
  <si>
    <t>Requirements are partially met and/or are in the process of being completed.</t>
  </si>
  <si>
    <t>Does not meet requirements as described in reference materials.</t>
  </si>
  <si>
    <t>Old Question #</t>
  </si>
  <si>
    <t>New Question #</t>
  </si>
  <si>
    <t>Checklist Line #</t>
  </si>
  <si>
    <t>AS 1</t>
  </si>
  <si>
    <t>AS 2</t>
  </si>
  <si>
    <t>AS 3</t>
  </si>
  <si>
    <t>AS 4</t>
  </si>
  <si>
    <t>AS 5</t>
  </si>
  <si>
    <t>Purpose</t>
  </si>
  <si>
    <t>&lt;Standard Description Needed&gt;</t>
  </si>
  <si>
    <t>&lt;Purpose Description Needed&gt;</t>
  </si>
  <si>
    <t>Grand Total</t>
  </si>
  <si>
    <t>SAI Mitigation Priorities</t>
  </si>
  <si>
    <t>This entity utilizes advanced physical control locking measures beyond simple locks &amp; keys (i.e.; biometric input, key card, PIN, combination locks) for access to buildings, sites or secure areas (excludes vehicles).</t>
  </si>
  <si>
    <t xml:space="preserve">Standard:  This entity/ facility utilizes an IT "firewall" that prevents improper IT system access to entity information, programs, and automated systems from both internal and external threats.  Note: Most Windows and Mac based operating systems come preloaded with a standard “firewall.”  </t>
  </si>
  <si>
    <t xml:space="preserve">Standard:  This entity provides off-site backup capability for data generated and systems redundancy for this and/or all locations.  </t>
  </si>
  <si>
    <t>This entity utilizes a key control program for their vehicles (separate from key control for buildings.)</t>
  </si>
  <si>
    <t>This entity employs technology that requires the use of key card, PIN or biometric input to enter or start vehicles.</t>
  </si>
  <si>
    <t>Standard:  This entity equips vehicles with some type of GPS or land based tracking system, or tracks drivers through a cellphone application.</t>
  </si>
  <si>
    <t>Transportation Secrity Administration</t>
  </si>
  <si>
    <t>Highway &amp; Motor Carrier BASE Overview</t>
  </si>
  <si>
    <t>Highway &amp; Motor Carrier Targeted BASE Overview</t>
  </si>
  <si>
    <t>ID Code</t>
  </si>
  <si>
    <t>Most Recent</t>
  </si>
  <si>
    <t>BASE #</t>
  </si>
  <si>
    <t>Agency ID</t>
  </si>
  <si>
    <t>FY</t>
  </si>
  <si>
    <t>Date Processed</t>
  </si>
  <si>
    <t>Revisit?</t>
  </si>
  <si>
    <t>Previous Date</t>
  </si>
  <si>
    <t>SAI Overall</t>
  </si>
  <si>
    <t>Last Before Targeted</t>
  </si>
  <si>
    <t>Improvement</t>
  </si>
  <si>
    <t>Previous BASE</t>
  </si>
  <si>
    <t>Highway &amp; Motor Carrier Targeted SAI Comparison</t>
  </si>
  <si>
    <t xml:space="preserve">Standard: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t>
  </si>
  <si>
    <t xml:space="preserve">This entity provides general security awareness training to all employees (separate from or in addition to regular safety training).  </t>
  </si>
  <si>
    <t>This entity utilizes perimeter physical security barriers (fences/gates/walls/planters /bollards, etc.) that restrict both unauthorized vehicle and pedestrian access.</t>
  </si>
  <si>
    <t>EXIS Conducted</t>
  </si>
  <si>
    <t>Yes</t>
  </si>
  <si>
    <t>RMAST Conducted</t>
  </si>
  <si>
    <t>Verify through a review of documents and interview that the entity has policies and procedures for responding to an active shooter (Run/Hide/Fight, etc.).</t>
  </si>
  <si>
    <t>4 = Yes, the entity has well-developed written procedures that specifically address active shooter events</t>
  </si>
  <si>
    <t>The entity provides active shooter training to all employees.</t>
  </si>
  <si>
    <t>Verify through interview or a review of documents that this entity provides training to all employees that is specifically geared toward active shooter events (Run/Hide/Fight, etc.).</t>
  </si>
  <si>
    <t>4 = All employees, regardless of job function, receive initial training, which is focused on Active Shooter.</t>
  </si>
  <si>
    <t>0 = No training is provided that specifically addresses active shooter scenarios.</t>
  </si>
  <si>
    <t>The entity has consulted local law enforcement/ first responders when developing active shooter plans and procedures</t>
  </si>
  <si>
    <t xml:space="preserve">Verify through interview, review of documents, or observation that this entity has conducted exercises that specifically focus on active shooter scenarios (lockdown, Run/Hide/Fight, etc.). </t>
  </si>
  <si>
    <t xml:space="preserve">Verify through interview that this entity has consulted law enforcemtn or first responder agencies when developing active shooter plans. </t>
  </si>
  <si>
    <t>4 = Yes.</t>
  </si>
  <si>
    <t>0 = No.</t>
  </si>
  <si>
    <t>3, 2, 1 = Score based on frequency and/or degree of interaction</t>
  </si>
  <si>
    <t xml:space="preserve">0 = No. </t>
  </si>
  <si>
    <t xml:space="preserve">Verify through a review of documents and interview that the entity requires employees to report internal suspicious activity to their supervisor or management </t>
  </si>
  <si>
    <t>4 = Yes, written policies are in place and fully implemented.</t>
  </si>
  <si>
    <t>Question # 3.009</t>
  </si>
  <si>
    <t>Question # 9.007</t>
  </si>
  <si>
    <t>Question # 10.004</t>
  </si>
  <si>
    <t>Question # 10.005</t>
  </si>
  <si>
    <t>&lt; Select Mode Here &gt;</t>
  </si>
  <si>
    <t>Standard:  The entity has well-developed written procedures that specifically address active shooter events.</t>
  </si>
  <si>
    <t>Standard:  The entity has well-developed written procedures that specifically address active shooter events</t>
  </si>
  <si>
    <t>Standard:  The entity has consulted local law enforcement/ first responders when developing active shooter plans and procedures.</t>
  </si>
  <si>
    <t>Standard:  The entity has conducted excersises (tabletop or full-scale) that specifically focus on active shooter scenarios.</t>
  </si>
  <si>
    <t>RULE</t>
  </si>
  <si>
    <t>GRANT</t>
  </si>
  <si>
    <t>HMC FY2020 V.1 (October 2019)</t>
  </si>
  <si>
    <t>Cincinnati OH</t>
  </si>
  <si>
    <t>Average BASE scores were from the most recent BASE Assessments completed during the last 5 fiscal years.  (FY15, FY16, FY17, FY18, FY19)</t>
  </si>
  <si>
    <r>
      <rPr>
        <b/>
        <sz val="8"/>
        <color theme="1"/>
        <rFont val="Times New Roman"/>
        <family val="1"/>
      </rPr>
      <t>Paperwork Reduction Act Burden Statement:</t>
    </r>
    <r>
      <rPr>
        <sz val="8"/>
        <color theme="1"/>
        <rFont val="Times New Roman"/>
        <family val="1"/>
      </rPr>
      <t>  This is a voluntary collection of information.  TSA estimates that the total average burden per response associated with this collection is approximately 5 hours.  An agency may not conduct or sponsor, and a person is not required to respond to a collection of information unless it displays a valid OMB control number.  The control number assigned to this collection is OMB 1652-0062, which expires on 04/30/2020.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</si>
</sst>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74" x14ac:knownFonts="1">
    <font>
      <sz val="11"/>
      <color theme="1"/>
      <name val="Calibri"/>
      <family val="2"/>
      <scheme val="minor"/>
    </font>
    <font>
      <b/>
      <sz val="12"/>
      <name val="Times New Roman"/>
      <family val="1"/>
    </font>
    <font>
      <sz val="9"/>
      <color indexed="81"/>
      <name val="Tahoma"/>
      <family val="2"/>
    </font>
    <font>
      <b/>
      <sz val="8"/>
      <color indexed="81"/>
      <name val="Tahoma"/>
      <family val="2"/>
    </font>
    <font>
      <sz val="8"/>
      <color indexed="81"/>
      <name val="Tahoma"/>
      <family val="2"/>
    </font>
    <font>
      <b/>
      <sz val="12"/>
      <color indexed="8"/>
      <name val="Times New Roman"/>
      <family val="1"/>
    </font>
    <font>
      <sz val="12"/>
      <name val="Times New Roman"/>
      <family val="1"/>
    </font>
    <font>
      <b/>
      <sz val="11"/>
      <name val="Times New Roman"/>
      <family val="1"/>
    </font>
    <font>
      <sz val="11"/>
      <name val="Times New Roman"/>
      <family val="1"/>
    </font>
    <font>
      <b/>
      <sz val="10"/>
      <name val="Times New Roman"/>
      <family val="1"/>
    </font>
    <font>
      <sz val="12"/>
      <color theme="1"/>
      <name val="Times New Roman"/>
      <family val="1"/>
    </font>
    <font>
      <b/>
      <sz val="12"/>
      <color theme="1"/>
      <name val="Times New Roman"/>
      <family val="1"/>
    </font>
    <font>
      <b/>
      <i/>
      <sz val="12"/>
      <color theme="1"/>
      <name val="Times New Roman"/>
      <family val="1"/>
    </font>
    <font>
      <sz val="12"/>
      <color rgb="FF000000"/>
      <name val="Times New Roman"/>
      <family val="1"/>
    </font>
    <font>
      <sz val="11"/>
      <name val="Calibri"/>
      <family val="2"/>
      <scheme val="minor"/>
    </font>
    <font>
      <sz val="11"/>
      <color theme="1"/>
      <name val="Times New Roman"/>
      <family val="1"/>
    </font>
    <font>
      <sz val="10"/>
      <color theme="1"/>
      <name val="Calibri"/>
      <family val="2"/>
      <scheme val="minor"/>
    </font>
    <font>
      <i/>
      <sz val="12"/>
      <color theme="1"/>
      <name val="Times New Roman"/>
      <family val="1"/>
    </font>
    <font>
      <b/>
      <sz val="12"/>
      <color indexed="10"/>
      <name val="Times New Roman"/>
      <family val="1"/>
    </font>
    <font>
      <b/>
      <sz val="14"/>
      <name val="Times New Roman"/>
      <family val="1"/>
    </font>
    <font>
      <b/>
      <sz val="16"/>
      <name val="Times New Roman"/>
      <family val="1"/>
    </font>
    <font>
      <b/>
      <sz val="12"/>
      <color rgb="FFC00000"/>
      <name val="Times New Roman"/>
      <family val="1"/>
    </font>
    <font>
      <i/>
      <sz val="10"/>
      <name val="Calibri"/>
      <family val="2"/>
      <scheme val="minor"/>
    </font>
    <font>
      <b/>
      <sz val="10"/>
      <name val="Calibri"/>
      <family val="2"/>
      <scheme val="minor"/>
    </font>
    <font>
      <b/>
      <i/>
      <sz val="10"/>
      <name val="Calibri"/>
      <family val="2"/>
      <scheme val="minor"/>
    </font>
    <font>
      <sz val="10"/>
      <name val="Calibri"/>
      <family val="2"/>
      <scheme val="minor"/>
    </font>
    <font>
      <sz val="16"/>
      <name val="Times New Roman"/>
      <family val="1"/>
    </font>
    <font>
      <u/>
      <sz val="11"/>
      <color theme="10"/>
      <name val="Calibri"/>
      <family val="2"/>
    </font>
    <font>
      <b/>
      <sz val="16"/>
      <color rgb="FFFF0000"/>
      <name val="Calibri"/>
      <family val="2"/>
      <scheme val="minor"/>
    </font>
    <font>
      <b/>
      <u/>
      <sz val="12"/>
      <name val="Times New Roman"/>
      <family val="1"/>
    </font>
    <font>
      <sz val="10"/>
      <name val="Times New Roman"/>
      <family val="1"/>
    </font>
    <font>
      <b/>
      <i/>
      <sz val="12"/>
      <name val="Times New Roman"/>
      <family val="1"/>
    </font>
    <font>
      <u/>
      <sz val="12"/>
      <name val="Times New Roman"/>
      <family val="1"/>
    </font>
    <font>
      <i/>
      <sz val="12"/>
      <name val="Times New Roman"/>
      <family val="1"/>
    </font>
    <font>
      <b/>
      <sz val="9"/>
      <color indexed="81"/>
      <name val="Tahoma"/>
      <family val="2"/>
    </font>
    <font>
      <sz val="14"/>
      <name val="Times New Roman"/>
      <family val="1"/>
    </font>
    <font>
      <sz val="10"/>
      <name val="Arial"/>
      <family val="2"/>
    </font>
    <font>
      <u/>
      <sz val="11"/>
      <color theme="10"/>
      <name val="Calibri"/>
      <family val="2"/>
      <scheme val="minor"/>
    </font>
    <font>
      <b/>
      <sz val="14"/>
      <name val="Calibri"/>
      <family val="2"/>
      <scheme val="minor"/>
    </font>
    <font>
      <b/>
      <sz val="11"/>
      <color theme="1"/>
      <name val="Calibri"/>
      <family val="2"/>
      <scheme val="minor"/>
    </font>
    <font>
      <sz val="9"/>
      <name val="Arial"/>
      <family val="2"/>
    </font>
    <font>
      <sz val="12"/>
      <name val="Calibri"/>
      <family val="2"/>
      <scheme val="minor"/>
    </font>
    <font>
      <b/>
      <sz val="16"/>
      <name val="Calibri"/>
      <family val="2"/>
      <scheme val="minor"/>
    </font>
    <font>
      <b/>
      <i/>
      <sz val="12"/>
      <name val="Calibri"/>
      <family val="2"/>
      <scheme val="minor"/>
    </font>
    <font>
      <sz val="12"/>
      <name val="Calibri"/>
      <family val="2"/>
    </font>
    <font>
      <u/>
      <sz val="12"/>
      <name val="Calibri"/>
      <family val="2"/>
    </font>
    <font>
      <u/>
      <sz val="12"/>
      <name val="Calibri"/>
      <family val="2"/>
      <scheme val="minor"/>
    </font>
    <font>
      <sz val="12"/>
      <color theme="1"/>
      <name val="Calibri"/>
      <family val="2"/>
      <scheme val="minor"/>
    </font>
    <font>
      <b/>
      <sz val="20"/>
      <color theme="1"/>
      <name val="Calibri"/>
      <family val="2"/>
      <scheme val="minor"/>
    </font>
    <font>
      <b/>
      <sz val="11"/>
      <color theme="1"/>
      <name val="Times New Roman"/>
      <family val="1"/>
    </font>
    <font>
      <u/>
      <sz val="11"/>
      <color theme="10"/>
      <name val="Times New Roman"/>
      <family val="1"/>
    </font>
    <font>
      <sz val="12"/>
      <color theme="1"/>
      <name val="Arial"/>
      <family val="2"/>
    </font>
    <font>
      <i/>
      <sz val="11"/>
      <color theme="1"/>
      <name val="Calibri"/>
      <family val="2"/>
      <scheme val="minor"/>
    </font>
    <font>
      <b/>
      <sz val="12"/>
      <color rgb="FFFF0000"/>
      <name val="Calibri"/>
      <family val="2"/>
      <scheme val="minor"/>
    </font>
    <font>
      <sz val="20"/>
      <color theme="1"/>
      <name val="Calibri"/>
      <family val="2"/>
      <scheme val="minor"/>
    </font>
    <font>
      <b/>
      <sz val="22"/>
      <color theme="1"/>
      <name val="Calibri"/>
      <family val="2"/>
      <scheme val="minor"/>
    </font>
    <font>
      <b/>
      <sz val="10"/>
      <name val="Arial"/>
      <family val="2"/>
    </font>
    <font>
      <b/>
      <sz val="16"/>
      <name val="Arial"/>
      <family val="2"/>
    </font>
    <font>
      <sz val="8"/>
      <name val="Times New Roman"/>
      <family val="1"/>
    </font>
    <font>
      <b/>
      <sz val="16"/>
      <color theme="1"/>
      <name val="Calibri"/>
      <family val="2"/>
      <scheme val="minor"/>
    </font>
    <font>
      <b/>
      <sz val="11"/>
      <name val="Calibri"/>
      <family val="2"/>
      <scheme val="minor"/>
    </font>
    <font>
      <b/>
      <sz val="12"/>
      <name val="Arial"/>
      <family val="2"/>
    </font>
    <font>
      <sz val="14"/>
      <name val="Arial"/>
      <family val="2"/>
    </font>
    <font>
      <b/>
      <sz val="14"/>
      <name val="Arial"/>
      <family val="2"/>
    </font>
    <font>
      <sz val="16"/>
      <name val="Arial"/>
      <family val="2"/>
    </font>
    <font>
      <b/>
      <sz val="72"/>
      <name val="Arial"/>
      <family val="2"/>
    </font>
    <font>
      <b/>
      <sz val="20"/>
      <name val="Arial"/>
      <family val="2"/>
    </font>
    <font>
      <sz val="12"/>
      <name val="Arial"/>
      <family val="2"/>
    </font>
    <font>
      <b/>
      <sz val="18"/>
      <name val="Times New Roman"/>
      <family val="1"/>
    </font>
    <font>
      <b/>
      <sz val="12"/>
      <color theme="1"/>
      <name val="Calibri"/>
      <family val="2"/>
      <scheme val="minor"/>
    </font>
    <font>
      <b/>
      <sz val="14"/>
      <color theme="1"/>
      <name val="Calibri"/>
      <family val="2"/>
      <scheme val="minor"/>
    </font>
    <font>
      <b/>
      <sz val="20"/>
      <color theme="1"/>
      <name val="Arial"/>
      <family val="2"/>
    </font>
    <font>
      <sz val="8"/>
      <color theme="1"/>
      <name val="Times New Roman"/>
      <family val="1"/>
    </font>
    <font>
      <b/>
      <sz val="8"/>
      <color theme="1"/>
      <name val="Times New Roman"/>
      <family val="1"/>
    </font>
  </fonts>
  <fills count="29">
    <fill>
      <patternFill patternType="none"/>
    </fill>
    <fill>
      <patternFill patternType="gray125"/>
    </fill>
    <fill>
      <patternFill patternType="solid">
        <fgColor theme="0" tint="-0.249977111117893"/>
        <bgColor indexed="64"/>
      </patternFill>
    </fill>
    <fill>
      <patternFill patternType="solid">
        <fgColor rgb="FFD8D8D8"/>
        <bgColor indexed="64"/>
      </patternFill>
    </fill>
    <fill>
      <patternFill patternType="solid">
        <fgColor rgb="FFFFFF00"/>
        <bgColor indexed="64"/>
      </patternFill>
    </fill>
    <fill>
      <patternFill patternType="solid">
        <fgColor rgb="FFFFFFFF"/>
        <bgColor indexed="64"/>
      </patternFill>
    </fill>
    <fill>
      <patternFill patternType="solid">
        <fgColor theme="0" tint="-0.2499465926084170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CCFFFF"/>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8DB4E3"/>
        <bgColor indexed="64"/>
      </patternFill>
    </fill>
    <fill>
      <patternFill patternType="solid">
        <fgColor theme="1"/>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22"/>
        <bgColor indexed="64"/>
      </patternFill>
    </fill>
    <fill>
      <patternFill patternType="solid">
        <fgColor rgb="FF99FFCC"/>
        <bgColor indexed="64"/>
      </patternFill>
    </fill>
    <fill>
      <patternFill patternType="solid">
        <fgColor rgb="FF00B050"/>
        <bgColor indexed="64"/>
      </patternFill>
    </fill>
  </fills>
  <borders count="10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medium">
        <color indexed="64"/>
      </bottom>
      <diagonal/>
    </border>
    <border>
      <left style="thick">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00B0F0"/>
      </left>
      <right style="thick">
        <color rgb="FF00B0F0"/>
      </right>
      <top style="thick">
        <color rgb="FF00B0F0"/>
      </top>
      <bottom style="thick">
        <color rgb="FF00B0F0"/>
      </bottom>
      <diagonal/>
    </border>
    <border>
      <left/>
      <right/>
      <top style="thick">
        <color rgb="FFFF0000"/>
      </top>
      <bottom style="thick">
        <color rgb="FF00B0F0"/>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ck">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ck">
        <color indexed="64"/>
      </left>
      <right/>
      <top style="thin">
        <color indexed="64"/>
      </top>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right style="thick">
        <color indexed="64"/>
      </right>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indexed="64"/>
      </right>
      <top style="thick">
        <color indexed="64"/>
      </top>
      <bottom style="thick">
        <color indexed="64"/>
      </bottom>
      <diagonal/>
    </border>
    <border>
      <left/>
      <right style="thin">
        <color indexed="64"/>
      </right>
      <top/>
      <bottom/>
      <diagonal/>
    </border>
    <border>
      <left style="thick">
        <color indexed="64"/>
      </left>
      <right style="thick">
        <color indexed="64"/>
      </right>
      <top/>
      <bottom style="thick">
        <color indexed="64"/>
      </bottom>
      <diagonal/>
    </border>
    <border>
      <left style="thin">
        <color auto="1"/>
      </left>
      <right/>
      <top style="thick">
        <color auto="1"/>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27" fillId="0" borderId="0" applyNumberFormat="0" applyFill="0" applyBorder="0" applyAlignment="0" applyProtection="0">
      <alignment vertical="top"/>
      <protection locked="0"/>
    </xf>
    <xf numFmtId="0" fontId="36" fillId="0" borderId="0"/>
    <xf numFmtId="0" fontId="37" fillId="0" borderId="0" applyNumberFormat="0" applyFill="0" applyBorder="0" applyAlignment="0" applyProtection="0"/>
  </cellStyleXfs>
  <cellXfs count="863">
    <xf numFmtId="0" fontId="0" fillId="0" borderId="0" xfId="0"/>
    <xf numFmtId="0" fontId="10" fillId="0" borderId="3" xfId="0" applyFont="1" applyBorder="1" applyAlignment="1">
      <alignment horizontal="center"/>
    </xf>
    <xf numFmtId="0" fontId="0" fillId="0" borderId="19" xfId="0" applyBorder="1" applyAlignment="1">
      <alignment horizontal="center"/>
    </xf>
    <xf numFmtId="0" fontId="0" fillId="12" borderId="19" xfId="0" applyFill="1" applyBorder="1" applyAlignment="1">
      <alignment horizontal="center"/>
    </xf>
    <xf numFmtId="0" fontId="0" fillId="13" borderId="19" xfId="0" applyFill="1" applyBorder="1" applyAlignment="1">
      <alignment horizontal="center"/>
    </xf>
    <xf numFmtId="0" fontId="0" fillId="14" borderId="19" xfId="0" applyFill="1" applyBorder="1" applyAlignment="1">
      <alignment horizontal="center"/>
    </xf>
    <xf numFmtId="0" fontId="0" fillId="15" borderId="19" xfId="0" applyFill="1" applyBorder="1" applyAlignment="1">
      <alignment horizontal="center"/>
    </xf>
    <xf numFmtId="0" fontId="0" fillId="16" borderId="19" xfId="0" applyFill="1" applyBorder="1" applyAlignment="1">
      <alignment horizontal="center"/>
    </xf>
    <xf numFmtId="0" fontId="10" fillId="0" borderId="69" xfId="0" applyFont="1" applyBorder="1" applyAlignment="1">
      <alignment horizontal="center"/>
    </xf>
    <xf numFmtId="0" fontId="11" fillId="10" borderId="49" xfId="0" applyFont="1" applyFill="1" applyBorder="1" applyAlignment="1">
      <alignment horizontal="center" vertical="top" wrapText="1"/>
    </xf>
    <xf numFmtId="0" fontId="0" fillId="4" borderId="49" xfId="0" applyFill="1" applyBorder="1" applyAlignment="1">
      <alignment horizontal="center"/>
    </xf>
    <xf numFmtId="0" fontId="12" fillId="4" borderId="16" xfId="0" applyFont="1" applyFill="1" applyBorder="1" applyAlignment="1">
      <alignment wrapText="1"/>
    </xf>
    <xf numFmtId="0" fontId="10" fillId="0" borderId="49" xfId="0" applyFont="1" applyBorder="1" applyAlignment="1">
      <alignment wrapText="1"/>
    </xf>
    <xf numFmtId="0" fontId="0" fillId="17" borderId="19" xfId="0" applyFill="1" applyBorder="1" applyAlignment="1">
      <alignment horizontal="center"/>
    </xf>
    <xf numFmtId="0" fontId="17" fillId="17" borderId="49" xfId="0" applyFont="1" applyFill="1" applyBorder="1" applyAlignment="1">
      <alignment wrapText="1"/>
    </xf>
    <xf numFmtId="0" fontId="10" fillId="0" borderId="49" xfId="0" applyFont="1" applyFill="1" applyBorder="1" applyAlignment="1">
      <alignment wrapText="1"/>
    </xf>
    <xf numFmtId="0" fontId="1" fillId="0" borderId="19" xfId="0" applyFont="1" applyBorder="1" applyAlignment="1">
      <alignment horizontal="center" vertical="center" wrapText="1"/>
    </xf>
    <xf numFmtId="0" fontId="18" fillId="0" borderId="0" xfId="0" applyFont="1" applyAlignment="1">
      <alignment horizontal="left"/>
    </xf>
    <xf numFmtId="1" fontId="11" fillId="10" borderId="49" xfId="0" applyNumberFormat="1" applyFont="1" applyFill="1" applyBorder="1" applyAlignment="1">
      <alignment horizontal="center" vertical="top" wrapText="1"/>
    </xf>
    <xf numFmtId="0" fontId="0" fillId="0" borderId="0" xfId="0" applyAlignment="1">
      <alignment horizontal="center"/>
    </xf>
    <xf numFmtId="10" fontId="19" fillId="0" borderId="73" xfId="0" applyNumberFormat="1" applyFont="1" applyBorder="1" applyAlignment="1">
      <alignment horizontal="center" vertical="center"/>
    </xf>
    <xf numFmtId="10" fontId="19" fillId="0" borderId="74" xfId="0" applyNumberFormat="1" applyFont="1" applyBorder="1" applyAlignment="1">
      <alignment horizontal="center" vertical="center"/>
    </xf>
    <xf numFmtId="10" fontId="1" fillId="0" borderId="35" xfId="0" applyNumberFormat="1" applyFont="1" applyBorder="1" applyAlignment="1">
      <alignment horizontal="center" vertical="center" wrapText="1"/>
    </xf>
    <xf numFmtId="10" fontId="24" fillId="10" borderId="28" xfId="0" applyNumberFormat="1" applyFont="1" applyFill="1" applyBorder="1" applyAlignment="1">
      <alignment horizontal="center" vertical="center" wrapText="1"/>
    </xf>
    <xf numFmtId="10" fontId="22" fillId="4" borderId="28" xfId="0" applyNumberFormat="1" applyFont="1" applyFill="1" applyBorder="1" applyAlignment="1">
      <alignment horizontal="center" vertical="center" wrapText="1"/>
    </xf>
    <xf numFmtId="10" fontId="22" fillId="17" borderId="28" xfId="0" applyNumberFormat="1" applyFont="1" applyFill="1" applyBorder="1" applyAlignment="1">
      <alignment horizontal="center" vertical="center" wrapText="1"/>
    </xf>
    <xf numFmtId="10" fontId="22" fillId="4" borderId="63" xfId="0" applyNumberFormat="1" applyFont="1" applyFill="1" applyBorder="1" applyAlignment="1">
      <alignment horizontal="center" vertical="center" wrapText="1"/>
    </xf>
    <xf numFmtId="0" fontId="0" fillId="0" borderId="0" xfId="0" applyFill="1" applyAlignment="1">
      <alignment horizontal="center"/>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164" fontId="10" fillId="0" borderId="0" xfId="0" applyNumberFormat="1" applyFont="1" applyFill="1" applyBorder="1" applyAlignment="1">
      <alignment horizontal="center"/>
    </xf>
    <xf numFmtId="0" fontId="10" fillId="0" borderId="0" xfId="0" applyFont="1" applyFill="1" applyBorder="1" applyAlignment="1">
      <alignment horizontal="center"/>
    </xf>
    <xf numFmtId="165" fontId="0" fillId="0" borderId="0" xfId="0" applyNumberFormat="1" applyAlignment="1">
      <alignment horizontal="center"/>
    </xf>
    <xf numFmtId="165" fontId="1" fillId="0" borderId="19" xfId="0" applyNumberFormat="1" applyFont="1" applyBorder="1" applyAlignment="1">
      <alignment horizontal="center" vertical="center" wrapText="1"/>
    </xf>
    <xf numFmtId="165" fontId="19" fillId="0" borderId="73" xfId="0" applyNumberFormat="1" applyFont="1" applyBorder="1" applyAlignment="1">
      <alignment horizontal="center" vertical="center"/>
    </xf>
    <xf numFmtId="165" fontId="19" fillId="0" borderId="74" xfId="0" applyNumberFormat="1" applyFont="1" applyBorder="1" applyAlignment="1">
      <alignment horizontal="center" vertical="center"/>
    </xf>
    <xf numFmtId="165" fontId="24" fillId="10" borderId="16" xfId="0" applyNumberFormat="1" applyFont="1" applyFill="1" applyBorder="1" applyAlignment="1">
      <alignment horizontal="center" vertical="center" wrapText="1"/>
    </xf>
    <xf numFmtId="165" fontId="22" fillId="4" borderId="16" xfId="0" applyNumberFormat="1" applyFont="1" applyFill="1" applyBorder="1" applyAlignment="1">
      <alignment horizontal="center" vertical="center" wrapText="1"/>
    </xf>
    <xf numFmtId="165" fontId="22" fillId="17" borderId="16" xfId="0" applyNumberFormat="1" applyFont="1" applyFill="1" applyBorder="1" applyAlignment="1">
      <alignment horizontal="center" vertical="center" wrapText="1"/>
    </xf>
    <xf numFmtId="165" fontId="22" fillId="4" borderId="62" xfId="0" applyNumberFormat="1" applyFont="1" applyFill="1" applyBorder="1" applyAlignment="1">
      <alignment horizontal="center" vertical="center" wrapText="1"/>
    </xf>
    <xf numFmtId="165" fontId="1" fillId="0" borderId="3" xfId="0" applyNumberFormat="1" applyFont="1" applyBorder="1" applyAlignment="1">
      <alignment horizontal="center" vertical="top"/>
    </xf>
    <xf numFmtId="0" fontId="22" fillId="4" borderId="16" xfId="0" applyFont="1" applyFill="1" applyBorder="1" applyAlignment="1">
      <alignment horizontal="center" vertical="center" wrapText="1"/>
    </xf>
    <xf numFmtId="0" fontId="1" fillId="0" borderId="82" xfId="0" applyFont="1" applyBorder="1" applyAlignment="1">
      <alignment horizontal="center" vertical="top" wrapText="1"/>
    </xf>
    <xf numFmtId="0" fontId="1" fillId="0" borderId="83" xfId="0" applyFont="1" applyBorder="1" applyAlignment="1">
      <alignment horizontal="center" vertical="top" wrapText="1"/>
    </xf>
    <xf numFmtId="0" fontId="6" fillId="0" borderId="49" xfId="0" applyFont="1" applyBorder="1" applyAlignment="1">
      <alignment wrapText="1"/>
    </xf>
    <xf numFmtId="0" fontId="10" fillId="5" borderId="49" xfId="0" applyFont="1" applyFill="1" applyBorder="1" applyAlignment="1">
      <alignment wrapText="1"/>
    </xf>
    <xf numFmtId="0" fontId="10" fillId="11" borderId="49" xfId="0" applyFont="1" applyFill="1" applyBorder="1" applyAlignment="1">
      <alignment wrapText="1"/>
    </xf>
    <xf numFmtId="165" fontId="1" fillId="0" borderId="69" xfId="0" applyNumberFormat="1" applyFont="1" applyBorder="1" applyAlignment="1">
      <alignment horizontal="center" vertical="top" wrapText="1"/>
    </xf>
    <xf numFmtId="165" fontId="1" fillId="10" borderId="84" xfId="0" applyNumberFormat="1" applyFont="1" applyFill="1" applyBorder="1" applyAlignment="1">
      <alignment horizontal="center" vertical="top" wrapText="1"/>
    </xf>
    <xf numFmtId="165" fontId="1" fillId="4" borderId="84" xfId="0" applyNumberFormat="1" applyFont="1" applyFill="1" applyBorder="1" applyAlignment="1">
      <alignment horizontal="center" vertical="top" wrapText="1"/>
    </xf>
    <xf numFmtId="165" fontId="10" fillId="17" borderId="84" xfId="0" applyNumberFormat="1" applyFont="1" applyFill="1" applyBorder="1" applyAlignment="1">
      <alignment horizontal="center"/>
    </xf>
    <xf numFmtId="165" fontId="1" fillId="4" borderId="84" xfId="0" applyNumberFormat="1" applyFont="1" applyFill="1" applyBorder="1" applyAlignment="1">
      <alignment horizontal="center" wrapText="1"/>
    </xf>
    <xf numFmtId="0" fontId="31" fillId="4" borderId="14" xfId="0" applyFont="1" applyFill="1" applyBorder="1" applyAlignment="1">
      <alignment horizontal="center" vertical="center" wrapText="1"/>
    </xf>
    <xf numFmtId="0" fontId="6" fillId="0" borderId="11" xfId="0" applyFont="1" applyBorder="1" applyAlignment="1">
      <alignment vertical="top" wrapText="1"/>
    </xf>
    <xf numFmtId="0" fontId="6" fillId="0" borderId="8" xfId="0" applyFont="1" applyBorder="1" applyAlignment="1">
      <alignment vertical="top" wrapText="1"/>
    </xf>
    <xf numFmtId="0" fontId="31" fillId="4" borderId="8"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6" fillId="0" borderId="6" xfId="0" applyFont="1" applyBorder="1" applyAlignment="1">
      <alignment vertical="top" wrapText="1"/>
    </xf>
    <xf numFmtId="0" fontId="31" fillId="4" borderId="6" xfId="0" applyFont="1" applyFill="1" applyBorder="1" applyAlignment="1">
      <alignment horizontal="center" vertical="center" wrapText="1"/>
    </xf>
    <xf numFmtId="0" fontId="6" fillId="0" borderId="8" xfId="0" applyFont="1" applyBorder="1" applyAlignment="1">
      <alignment wrapText="1"/>
    </xf>
    <xf numFmtId="0" fontId="31" fillId="4" borderId="21" xfId="0" applyFont="1" applyFill="1" applyBorder="1" applyAlignment="1">
      <alignment horizontal="center" vertical="center" wrapText="1"/>
    </xf>
    <xf numFmtId="0" fontId="33" fillId="12" borderId="14" xfId="0" applyFont="1" applyFill="1" applyBorder="1" applyAlignment="1">
      <alignment vertical="center" wrapText="1"/>
    </xf>
    <xf numFmtId="0" fontId="33" fillId="20" borderId="14" xfId="0" applyFont="1" applyFill="1" applyBorder="1" applyAlignment="1">
      <alignment vertical="top" wrapText="1"/>
    </xf>
    <xf numFmtId="0" fontId="6" fillId="11" borderId="14" xfId="0" applyFont="1" applyFill="1" applyBorder="1" applyAlignment="1">
      <alignment vertical="top" wrapText="1"/>
    </xf>
    <xf numFmtId="0" fontId="33" fillId="21" borderId="14" xfId="0" applyFont="1" applyFill="1" applyBorder="1" applyAlignment="1">
      <alignment vertical="top" wrapText="1"/>
    </xf>
    <xf numFmtId="0" fontId="33" fillId="12" borderId="14" xfId="0" applyFont="1" applyFill="1" applyBorder="1" applyAlignment="1">
      <alignment vertical="top" wrapText="1"/>
    </xf>
    <xf numFmtId="0" fontId="6" fillId="11" borderId="11" xfId="0" applyFont="1" applyFill="1" applyBorder="1" applyAlignment="1">
      <alignment vertical="top" wrapText="1"/>
    </xf>
    <xf numFmtId="0" fontId="33" fillId="21" borderId="21" xfId="0" applyFont="1" applyFill="1" applyBorder="1" applyAlignment="1">
      <alignment vertical="top" wrapText="1"/>
    </xf>
    <xf numFmtId="0" fontId="6" fillId="11" borderId="8" xfId="0" applyFont="1" applyFill="1" applyBorder="1" applyAlignment="1">
      <alignment vertical="top" wrapText="1"/>
    </xf>
    <xf numFmtId="0" fontId="6" fillId="11" borderId="21" xfId="0" applyFont="1" applyFill="1" applyBorder="1" applyAlignment="1">
      <alignment vertical="top" wrapText="1"/>
    </xf>
    <xf numFmtId="165" fontId="25" fillId="0" borderId="19" xfId="0" applyNumberFormat="1" applyFont="1" applyFill="1" applyBorder="1" applyAlignment="1">
      <alignment horizontal="center" vertical="center"/>
    </xf>
    <xf numFmtId="10" fontId="25" fillId="0" borderId="35" xfId="0" applyNumberFormat="1" applyFont="1" applyFill="1" applyBorder="1" applyAlignment="1">
      <alignment horizontal="center" vertical="center"/>
    </xf>
    <xf numFmtId="0" fontId="1" fillId="3" borderId="14"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6" fillId="13" borderId="11" xfId="0" applyFont="1" applyFill="1" applyBorder="1" applyAlignment="1">
      <alignment vertical="top" wrapText="1"/>
    </xf>
    <xf numFmtId="0" fontId="6" fillId="13" borderId="8" xfId="0" applyFont="1" applyFill="1" applyBorder="1" applyAlignment="1">
      <alignment vertical="top" wrapText="1"/>
    </xf>
    <xf numFmtId="0" fontId="6" fillId="13" borderId="6" xfId="0" applyFont="1" applyFill="1" applyBorder="1" applyAlignment="1">
      <alignment vertical="top" wrapText="1"/>
    </xf>
    <xf numFmtId="0" fontId="6" fillId="13" borderId="21" xfId="0" applyFont="1" applyFill="1" applyBorder="1" applyAlignment="1">
      <alignment vertical="top" wrapText="1"/>
    </xf>
    <xf numFmtId="0" fontId="6" fillId="0" borderId="6" xfId="0" applyFont="1" applyBorder="1"/>
    <xf numFmtId="0" fontId="14" fillId="0" borderId="0" xfId="0" applyFont="1" applyFill="1"/>
    <xf numFmtId="0" fontId="14" fillId="0" borderId="0" xfId="0" applyFont="1"/>
    <xf numFmtId="0" fontId="25" fillId="0" borderId="0" xfId="0" applyFont="1" applyAlignment="1">
      <alignment vertical="top" wrapText="1"/>
    </xf>
    <xf numFmtId="0" fontId="14" fillId="0" borderId="0" xfId="0" applyFont="1" applyBorder="1"/>
    <xf numFmtId="0" fontId="14" fillId="0" borderId="0" xfId="0" applyFont="1" applyAlignment="1">
      <alignment horizontal="left" vertical="top"/>
    </xf>
    <xf numFmtId="0" fontId="14" fillId="0" borderId="0" xfId="0" applyFont="1" applyFill="1" applyBorder="1"/>
    <xf numFmtId="0" fontId="14" fillId="0" borderId="0" xfId="0" applyFont="1" applyAlignment="1">
      <alignment horizontal="center"/>
    </xf>
    <xf numFmtId="0" fontId="25"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Fill="1" applyAlignment="1">
      <alignment horizontal="center"/>
    </xf>
    <xf numFmtId="0" fontId="14" fillId="0" borderId="0" xfId="0" applyFont="1" applyFill="1" applyAlignment="1">
      <alignment horizontal="center" wrapText="1"/>
    </xf>
    <xf numFmtId="0" fontId="0" fillId="0" borderId="0" xfId="0"/>
    <xf numFmtId="0" fontId="0" fillId="0" borderId="19" xfId="0" applyBorder="1" applyAlignment="1">
      <alignment horizontal="center"/>
    </xf>
    <xf numFmtId="0" fontId="10" fillId="0" borderId="49" xfId="0" applyFont="1" applyBorder="1" applyAlignment="1">
      <alignment wrapText="1"/>
    </xf>
    <xf numFmtId="0" fontId="25" fillId="0" borderId="19" xfId="0" applyFont="1" applyFill="1" applyBorder="1" applyAlignment="1">
      <alignment horizontal="center" vertical="center"/>
    </xf>
    <xf numFmtId="0" fontId="25" fillId="0" borderId="19" xfId="0" applyFont="1" applyBorder="1" applyAlignment="1">
      <alignment horizontal="center" vertical="center"/>
    </xf>
    <xf numFmtId="10" fontId="25" fillId="0" borderId="35" xfId="0" applyNumberFormat="1" applyFont="1" applyBorder="1" applyAlignment="1">
      <alignment horizontal="center" vertical="center"/>
    </xf>
    <xf numFmtId="0" fontId="0" fillId="0" borderId="36" xfId="0" applyBorder="1" applyAlignment="1">
      <alignment horizontal="center"/>
    </xf>
    <xf numFmtId="164" fontId="10" fillId="0" borderId="0" xfId="0" applyNumberFormat="1" applyFont="1" applyFill="1" applyBorder="1" applyAlignment="1">
      <alignment horizontal="center"/>
    </xf>
    <xf numFmtId="165" fontId="25" fillId="0" borderId="19" xfId="0" applyNumberFormat="1" applyFont="1" applyBorder="1" applyAlignment="1">
      <alignment horizontal="center" vertical="center"/>
    </xf>
    <xf numFmtId="165" fontId="10" fillId="0" borderId="84" xfId="0" applyNumberFormat="1" applyFont="1" applyBorder="1" applyAlignment="1">
      <alignment horizontal="center"/>
    </xf>
    <xf numFmtId="0" fontId="0" fillId="0" borderId="36" xfId="0" applyFill="1" applyBorder="1" applyAlignment="1"/>
    <xf numFmtId="0" fontId="0" fillId="0" borderId="19" xfId="0" applyFill="1" applyBorder="1" applyAlignment="1"/>
    <xf numFmtId="0" fontId="0" fillId="0" borderId="66" xfId="0" applyBorder="1"/>
    <xf numFmtId="0" fontId="0" fillId="0" borderId="34" xfId="0" applyBorder="1"/>
    <xf numFmtId="0" fontId="14" fillId="0" borderId="0" xfId="0" applyFont="1" applyFill="1"/>
    <xf numFmtId="0" fontId="14" fillId="0" borderId="0" xfId="0" applyFont="1"/>
    <xf numFmtId="0" fontId="38" fillId="17" borderId="19" xfId="0" applyFont="1" applyFill="1" applyBorder="1" applyAlignment="1">
      <alignment horizontal="center" vertical="center" wrapText="1"/>
    </xf>
    <xf numFmtId="0" fontId="14" fillId="0" borderId="0" xfId="0" applyFont="1" applyFill="1" applyAlignment="1">
      <alignment horizontal="center"/>
    </xf>
    <xf numFmtId="0" fontId="0" fillId="0" borderId="0" xfId="0" applyBorder="1"/>
    <xf numFmtId="0" fontId="0" fillId="0" borderId="0" xfId="0" applyBorder="1" applyAlignment="1">
      <alignment horizontal="center"/>
    </xf>
    <xf numFmtId="0" fontId="0" fillId="0" borderId="35" xfId="0" applyBorder="1"/>
    <xf numFmtId="0" fontId="0" fillId="0" borderId="34" xfId="0" applyBorder="1" applyAlignment="1">
      <alignment horizontal="center"/>
    </xf>
    <xf numFmtId="0" fontId="0" fillId="0" borderId="57" xfId="0" applyBorder="1"/>
    <xf numFmtId="0" fontId="0" fillId="0" borderId="27" xfId="0" applyBorder="1"/>
    <xf numFmtId="0" fontId="14" fillId="0" borderId="0" xfId="0" applyFont="1" applyAlignment="1"/>
    <xf numFmtId="0" fontId="40" fillId="0" borderId="0" xfId="0" applyFont="1"/>
    <xf numFmtId="0" fontId="6" fillId="0" borderId="11" xfId="0" applyFont="1" applyFill="1" applyBorder="1" applyAlignment="1">
      <alignment vertical="top" wrapText="1"/>
    </xf>
    <xf numFmtId="0" fontId="6" fillId="0" borderId="0" xfId="0" applyFont="1" applyFill="1" applyBorder="1" applyAlignment="1">
      <alignment vertical="top" wrapText="1"/>
    </xf>
    <xf numFmtId="0" fontId="31" fillId="0" borderId="0" xfId="0" applyFont="1" applyFill="1" applyBorder="1" applyAlignment="1">
      <alignment wrapText="1"/>
    </xf>
    <xf numFmtId="0" fontId="1" fillId="0" borderId="0" xfId="0" applyFont="1" applyFill="1" applyBorder="1" applyAlignment="1">
      <alignment horizontal="center" wrapText="1"/>
    </xf>
    <xf numFmtId="0" fontId="6" fillId="0" borderId="0" xfId="0" applyFont="1" applyFill="1" applyBorder="1" applyAlignment="1">
      <alignment wrapText="1"/>
    </xf>
    <xf numFmtId="0" fontId="1" fillId="0" borderId="0" xfId="0" applyFont="1" applyFill="1" applyBorder="1" applyAlignment="1">
      <alignment wrapText="1"/>
    </xf>
    <xf numFmtId="0" fontId="6" fillId="0" borderId="0" xfId="0" applyFont="1" applyFill="1" applyBorder="1"/>
    <xf numFmtId="0" fontId="43" fillId="12" borderId="36" xfId="0" applyFont="1" applyFill="1" applyBorder="1" applyAlignment="1">
      <alignment horizontal="center" vertical="center" wrapText="1"/>
    </xf>
    <xf numFmtId="0" fontId="41" fillId="0" borderId="19" xfId="0" applyFont="1" applyBorder="1" applyAlignment="1">
      <alignment horizontal="center" vertical="center" wrapText="1"/>
    </xf>
    <xf numFmtId="0" fontId="41" fillId="0" borderId="19" xfId="0" applyFont="1" applyBorder="1" applyAlignment="1">
      <alignment vertical="top" wrapText="1"/>
    </xf>
    <xf numFmtId="0" fontId="41" fillId="11" borderId="19" xfId="0" applyFont="1" applyFill="1" applyBorder="1" applyAlignment="1">
      <alignment horizontal="left" vertical="top" wrapText="1"/>
    </xf>
    <xf numFmtId="0" fontId="41" fillId="0" borderId="35" xfId="0" applyFont="1" applyBorder="1" applyAlignment="1">
      <alignment vertical="center" wrapText="1"/>
    </xf>
    <xf numFmtId="0" fontId="41" fillId="11" borderId="19" xfId="0" applyFont="1" applyFill="1" applyBorder="1" applyAlignment="1">
      <alignment horizontal="center" vertical="center" wrapText="1"/>
    </xf>
    <xf numFmtId="0" fontId="41" fillId="18" borderId="19" xfId="0" applyFont="1" applyFill="1" applyBorder="1" applyAlignment="1">
      <alignment horizontal="center" vertical="center" wrapText="1"/>
    </xf>
    <xf numFmtId="0" fontId="41" fillId="20" borderId="19" xfId="0" applyFont="1" applyFill="1" applyBorder="1" applyAlignment="1">
      <alignment horizontal="center" vertical="center" wrapText="1"/>
    </xf>
    <xf numFmtId="0" fontId="41" fillId="15" borderId="19" xfId="0" applyFont="1" applyFill="1" applyBorder="1" applyAlignment="1">
      <alignment horizontal="center" vertical="center" wrapText="1"/>
    </xf>
    <xf numFmtId="0" fontId="41" fillId="0" borderId="19" xfId="0" applyFont="1" applyFill="1" applyBorder="1" applyAlignment="1">
      <alignment vertical="top" wrapText="1"/>
    </xf>
    <xf numFmtId="0" fontId="41" fillId="0" borderId="19" xfId="0" applyFont="1" applyBorder="1" applyAlignment="1" applyProtection="1">
      <alignment vertical="top" wrapText="1"/>
    </xf>
    <xf numFmtId="0" fontId="41" fillId="22" borderId="19" xfId="0" applyFont="1" applyFill="1" applyBorder="1" applyAlignment="1">
      <alignment horizontal="center" vertical="center" wrapText="1"/>
    </xf>
    <xf numFmtId="0" fontId="41" fillId="19" borderId="19" xfId="0" applyFont="1" applyFill="1" applyBorder="1" applyAlignment="1">
      <alignment vertical="center" wrapText="1"/>
    </xf>
    <xf numFmtId="0" fontId="44" fillId="19" borderId="19" xfId="0" applyFont="1" applyFill="1" applyBorder="1" applyAlignment="1">
      <alignment horizontal="left" vertical="center" wrapText="1"/>
    </xf>
    <xf numFmtId="0" fontId="44" fillId="19" borderId="35" xfId="0" applyFont="1" applyFill="1" applyBorder="1" applyAlignment="1">
      <alignment horizontal="left" vertical="center" wrapText="1"/>
    </xf>
    <xf numFmtId="0" fontId="41" fillId="19" borderId="19" xfId="0" applyFont="1" applyFill="1" applyBorder="1" applyAlignment="1">
      <alignment horizontal="center" vertical="center" wrapText="1"/>
    </xf>
    <xf numFmtId="0" fontId="41" fillId="19" borderId="19" xfId="0" applyFont="1" applyFill="1" applyBorder="1" applyAlignment="1">
      <alignment vertical="top" wrapText="1"/>
    </xf>
    <xf numFmtId="0" fontId="44" fillId="11" borderId="19" xfId="0" applyFont="1" applyFill="1" applyBorder="1" applyAlignment="1">
      <alignment horizontal="left" vertical="top" wrapText="1"/>
    </xf>
    <xf numFmtId="0" fontId="41" fillId="23" borderId="19" xfId="0" applyFont="1" applyFill="1" applyBorder="1" applyAlignment="1">
      <alignment vertical="top" wrapText="1"/>
    </xf>
    <xf numFmtId="0" fontId="43" fillId="12" borderId="66" xfId="0" applyFont="1" applyFill="1" applyBorder="1" applyAlignment="1">
      <alignment horizontal="center" vertical="center" wrapText="1"/>
    </xf>
    <xf numFmtId="0" fontId="42" fillId="10" borderId="1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42" fillId="17" borderId="19" xfId="0" applyFont="1" applyFill="1" applyBorder="1" applyAlignment="1">
      <alignment horizontal="center" vertical="center" wrapText="1"/>
    </xf>
    <xf numFmtId="0" fontId="42" fillId="17" borderId="34" xfId="0" applyFont="1" applyFill="1" applyBorder="1" applyAlignment="1">
      <alignment horizontal="center" vertical="center" wrapText="1"/>
    </xf>
    <xf numFmtId="0" fontId="38" fillId="17" borderId="36" xfId="0" applyFont="1" applyFill="1" applyBorder="1" applyAlignment="1">
      <alignment horizontal="center" vertical="center" wrapText="1"/>
    </xf>
    <xf numFmtId="0" fontId="38" fillId="17" borderId="19" xfId="0" applyFont="1" applyFill="1" applyBorder="1" applyAlignment="1">
      <alignment horizontal="center" vertical="center"/>
    </xf>
    <xf numFmtId="0" fontId="38" fillId="17" borderId="35" xfId="0" applyFont="1" applyFill="1" applyBorder="1" applyAlignment="1">
      <alignment horizontal="center" vertical="center"/>
    </xf>
    <xf numFmtId="0" fontId="47" fillId="0" borderId="35" xfId="0" applyFont="1" applyBorder="1"/>
    <xf numFmtId="0" fontId="47" fillId="0" borderId="57" xfId="0" applyFont="1" applyBorder="1"/>
    <xf numFmtId="0" fontId="0" fillId="0" borderId="36" xfId="0" applyBorder="1"/>
    <xf numFmtId="0" fontId="0" fillId="0" borderId="19" xfId="0" applyBorder="1"/>
    <xf numFmtId="0" fontId="19" fillId="0" borderId="13" xfId="0" applyFont="1" applyBorder="1" applyAlignment="1">
      <alignment horizontal="center" vertical="center"/>
    </xf>
    <xf numFmtId="0" fontId="6" fillId="0" borderId="19" xfId="0" applyFont="1" applyBorder="1" applyAlignment="1" applyProtection="1">
      <alignment horizontal="center" vertical="center"/>
      <protection locked="0"/>
    </xf>
    <xf numFmtId="0" fontId="43" fillId="12" borderId="36" xfId="0" applyFont="1" applyFill="1" applyBorder="1" applyAlignment="1">
      <alignment horizontal="center" vertical="center" wrapText="1"/>
    </xf>
    <xf numFmtId="0" fontId="43" fillId="12" borderId="65" xfId="0" applyFont="1" applyFill="1" applyBorder="1" applyAlignment="1">
      <alignment horizontal="center" vertical="center" wrapText="1"/>
    </xf>
    <xf numFmtId="0" fontId="6" fillId="0" borderId="0" xfId="0" applyFont="1" applyBorder="1" applyAlignment="1" applyProtection="1">
      <alignment vertical="center"/>
      <protection locked="0"/>
    </xf>
    <xf numFmtId="0" fontId="0" fillId="0" borderId="79" xfId="0" applyBorder="1"/>
    <xf numFmtId="0" fontId="51" fillId="0" borderId="80" xfId="0" applyFont="1" applyFill="1" applyBorder="1" applyAlignment="1">
      <alignment horizontal="center"/>
    </xf>
    <xf numFmtId="0" fontId="51" fillId="0" borderId="77" xfId="0" applyFont="1" applyFill="1" applyBorder="1" applyAlignment="1">
      <alignment horizontal="center"/>
    </xf>
    <xf numFmtId="0" fontId="15" fillId="0" borderId="0" xfId="0" applyFont="1" applyAlignment="1" applyProtection="1">
      <alignment vertical="center"/>
      <protection locked="0"/>
    </xf>
    <xf numFmtId="0" fontId="15" fillId="0" borderId="38" xfId="0" applyFont="1" applyBorder="1" applyAlignment="1" applyProtection="1">
      <alignment vertical="center"/>
      <protection locked="0"/>
    </xf>
    <xf numFmtId="0" fontId="15" fillId="0" borderId="39" xfId="0" applyFont="1" applyBorder="1" applyAlignment="1" applyProtection="1">
      <alignment vertical="center"/>
      <protection locked="0"/>
    </xf>
    <xf numFmtId="0" fontId="15" fillId="0" borderId="40" xfId="0" applyFont="1" applyBorder="1" applyAlignment="1" applyProtection="1">
      <alignment vertical="center"/>
      <protection locked="0"/>
    </xf>
    <xf numFmtId="0" fontId="7" fillId="8" borderId="37" xfId="0" applyFont="1" applyFill="1" applyBorder="1" applyAlignment="1" applyProtection="1">
      <alignment horizontal="center" vertical="center"/>
    </xf>
    <xf numFmtId="0" fontId="15" fillId="0" borderId="27"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94" xfId="0" applyFont="1" applyBorder="1" applyAlignment="1" applyProtection="1">
      <alignment vertical="center"/>
      <protection locked="0"/>
    </xf>
    <xf numFmtId="0" fontId="7" fillId="0" borderId="28" xfId="0" applyFont="1" applyBorder="1" applyAlignment="1" applyProtection="1">
      <alignment horizontal="center" vertical="center"/>
      <protection locked="0"/>
    </xf>
    <xf numFmtId="0" fontId="30" fillId="0" borderId="0" xfId="0" applyFont="1" applyBorder="1" applyAlignment="1" applyProtection="1">
      <alignment vertical="center"/>
      <protection locked="0"/>
    </xf>
    <xf numFmtId="0" fontId="7" fillId="8" borderId="36" xfId="0" applyFont="1" applyFill="1" applyBorder="1" applyAlignment="1" applyProtection="1">
      <alignment horizontal="center" vertical="center"/>
    </xf>
    <xf numFmtId="0" fontId="7" fillId="8" borderId="65" xfId="0" applyFont="1" applyFill="1" applyBorder="1" applyAlignment="1" applyProtection="1">
      <alignment horizontal="center" vertical="center"/>
    </xf>
    <xf numFmtId="0" fontId="7" fillId="8" borderId="30" xfId="0" applyFont="1" applyFill="1" applyBorder="1" applyAlignment="1" applyProtection="1">
      <alignment horizontal="center" vertical="center"/>
    </xf>
    <xf numFmtId="0" fontId="49" fillId="0" borderId="34" xfId="0" applyFont="1" applyFill="1" applyBorder="1" applyAlignment="1" applyProtection="1">
      <alignment horizontal="center" vertical="center"/>
      <protection locked="0"/>
    </xf>
    <xf numFmtId="0" fontId="49" fillId="0" borderId="57" xfId="0" applyFont="1" applyFill="1" applyBorder="1" applyAlignment="1" applyProtection="1">
      <alignment horizontal="center" vertical="center"/>
      <protection locked="0"/>
    </xf>
    <xf numFmtId="0" fontId="8" fillId="0" borderId="45" xfId="0" applyFont="1" applyBorder="1" applyAlignment="1" applyProtection="1">
      <alignment horizontal="center" vertical="center"/>
    </xf>
    <xf numFmtId="0" fontId="49" fillId="0" borderId="45" xfId="0" applyFont="1" applyFill="1" applyBorder="1" applyAlignment="1" applyProtection="1">
      <alignment horizontal="center" vertical="center"/>
      <protection locked="0"/>
    </xf>
    <xf numFmtId="0" fontId="15" fillId="0" borderId="0" xfId="0" applyFont="1" applyAlignment="1">
      <alignment vertical="center"/>
    </xf>
    <xf numFmtId="0" fontId="0" fillId="0" borderId="39" xfId="0" applyBorder="1"/>
    <xf numFmtId="9" fontId="0" fillId="0" borderId="96" xfId="0" applyNumberFormat="1" applyBorder="1"/>
    <xf numFmtId="9" fontId="0" fillId="0" borderId="97" xfId="0" applyNumberFormat="1" applyBorder="1"/>
    <xf numFmtId="0" fontId="39" fillId="17" borderId="19" xfId="0" applyFont="1" applyFill="1" applyBorder="1" applyAlignment="1">
      <alignment horizontal="center"/>
    </xf>
    <xf numFmtId="0" fontId="39" fillId="17" borderId="35" xfId="0" applyFont="1" applyFill="1" applyBorder="1" applyAlignment="1">
      <alignment horizontal="center"/>
    </xf>
    <xf numFmtId="0" fontId="39" fillId="0" borderId="36" xfId="0" applyFont="1" applyBorder="1"/>
    <xf numFmtId="0" fontId="39" fillId="0" borderId="19" xfId="0" applyFont="1" applyBorder="1"/>
    <xf numFmtId="0" fontId="39" fillId="0" borderId="66" xfId="0" applyFont="1" applyBorder="1"/>
    <xf numFmtId="0" fontId="39" fillId="0" borderId="34" xfId="0" applyFont="1" applyBorder="1"/>
    <xf numFmtId="0" fontId="39" fillId="0" borderId="95" xfId="0" applyFont="1" applyBorder="1"/>
    <xf numFmtId="9" fontId="0" fillId="0" borderId="19" xfId="0" applyNumberFormat="1" applyBorder="1" applyAlignment="1">
      <alignment horizontal="center"/>
    </xf>
    <xf numFmtId="9" fontId="0" fillId="0" borderId="35" xfId="0" applyNumberFormat="1" applyBorder="1" applyAlignment="1">
      <alignment horizontal="center"/>
    </xf>
    <xf numFmtId="9" fontId="0" fillId="0" borderId="34" xfId="0" applyNumberFormat="1" applyBorder="1" applyAlignment="1">
      <alignment horizontal="center"/>
    </xf>
    <xf numFmtId="9" fontId="0" fillId="0" borderId="57" xfId="0" applyNumberFormat="1" applyBorder="1" applyAlignment="1">
      <alignment horizontal="center"/>
    </xf>
    <xf numFmtId="0" fontId="6" fillId="9" borderId="0" xfId="0" applyFont="1" applyFill="1" applyAlignment="1">
      <alignment vertical="center"/>
    </xf>
    <xf numFmtId="0" fontId="6" fillId="0" borderId="0" xfId="0" applyFont="1" applyAlignment="1">
      <alignment vertical="center"/>
    </xf>
    <xf numFmtId="0" fontId="40" fillId="0" borderId="0" xfId="0" applyFont="1" applyAlignment="1">
      <alignment vertical="center"/>
    </xf>
    <xf numFmtId="0" fontId="19" fillId="0" borderId="4" xfId="0" applyFont="1" applyBorder="1" applyAlignment="1">
      <alignment horizontal="center" vertical="center"/>
    </xf>
    <xf numFmtId="0" fontId="1" fillId="0" borderId="5" xfId="0" applyFont="1" applyBorder="1" applyAlignment="1">
      <alignment vertical="center"/>
    </xf>
    <xf numFmtId="0" fontId="14" fillId="0" borderId="5" xfId="0" applyFont="1" applyBorder="1" applyAlignment="1">
      <alignment horizontal="center" vertical="center"/>
    </xf>
    <xf numFmtId="0" fontId="1" fillId="0" borderId="5" xfId="0" applyFont="1" applyBorder="1" applyAlignment="1">
      <alignment horizontal="left" vertical="center"/>
    </xf>
    <xf numFmtId="0" fontId="1" fillId="0" borderId="7" xfId="0" applyFont="1" applyBorder="1" applyAlignment="1">
      <alignment horizontal="center" vertical="center"/>
    </xf>
    <xf numFmtId="0" fontId="14" fillId="0" borderId="7" xfId="0" applyFont="1" applyBorder="1" applyAlignment="1">
      <alignment horizontal="center" vertical="center"/>
    </xf>
    <xf numFmtId="0" fontId="1" fillId="0" borderId="7" xfId="0" applyFont="1" applyBorder="1" applyAlignment="1">
      <alignment horizontal="left" vertical="center"/>
    </xf>
    <xf numFmtId="14" fontId="14" fillId="0" borderId="8" xfId="0" applyNumberFormat="1" applyFont="1" applyBorder="1" applyAlignment="1">
      <alignment horizontal="left" vertical="center"/>
    </xf>
    <xf numFmtId="0" fontId="40" fillId="2" borderId="9" xfId="0" applyFont="1" applyFill="1" applyBorder="1" applyAlignment="1">
      <alignment horizontal="center" vertical="center"/>
    </xf>
    <xf numFmtId="0" fontId="14" fillId="2" borderId="12" xfId="0" applyFont="1" applyFill="1" applyBorder="1" applyAlignment="1">
      <alignment vertical="center"/>
    </xf>
    <xf numFmtId="0" fontId="14" fillId="6" borderId="12" xfId="0" applyFont="1" applyFill="1" applyBorder="1" applyAlignment="1">
      <alignment horizontal="center" vertical="center"/>
    </xf>
    <xf numFmtId="0" fontId="14" fillId="6" borderId="21" xfId="0" applyFont="1" applyFill="1" applyBorder="1" applyAlignment="1">
      <alignment horizontal="center" vertical="center"/>
    </xf>
    <xf numFmtId="0" fontId="6" fillId="0" borderId="3" xfId="0" applyFont="1" applyBorder="1" applyAlignment="1">
      <alignment horizontal="center" vertical="center"/>
    </xf>
    <xf numFmtId="0" fontId="1" fillId="0" borderId="3" xfId="0" applyFont="1" applyBorder="1" applyAlignment="1">
      <alignment horizontal="center" vertical="center" wrapText="1"/>
    </xf>
    <xf numFmtId="0" fontId="6" fillId="0" borderId="69" xfId="0" applyFont="1" applyBorder="1" applyAlignment="1">
      <alignment horizontal="center" vertical="center"/>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71" xfId="0" applyFont="1" applyBorder="1" applyAlignment="1">
      <alignment horizontal="center" vertical="center"/>
    </xf>
    <xf numFmtId="0" fontId="31" fillId="4" borderId="0" xfId="0" applyFont="1" applyFill="1" applyBorder="1" applyAlignment="1">
      <alignment vertical="center" wrapText="1"/>
    </xf>
    <xf numFmtId="0" fontId="1" fillId="4" borderId="62" xfId="0" applyFont="1" applyFill="1" applyBorder="1" applyAlignment="1">
      <alignment horizontal="center" vertical="center" wrapText="1"/>
    </xf>
    <xf numFmtId="0" fontId="1" fillId="4" borderId="86" xfId="0" applyFont="1" applyFill="1" applyBorder="1" applyAlignment="1">
      <alignment horizontal="center" vertical="center"/>
    </xf>
    <xf numFmtId="0" fontId="6" fillId="13" borderId="19" xfId="0" applyFont="1" applyFill="1" applyBorder="1" applyAlignment="1">
      <alignment vertical="center" wrapText="1"/>
    </xf>
    <xf numFmtId="0" fontId="6" fillId="0" borderId="48" xfId="0" applyFont="1" applyBorder="1" applyAlignment="1" applyProtection="1">
      <alignment horizontal="center" vertical="center"/>
      <protection locked="0"/>
    </xf>
    <xf numFmtId="0" fontId="6" fillId="18" borderId="19" xfId="0"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19" xfId="0" applyFont="1" applyBorder="1" applyAlignment="1">
      <alignment vertical="center" wrapText="1"/>
    </xf>
    <xf numFmtId="0" fontId="31" fillId="4" borderId="68" xfId="0" applyFont="1" applyFill="1" applyBorder="1" applyAlignment="1">
      <alignment vertical="center" wrapText="1"/>
    </xf>
    <xf numFmtId="0" fontId="1" fillId="4" borderId="16"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xf>
    <xf numFmtId="0" fontId="6" fillId="0" borderId="18" xfId="0" applyFont="1" applyFill="1" applyBorder="1" applyAlignment="1" applyProtection="1">
      <alignment vertical="center" wrapText="1"/>
      <protection locked="0"/>
    </xf>
    <xf numFmtId="0" fontId="6" fillId="0" borderId="70" xfId="0" applyFont="1" applyBorder="1" applyAlignment="1" applyProtection="1">
      <alignment vertical="center" wrapText="1"/>
      <protection locked="0"/>
    </xf>
    <xf numFmtId="0" fontId="6" fillId="0" borderId="71" xfId="0" applyFont="1" applyBorder="1" applyAlignment="1" applyProtection="1">
      <alignment vertical="center" wrapText="1"/>
      <protection locked="0"/>
    </xf>
    <xf numFmtId="0" fontId="1" fillId="4" borderId="62" xfId="0" applyFont="1" applyFill="1" applyBorder="1" applyAlignment="1" applyProtection="1">
      <alignment horizontal="center" vertical="center" wrapText="1"/>
    </xf>
    <xf numFmtId="0" fontId="1" fillId="4" borderId="86" xfId="0" applyFont="1" applyFill="1" applyBorder="1" applyAlignment="1" applyProtection="1">
      <alignment horizontal="center" vertical="center"/>
    </xf>
    <xf numFmtId="0" fontId="6" fillId="0" borderId="19" xfId="0" applyFont="1" applyFill="1" applyBorder="1" applyAlignment="1">
      <alignment vertical="center" wrapText="1"/>
    </xf>
    <xf numFmtId="0" fontId="6" fillId="0" borderId="19" xfId="0" applyFont="1" applyBorder="1" applyAlignment="1">
      <alignment horizontal="left" vertical="center" wrapText="1"/>
    </xf>
    <xf numFmtId="0" fontId="6" fillId="0" borderId="1" xfId="0" applyFont="1" applyBorder="1" applyAlignment="1" applyProtection="1">
      <alignment vertical="center" wrapText="1"/>
      <protection locked="0"/>
    </xf>
    <xf numFmtId="0" fontId="6" fillId="0" borderId="89" xfId="0" applyFont="1" applyBorder="1" applyAlignment="1" applyProtection="1">
      <alignment vertical="center" wrapText="1"/>
      <protection locked="0"/>
    </xf>
    <xf numFmtId="0" fontId="6" fillId="5" borderId="19" xfId="0" applyFont="1" applyFill="1" applyBorder="1" applyAlignment="1">
      <alignment vertical="center" wrapText="1"/>
    </xf>
    <xf numFmtId="0" fontId="31" fillId="4" borderId="16" xfId="0" applyFont="1" applyFill="1" applyBorder="1" applyAlignment="1">
      <alignment vertical="center" wrapText="1"/>
    </xf>
    <xf numFmtId="0" fontId="31" fillId="17" borderId="16" xfId="0" applyFont="1" applyFill="1" applyBorder="1" applyAlignment="1">
      <alignment vertical="center" wrapText="1"/>
    </xf>
    <xf numFmtId="0" fontId="6" fillId="17" borderId="16" xfId="0" applyFont="1" applyFill="1" applyBorder="1" applyAlignment="1" applyProtection="1">
      <alignment horizontal="center" vertical="center"/>
    </xf>
    <xf numFmtId="0" fontId="6" fillId="17" borderId="16" xfId="0" applyFont="1" applyFill="1" applyBorder="1" applyAlignment="1" applyProtection="1">
      <alignment vertical="center"/>
    </xf>
    <xf numFmtId="0" fontId="6" fillId="17" borderId="17" xfId="0" applyFont="1" applyFill="1" applyBorder="1" applyAlignment="1" applyProtection="1">
      <alignment vertical="center"/>
    </xf>
    <xf numFmtId="0" fontId="6" fillId="13" borderId="49" xfId="0" applyFont="1" applyFill="1" applyBorder="1" applyAlignment="1">
      <alignment vertical="center" wrapText="1"/>
    </xf>
    <xf numFmtId="0" fontId="6" fillId="0" borderId="19" xfId="0" applyFont="1" applyFill="1" applyBorder="1" applyAlignment="1" applyProtection="1">
      <alignment horizontal="center" vertical="center"/>
      <protection locked="0"/>
    </xf>
    <xf numFmtId="0" fontId="6" fillId="0" borderId="49" xfId="0" applyFont="1" applyFill="1" applyBorder="1" applyAlignment="1">
      <alignment vertical="center" wrapText="1"/>
    </xf>
    <xf numFmtId="0" fontId="6" fillId="11" borderId="19" xfId="0" applyFont="1" applyFill="1" applyBorder="1" applyAlignment="1">
      <alignment vertical="center" wrapText="1"/>
    </xf>
    <xf numFmtId="0" fontId="6" fillId="10" borderId="49" xfId="0" applyFont="1" applyFill="1" applyBorder="1" applyAlignment="1">
      <alignment vertical="center" wrapText="1"/>
    </xf>
    <xf numFmtId="0" fontId="6" fillId="0" borderId="19" xfId="0" applyFont="1" applyBorder="1" applyAlignment="1" applyProtection="1">
      <alignment horizontal="center" vertical="center"/>
    </xf>
    <xf numFmtId="0" fontId="40" fillId="17" borderId="16" xfId="0" applyFont="1" applyFill="1" applyBorder="1" applyAlignment="1" applyProtection="1">
      <alignment vertical="center"/>
    </xf>
    <xf numFmtId="0" fontId="40" fillId="17" borderId="17" xfId="0" applyFont="1" applyFill="1" applyBorder="1" applyAlignment="1" applyProtection="1">
      <alignment vertical="center"/>
    </xf>
    <xf numFmtId="0" fontId="6" fillId="10" borderId="19" xfId="0" applyFont="1" applyFill="1" applyBorder="1" applyAlignment="1">
      <alignment vertical="center" wrapText="1"/>
    </xf>
    <xf numFmtId="0" fontId="6" fillId="0" borderId="19" xfId="0" applyFont="1" applyFill="1" applyBorder="1" applyAlignment="1" applyProtection="1">
      <alignment horizontal="center" vertical="center"/>
    </xf>
    <xf numFmtId="0" fontId="40" fillId="0" borderId="0" xfId="0" applyFont="1" applyAlignment="1">
      <alignment horizontal="center" vertical="center"/>
    </xf>
    <xf numFmtId="0" fontId="43" fillId="12" borderId="65" xfId="0" applyFont="1" applyFill="1" applyBorder="1" applyAlignment="1">
      <alignment vertical="center" wrapText="1"/>
    </xf>
    <xf numFmtId="0" fontId="43" fillId="12" borderId="36" xfId="0" applyFont="1" applyFill="1" applyBorder="1" applyAlignment="1">
      <alignment vertical="center" wrapText="1"/>
    </xf>
    <xf numFmtId="0" fontId="41" fillId="19" borderId="34" xfId="0" applyFont="1" applyFill="1" applyBorder="1" applyAlignment="1">
      <alignment horizontal="center" vertical="center" wrapText="1"/>
    </xf>
    <xf numFmtId="0" fontId="41" fillId="19" borderId="34" xfId="0" applyFont="1" applyFill="1" applyBorder="1" applyAlignment="1">
      <alignment vertical="top" wrapText="1"/>
    </xf>
    <xf numFmtId="0" fontId="41" fillId="23" borderId="30" xfId="0" applyFont="1" applyFill="1" applyBorder="1" applyAlignment="1">
      <alignment vertical="top" wrapText="1"/>
    </xf>
    <xf numFmtId="0" fontId="44" fillId="19" borderId="57" xfId="0" applyFont="1" applyFill="1" applyBorder="1" applyAlignment="1">
      <alignment horizontal="left" vertical="center" wrapText="1"/>
    </xf>
    <xf numFmtId="0" fontId="1" fillId="17" borderId="76" xfId="0" applyFont="1" applyFill="1" applyBorder="1" applyAlignment="1" applyProtection="1">
      <alignment horizontal="center" vertical="center" wrapText="1"/>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left" vertical="center"/>
      <protection locked="0"/>
    </xf>
    <xf numFmtId="0" fontId="36" fillId="17" borderId="67" xfId="0" applyFont="1" applyFill="1" applyBorder="1" applyAlignment="1">
      <alignment horizontal="center"/>
    </xf>
    <xf numFmtId="0" fontId="36" fillId="17" borderId="37" xfId="0" applyFont="1" applyFill="1" applyBorder="1" applyAlignment="1">
      <alignment horizontal="center"/>
    </xf>
    <xf numFmtId="1" fontId="0" fillId="0" borderId="35" xfId="0" applyNumberFormat="1" applyBorder="1" applyAlignment="1">
      <alignment horizontal="center"/>
    </xf>
    <xf numFmtId="1" fontId="0" fillId="0" borderId="57" xfId="0" applyNumberFormat="1" applyBorder="1" applyAlignment="1">
      <alignment horizontal="center"/>
    </xf>
    <xf numFmtId="0" fontId="0" fillId="0" borderId="36" xfId="0" applyFill="1" applyBorder="1" applyAlignment="1">
      <alignment horizontal="center"/>
    </xf>
    <xf numFmtId="0" fontId="36" fillId="0" borderId="36" xfId="0" applyFont="1" applyBorder="1" applyAlignment="1">
      <alignment horizontal="center"/>
    </xf>
    <xf numFmtId="0" fontId="36" fillId="0" borderId="66" xfId="0" applyFont="1" applyBorder="1" applyAlignment="1">
      <alignment horizontal="center"/>
    </xf>
    <xf numFmtId="0" fontId="6" fillId="0" borderId="14" xfId="0" applyFont="1" applyBorder="1" applyAlignment="1">
      <alignment vertical="top" wrapText="1"/>
    </xf>
    <xf numFmtId="0" fontId="6" fillId="13" borderId="14" xfId="0" applyFont="1" applyFill="1" applyBorder="1" applyAlignment="1">
      <alignment vertical="top" wrapText="1"/>
    </xf>
    <xf numFmtId="0" fontId="30" fillId="0" borderId="0" xfId="0" applyFont="1" applyAlignment="1">
      <alignment horizontal="center" vertical="center" wrapText="1"/>
    </xf>
    <xf numFmtId="0" fontId="9" fillId="0" borderId="44" xfId="0" applyFont="1" applyBorder="1" applyAlignment="1"/>
    <xf numFmtId="0" fontId="9" fillId="0" borderId="98" xfId="0" applyFont="1" applyBorder="1" applyAlignment="1"/>
    <xf numFmtId="0" fontId="9" fillId="0" borderId="97" xfId="0" applyFont="1" applyBorder="1" applyAlignment="1">
      <alignment horizontal="center" vertical="center"/>
    </xf>
    <xf numFmtId="0" fontId="30" fillId="0" borderId="0" xfId="0" applyFont="1"/>
    <xf numFmtId="0" fontId="58" fillId="0" borderId="0" xfId="0" applyFont="1" applyAlignment="1">
      <alignment horizontal="center"/>
    </xf>
    <xf numFmtId="0" fontId="60" fillId="4" borderId="0" xfId="0" applyFont="1" applyFill="1" applyAlignment="1">
      <alignment horizontal="center"/>
    </xf>
    <xf numFmtId="0" fontId="60" fillId="10" borderId="0" xfId="0" applyFont="1" applyFill="1" applyAlignment="1">
      <alignment horizontal="center"/>
    </xf>
    <xf numFmtId="0" fontId="60" fillId="17" borderId="0" xfId="0" applyFont="1" applyFill="1" applyAlignment="1">
      <alignment horizontal="center"/>
    </xf>
    <xf numFmtId="0" fontId="0" fillId="0" borderId="0" xfId="0" applyAlignment="1">
      <alignment vertical="center"/>
    </xf>
    <xf numFmtId="0" fontId="55" fillId="25" borderId="76" xfId="0" applyFont="1" applyFill="1" applyBorder="1" applyAlignment="1">
      <alignment horizontal="center" vertical="center" wrapText="1"/>
    </xf>
    <xf numFmtId="0" fontId="54" fillId="7" borderId="79" xfId="0" applyFont="1" applyFill="1" applyBorder="1" applyAlignment="1">
      <alignment horizontal="center" vertical="center" wrapText="1"/>
    </xf>
    <xf numFmtId="0" fontId="0" fillId="0" borderId="80" xfId="0" applyBorder="1" applyAlignment="1">
      <alignment horizontal="left" vertical="center" wrapText="1"/>
    </xf>
    <xf numFmtId="0" fontId="39" fillId="10" borderId="36" xfId="0" applyFont="1" applyFill="1" applyBorder="1" applyAlignment="1">
      <alignment horizontal="center" vertical="center"/>
    </xf>
    <xf numFmtId="0" fontId="39" fillId="4" borderId="19" xfId="0" applyFont="1" applyFill="1" applyBorder="1" applyAlignment="1">
      <alignment horizontal="center" vertical="center"/>
    </xf>
    <xf numFmtId="0" fontId="39" fillId="17" borderId="19" xfId="0" applyFont="1" applyFill="1" applyBorder="1" applyAlignment="1">
      <alignment horizontal="center" vertical="center"/>
    </xf>
    <xf numFmtId="0" fontId="39" fillId="0" borderId="35" xfId="0" applyFont="1" applyBorder="1" applyAlignment="1">
      <alignment horizontal="center" vertical="center"/>
    </xf>
    <xf numFmtId="0" fontId="0" fillId="0" borderId="66" xfId="0" applyFont="1" applyBorder="1" applyAlignment="1">
      <alignment horizontal="center" vertical="center"/>
    </xf>
    <xf numFmtId="0" fontId="0" fillId="0" borderId="34" xfId="0" applyFont="1" applyBorder="1" applyAlignment="1">
      <alignment horizontal="center" vertical="center"/>
    </xf>
    <xf numFmtId="0" fontId="0" fillId="0" borderId="57" xfId="0" applyFont="1" applyBorder="1" applyAlignment="1">
      <alignment horizontal="center" vertical="center"/>
    </xf>
    <xf numFmtId="0" fontId="0" fillId="0" borderId="0" xfId="0" applyAlignment="1">
      <alignment horizontal="center" vertical="center"/>
    </xf>
    <xf numFmtId="0" fontId="52" fillId="0" borderId="80" xfId="0" applyFont="1" applyBorder="1" applyAlignment="1">
      <alignment horizontal="left" vertical="center" wrapText="1"/>
    </xf>
    <xf numFmtId="0" fontId="0" fillId="0" borderId="77" xfId="0" applyBorder="1" applyAlignment="1">
      <alignment horizontal="left" vertical="center" wrapText="1"/>
    </xf>
    <xf numFmtId="0" fontId="0" fillId="0" borderId="0" xfId="0" applyAlignment="1">
      <alignment vertical="center" wrapText="1"/>
    </xf>
    <xf numFmtId="0" fontId="1" fillId="10" borderId="9" xfId="0" applyFont="1" applyFill="1" applyBorder="1" applyAlignment="1">
      <alignment horizontal="center" vertical="center"/>
    </xf>
    <xf numFmtId="0" fontId="14" fillId="10" borderId="12" xfId="0" applyFont="1" applyFill="1" applyBorder="1" applyAlignment="1">
      <alignment vertical="center"/>
    </xf>
    <xf numFmtId="0" fontId="14" fillId="10" borderId="21" xfId="0" applyFont="1" applyFill="1" applyBorder="1" applyAlignment="1">
      <alignment vertical="center"/>
    </xf>
    <xf numFmtId="0" fontId="14" fillId="10" borderId="12" xfId="0" applyFont="1" applyFill="1" applyBorder="1" applyAlignment="1">
      <alignment horizontal="center" vertical="center"/>
    </xf>
    <xf numFmtId="0" fontId="14" fillId="10" borderId="21" xfId="0" applyFont="1" applyFill="1" applyBorder="1" applyAlignment="1">
      <alignment horizontal="center" vertical="center"/>
    </xf>
    <xf numFmtId="164" fontId="14" fillId="4" borderId="87" xfId="0" applyNumberFormat="1" applyFont="1" applyFill="1" applyBorder="1" applyAlignment="1">
      <alignment horizontal="center" vertical="center"/>
    </xf>
    <xf numFmtId="164" fontId="1" fillId="10" borderId="9" xfId="0" applyNumberFormat="1" applyFont="1" applyFill="1" applyBorder="1" applyAlignment="1">
      <alignment horizontal="center" vertical="center"/>
    </xf>
    <xf numFmtId="164" fontId="14" fillId="13" borderId="15" xfId="0" applyNumberFormat="1" applyFont="1" applyFill="1" applyBorder="1" applyAlignment="1">
      <alignment horizontal="center" vertical="center"/>
    </xf>
    <xf numFmtId="164" fontId="14" fillId="0" borderId="15" xfId="0" applyNumberFormat="1" applyFont="1" applyBorder="1" applyAlignment="1">
      <alignment horizontal="center" vertical="center"/>
    </xf>
    <xf numFmtId="164" fontId="14" fillId="4" borderId="15" xfId="0" applyNumberFormat="1" applyFont="1" applyFill="1" applyBorder="1" applyAlignment="1">
      <alignment horizontal="center" vertical="center"/>
    </xf>
    <xf numFmtId="164" fontId="14" fillId="0" borderId="83" xfId="0" applyNumberFormat="1" applyFont="1" applyBorder="1" applyAlignment="1">
      <alignment horizontal="center" vertical="center"/>
    </xf>
    <xf numFmtId="164" fontId="14" fillId="0" borderId="15" xfId="0" applyNumberFormat="1" applyFont="1" applyFill="1" applyBorder="1" applyAlignment="1">
      <alignment horizontal="center" vertical="center"/>
    </xf>
    <xf numFmtId="164" fontId="14" fillId="0" borderId="88" xfId="0" applyNumberFormat="1" applyFont="1" applyBorder="1" applyAlignment="1">
      <alignment horizontal="center" vertical="center"/>
    </xf>
    <xf numFmtId="164" fontId="14" fillId="17" borderId="15" xfId="0" applyNumberFormat="1" applyFont="1" applyFill="1" applyBorder="1" applyAlignment="1">
      <alignment horizontal="center" vertical="center"/>
    </xf>
    <xf numFmtId="164" fontId="14" fillId="13" borderId="18" xfId="0" applyNumberFormat="1" applyFont="1" applyFill="1" applyBorder="1" applyAlignment="1">
      <alignment horizontal="center" vertical="center"/>
    </xf>
    <xf numFmtId="164" fontId="14" fillId="12" borderId="18" xfId="0" applyNumberFormat="1" applyFont="1" applyFill="1" applyBorder="1" applyAlignment="1">
      <alignment horizontal="center" vertical="center"/>
    </xf>
    <xf numFmtId="164" fontId="14" fillId="14" borderId="18" xfId="0" applyNumberFormat="1" applyFont="1" applyFill="1" applyBorder="1" applyAlignment="1">
      <alignment horizontal="center" vertical="center"/>
    </xf>
    <xf numFmtId="164" fontId="14" fillId="15"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6" borderId="15" xfId="0" applyNumberFormat="1" applyFont="1" applyFill="1" applyBorder="1" applyAlignment="1">
      <alignment horizontal="center" vertical="center"/>
    </xf>
    <xf numFmtId="164" fontId="14" fillId="10" borderId="15" xfId="0" applyNumberFormat="1" applyFont="1" applyFill="1" applyBorder="1" applyAlignment="1">
      <alignment horizontal="center" vertical="center"/>
    </xf>
    <xf numFmtId="164" fontId="14" fillId="15" borderId="15" xfId="0" applyNumberFormat="1" applyFont="1" applyFill="1" applyBorder="1" applyAlignment="1">
      <alignment horizontal="center" vertical="center"/>
    </xf>
    <xf numFmtId="0" fontId="41" fillId="0" borderId="19" xfId="0" applyFont="1" applyFill="1" applyBorder="1" applyAlignment="1">
      <alignment horizontal="center" vertical="center" wrapText="1"/>
    </xf>
    <xf numFmtId="0" fontId="1" fillId="10" borderId="11" xfId="0" applyFont="1" applyFill="1" applyBorder="1" applyAlignment="1">
      <alignment vertical="center" wrapText="1"/>
    </xf>
    <xf numFmtId="0" fontId="1" fillId="10" borderId="6" xfId="0" applyFont="1" applyFill="1" applyBorder="1" applyAlignment="1">
      <alignment vertical="center" wrapText="1"/>
    </xf>
    <xf numFmtId="164" fontId="1" fillId="3" borderId="14" xfId="0" applyNumberFormat="1" applyFont="1" applyFill="1" applyBorder="1" applyAlignment="1">
      <alignment horizontal="center" vertical="center" wrapText="1"/>
    </xf>
    <xf numFmtId="164" fontId="31" fillId="4" borderId="14" xfId="0" applyNumberFormat="1" applyFont="1" applyFill="1" applyBorder="1" applyAlignment="1">
      <alignment horizontal="center" vertical="center" wrapText="1"/>
    </xf>
    <xf numFmtId="164" fontId="14" fillId="0" borderId="0" xfId="0" applyNumberFormat="1" applyFont="1" applyAlignment="1">
      <alignment horizontal="center" vertical="center"/>
    </xf>
    <xf numFmtId="0" fontId="6" fillId="13" borderId="8" xfId="0" applyFont="1" applyFill="1" applyBorder="1" applyAlignment="1">
      <alignment vertical="top"/>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1" fillId="13" borderId="8" xfId="0" applyFont="1" applyFill="1" applyBorder="1" applyAlignment="1">
      <alignment vertical="top" wrapText="1"/>
    </xf>
    <xf numFmtId="0" fontId="33" fillId="12" borderId="21" xfId="0" applyFont="1" applyFill="1" applyBorder="1" applyAlignment="1">
      <alignment vertical="center" wrapText="1"/>
    </xf>
    <xf numFmtId="0" fontId="6" fillId="11" borderId="6" xfId="0" applyFont="1" applyFill="1" applyBorder="1" applyAlignment="1">
      <alignment vertical="top" wrapText="1"/>
    </xf>
    <xf numFmtId="0" fontId="33" fillId="20" borderId="6" xfId="0" applyFont="1" applyFill="1" applyBorder="1" applyAlignment="1">
      <alignment vertical="top" wrapText="1"/>
    </xf>
    <xf numFmtId="0" fontId="33" fillId="21" borderId="6" xfId="0" applyFont="1" applyFill="1" applyBorder="1" applyAlignment="1">
      <alignment vertical="top" wrapText="1"/>
    </xf>
    <xf numFmtId="0" fontId="33" fillId="12" borderId="21" xfId="0" applyFont="1" applyFill="1" applyBorder="1" applyAlignment="1">
      <alignment vertical="top" wrapText="1"/>
    </xf>
    <xf numFmtId="0" fontId="33" fillId="20" borderId="21" xfId="0" applyFont="1" applyFill="1" applyBorder="1" applyAlignment="1">
      <alignment vertical="top" wrapText="1"/>
    </xf>
    <xf numFmtId="164" fontId="1" fillId="10" borderId="14" xfId="0" applyNumberFormat="1" applyFont="1" applyFill="1" applyBorder="1" applyAlignment="1">
      <alignment horizontal="center" vertical="center" wrapText="1"/>
    </xf>
    <xf numFmtId="0" fontId="1" fillId="10" borderId="14" xfId="0" applyFont="1" applyFill="1" applyBorder="1" applyAlignment="1">
      <alignment vertical="center" wrapText="1"/>
    </xf>
    <xf numFmtId="0" fontId="1" fillId="10" borderId="14" xfId="0" applyFont="1" applyFill="1" applyBorder="1" applyAlignment="1">
      <alignment horizontal="center" vertical="center" wrapText="1"/>
    </xf>
    <xf numFmtId="164" fontId="14" fillId="0" borderId="14" xfId="0" applyNumberFormat="1" applyFont="1" applyBorder="1" applyAlignment="1">
      <alignment horizontal="center" vertical="center"/>
    </xf>
    <xf numFmtId="164" fontId="14" fillId="12" borderId="14" xfId="0" applyNumberFormat="1" applyFont="1" applyFill="1" applyBorder="1" applyAlignment="1">
      <alignment horizontal="center" vertical="center"/>
    </xf>
    <xf numFmtId="164" fontId="14" fillId="20" borderId="14" xfId="0" applyNumberFormat="1" applyFont="1" applyFill="1" applyBorder="1" applyAlignment="1">
      <alignment horizontal="center" vertical="center"/>
    </xf>
    <xf numFmtId="164" fontId="14" fillId="21" borderId="14" xfId="0" applyNumberFormat="1" applyFont="1" applyFill="1" applyBorder="1" applyAlignment="1">
      <alignment horizontal="center" vertical="center"/>
    </xf>
    <xf numFmtId="164" fontId="14" fillId="0" borderId="14" xfId="0" applyNumberFormat="1" applyFont="1" applyFill="1" applyBorder="1" applyAlignment="1">
      <alignment horizontal="center" vertical="center"/>
    </xf>
    <xf numFmtId="0" fontId="1" fillId="0" borderId="19" xfId="0" applyFont="1" applyBorder="1" applyAlignment="1">
      <alignment horizontal="center" vertical="center"/>
    </xf>
    <xf numFmtId="0" fontId="61" fillId="17" borderId="67" xfId="0" applyFont="1" applyFill="1" applyBorder="1" applyAlignment="1">
      <alignment horizontal="center"/>
    </xf>
    <xf numFmtId="0" fontId="61" fillId="17" borderId="33" xfId="0" applyFont="1" applyFill="1" applyBorder="1" applyAlignment="1">
      <alignment horizontal="center"/>
    </xf>
    <xf numFmtId="0" fontId="61" fillId="17" borderId="37" xfId="0" applyFont="1" applyFill="1" applyBorder="1" applyAlignment="1">
      <alignment horizontal="center"/>
    </xf>
    <xf numFmtId="0" fontId="56" fillId="4" borderId="79" xfId="0" applyFont="1" applyFill="1" applyBorder="1"/>
    <xf numFmtId="0" fontId="56" fillId="12" borderId="77" xfId="0" applyFont="1" applyFill="1" applyBorder="1"/>
    <xf numFmtId="0" fontId="63" fillId="0" borderId="66" xfId="0" applyFont="1" applyBorder="1" applyAlignment="1">
      <alignment horizontal="center"/>
    </xf>
    <xf numFmtId="0" fontId="63" fillId="0" borderId="34" xfId="0" applyFont="1" applyBorder="1" applyAlignment="1">
      <alignment horizontal="center"/>
    </xf>
    <xf numFmtId="0" fontId="56" fillId="0" borderId="0" xfId="0" applyFont="1" applyFill="1" applyAlignment="1">
      <alignment horizontal="center"/>
    </xf>
    <xf numFmtId="0" fontId="56" fillId="0" borderId="0" xfId="0" applyFont="1" applyFill="1"/>
    <xf numFmtId="0" fontId="0" fillId="0" borderId="0" xfId="0" applyAlignment="1" applyProtection="1">
      <alignment vertical="center"/>
      <protection locked="0"/>
    </xf>
    <xf numFmtId="0" fontId="10" fillId="0" borderId="0" xfId="0" applyFont="1" applyAlignment="1" applyProtection="1">
      <alignment horizontal="center" vertical="center"/>
      <protection locked="0"/>
    </xf>
    <xf numFmtId="0" fontId="11" fillId="17" borderId="76" xfId="0" applyFont="1" applyFill="1" applyBorder="1" applyAlignment="1" applyProtection="1">
      <alignment horizontal="center" vertical="center"/>
      <protection locked="0"/>
    </xf>
    <xf numFmtId="0" fontId="1" fillId="17" borderId="44" xfId="0" applyFont="1" applyFill="1" applyBorder="1" applyAlignment="1" applyProtection="1">
      <alignment horizontal="center" vertical="center" wrapText="1"/>
      <protection locked="0"/>
    </xf>
    <xf numFmtId="9" fontId="6" fillId="0" borderId="79" xfId="0" applyNumberFormat="1" applyFont="1" applyFill="1" applyBorder="1" applyAlignment="1" applyProtection="1">
      <alignment horizontal="center" vertical="center" wrapText="1"/>
    </xf>
    <xf numFmtId="9" fontId="6" fillId="0" borderId="80" xfId="0" applyNumberFormat="1" applyFont="1" applyFill="1" applyBorder="1" applyAlignment="1" applyProtection="1">
      <alignment horizontal="center" vertical="center" wrapText="1"/>
    </xf>
    <xf numFmtId="9" fontId="6" fillId="0" borderId="77" xfId="0" applyNumberFormat="1" applyFont="1" applyFill="1" applyBorder="1" applyAlignment="1" applyProtection="1">
      <alignment horizontal="center" vertical="center" wrapText="1"/>
    </xf>
    <xf numFmtId="0" fontId="10" fillId="0" borderId="78" xfId="0" applyFont="1" applyBorder="1" applyAlignment="1" applyProtection="1">
      <alignment horizontal="center" vertical="center"/>
      <protection locked="0"/>
    </xf>
    <xf numFmtId="0" fontId="6" fillId="0" borderId="37" xfId="0" applyFont="1" applyFill="1" applyBorder="1" applyAlignment="1" applyProtection="1">
      <alignment vertical="center" wrapText="1"/>
      <protection locked="0"/>
    </xf>
    <xf numFmtId="0" fontId="10" fillId="0" borderId="59" xfId="0" applyFont="1" applyBorder="1" applyAlignment="1" applyProtection="1">
      <alignment horizontal="center" vertical="center"/>
      <protection locked="0"/>
    </xf>
    <xf numFmtId="0" fontId="13" fillId="0" borderId="35" xfId="0" applyFont="1" applyFill="1" applyBorder="1" applyAlignment="1" applyProtection="1">
      <alignment vertical="center" wrapText="1"/>
      <protection locked="0"/>
    </xf>
    <xf numFmtId="0" fontId="10" fillId="0" borderId="35" xfId="0" applyFont="1" applyFill="1" applyBorder="1" applyAlignment="1" applyProtection="1">
      <alignment vertical="center" wrapText="1"/>
      <protection locked="0"/>
    </xf>
    <xf numFmtId="0" fontId="6" fillId="0" borderId="35" xfId="0" applyFont="1" applyFill="1" applyBorder="1" applyAlignment="1" applyProtection="1">
      <alignment vertical="center" wrapText="1"/>
      <protection locked="0"/>
    </xf>
    <xf numFmtId="0" fontId="6" fillId="0" borderId="19" xfId="0" applyFont="1" applyFill="1" applyBorder="1" applyAlignment="1" applyProtection="1">
      <alignment vertical="center" wrapText="1"/>
      <protection locked="0"/>
    </xf>
    <xf numFmtId="0" fontId="13" fillId="0" borderId="19" xfId="0" applyFont="1" applyFill="1" applyBorder="1" applyAlignment="1" applyProtection="1">
      <alignment vertical="center" wrapText="1"/>
      <protection locked="0"/>
    </xf>
    <xf numFmtId="0" fontId="10" fillId="0" borderId="19" xfId="0" applyFont="1" applyFill="1" applyBorder="1" applyAlignment="1" applyProtection="1">
      <alignment vertical="center" wrapText="1"/>
      <protection locked="0"/>
    </xf>
    <xf numFmtId="0" fontId="10" fillId="0" borderId="81" xfId="0" applyFont="1" applyBorder="1" applyAlignment="1" applyProtection="1">
      <alignment horizontal="center" vertical="center"/>
      <protection locked="0"/>
    </xf>
    <xf numFmtId="0" fontId="10" fillId="0" borderId="34" xfId="0" applyFont="1" applyFill="1" applyBorder="1" applyAlignment="1" applyProtection="1">
      <alignment vertical="center" wrapText="1"/>
      <protection locked="0"/>
    </xf>
    <xf numFmtId="0" fontId="25" fillId="0" borderId="0" xfId="0" applyFont="1" applyAlignment="1" applyProtection="1">
      <alignment vertical="center" wrapText="1"/>
      <protection locked="0"/>
    </xf>
    <xf numFmtId="9" fontId="25" fillId="0" borderId="0" xfId="0" applyNumberFormat="1" applyFont="1" applyAlignment="1" applyProtection="1">
      <alignment horizontal="center" vertical="center"/>
    </xf>
    <xf numFmtId="0" fontId="11" fillId="0" borderId="76" xfId="0" applyFont="1" applyFill="1" applyBorder="1" applyAlignment="1" applyProtection="1">
      <alignment horizontal="right" vertical="center" wrapText="1"/>
      <protection locked="0"/>
    </xf>
    <xf numFmtId="10" fontId="25" fillId="0" borderId="0" xfId="0" applyNumberFormat="1" applyFont="1" applyAlignment="1" applyProtection="1">
      <alignment vertical="center" wrapText="1"/>
      <protection locked="0"/>
    </xf>
    <xf numFmtId="0" fontId="66" fillId="4" borderId="76" xfId="0" applyFont="1" applyFill="1" applyBorder="1" applyAlignment="1">
      <alignment horizontal="center"/>
    </xf>
    <xf numFmtId="0" fontId="23" fillId="10" borderId="16" xfId="0" applyFont="1" applyFill="1" applyBorder="1" applyAlignment="1">
      <alignment horizontal="center" vertical="center"/>
    </xf>
    <xf numFmtId="164" fontId="14" fillId="12" borderId="15" xfId="0" applyNumberFormat="1" applyFont="1" applyFill="1" applyBorder="1" applyAlignment="1">
      <alignment horizontal="center" vertical="center"/>
    </xf>
    <xf numFmtId="0" fontId="6" fillId="12" borderId="19" xfId="0" applyFont="1" applyFill="1" applyBorder="1" applyAlignment="1">
      <alignment vertical="center" wrapText="1"/>
    </xf>
    <xf numFmtId="164" fontId="14" fillId="12" borderId="83" xfId="0" applyNumberFormat="1" applyFont="1" applyFill="1" applyBorder="1" applyAlignment="1">
      <alignment horizontal="center" vertical="center"/>
    </xf>
    <xf numFmtId="0" fontId="6" fillId="0" borderId="19" xfId="0" applyFont="1" applyBorder="1" applyAlignment="1" applyProtection="1">
      <alignment vertical="center" wrapText="1"/>
      <protection locked="0"/>
    </xf>
    <xf numFmtId="0" fontId="1" fillId="0" borderId="0" xfId="0" applyFont="1" applyAlignment="1">
      <alignment horizontal="left" vertical="center"/>
    </xf>
    <xf numFmtId="0" fontId="5" fillId="0" borderId="0" xfId="0" applyFont="1" applyAlignment="1">
      <alignment vertical="center"/>
    </xf>
    <xf numFmtId="165" fontId="6" fillId="0" borderId="0" xfId="0" applyNumberFormat="1" applyFont="1" applyAlignment="1">
      <alignment vertical="center"/>
    </xf>
    <xf numFmtId="10" fontId="6" fillId="0" borderId="0" xfId="0" applyNumberFormat="1" applyFont="1" applyAlignment="1">
      <alignment vertical="center"/>
    </xf>
    <xf numFmtId="0" fontId="6" fillId="0" borderId="0" xfId="0" applyFont="1" applyAlignment="1">
      <alignment horizontal="center" vertical="center"/>
    </xf>
    <xf numFmtId="14" fontId="6" fillId="0" borderId="0" xfId="0" applyNumberFormat="1" applyFont="1" applyAlignment="1">
      <alignment vertical="center"/>
    </xf>
    <xf numFmtId="0" fontId="18" fillId="0" borderId="0" xfId="0" applyFont="1" applyAlignment="1">
      <alignment horizontal="left" vertical="center"/>
    </xf>
    <xf numFmtId="0" fontId="20" fillId="0" borderId="0" xfId="0" applyFont="1" applyAlignment="1">
      <alignment horizontal="center" vertical="center"/>
    </xf>
    <xf numFmtId="0" fontId="6" fillId="0" borderId="0" xfId="0" applyFont="1" applyFill="1" applyAlignment="1">
      <alignment vertical="center"/>
    </xf>
    <xf numFmtId="0" fontId="20" fillId="0" borderId="0" xfId="0" applyFont="1" applyAlignment="1">
      <alignment horizontal="right" vertical="center"/>
    </xf>
    <xf numFmtId="0" fontId="20" fillId="4" borderId="76" xfId="0" applyFont="1" applyFill="1" applyBorder="1" applyAlignment="1">
      <alignment horizontal="center" vertical="center"/>
    </xf>
    <xf numFmtId="0" fontId="1" fillId="0" borderId="0" xfId="0" applyFont="1" applyAlignment="1">
      <alignment horizontal="center" vertical="center"/>
    </xf>
    <xf numFmtId="164" fontId="22" fillId="10" borderId="19" xfId="0" applyNumberFormat="1" applyFont="1" applyFill="1" applyBorder="1" applyAlignment="1">
      <alignment horizontal="center" vertical="center"/>
    </xf>
    <xf numFmtId="0" fontId="23" fillId="10" borderId="49" xfId="0" applyFont="1" applyFill="1" applyBorder="1" applyAlignment="1">
      <alignment vertical="center" wrapText="1"/>
    </xf>
    <xf numFmtId="165" fontId="23" fillId="10" borderId="16" xfId="0" applyNumberFormat="1" applyFont="1" applyFill="1" applyBorder="1" applyAlignment="1">
      <alignment vertical="center" wrapText="1"/>
    </xf>
    <xf numFmtId="0" fontId="23" fillId="10" borderId="16" xfId="0" applyFont="1" applyFill="1" applyBorder="1" applyAlignment="1">
      <alignment vertical="center" wrapText="1"/>
    </xf>
    <xf numFmtId="164" fontId="22" fillId="4" borderId="19" xfId="0" applyNumberFormat="1" applyFont="1" applyFill="1" applyBorder="1" applyAlignment="1">
      <alignment horizontal="center" vertical="center"/>
    </xf>
    <xf numFmtId="0" fontId="23" fillId="4" borderId="49" xfId="0" applyFont="1" applyFill="1" applyBorder="1" applyAlignment="1">
      <alignment vertical="center" wrapText="1"/>
    </xf>
    <xf numFmtId="0" fontId="22" fillId="4" borderId="16" xfId="0" applyFont="1" applyFill="1" applyBorder="1" applyAlignment="1">
      <alignment vertical="center" wrapText="1"/>
    </xf>
    <xf numFmtId="0" fontId="22" fillId="0" borderId="0" xfId="0" applyFont="1" applyAlignment="1">
      <alignment vertical="center"/>
    </xf>
    <xf numFmtId="164" fontId="22" fillId="13" borderId="19" xfId="0" applyNumberFormat="1" applyFont="1" applyFill="1" applyBorder="1" applyAlignment="1">
      <alignment horizontal="center" vertical="center"/>
    </xf>
    <xf numFmtId="0" fontId="23" fillId="13" borderId="49" xfId="0" applyFont="1" applyFill="1" applyBorder="1" applyAlignment="1">
      <alignment vertical="center" wrapText="1"/>
    </xf>
    <xf numFmtId="0" fontId="25" fillId="0" borderId="0" xfId="0" applyFont="1" applyAlignment="1">
      <alignment vertical="center"/>
    </xf>
    <xf numFmtId="164" fontId="22" fillId="0" borderId="19" xfId="0" applyNumberFormat="1" applyFont="1" applyFill="1" applyBorder="1" applyAlignment="1">
      <alignment horizontal="center" vertical="center"/>
    </xf>
    <xf numFmtId="0" fontId="23" fillId="0" borderId="49" xfId="0" applyFont="1" applyFill="1" applyBorder="1" applyAlignment="1">
      <alignment vertical="center" wrapText="1"/>
    </xf>
    <xf numFmtId="0" fontId="16" fillId="0" borderId="0" xfId="0" applyFont="1" applyAlignment="1">
      <alignment vertical="center"/>
    </xf>
    <xf numFmtId="164" fontId="22" fillId="12" borderId="19" xfId="0" applyNumberFormat="1" applyFont="1" applyFill="1" applyBorder="1" applyAlignment="1">
      <alignment horizontal="center" vertical="center"/>
    </xf>
    <xf numFmtId="0" fontId="23" fillId="12" borderId="49" xfId="0" applyFont="1" applyFill="1" applyBorder="1" applyAlignment="1">
      <alignment vertical="center" wrapText="1"/>
    </xf>
    <xf numFmtId="0" fontId="25" fillId="0" borderId="0" xfId="0" applyFont="1" applyFill="1" applyAlignment="1">
      <alignment vertical="center"/>
    </xf>
    <xf numFmtId="0" fontId="16" fillId="0" borderId="0" xfId="0" applyFont="1" applyFill="1" applyAlignment="1">
      <alignment vertical="center"/>
    </xf>
    <xf numFmtId="164" fontId="22" fillId="17" borderId="19" xfId="0" applyNumberFormat="1" applyFont="1" applyFill="1" applyBorder="1" applyAlignment="1">
      <alignment horizontal="center" vertical="center"/>
    </xf>
    <xf numFmtId="0" fontId="23" fillId="17" borderId="49" xfId="0" applyFont="1" applyFill="1" applyBorder="1" applyAlignment="1">
      <alignment vertical="center" wrapText="1"/>
    </xf>
    <xf numFmtId="0" fontId="22" fillId="17" borderId="16" xfId="0" applyFont="1" applyFill="1" applyBorder="1" applyAlignment="1">
      <alignment vertical="center" wrapText="1"/>
    </xf>
    <xf numFmtId="165" fontId="22" fillId="17" borderId="16" xfId="0" applyNumberFormat="1" applyFont="1" applyFill="1" applyBorder="1" applyAlignment="1">
      <alignment vertical="center" wrapText="1"/>
    </xf>
    <xf numFmtId="0" fontId="22" fillId="4" borderId="62" xfId="0" applyFont="1" applyFill="1" applyBorder="1" applyAlignment="1">
      <alignment vertical="center" wrapText="1"/>
    </xf>
    <xf numFmtId="164" fontId="22" fillId="0" borderId="0" xfId="0" applyNumberFormat="1" applyFont="1" applyAlignment="1">
      <alignment horizontal="center" vertical="center"/>
    </xf>
    <xf numFmtId="0" fontId="25" fillId="0" borderId="0" xfId="0" applyFont="1" applyAlignment="1">
      <alignment vertical="center" wrapText="1"/>
    </xf>
    <xf numFmtId="0" fontId="25" fillId="0" borderId="0" xfId="0" applyFont="1" applyAlignment="1">
      <alignment horizontal="center" vertical="center"/>
    </xf>
    <xf numFmtId="165" fontId="25" fillId="0" borderId="0" xfId="0" applyNumberFormat="1" applyFont="1" applyAlignment="1">
      <alignment vertical="center"/>
    </xf>
    <xf numFmtId="165" fontId="25" fillId="0" borderId="0" xfId="0" applyNumberFormat="1" applyFont="1" applyBorder="1" applyAlignment="1">
      <alignment vertical="center"/>
    </xf>
    <xf numFmtId="10" fontId="25" fillId="0" borderId="0" xfId="0" applyNumberFormat="1" applyFont="1" applyBorder="1" applyAlignment="1">
      <alignment vertical="center"/>
    </xf>
    <xf numFmtId="0" fontId="10" fillId="12" borderId="49" xfId="0" applyFont="1" applyFill="1" applyBorder="1" applyAlignment="1">
      <alignment wrapText="1"/>
    </xf>
    <xf numFmtId="0" fontId="1" fillId="0" borderId="0" xfId="0" applyFont="1"/>
    <xf numFmtId="0" fontId="30" fillId="26" borderId="0" xfId="0" applyFont="1" applyFill="1"/>
    <xf numFmtId="0" fontId="30" fillId="0" borderId="0" xfId="0" applyFont="1" applyFill="1" applyBorder="1" applyAlignment="1">
      <alignment horizontal="center" vertical="center"/>
    </xf>
    <xf numFmtId="0" fontId="30" fillId="0" borderId="99" xfId="0" applyFont="1" applyBorder="1" applyAlignment="1">
      <alignment horizontal="left" vertical="center" wrapText="1"/>
    </xf>
    <xf numFmtId="0" fontId="38" fillId="17" borderId="67" xfId="0" applyFont="1" applyFill="1" applyBorder="1" applyAlignment="1">
      <alignment horizontal="center" vertical="center" wrapText="1"/>
    </xf>
    <xf numFmtId="0" fontId="38" fillId="17" borderId="33" xfId="0" applyFont="1" applyFill="1" applyBorder="1" applyAlignment="1">
      <alignment horizontal="center" vertical="center" wrapText="1"/>
    </xf>
    <xf numFmtId="0" fontId="38" fillId="17" borderId="33" xfId="0" applyFont="1" applyFill="1" applyBorder="1" applyAlignment="1">
      <alignment horizontal="center" vertical="center"/>
    </xf>
    <xf numFmtId="0" fontId="14" fillId="0" borderId="33" xfId="0" applyFont="1" applyFill="1" applyBorder="1" applyAlignment="1">
      <alignment vertical="center"/>
    </xf>
    <xf numFmtId="0" fontId="60" fillId="10" borderId="33" xfId="0" applyFont="1" applyFill="1" applyBorder="1" applyAlignment="1">
      <alignment horizontal="center" vertical="center"/>
    </xf>
    <xf numFmtId="0" fontId="60" fillId="4" borderId="33" xfId="0" applyFont="1" applyFill="1" applyBorder="1" applyAlignment="1">
      <alignment horizontal="center" vertical="center"/>
    </xf>
    <xf numFmtId="0" fontId="60" fillId="17" borderId="37" xfId="0" applyFont="1" applyFill="1" applyBorder="1" applyAlignment="1">
      <alignment horizontal="center" vertical="center"/>
    </xf>
    <xf numFmtId="0" fontId="14" fillId="0" borderId="0" xfId="0" applyFont="1" applyAlignment="1">
      <alignment vertical="center"/>
    </xf>
    <xf numFmtId="0" fontId="67" fillId="0" borderId="36" xfId="0" applyFont="1" applyFill="1" applyBorder="1" applyAlignment="1">
      <alignment horizontal="center" vertical="center"/>
    </xf>
    <xf numFmtId="0" fontId="0" fillId="0" borderId="19" xfId="0" applyBorder="1" applyAlignment="1">
      <alignment vertical="center" wrapText="1"/>
    </xf>
    <xf numFmtId="0" fontId="36" fillId="0" borderId="19" xfId="0" applyFont="1" applyBorder="1" applyAlignment="1">
      <alignment horizontal="center" vertical="center"/>
    </xf>
    <xf numFmtId="0" fontId="41" fillId="0" borderId="19" xfId="0" applyFont="1" applyBorder="1" applyAlignment="1">
      <alignment vertical="center" wrapText="1"/>
    </xf>
    <xf numFmtId="9" fontId="41" fillId="0" borderId="19" xfId="0" applyNumberFormat="1" applyFont="1" applyBorder="1" applyAlignment="1">
      <alignment horizontal="center" vertical="center" wrapText="1"/>
    </xf>
    <xf numFmtId="0" fontId="0" fillId="0" borderId="19" xfId="0" applyBorder="1" applyAlignment="1">
      <alignment vertical="center"/>
    </xf>
    <xf numFmtId="0" fontId="14" fillId="0" borderId="19" xfId="0" applyFont="1" applyFill="1" applyBorder="1" applyAlignment="1">
      <alignment horizontal="center"/>
    </xf>
    <xf numFmtId="0" fontId="14" fillId="0" borderId="35" xfId="0" applyFont="1" applyFill="1" applyBorder="1" applyAlignment="1">
      <alignment horizontal="center"/>
    </xf>
    <xf numFmtId="0" fontId="67" fillId="0" borderId="66" xfId="0" applyFont="1" applyFill="1" applyBorder="1" applyAlignment="1">
      <alignment horizontal="center" vertical="center"/>
    </xf>
    <xf numFmtId="0" fontId="0" fillId="0" borderId="34" xfId="0" applyBorder="1" applyAlignment="1">
      <alignment vertical="center" wrapText="1"/>
    </xf>
    <xf numFmtId="0" fontId="36" fillId="0" borderId="34" xfId="0" applyFont="1" applyBorder="1" applyAlignment="1">
      <alignment horizontal="center" vertical="center"/>
    </xf>
    <xf numFmtId="0" fontId="41" fillId="0" borderId="34" xfId="0" applyFont="1" applyBorder="1" applyAlignment="1">
      <alignment vertical="center" wrapText="1"/>
    </xf>
    <xf numFmtId="9" fontId="41" fillId="0" borderId="34" xfId="0" applyNumberFormat="1" applyFont="1" applyBorder="1" applyAlignment="1">
      <alignment horizontal="center" vertical="center" wrapText="1"/>
    </xf>
    <xf numFmtId="0" fontId="0" fillId="0" borderId="34" xfId="0" applyBorder="1" applyAlignment="1">
      <alignment vertical="center"/>
    </xf>
    <xf numFmtId="0" fontId="14" fillId="0" borderId="34" xfId="0" applyFont="1" applyFill="1" applyBorder="1" applyAlignment="1">
      <alignment horizontal="center"/>
    </xf>
    <xf numFmtId="0" fontId="14" fillId="0" borderId="57" xfId="0" applyFont="1" applyFill="1" applyBorder="1" applyAlignment="1">
      <alignment horizontal="center"/>
    </xf>
    <xf numFmtId="0" fontId="14" fillId="0" borderId="64" xfId="0" applyFont="1" applyFill="1" applyBorder="1" applyAlignment="1">
      <alignment horizontal="center"/>
    </xf>
    <xf numFmtId="0" fontId="60" fillId="10" borderId="10" xfId="0" applyFont="1" applyFill="1" applyBorder="1" applyAlignment="1">
      <alignment horizontal="center"/>
    </xf>
    <xf numFmtId="0" fontId="60" fillId="4" borderId="10" xfId="0" applyFont="1" applyFill="1" applyBorder="1" applyAlignment="1">
      <alignment horizontal="center"/>
    </xf>
    <xf numFmtId="0" fontId="60" fillId="17" borderId="60" xfId="0" applyFont="1" applyFill="1" applyBorder="1" applyAlignment="1">
      <alignment horizontal="center"/>
    </xf>
    <xf numFmtId="0" fontId="14" fillId="0" borderId="66" xfId="0" applyFont="1" applyBorder="1"/>
    <xf numFmtId="0" fontId="0" fillId="0" borderId="80" xfId="0" applyBorder="1" applyAlignment="1">
      <alignment horizontal="left"/>
    </xf>
    <xf numFmtId="9" fontId="0" fillId="0" borderId="80" xfId="0" applyNumberFormat="1" applyBorder="1" applyAlignment="1">
      <alignment horizontal="left" indent="1"/>
    </xf>
    <xf numFmtId="0" fontId="0" fillId="0" borderId="80" xfId="0" applyBorder="1" applyAlignment="1">
      <alignment horizontal="left" indent="2"/>
    </xf>
    <xf numFmtId="0" fontId="0" fillId="0" borderId="80" xfId="0" applyBorder="1" applyAlignment="1">
      <alignment horizontal="left" indent="3"/>
    </xf>
    <xf numFmtId="0" fontId="0" fillId="0" borderId="80" xfId="0" applyBorder="1" applyAlignment="1">
      <alignment horizontal="left" indent="4"/>
    </xf>
    <xf numFmtId="0" fontId="0" fillId="0" borderId="80" xfId="0" applyBorder="1" applyAlignment="1">
      <alignment horizontal="left" indent="5"/>
    </xf>
    <xf numFmtId="0" fontId="0" fillId="0" borderId="80" xfId="0" applyBorder="1" applyAlignment="1">
      <alignment horizontal="left" indent="6"/>
    </xf>
    <xf numFmtId="0" fontId="0" fillId="0" borderId="77" xfId="0" applyBorder="1" applyAlignment="1">
      <alignment horizontal="left"/>
    </xf>
    <xf numFmtId="0" fontId="55" fillId="25" borderId="79" xfId="0" applyFont="1" applyFill="1" applyBorder="1" applyAlignment="1">
      <alignment horizontal="center" vertical="center"/>
    </xf>
    <xf numFmtId="0" fontId="63" fillId="0" borderId="76" xfId="0" applyFont="1" applyBorder="1" applyAlignment="1" applyProtection="1">
      <alignment horizontal="center" vertical="center"/>
    </xf>
    <xf numFmtId="0" fontId="56" fillId="0" borderId="76" xfId="0" applyFont="1" applyBorder="1" applyAlignment="1" applyProtection="1">
      <alignment horizontal="center" vertical="center" wrapText="1"/>
    </xf>
    <xf numFmtId="0" fontId="10" fillId="0" borderId="37" xfId="0" applyFont="1" applyBorder="1" applyAlignment="1" applyProtection="1">
      <alignment horizontal="center" vertical="center"/>
      <protection locked="0"/>
    </xf>
    <xf numFmtId="14" fontId="6" fillId="0" borderId="57" xfId="0" applyNumberFormat="1" applyFont="1" applyBorder="1" applyAlignment="1" applyProtection="1">
      <alignment horizontal="center" vertical="center"/>
    </xf>
    <xf numFmtId="0" fontId="6" fillId="0" borderId="67" xfId="0" quotePrefix="1"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6" xfId="0" quotePrefix="1"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66" xfId="0" quotePrefix="1"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164" fontId="14" fillId="0" borderId="0" xfId="0" applyNumberFormat="1" applyFont="1" applyBorder="1" applyAlignment="1">
      <alignment horizontal="center" vertical="center"/>
    </xf>
    <xf numFmtId="0" fontId="36" fillId="17" borderId="33" xfId="0" applyFont="1" applyFill="1" applyBorder="1" applyAlignment="1">
      <alignment horizontal="center" vertical="center"/>
    </xf>
    <xf numFmtId="10" fontId="36" fillId="17" borderId="33" xfId="0" applyNumberFormat="1" applyFont="1" applyFill="1" applyBorder="1" applyAlignment="1">
      <alignment horizontal="center" vertical="center"/>
    </xf>
    <xf numFmtId="10" fontId="6" fillId="0" borderId="76" xfId="0" applyNumberFormat="1" applyFont="1" applyFill="1" applyBorder="1" applyAlignment="1" applyProtection="1">
      <alignment horizontal="center" vertical="center" wrapText="1"/>
    </xf>
    <xf numFmtId="9" fontId="6" fillId="0" borderId="79" xfId="0" applyNumberFormat="1" applyFont="1" applyBorder="1" applyAlignment="1">
      <alignment horizontal="center" vertical="center"/>
    </xf>
    <xf numFmtId="9" fontId="6" fillId="0" borderId="80" xfId="0" applyNumberFormat="1" applyFont="1" applyBorder="1" applyAlignment="1">
      <alignment horizontal="center" vertical="center"/>
    </xf>
    <xf numFmtId="9" fontId="6" fillId="0" borderId="77" xfId="0" applyNumberFormat="1" applyFont="1" applyBorder="1" applyAlignment="1">
      <alignment horizontal="center" vertical="center"/>
    </xf>
    <xf numFmtId="9" fontId="6" fillId="0" borderId="76" xfId="0" applyNumberFormat="1" applyFont="1" applyFill="1" applyBorder="1" applyAlignment="1" applyProtection="1">
      <alignment horizontal="center" vertical="center" wrapText="1"/>
    </xf>
    <xf numFmtId="9" fontId="6" fillId="0" borderId="76" xfId="0" applyNumberFormat="1" applyFont="1" applyBorder="1" applyAlignment="1">
      <alignment horizontal="center" vertical="center"/>
    </xf>
    <xf numFmtId="0" fontId="11" fillId="17" borderId="100" xfId="0" applyFont="1" applyFill="1" applyBorder="1" applyAlignment="1" applyProtection="1">
      <alignment horizontal="center" vertical="center"/>
      <protection locked="0"/>
    </xf>
    <xf numFmtId="0" fontId="1" fillId="17" borderId="41" xfId="0" applyFont="1" applyFill="1" applyBorder="1" applyAlignment="1" applyProtection="1">
      <alignment horizontal="center" vertical="center" wrapText="1"/>
      <protection locked="0"/>
    </xf>
    <xf numFmtId="0" fontId="1" fillId="0" borderId="100" xfId="0" applyFont="1" applyBorder="1" applyAlignment="1" applyProtection="1">
      <alignment horizontal="center" vertical="center" wrapText="1"/>
      <protection locked="0"/>
    </xf>
    <xf numFmtId="0" fontId="1" fillId="17" borderId="100" xfId="0" applyFont="1" applyFill="1" applyBorder="1" applyAlignment="1" applyProtection="1">
      <alignment horizontal="center" vertical="center" wrapText="1"/>
      <protection locked="0"/>
    </xf>
    <xf numFmtId="9" fontId="6" fillId="0" borderId="0" xfId="0" applyNumberFormat="1" applyFont="1" applyFill="1" applyBorder="1" applyAlignment="1" applyProtection="1">
      <alignment horizontal="center" vertical="center" wrapText="1"/>
    </xf>
    <xf numFmtId="10" fontId="62" fillId="4" borderId="36" xfId="0" applyNumberFormat="1" applyFont="1" applyFill="1" applyBorder="1"/>
    <xf numFmtId="10" fontId="62" fillId="4" borderId="19" xfId="0" applyNumberFormat="1" applyFont="1" applyFill="1" applyBorder="1"/>
    <xf numFmtId="10" fontId="62" fillId="4" borderId="35" xfId="0" applyNumberFormat="1" applyFont="1" applyFill="1" applyBorder="1"/>
    <xf numFmtId="0" fontId="0" fillId="0" borderId="35" xfId="0" applyBorder="1" applyAlignment="1">
      <alignment horizontal="center"/>
    </xf>
    <xf numFmtId="0" fontId="10" fillId="0" borderId="96" xfId="0" applyFont="1" applyFill="1" applyBorder="1" applyAlignment="1" applyProtection="1">
      <alignment horizontal="center" vertical="center"/>
      <protection locked="0"/>
    </xf>
    <xf numFmtId="0" fontId="10" fillId="0" borderId="96" xfId="0" applyFont="1" applyBorder="1" applyAlignment="1" applyProtection="1">
      <alignment horizontal="center" vertical="center"/>
      <protection locked="0"/>
    </xf>
    <xf numFmtId="0" fontId="14" fillId="0" borderId="11" xfId="0" applyFont="1" applyBorder="1" applyAlignment="1">
      <alignment horizontal="left" vertical="center"/>
    </xf>
    <xf numFmtId="0" fontId="0" fillId="17" borderId="67" xfId="0" applyFont="1" applyFill="1" applyBorder="1" applyAlignment="1">
      <alignment horizontal="center" vertical="center"/>
    </xf>
    <xf numFmtId="0" fontId="0" fillId="17" borderId="33" xfId="0" applyFont="1" applyFill="1" applyBorder="1" applyAlignment="1">
      <alignment horizontal="center" vertical="center"/>
    </xf>
    <xf numFmtId="0" fontId="0" fillId="17" borderId="37" xfId="0" applyFont="1" applyFill="1" applyBorder="1" applyAlignment="1">
      <alignment horizontal="center" vertical="center"/>
    </xf>
    <xf numFmtId="0" fontId="0" fillId="0" borderId="0" xfId="0" applyFont="1" applyAlignment="1">
      <alignment vertical="center"/>
    </xf>
    <xf numFmtId="0" fontId="0" fillId="0" borderId="36" xfId="0" applyFont="1" applyBorder="1" applyAlignment="1">
      <alignment vertical="center"/>
    </xf>
    <xf numFmtId="0" fontId="0" fillId="0" borderId="66" xfId="0" applyFont="1" applyBorder="1" applyAlignment="1">
      <alignment vertical="center"/>
    </xf>
    <xf numFmtId="10" fontId="0" fillId="0" borderId="0" xfId="0" applyNumberFormat="1" applyFont="1" applyAlignment="1">
      <alignment vertical="center"/>
    </xf>
    <xf numFmtId="10" fontId="39" fillId="0" borderId="19" xfId="0" applyNumberFormat="1" applyFont="1" applyBorder="1" applyAlignment="1">
      <alignment horizontal="center"/>
    </xf>
    <xf numFmtId="10" fontId="39" fillId="0" borderId="35" xfId="0" applyNumberFormat="1" applyFont="1" applyBorder="1" applyAlignment="1">
      <alignment horizontal="center"/>
    </xf>
    <xf numFmtId="10" fontId="39" fillId="0" borderId="34" xfId="0" applyNumberFormat="1" applyFont="1" applyBorder="1" applyAlignment="1">
      <alignment horizontal="center"/>
    </xf>
    <xf numFmtId="10" fontId="39" fillId="0" borderId="57" xfId="0" applyNumberFormat="1" applyFont="1" applyBorder="1" applyAlignment="1">
      <alignment horizontal="center"/>
    </xf>
    <xf numFmtId="0" fontId="6" fillId="0" borderId="104" xfId="0" applyFont="1" applyFill="1" applyBorder="1" applyAlignment="1">
      <alignment vertical="top" wrapText="1"/>
    </xf>
    <xf numFmtId="0" fontId="6" fillId="0" borderId="104" xfId="0" applyFont="1" applyBorder="1" applyAlignment="1">
      <alignment vertical="top" wrapText="1"/>
    </xf>
    <xf numFmtId="0" fontId="6" fillId="0" borderId="103" xfId="0" applyFont="1" applyBorder="1" applyAlignment="1">
      <alignment vertical="top" wrapText="1"/>
    </xf>
    <xf numFmtId="0" fontId="6" fillId="0" borderId="102" xfId="0" applyFont="1" applyBorder="1" applyAlignment="1">
      <alignment vertical="top" wrapText="1"/>
    </xf>
    <xf numFmtId="0" fontId="41" fillId="12" borderId="19" xfId="0" applyFont="1" applyFill="1" applyBorder="1" applyAlignment="1">
      <alignment horizontal="center" vertical="center" wrapText="1"/>
    </xf>
    <xf numFmtId="0" fontId="41" fillId="12" borderId="19" xfId="0" applyFont="1" applyFill="1" applyBorder="1" applyAlignment="1">
      <alignment vertical="top" wrapText="1"/>
    </xf>
    <xf numFmtId="0" fontId="41" fillId="12" borderId="19" xfId="0" applyFont="1" applyFill="1" applyBorder="1" applyAlignment="1">
      <alignment horizontal="left" vertical="top" wrapText="1"/>
    </xf>
    <xf numFmtId="0" fontId="71" fillId="7" borderId="79" xfId="0" applyFont="1" applyFill="1" applyBorder="1" applyAlignment="1">
      <alignment horizontal="center"/>
    </xf>
    <xf numFmtId="14" fontId="0" fillId="4" borderId="33" xfId="0" applyNumberFormat="1" applyFill="1" applyBorder="1" applyAlignment="1">
      <alignment horizontal="center" vertical="center" wrapText="1"/>
    </xf>
    <xf numFmtId="14" fontId="0" fillId="28" borderId="33" xfId="0" applyNumberFormat="1" applyFill="1" applyBorder="1" applyAlignment="1">
      <alignment horizontal="center" vertical="center" wrapText="1"/>
    </xf>
    <xf numFmtId="0" fontId="42" fillId="13" borderId="76" xfId="0" applyFont="1" applyFill="1" applyBorder="1" applyAlignment="1">
      <alignment horizontal="center" vertical="center"/>
    </xf>
    <xf numFmtId="0" fontId="1" fillId="13" borderId="76" xfId="0" applyFont="1" applyFill="1" applyBorder="1" applyAlignment="1" applyProtection="1">
      <alignment horizontal="center" vertical="center" wrapText="1"/>
      <protection locked="0"/>
    </xf>
    <xf numFmtId="0" fontId="9" fillId="13" borderId="76" xfId="0" applyFont="1" applyFill="1" applyBorder="1" applyAlignment="1" applyProtection="1">
      <alignment horizontal="center" vertical="center" wrapText="1"/>
      <protection locked="0"/>
    </xf>
    <xf numFmtId="0" fontId="0" fillId="0" borderId="0" xfId="0" applyFill="1" applyAlignment="1">
      <alignment horizontal="center" vertical="center"/>
    </xf>
    <xf numFmtId="0" fontId="0" fillId="0" borderId="0" xfId="0" applyBorder="1" applyAlignment="1">
      <alignment vertical="center"/>
    </xf>
    <xf numFmtId="0" fontId="36" fillId="25" borderId="0" xfId="0" applyFont="1" applyFill="1" applyAlignment="1">
      <alignment horizontal="center" vertical="center"/>
    </xf>
    <xf numFmtId="14" fontId="0" fillId="0" borderId="0" xfId="0" applyNumberFormat="1" applyAlignment="1">
      <alignment vertical="center"/>
    </xf>
    <xf numFmtId="0" fontId="0" fillId="0" borderId="0" xfId="0" applyFill="1" applyAlignment="1">
      <alignment vertical="center"/>
    </xf>
    <xf numFmtId="0" fontId="0" fillId="0" borderId="0" xfId="0" applyFill="1" applyAlignment="1" applyProtection="1">
      <alignment vertical="center"/>
    </xf>
    <xf numFmtId="0" fontId="0" fillId="0" borderId="0" xfId="0" applyAlignment="1" applyProtection="1">
      <alignment vertical="center"/>
    </xf>
    <xf numFmtId="3" fontId="0" fillId="0" borderId="0" xfId="0" applyNumberFormat="1" applyFill="1" applyAlignment="1">
      <alignment vertical="center"/>
    </xf>
    <xf numFmtId="0" fontId="0" fillId="0" borderId="0" xfId="0" applyFill="1" applyAlignment="1" applyProtection="1">
      <alignment horizontal="center" vertical="center"/>
      <protection locked="0"/>
    </xf>
    <xf numFmtId="9" fontId="0" fillId="0" borderId="0" xfId="0" applyNumberFormat="1" applyFill="1" applyAlignment="1">
      <alignment vertical="center"/>
    </xf>
    <xf numFmtId="9" fontId="0" fillId="0" borderId="0" xfId="0" applyNumberFormat="1" applyAlignment="1">
      <alignment vertical="center"/>
    </xf>
    <xf numFmtId="0" fontId="28" fillId="0" borderId="0" xfId="0" applyFont="1" applyAlignment="1">
      <alignment vertical="center"/>
    </xf>
    <xf numFmtId="0" fontId="28" fillId="0" borderId="0" xfId="0" applyFont="1" applyFill="1" applyAlignment="1">
      <alignment vertical="center"/>
    </xf>
    <xf numFmtId="0" fontId="14" fillId="0" borderId="0" xfId="0" applyFont="1" applyFill="1" applyAlignment="1">
      <alignment horizontal="center" vertical="center"/>
    </xf>
    <xf numFmtId="0" fontId="0" fillId="4" borderId="0" xfId="0" applyFill="1" applyAlignment="1">
      <alignment horizontal="center" vertical="center"/>
    </xf>
    <xf numFmtId="0" fontId="0" fillId="8" borderId="0" xfId="0" applyFill="1" applyAlignment="1">
      <alignment horizontal="center" vertical="center"/>
    </xf>
    <xf numFmtId="0" fontId="0" fillId="12" borderId="0" xfId="0" applyFill="1" applyAlignment="1">
      <alignment horizontal="center" vertical="center"/>
    </xf>
    <xf numFmtId="0" fontId="0" fillId="11" borderId="0" xfId="0" applyFill="1" applyAlignment="1">
      <alignment horizontal="center" vertical="center"/>
    </xf>
    <xf numFmtId="0" fontId="70" fillId="13" borderId="76" xfId="0" applyFont="1" applyFill="1" applyBorder="1" applyAlignment="1">
      <alignment horizontal="center" vertical="center" wrapText="1"/>
    </xf>
    <xf numFmtId="0" fontId="6" fillId="11" borderId="14" xfId="0" applyFont="1" applyFill="1" applyBorder="1" applyAlignment="1">
      <alignment vertical="top" wrapText="1"/>
    </xf>
    <xf numFmtId="0" fontId="6" fillId="0" borderId="14" xfId="0" applyFont="1" applyBorder="1" applyAlignment="1">
      <alignment vertical="top" wrapText="1"/>
    </xf>
    <xf numFmtId="0" fontId="6" fillId="13" borderId="14" xfId="0" applyFont="1" applyFill="1" applyBorder="1" applyAlignment="1">
      <alignment vertical="top" wrapText="1"/>
    </xf>
    <xf numFmtId="0" fontId="14" fillId="0" borderId="14" xfId="0" applyFont="1" applyBorder="1" applyAlignment="1">
      <alignment vertical="top" wrapText="1"/>
    </xf>
    <xf numFmtId="0" fontId="6" fillId="13" borderId="14" xfId="0" applyFont="1" applyFill="1" applyBorder="1" applyAlignment="1">
      <alignment horizontal="left" vertical="top" wrapText="1"/>
    </xf>
    <xf numFmtId="0" fontId="6" fillId="0" borderId="14" xfId="0" applyFont="1" applyBorder="1" applyAlignment="1">
      <alignment horizontal="left" vertical="top" wrapText="1"/>
    </xf>
    <xf numFmtId="0" fontId="6" fillId="5" borderId="14" xfId="0" applyFont="1" applyFill="1" applyBorder="1" applyAlignment="1">
      <alignment vertical="top" wrapText="1"/>
    </xf>
    <xf numFmtId="0" fontId="14" fillId="0" borderId="14" xfId="0" applyFont="1" applyBorder="1"/>
    <xf numFmtId="0" fontId="8" fillId="0" borderId="14" xfId="0" applyFont="1" applyBorder="1" applyAlignment="1">
      <alignment vertical="top" wrapText="1"/>
    </xf>
    <xf numFmtId="0" fontId="6" fillId="0" borderId="102" xfId="0" applyFont="1" applyBorder="1" applyAlignment="1">
      <alignment vertical="top" wrapText="1"/>
    </xf>
    <xf numFmtId="0" fontId="0" fillId="0" borderId="103" xfId="0" applyBorder="1" applyAlignment="1">
      <alignment vertical="top" wrapText="1"/>
    </xf>
    <xf numFmtId="0" fontId="0" fillId="0" borderId="104" xfId="0" applyBorder="1" applyAlignment="1">
      <alignment vertical="top" wrapText="1"/>
    </xf>
    <xf numFmtId="0" fontId="6" fillId="0" borderId="14" xfId="0" applyFont="1" applyFill="1" applyBorder="1" applyAlignment="1">
      <alignment vertical="top" wrapText="1"/>
    </xf>
    <xf numFmtId="0" fontId="6" fillId="0" borderId="102" xfId="0" applyFont="1" applyFill="1" applyBorder="1" applyAlignment="1">
      <alignment vertical="top" wrapText="1"/>
    </xf>
    <xf numFmtId="0" fontId="0" fillId="0" borderId="103" xfId="0" applyFill="1" applyBorder="1" applyAlignment="1">
      <alignment vertical="top" wrapText="1"/>
    </xf>
    <xf numFmtId="0" fontId="0" fillId="0" borderId="104" xfId="0" applyFill="1" applyBorder="1" applyAlignment="1">
      <alignment vertical="top" wrapText="1"/>
    </xf>
    <xf numFmtId="0" fontId="30" fillId="0" borderId="4" xfId="0" applyFont="1" applyBorder="1" applyAlignment="1">
      <alignment horizontal="center"/>
    </xf>
    <xf numFmtId="0" fontId="30" fillId="0" borderId="5" xfId="0" applyFont="1" applyBorder="1" applyAlignment="1">
      <alignment horizontal="center"/>
    </xf>
    <xf numFmtId="0" fontId="30" fillId="0" borderId="6" xfId="0" applyFont="1" applyBorder="1" applyAlignment="1">
      <alignment horizontal="center"/>
    </xf>
    <xf numFmtId="0" fontId="6" fillId="0" borderId="23"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19" fillId="0" borderId="1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21" xfId="0" applyFont="1" applyBorder="1" applyAlignment="1">
      <alignment horizontal="left" vertical="top" wrapText="1"/>
    </xf>
    <xf numFmtId="164" fontId="14" fillId="13" borderId="14" xfId="0" applyNumberFormat="1" applyFont="1" applyFill="1" applyBorder="1" applyAlignment="1">
      <alignment horizontal="center" vertical="center"/>
    </xf>
    <xf numFmtId="164" fontId="14" fillId="0" borderId="14" xfId="0" applyNumberFormat="1" applyFont="1" applyBorder="1" applyAlignment="1">
      <alignment horizontal="center" vertical="center"/>
    </xf>
    <xf numFmtId="164" fontId="40" fillId="0" borderId="23" xfId="0" applyNumberFormat="1" applyFont="1" applyBorder="1" applyAlignment="1">
      <alignment horizontal="center" vertical="center"/>
    </xf>
    <xf numFmtId="164" fontId="40" fillId="0" borderId="0" xfId="0" applyNumberFormat="1" applyFont="1" applyBorder="1" applyAlignment="1">
      <alignment horizontal="center" vertical="center"/>
    </xf>
    <xf numFmtId="164" fontId="40" fillId="0" borderId="11" xfId="0" applyNumberFormat="1" applyFont="1" applyBorder="1" applyAlignment="1">
      <alignment horizontal="center" vertical="center"/>
    </xf>
    <xf numFmtId="164" fontId="14" fillId="0" borderId="102" xfId="0" applyNumberFormat="1" applyFont="1" applyBorder="1" applyAlignment="1">
      <alignment horizontal="center" vertical="center" wrapText="1"/>
    </xf>
    <xf numFmtId="0" fontId="0" fillId="0" borderId="103" xfId="0" applyBorder="1" applyAlignment="1">
      <alignment horizontal="center" vertical="center" wrapText="1"/>
    </xf>
    <xf numFmtId="0" fontId="0" fillId="0" borderId="104" xfId="0" applyBorder="1" applyAlignment="1">
      <alignment horizontal="center" vertical="center" wrapText="1"/>
    </xf>
    <xf numFmtId="164" fontId="14" fillId="12" borderId="14" xfId="0" applyNumberFormat="1" applyFont="1" applyFill="1" applyBorder="1" applyAlignment="1">
      <alignment horizontal="center" vertical="center"/>
    </xf>
    <xf numFmtId="164" fontId="14" fillId="20" borderId="14" xfId="0" applyNumberFormat="1" applyFont="1" applyFill="1" applyBorder="1" applyAlignment="1">
      <alignment horizontal="center" vertical="center"/>
    </xf>
    <xf numFmtId="164" fontId="14" fillId="21" borderId="14" xfId="0" applyNumberFormat="1" applyFont="1" applyFill="1" applyBorder="1" applyAlignment="1">
      <alignment horizontal="center" vertical="center"/>
    </xf>
    <xf numFmtId="0" fontId="7" fillId="8" borderId="78" xfId="0" applyFont="1" applyFill="1" applyBorder="1" applyAlignment="1" applyProtection="1">
      <alignment horizontal="center" vertical="center"/>
      <protection locked="0"/>
    </xf>
    <xf numFmtId="0" fontId="7" fillId="8" borderId="50" xfId="0" applyFont="1" applyFill="1" applyBorder="1" applyAlignment="1" applyProtection="1">
      <alignment horizontal="center" vertical="center"/>
      <protection locked="0"/>
    </xf>
    <xf numFmtId="0" fontId="7" fillId="8" borderId="51" xfId="0" applyFont="1" applyFill="1" applyBorder="1" applyAlignment="1" applyProtection="1">
      <alignment horizontal="center" vertical="center"/>
      <protection locked="0"/>
    </xf>
    <xf numFmtId="0" fontId="9" fillId="0" borderId="67" xfId="0" applyFont="1" applyBorder="1" applyAlignment="1">
      <alignment horizontal="center" vertical="center"/>
    </xf>
    <xf numFmtId="0" fontId="9" fillId="0" borderId="33" xfId="0" applyFont="1" applyBorder="1" applyAlignment="1">
      <alignment horizontal="center" vertical="center"/>
    </xf>
    <xf numFmtId="0" fontId="49" fillId="0" borderId="33" xfId="0" applyFont="1" applyBorder="1" applyAlignment="1">
      <alignment horizontal="center" vertical="center"/>
    </xf>
    <xf numFmtId="0" fontId="49" fillId="0" borderId="37" xfId="0" applyFont="1" applyBorder="1" applyAlignment="1">
      <alignment horizontal="center" vertical="center"/>
    </xf>
    <xf numFmtId="0" fontId="15" fillId="0" borderId="66" xfId="0" applyFont="1" applyBorder="1" applyAlignment="1">
      <alignment horizontal="left" vertical="center"/>
    </xf>
    <xf numFmtId="0" fontId="15" fillId="0" borderId="34" xfId="0" applyFont="1" applyBorder="1" applyAlignment="1">
      <alignment horizontal="left" vertical="center"/>
    </xf>
    <xf numFmtId="0" fontId="15" fillId="0" borderId="57" xfId="0" applyFont="1" applyBorder="1" applyAlignment="1">
      <alignment horizontal="left" vertical="center"/>
    </xf>
    <xf numFmtId="0" fontId="30" fillId="0" borderId="34" xfId="0" applyFont="1" applyBorder="1" applyAlignment="1">
      <alignment horizontal="left" vertical="center"/>
    </xf>
    <xf numFmtId="0" fontId="15" fillId="0" borderId="36" xfId="0" applyFont="1" applyBorder="1" applyAlignment="1">
      <alignment horizontal="left" vertical="center"/>
    </xf>
    <xf numFmtId="0" fontId="15" fillId="0" borderId="19" xfId="0" applyFont="1" applyBorder="1" applyAlignment="1">
      <alignment horizontal="left" vertical="center"/>
    </xf>
    <xf numFmtId="0" fontId="30" fillId="0" borderId="19" xfId="0" applyFont="1" applyBorder="1" applyAlignment="1">
      <alignment horizontal="left" vertical="center"/>
    </xf>
    <xf numFmtId="0" fontId="15" fillId="0" borderId="35" xfId="0" applyFont="1" applyBorder="1" applyAlignment="1">
      <alignment horizontal="left" vertical="center"/>
    </xf>
    <xf numFmtId="14" fontId="15" fillId="0" borderId="19" xfId="0" applyNumberFormat="1" applyFont="1" applyBorder="1" applyAlignment="1">
      <alignment horizontal="left" vertical="center"/>
    </xf>
    <xf numFmtId="0" fontId="27" fillId="0" borderId="19" xfId="1" applyBorder="1" applyAlignment="1" applyProtection="1">
      <alignment horizontal="left" vertical="center"/>
    </xf>
    <xf numFmtId="0" fontId="8"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vertical="center"/>
      <protection locked="0"/>
    </xf>
    <xf numFmtId="0" fontId="15" fillId="0" borderId="64" xfId="0" applyFont="1" applyBorder="1" applyAlignment="1">
      <alignment horizontal="left" vertical="center"/>
    </xf>
    <xf numFmtId="0" fontId="15" fillId="0" borderId="10" xfId="0" applyFont="1" applyBorder="1" applyAlignment="1">
      <alignment horizontal="left" vertical="center"/>
    </xf>
    <xf numFmtId="0" fontId="30" fillId="0" borderId="10" xfId="0" applyFont="1" applyBorder="1" applyAlignment="1">
      <alignment horizontal="left" vertical="center"/>
    </xf>
    <xf numFmtId="0" fontId="27" fillId="0" borderId="10" xfId="1" applyBorder="1" applyAlignment="1" applyProtection="1">
      <alignment horizontal="left" vertical="center"/>
    </xf>
    <xf numFmtId="0" fontId="15" fillId="0" borderId="60" xfId="0" applyFont="1" applyBorder="1" applyAlignment="1">
      <alignment horizontal="left" vertical="center"/>
    </xf>
    <xf numFmtId="0" fontId="7" fillId="8" borderId="61" xfId="0" applyFont="1" applyFill="1" applyBorder="1" applyAlignment="1" applyProtection="1">
      <alignment horizontal="center" vertical="center"/>
      <protection locked="0"/>
    </xf>
    <xf numFmtId="0" fontId="7" fillId="8" borderId="62" xfId="0" applyFont="1" applyFill="1" applyBorder="1" applyAlignment="1" applyProtection="1">
      <alignment horizontal="center" vertical="center"/>
      <protection locked="0"/>
    </xf>
    <xf numFmtId="0" fontId="7" fillId="8" borderId="63" xfId="0" applyFont="1" applyFill="1" applyBorder="1" applyAlignment="1" applyProtection="1">
      <alignment horizontal="center" vertical="center"/>
      <protection locked="0"/>
    </xf>
    <xf numFmtId="0" fontId="50" fillId="0" borderId="0" xfId="1"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14" fontId="7" fillId="11" borderId="59" xfId="0" applyNumberFormat="1" applyFont="1" applyFill="1" applyBorder="1" applyAlignment="1" applyProtection="1">
      <alignment horizontal="center" vertical="center"/>
      <protection locked="0"/>
    </xf>
    <xf numFmtId="14" fontId="7" fillId="11" borderId="48" xfId="0" applyNumberFormat="1" applyFont="1" applyFill="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26" fillId="0" borderId="59" xfId="0" applyFont="1" applyBorder="1" applyAlignment="1" applyProtection="1">
      <alignment horizontal="center" vertical="center"/>
    </xf>
    <xf numFmtId="0" fontId="26" fillId="0" borderId="16" xfId="0" applyFont="1" applyBorder="1" applyAlignment="1" applyProtection="1">
      <alignment horizontal="center" vertical="center"/>
    </xf>
    <xf numFmtId="0" fontId="26" fillId="0" borderId="28" xfId="0" applyFont="1" applyBorder="1" applyAlignment="1" applyProtection="1">
      <alignment horizontal="center" vertical="center"/>
    </xf>
    <xf numFmtId="0" fontId="15" fillId="0" borderId="36"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14" fontId="15" fillId="0" borderId="19" xfId="0" applyNumberFormat="1" applyFont="1" applyBorder="1" applyAlignment="1" applyProtection="1">
      <alignment horizontal="center" vertical="center"/>
      <protection locked="0"/>
    </xf>
    <xf numFmtId="14" fontId="15" fillId="0" borderId="35" xfId="0" applyNumberFormat="1" applyFont="1" applyBorder="1" applyAlignment="1" applyProtection="1">
      <alignment horizontal="center" vertical="center"/>
      <protection locked="0"/>
    </xf>
    <xf numFmtId="0" fontId="1" fillId="0" borderId="0" xfId="0" applyFont="1" applyFill="1" applyBorder="1" applyAlignment="1" applyProtection="1">
      <alignment horizontal="center" vertical="center"/>
    </xf>
    <xf numFmtId="0" fontId="8" fillId="0" borderId="53"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7" fillId="8" borderId="91" xfId="0" applyFont="1" applyFill="1" applyBorder="1" applyAlignment="1" applyProtection="1">
      <alignment horizontal="center" vertical="center"/>
    </xf>
    <xf numFmtId="0" fontId="7" fillId="8" borderId="68" xfId="0" applyFont="1" applyFill="1" applyBorder="1" applyAlignment="1" applyProtection="1">
      <alignment horizontal="center" vertical="center"/>
    </xf>
    <xf numFmtId="0" fontId="7" fillId="8" borderId="29" xfId="0" applyFont="1" applyFill="1" applyBorder="1" applyAlignment="1" applyProtection="1">
      <alignment horizontal="center" vertical="center"/>
    </xf>
    <xf numFmtId="0" fontId="7" fillId="8" borderId="59" xfId="0" applyFont="1" applyFill="1" applyBorder="1" applyAlignment="1" applyProtection="1">
      <alignment horizontal="center" vertical="center"/>
    </xf>
    <xf numFmtId="0" fontId="7" fillId="8" borderId="16" xfId="0" applyFont="1" applyFill="1" applyBorder="1" applyAlignment="1" applyProtection="1">
      <alignment horizontal="center" vertical="center"/>
    </xf>
    <xf numFmtId="0" fontId="7" fillId="8" borderId="28" xfId="0" applyFont="1" applyFill="1" applyBorder="1" applyAlignment="1" applyProtection="1">
      <alignment horizontal="center" vertical="center"/>
    </xf>
    <xf numFmtId="0" fontId="19" fillId="0" borderId="59"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7" fillId="8" borderId="34" xfId="0" applyFont="1" applyFill="1" applyBorder="1" applyAlignment="1" applyProtection="1">
      <alignment horizontal="right" vertical="center"/>
    </xf>
    <xf numFmtId="0" fontId="7" fillId="8" borderId="36" xfId="0" applyFont="1" applyFill="1" applyBorder="1" applyAlignment="1" applyProtection="1">
      <alignment horizontal="center" vertical="center"/>
    </xf>
    <xf numFmtId="0" fontId="7" fillId="8" borderId="19" xfId="0" applyFont="1" applyFill="1" applyBorder="1" applyAlignment="1" applyProtection="1">
      <alignment horizontal="center" vertical="center"/>
    </xf>
    <xf numFmtId="0" fontId="7" fillId="8" borderId="35" xfId="0" applyFont="1" applyFill="1" applyBorder="1" applyAlignment="1" applyProtection="1">
      <alignment horizontal="center" vertical="center"/>
    </xf>
    <xf numFmtId="0" fontId="7" fillId="8" borderId="67" xfId="0" applyFont="1" applyFill="1" applyBorder="1" applyAlignment="1" applyProtection="1">
      <alignment horizontal="center" vertical="center"/>
      <protection locked="0"/>
    </xf>
    <xf numFmtId="0" fontId="7" fillId="8" borderId="33" xfId="0" applyFont="1" applyFill="1" applyBorder="1" applyAlignment="1" applyProtection="1">
      <alignment horizontal="center" vertical="center"/>
      <protection locked="0"/>
    </xf>
    <xf numFmtId="0" fontId="7" fillId="8" borderId="37" xfId="0" applyFont="1" applyFill="1" applyBorder="1" applyAlignment="1" applyProtection="1">
      <alignment horizontal="center" vertical="center"/>
      <protection locked="0"/>
    </xf>
    <xf numFmtId="0" fontId="7" fillId="8" borderId="66" xfId="0" applyFont="1" applyFill="1" applyBorder="1" applyAlignment="1" applyProtection="1">
      <alignment horizontal="right" vertical="center"/>
    </xf>
    <xf numFmtId="0" fontId="15" fillId="0" borderId="34" xfId="0" applyFont="1" applyBorder="1" applyAlignment="1" applyProtection="1">
      <alignment horizontal="center" vertical="center"/>
      <protection locked="0"/>
    </xf>
    <xf numFmtId="0" fontId="15" fillId="0" borderId="57" xfId="0" applyFont="1" applyBorder="1" applyAlignment="1" applyProtection="1">
      <alignment horizontal="center" vertical="center"/>
      <protection locked="0"/>
    </xf>
    <xf numFmtId="0" fontId="7" fillId="8" borderId="66" xfId="0" applyFont="1" applyFill="1" applyBorder="1" applyAlignment="1" applyProtection="1">
      <alignment horizontal="center" vertical="center"/>
    </xf>
    <xf numFmtId="0" fontId="7" fillId="8" borderId="34" xfId="0" applyFont="1" applyFill="1" applyBorder="1" applyAlignment="1" applyProtection="1">
      <alignment horizontal="center" vertical="center"/>
    </xf>
    <xf numFmtId="0" fontId="15" fillId="0" borderId="35" xfId="0" applyFont="1" applyBorder="1" applyAlignment="1" applyProtection="1">
      <alignment horizontal="center" vertical="center"/>
      <protection locked="0"/>
    </xf>
    <xf numFmtId="0" fontId="11" fillId="7" borderId="38" xfId="0" applyFont="1" applyFill="1" applyBorder="1" applyAlignment="1" applyProtection="1">
      <alignment horizontal="center" vertical="center"/>
    </xf>
    <xf numFmtId="0" fontId="11" fillId="7" borderId="39" xfId="0" applyFont="1" applyFill="1" applyBorder="1" applyAlignment="1" applyProtection="1">
      <alignment horizontal="center" vertical="center"/>
    </xf>
    <xf numFmtId="0" fontId="11" fillId="7" borderId="40" xfId="0" applyFont="1" applyFill="1" applyBorder="1" applyAlignment="1" applyProtection="1">
      <alignment horizontal="center" vertical="center"/>
    </xf>
    <xf numFmtId="0" fontId="11" fillId="7" borderId="41" xfId="0" applyFont="1" applyFill="1" applyBorder="1" applyAlignment="1" applyProtection="1">
      <alignment horizontal="center" vertical="center"/>
    </xf>
    <xf numFmtId="0" fontId="11" fillId="7" borderId="42" xfId="0" applyFont="1" applyFill="1" applyBorder="1" applyAlignment="1" applyProtection="1">
      <alignment horizontal="center" vertical="center"/>
    </xf>
    <xf numFmtId="0" fontId="11" fillId="7" borderId="43" xfId="0" applyFont="1" applyFill="1" applyBorder="1" applyAlignment="1" applyProtection="1">
      <alignment horizontal="center" vertical="center"/>
    </xf>
    <xf numFmtId="0" fontId="7" fillId="8" borderId="67" xfId="0" applyFont="1" applyFill="1" applyBorder="1" applyAlignment="1" applyProtection="1">
      <alignment horizontal="center" vertical="center"/>
    </xf>
    <xf numFmtId="0" fontId="7" fillId="8" borderId="33" xfId="0" applyFont="1" applyFill="1" applyBorder="1" applyAlignment="1" applyProtection="1">
      <alignment horizontal="center" vertical="center"/>
    </xf>
    <xf numFmtId="0" fontId="7" fillId="8" borderId="47" xfId="0" applyFont="1" applyFill="1" applyBorder="1" applyAlignment="1" applyProtection="1">
      <alignment horizontal="center" vertical="center"/>
    </xf>
    <xf numFmtId="0" fontId="7" fillId="8" borderId="32" xfId="0" applyFont="1" applyFill="1" applyBorder="1" applyAlignment="1" applyProtection="1">
      <alignment horizontal="center" vertical="center"/>
    </xf>
    <xf numFmtId="0" fontId="7" fillId="8" borderId="61" xfId="0" applyFont="1" applyFill="1" applyBorder="1" applyAlignment="1" applyProtection="1">
      <alignment horizontal="center" vertical="center"/>
    </xf>
    <xf numFmtId="0" fontId="7" fillId="8" borderId="62" xfId="0" applyFont="1" applyFill="1" applyBorder="1" applyAlignment="1" applyProtection="1">
      <alignment horizontal="center" vertical="center"/>
    </xf>
    <xf numFmtId="0" fontId="7" fillId="8" borderId="63" xfId="0" applyFont="1" applyFill="1" applyBorder="1" applyAlignment="1" applyProtection="1">
      <alignment horizontal="center" vertical="center"/>
    </xf>
    <xf numFmtId="0" fontId="11" fillId="17" borderId="76" xfId="0" applyFont="1" applyFill="1" applyBorder="1" applyAlignment="1" applyProtection="1">
      <alignment horizontal="center" vertical="center"/>
    </xf>
    <xf numFmtId="0" fontId="11" fillId="13" borderId="76" xfId="0" applyFont="1" applyFill="1" applyBorder="1" applyAlignment="1" applyProtection="1">
      <alignment horizontal="center" vertical="center" wrapText="1"/>
    </xf>
    <xf numFmtId="0" fontId="9" fillId="24" borderId="36" xfId="0" applyFont="1" applyFill="1" applyBorder="1" applyAlignment="1">
      <alignment horizontal="center" vertical="center"/>
    </xf>
    <xf numFmtId="0" fontId="9" fillId="24" borderId="19" xfId="0" applyFont="1" applyFill="1" applyBorder="1" applyAlignment="1">
      <alignment horizontal="center" vertical="center"/>
    </xf>
    <xf numFmtId="0" fontId="30" fillId="24" borderId="19" xfId="0" applyFont="1" applyFill="1" applyBorder="1" applyAlignment="1">
      <alignment vertical="center"/>
    </xf>
    <xf numFmtId="0" fontId="30" fillId="24" borderId="35" xfId="0" applyFont="1" applyFill="1" applyBorder="1" applyAlignment="1">
      <alignment vertical="center"/>
    </xf>
    <xf numFmtId="0" fontId="1" fillId="27" borderId="95" xfId="0" applyFont="1" applyFill="1" applyBorder="1" applyAlignment="1">
      <alignment horizontal="center" vertical="center"/>
    </xf>
    <xf numFmtId="0" fontId="1" fillId="27" borderId="96" xfId="0" applyFont="1" applyFill="1" applyBorder="1" applyAlignment="1">
      <alignment horizontal="center" vertical="center"/>
    </xf>
    <xf numFmtId="0" fontId="11" fillId="8" borderId="101" xfId="0" applyFont="1" applyFill="1" applyBorder="1" applyAlignment="1" applyProtection="1">
      <alignment horizontal="center" vertical="center"/>
      <protection locked="0"/>
    </xf>
    <xf numFmtId="0" fontId="11" fillId="8" borderId="98" xfId="0" applyFont="1" applyFill="1" applyBorder="1" applyAlignment="1" applyProtection="1">
      <alignment horizontal="center" vertical="center"/>
      <protection locked="0"/>
    </xf>
    <xf numFmtId="0" fontId="15" fillId="8" borderId="101" xfId="0" applyFont="1" applyFill="1" applyBorder="1" applyAlignment="1" applyProtection="1">
      <alignment horizontal="center" vertical="center"/>
      <protection locked="0"/>
    </xf>
    <xf numFmtId="0" fontId="15" fillId="8" borderId="45" xfId="0" applyFont="1" applyFill="1" applyBorder="1" applyAlignment="1" applyProtection="1">
      <alignment horizontal="center" vertical="center"/>
      <protection locked="0"/>
    </xf>
    <xf numFmtId="0" fontId="15" fillId="8" borderId="46" xfId="0" applyFont="1" applyFill="1" applyBorder="1" applyAlignment="1" applyProtection="1">
      <alignment horizontal="center" vertical="center"/>
      <protection locked="0"/>
    </xf>
    <xf numFmtId="0" fontId="35" fillId="0" borderId="49" xfId="0" applyFont="1" applyBorder="1" applyAlignment="1" applyProtection="1">
      <alignment horizontal="left" vertical="center"/>
      <protection locked="0"/>
    </xf>
    <xf numFmtId="0" fontId="35" fillId="0" borderId="16" xfId="0" applyFont="1" applyBorder="1" applyAlignment="1" applyProtection="1">
      <alignment horizontal="left" vertical="center"/>
      <protection locked="0"/>
    </xf>
    <xf numFmtId="0" fontId="35" fillId="0" borderId="28" xfId="0" applyFont="1" applyBorder="1" applyAlignment="1" applyProtection="1">
      <alignment horizontal="left" vertical="center"/>
      <protection locked="0"/>
    </xf>
    <xf numFmtId="0" fontId="6" fillId="0" borderId="49" xfId="0" applyFont="1" applyBorder="1" applyAlignment="1" applyProtection="1">
      <alignment horizontal="left" vertical="center"/>
      <protection locked="0"/>
    </xf>
    <xf numFmtId="0" fontId="6" fillId="0" borderId="48" xfId="0" applyFont="1" applyBorder="1" applyAlignment="1" applyProtection="1">
      <alignment horizontal="left" vertical="center"/>
      <protection locked="0"/>
    </xf>
    <xf numFmtId="0" fontId="7" fillId="4" borderId="59"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28" xfId="0" applyFont="1" applyFill="1" applyBorder="1" applyAlignment="1" applyProtection="1">
      <alignment horizontal="center" vertical="center"/>
      <protection locked="0"/>
    </xf>
    <xf numFmtId="0" fontId="11" fillId="0" borderId="81" xfId="0" applyFont="1" applyFill="1" applyBorder="1" applyAlignment="1" applyProtection="1">
      <alignment horizontal="center" vertical="center"/>
      <protection locked="0"/>
    </xf>
    <xf numFmtId="0" fontId="11" fillId="0" borderId="85" xfId="0" applyFont="1" applyFill="1" applyBorder="1" applyAlignment="1" applyProtection="1">
      <alignment horizontal="center" vertical="center"/>
      <protection locked="0"/>
    </xf>
    <xf numFmtId="0" fontId="11" fillId="0" borderId="92" xfId="0" applyFont="1" applyFill="1" applyBorder="1" applyAlignment="1" applyProtection="1">
      <alignment horizontal="center" vertical="center"/>
      <protection locked="0"/>
    </xf>
    <xf numFmtId="0" fontId="49" fillId="8" borderId="36" xfId="0" applyFont="1" applyFill="1" applyBorder="1" applyAlignment="1" applyProtection="1">
      <alignment horizontal="center" vertical="center"/>
      <protection locked="0"/>
    </xf>
    <xf numFmtId="0" fontId="49" fillId="8" borderId="19" xfId="0" applyFont="1" applyFill="1" applyBorder="1" applyAlignment="1" applyProtection="1">
      <alignment horizontal="center" vertical="center"/>
      <protection locked="0"/>
    </xf>
    <xf numFmtId="0" fontId="30" fillId="7" borderId="4" xfId="0" applyFont="1" applyFill="1" applyBorder="1" applyAlignment="1">
      <alignment horizontal="center" vertical="center"/>
    </xf>
    <xf numFmtId="0" fontId="14" fillId="7" borderId="5" xfId="0" applyFont="1" applyFill="1" applyBorder="1" applyAlignment="1">
      <alignment vertical="center"/>
    </xf>
    <xf numFmtId="0" fontId="14" fillId="7" borderId="6" xfId="0" applyFont="1" applyFill="1" applyBorder="1" applyAlignment="1">
      <alignment vertical="center"/>
    </xf>
    <xf numFmtId="0" fontId="6" fillId="7" borderId="23" xfId="0" applyFont="1" applyFill="1" applyBorder="1" applyAlignment="1">
      <alignment horizontal="center" vertical="center"/>
    </xf>
    <xf numFmtId="0" fontId="14" fillId="7" borderId="0" xfId="0" applyFont="1" applyFill="1" applyBorder="1" applyAlignment="1">
      <alignment vertical="center"/>
    </xf>
    <xf numFmtId="0" fontId="14" fillId="7" borderId="11" xfId="0" applyFont="1" applyFill="1"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6" fillId="0" borderId="26" xfId="0" applyFont="1" applyBorder="1" applyAlignment="1">
      <alignment horizontal="center" vertical="center"/>
    </xf>
    <xf numFmtId="0" fontId="40" fillId="2" borderId="23" xfId="0" applyFont="1" applyFill="1" applyBorder="1" applyAlignment="1">
      <alignment vertical="center"/>
    </xf>
    <xf numFmtId="0" fontId="14" fillId="2" borderId="0" xfId="0" applyFont="1" applyFill="1" applyBorder="1" applyAlignment="1">
      <alignment vertical="center"/>
    </xf>
    <xf numFmtId="0" fontId="14" fillId="2" borderId="11" xfId="0" applyFont="1" applyFill="1" applyBorder="1" applyAlignment="1">
      <alignment vertical="center"/>
    </xf>
    <xf numFmtId="0" fontId="20" fillId="17" borderId="13" xfId="0" applyFont="1" applyFill="1" applyBorder="1" applyAlignment="1">
      <alignment horizontal="center" vertical="center"/>
    </xf>
    <xf numFmtId="0" fontId="20" fillId="17" borderId="7" xfId="0" applyFont="1" applyFill="1" applyBorder="1" applyAlignment="1">
      <alignment horizontal="center" vertical="center"/>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14" fontId="1" fillId="11" borderId="18" xfId="0" applyNumberFormat="1" applyFont="1" applyFill="1" applyBorder="1" applyAlignment="1">
      <alignment horizontal="center" vertical="center"/>
    </xf>
    <xf numFmtId="14" fontId="1" fillId="11" borderId="19" xfId="0" applyNumberFormat="1" applyFont="1" applyFill="1" applyBorder="1" applyAlignment="1">
      <alignment horizontal="center" vertical="center"/>
    </xf>
    <xf numFmtId="0" fontId="1" fillId="11" borderId="19" xfId="0" applyNumberFormat="1" applyFont="1" applyFill="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49" fontId="1" fillId="0" borderId="18"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Fill="1" applyBorder="1" applyAlignment="1" applyProtection="1">
      <alignment vertical="center" wrapText="1"/>
      <protection locked="0"/>
    </xf>
    <xf numFmtId="0" fontId="6" fillId="0" borderId="16" xfId="0" applyFont="1" applyFill="1" applyBorder="1" applyAlignment="1" applyProtection="1">
      <alignment vertical="center" wrapText="1"/>
      <protection locked="0"/>
    </xf>
    <xf numFmtId="0" fontId="6" fillId="0" borderId="17" xfId="0" applyFont="1" applyFill="1" applyBorder="1" applyAlignment="1" applyProtection="1">
      <alignment vertical="center" wrapText="1"/>
      <protection locked="0"/>
    </xf>
    <xf numFmtId="0" fontId="6" fillId="0" borderId="83" xfId="0" applyFont="1" applyFill="1" applyBorder="1" applyAlignment="1" applyProtection="1">
      <alignment horizontal="left" vertical="center" wrapText="1"/>
      <protection locked="0"/>
    </xf>
    <xf numFmtId="0" fontId="6" fillId="0" borderId="68" xfId="0" applyFont="1" applyFill="1" applyBorder="1" applyAlignment="1" applyProtection="1">
      <alignment horizontal="left" vertical="center" wrapText="1"/>
      <protection locked="0"/>
    </xf>
    <xf numFmtId="0" fontId="6" fillId="0" borderId="90"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87" xfId="0" applyFont="1" applyFill="1" applyBorder="1" applyAlignment="1" applyProtection="1">
      <alignment horizontal="left" vertical="center" wrapText="1"/>
      <protection locked="0"/>
    </xf>
    <xf numFmtId="0" fontId="6" fillId="0" borderId="62" xfId="0" applyFont="1" applyFill="1" applyBorder="1" applyAlignment="1" applyProtection="1">
      <alignment horizontal="left" vertical="center" wrapText="1"/>
      <protection locked="0"/>
    </xf>
    <xf numFmtId="0" fontId="6" fillId="0" borderId="86" xfId="0" applyFont="1" applyFill="1" applyBorder="1" applyAlignment="1" applyProtection="1">
      <alignment horizontal="left" vertical="center" wrapText="1"/>
      <protection locked="0"/>
    </xf>
    <xf numFmtId="0" fontId="6" fillId="0" borderId="83" xfId="0" applyFont="1" applyFill="1" applyBorder="1" applyAlignment="1" applyProtection="1">
      <alignment horizontal="center" vertical="center" wrapText="1"/>
      <protection locked="0"/>
    </xf>
    <xf numFmtId="0" fontId="6" fillId="0" borderId="68" xfId="0" applyFont="1" applyFill="1" applyBorder="1" applyAlignment="1" applyProtection="1">
      <alignment horizontal="center" vertical="center" wrapText="1"/>
      <protection locked="0"/>
    </xf>
    <xf numFmtId="0" fontId="6" fillId="0" borderId="90"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87" xfId="0" applyFont="1" applyFill="1" applyBorder="1" applyAlignment="1" applyProtection="1">
      <alignment horizontal="center" vertical="center" wrapText="1"/>
      <protection locked="0"/>
    </xf>
    <xf numFmtId="0" fontId="6" fillId="0" borderId="62" xfId="0" applyFont="1" applyFill="1" applyBorder="1" applyAlignment="1" applyProtection="1">
      <alignment horizontal="center" vertical="center" wrapText="1"/>
      <protection locked="0"/>
    </xf>
    <xf numFmtId="0" fontId="6" fillId="0" borderId="86" xfId="0" applyFont="1" applyFill="1" applyBorder="1" applyAlignment="1" applyProtection="1">
      <alignment horizontal="center" vertical="center" wrapText="1"/>
      <protection locked="0"/>
    </xf>
    <xf numFmtId="0" fontId="8" fillId="0" borderId="24" xfId="0" applyFont="1" applyBorder="1" applyAlignment="1">
      <alignment vertical="center"/>
    </xf>
    <xf numFmtId="0" fontId="8" fillId="0" borderId="25" xfId="0" applyFont="1" applyBorder="1" applyAlignment="1">
      <alignment vertical="center"/>
    </xf>
    <xf numFmtId="0" fontId="8" fillId="0" borderId="54" xfId="0" applyFont="1" applyBorder="1" applyAlignment="1" applyProtection="1">
      <alignment horizontal="left"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8" fillId="0" borderId="18" xfId="0" applyFont="1" applyBorder="1" applyAlignment="1">
      <alignment vertical="center"/>
    </xf>
    <xf numFmtId="0" fontId="8" fillId="0" borderId="19" xfId="0" applyFont="1" applyBorder="1" applyAlignment="1">
      <alignment vertical="center"/>
    </xf>
    <xf numFmtId="0" fontId="8" fillId="0" borderId="49"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0" fillId="0" borderId="17" xfId="0" applyBorder="1" applyAlignment="1" applyProtection="1">
      <alignment vertical="center"/>
      <protection locked="0"/>
    </xf>
    <xf numFmtId="0" fontId="8" fillId="0" borderId="1" xfId="0" applyFont="1" applyBorder="1" applyAlignment="1">
      <alignment vertical="center"/>
    </xf>
    <xf numFmtId="0" fontId="8" fillId="0" borderId="2" xfId="0" applyFont="1" applyBorder="1" applyAlignment="1">
      <alignment vertical="center"/>
    </xf>
    <xf numFmtId="0" fontId="8" fillId="0" borderId="58"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0" fillId="0" borderId="22" xfId="0" applyBorder="1" applyAlignment="1" applyProtection="1">
      <alignment vertical="center"/>
      <protection locked="0"/>
    </xf>
    <xf numFmtId="0" fontId="6" fillId="2" borderId="15" xfId="0" applyFont="1" applyFill="1" applyBorder="1" applyAlignment="1" applyProtection="1">
      <alignment vertical="center" wrapText="1"/>
      <protection locked="0"/>
    </xf>
    <xf numFmtId="0" fontId="6" fillId="2" borderId="16" xfId="0" applyFont="1" applyFill="1" applyBorder="1" applyAlignment="1" applyProtection="1">
      <alignment vertical="center" wrapText="1"/>
      <protection locked="0"/>
    </xf>
    <xf numFmtId="0" fontId="6" fillId="2" borderId="17" xfId="0" applyFont="1" applyFill="1" applyBorder="1" applyAlignment="1" applyProtection="1">
      <alignment vertical="center" wrapText="1"/>
      <protection locked="0"/>
    </xf>
    <xf numFmtId="0" fontId="6" fillId="2" borderId="15"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0" borderId="15" xfId="0" applyFont="1" applyFill="1" applyBorder="1" applyAlignment="1" applyProtection="1">
      <alignment horizontal="left" vertical="center" wrapText="1"/>
      <protection locked="0"/>
    </xf>
    <xf numFmtId="0" fontId="6" fillId="0" borderId="16"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6" fillId="0" borderId="58" xfId="0" applyFont="1"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7" fillId="8" borderId="83" xfId="0" applyFont="1" applyFill="1" applyBorder="1" applyAlignment="1">
      <alignment horizontal="left" vertical="center"/>
    </xf>
    <xf numFmtId="0" fontId="7" fillId="8" borderId="68" xfId="0" applyFont="1" applyFill="1" applyBorder="1" applyAlignment="1">
      <alignment horizontal="left" vertical="center"/>
    </xf>
    <xf numFmtId="0" fontId="7" fillId="8" borderId="90" xfId="0" applyFont="1" applyFill="1" applyBorder="1" applyAlignment="1">
      <alignment horizontal="left" vertical="center"/>
    </xf>
    <xf numFmtId="0" fontId="6" fillId="0" borderId="54" xfId="0" applyFont="1"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59" fillId="7" borderId="67" xfId="0" applyFont="1" applyFill="1" applyBorder="1" applyAlignment="1">
      <alignment horizontal="center" vertical="center" wrapText="1"/>
    </xf>
    <xf numFmtId="0" fontId="59" fillId="7" borderId="33" xfId="0" applyFont="1" applyFill="1" applyBorder="1" applyAlignment="1">
      <alignment horizontal="center" vertical="center" wrapText="1"/>
    </xf>
    <xf numFmtId="0" fontId="59" fillId="7" borderId="37" xfId="0" applyFont="1" applyFill="1" applyBorder="1" applyAlignment="1">
      <alignment horizontal="center" vertical="center" wrapText="1"/>
    </xf>
    <xf numFmtId="0" fontId="64" fillId="0" borderId="38" xfId="0" applyFont="1" applyBorder="1" applyAlignment="1">
      <alignment horizontal="left" vertical="center" wrapText="1"/>
    </xf>
    <xf numFmtId="0" fontId="64" fillId="0" borderId="39" xfId="0" applyFont="1" applyBorder="1" applyAlignment="1">
      <alignment horizontal="left" vertical="center" wrapText="1"/>
    </xf>
    <xf numFmtId="0" fontId="64" fillId="0" borderId="40" xfId="0" applyFont="1" applyBorder="1" applyAlignment="1">
      <alignment horizontal="left" vertical="center" wrapText="1"/>
    </xf>
    <xf numFmtId="0" fontId="64" fillId="0" borderId="27" xfId="0" applyFont="1" applyBorder="1" applyAlignment="1">
      <alignment horizontal="left" vertical="center" wrapText="1"/>
    </xf>
    <xf numFmtId="0" fontId="64" fillId="0" borderId="0" xfId="0" applyFont="1" applyBorder="1" applyAlignment="1">
      <alignment horizontal="left" vertical="center" wrapText="1"/>
    </xf>
    <xf numFmtId="0" fontId="64" fillId="0" borderId="94" xfId="0" applyFont="1" applyBorder="1" applyAlignment="1">
      <alignment horizontal="left" vertical="center" wrapText="1"/>
    </xf>
    <xf numFmtId="0" fontId="64" fillId="0" borderId="41" xfId="0" applyFont="1" applyBorder="1" applyAlignment="1">
      <alignment horizontal="left" vertical="center" wrapText="1"/>
    </xf>
    <xf numFmtId="0" fontId="64" fillId="0" borderId="42" xfId="0" applyFont="1" applyBorder="1" applyAlignment="1">
      <alignment horizontal="left" vertical="center" wrapText="1"/>
    </xf>
    <xf numFmtId="0" fontId="64" fillId="0" borderId="43" xfId="0" applyFont="1" applyBorder="1" applyAlignment="1">
      <alignment horizontal="left" vertical="center" wrapText="1"/>
    </xf>
    <xf numFmtId="0" fontId="62" fillId="0" borderId="38"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40" xfId="0" applyFont="1" applyBorder="1" applyAlignment="1">
      <alignment horizontal="center" vertical="center" wrapText="1"/>
    </xf>
    <xf numFmtId="0" fontId="62" fillId="0" borderId="27"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94" xfId="0" applyFont="1" applyBorder="1" applyAlignment="1">
      <alignment horizontal="center" vertical="center" wrapText="1"/>
    </xf>
    <xf numFmtId="0" fontId="62" fillId="0" borderId="41" xfId="0" applyFont="1" applyBorder="1" applyAlignment="1">
      <alignment horizontal="center" vertical="center" wrapText="1"/>
    </xf>
    <xf numFmtId="0" fontId="62" fillId="0" borderId="42" xfId="0" applyFont="1" applyBorder="1" applyAlignment="1">
      <alignment horizontal="center" vertical="center" wrapText="1"/>
    </xf>
    <xf numFmtId="0" fontId="62" fillId="0" borderId="43" xfId="0" applyFont="1" applyBorder="1" applyAlignment="1">
      <alignment horizontal="center" vertical="center" wrapText="1"/>
    </xf>
    <xf numFmtId="0" fontId="65" fillId="4" borderId="38" xfId="0" applyFont="1" applyFill="1" applyBorder="1" applyAlignment="1">
      <alignment horizontal="center" vertical="center"/>
    </xf>
    <xf numFmtId="0" fontId="65" fillId="4" borderId="40" xfId="0" applyFont="1" applyFill="1" applyBorder="1" applyAlignment="1">
      <alignment horizontal="center" vertical="center"/>
    </xf>
    <xf numFmtId="0" fontId="65" fillId="4" borderId="27" xfId="0" applyFont="1" applyFill="1" applyBorder="1" applyAlignment="1">
      <alignment horizontal="center" vertical="center"/>
    </xf>
    <xf numFmtId="0" fontId="65" fillId="4" borderId="94" xfId="0" applyFont="1" applyFill="1" applyBorder="1" applyAlignment="1">
      <alignment horizontal="center" vertical="center"/>
    </xf>
    <xf numFmtId="0" fontId="65" fillId="4" borderId="41" xfId="0" applyFont="1" applyFill="1" applyBorder="1" applyAlignment="1">
      <alignment horizontal="center" vertical="center"/>
    </xf>
    <xf numFmtId="0" fontId="65" fillId="4" borderId="43" xfId="0" applyFont="1" applyFill="1" applyBorder="1" applyAlignment="1">
      <alignment horizontal="center" vertical="center"/>
    </xf>
    <xf numFmtId="0" fontId="63" fillId="0" borderId="0" xfId="0" applyFont="1" applyAlignment="1">
      <alignment horizontal="center"/>
    </xf>
    <xf numFmtId="0" fontId="18" fillId="0" borderId="0" xfId="0" applyFont="1" applyBorder="1" applyAlignment="1" applyProtection="1">
      <alignment horizontal="center" vertical="center"/>
      <protection locked="0"/>
    </xf>
    <xf numFmtId="0" fontId="35" fillId="7" borderId="81" xfId="0" applyFont="1" applyFill="1" applyBorder="1" applyAlignment="1" applyProtection="1">
      <alignment horizontal="center" vertical="center"/>
      <protection locked="0"/>
    </xf>
    <xf numFmtId="0" fontId="35" fillId="7" borderId="85" xfId="0" applyFont="1" applyFill="1" applyBorder="1" applyAlignment="1" applyProtection="1">
      <alignment horizontal="center" vertical="center"/>
      <protection locked="0"/>
    </xf>
    <xf numFmtId="0" fontId="35" fillId="7" borderId="92" xfId="0" applyFont="1" applyFill="1" applyBorder="1" applyAlignment="1" applyProtection="1">
      <alignment horizontal="center" vertical="center"/>
      <protection locked="0"/>
    </xf>
    <xf numFmtId="0" fontId="18" fillId="2" borderId="44" xfId="0" applyFont="1" applyFill="1" applyBorder="1" applyAlignment="1" applyProtection="1">
      <alignment horizontal="center" vertical="center"/>
      <protection locked="0"/>
    </xf>
    <xf numFmtId="0" fontId="18" fillId="2" borderId="45" xfId="0" applyFont="1" applyFill="1" applyBorder="1" applyAlignment="1" applyProtection="1">
      <alignment horizontal="center" vertical="center"/>
      <protection locked="0"/>
    </xf>
    <xf numFmtId="0" fontId="18" fillId="2" borderId="46" xfId="0" applyFont="1" applyFill="1" applyBorder="1" applyAlignment="1" applyProtection="1">
      <alignment horizontal="center" vertical="center"/>
      <protection locked="0"/>
    </xf>
    <xf numFmtId="0" fontId="1" fillId="0" borderId="66" xfId="0" applyFont="1" applyBorder="1" applyAlignment="1" applyProtection="1">
      <alignment horizontal="right" vertical="center"/>
      <protection locked="0"/>
    </xf>
    <xf numFmtId="0" fontId="1" fillId="0" borderId="34" xfId="0" applyFont="1" applyBorder="1" applyAlignment="1" applyProtection="1">
      <alignment horizontal="right" vertical="center"/>
      <protection locked="0"/>
    </xf>
    <xf numFmtId="0" fontId="20" fillId="25" borderId="44" xfId="0" applyFont="1" applyFill="1" applyBorder="1" applyAlignment="1" applyProtection="1">
      <alignment horizontal="center" vertical="center"/>
    </xf>
    <xf numFmtId="0" fontId="20" fillId="25" borderId="45" xfId="0" applyFont="1" applyFill="1" applyBorder="1" applyAlignment="1" applyProtection="1">
      <alignment horizontal="center" vertical="center"/>
    </xf>
    <xf numFmtId="0" fontId="20" fillId="25" borderId="46" xfId="0" applyFont="1" applyFill="1" applyBorder="1" applyAlignment="1" applyProtection="1">
      <alignment horizontal="center" vertical="center"/>
    </xf>
    <xf numFmtId="0" fontId="35" fillId="7" borderId="78" xfId="0" applyFont="1" applyFill="1" applyBorder="1" applyAlignment="1" applyProtection="1">
      <alignment horizontal="center" vertical="center"/>
      <protection locked="0"/>
    </xf>
    <xf numFmtId="0" fontId="35" fillId="7" borderId="50" xfId="0" applyFont="1" applyFill="1" applyBorder="1" applyAlignment="1" applyProtection="1">
      <alignment horizontal="center" vertical="center"/>
      <protection locked="0"/>
    </xf>
    <xf numFmtId="0" fontId="35" fillId="7" borderId="51" xfId="0" applyFont="1" applyFill="1" applyBorder="1" applyAlignment="1" applyProtection="1">
      <alignment horizontal="center" vertical="center"/>
      <protection locked="0"/>
    </xf>
    <xf numFmtId="0" fontId="68" fillId="17" borderId="76" xfId="0" applyFont="1" applyFill="1" applyBorder="1" applyAlignment="1" applyProtection="1">
      <alignment horizontal="center" vertical="center"/>
      <protection locked="0"/>
    </xf>
    <xf numFmtId="0" fontId="1" fillId="0" borderId="67" xfId="0" applyFont="1" applyBorder="1" applyAlignment="1" applyProtection="1">
      <alignment horizontal="right" vertical="center"/>
      <protection locked="0"/>
    </xf>
    <xf numFmtId="0" fontId="1" fillId="0" borderId="33" xfId="0" applyFont="1" applyBorder="1" applyAlignment="1" applyProtection="1">
      <alignment horizontal="right" vertical="center"/>
      <protection locked="0"/>
    </xf>
    <xf numFmtId="0" fontId="48" fillId="7" borderId="67" xfId="0" applyFont="1" applyFill="1" applyBorder="1" applyAlignment="1">
      <alignment horizontal="center"/>
    </xf>
    <xf numFmtId="0" fontId="48" fillId="7" borderId="33" xfId="0" applyFont="1" applyFill="1" applyBorder="1" applyAlignment="1">
      <alignment horizontal="center"/>
    </xf>
    <xf numFmtId="0" fontId="48" fillId="7" borderId="37" xfId="0" applyFont="1" applyFill="1" applyBorder="1" applyAlignment="1">
      <alignment horizontal="center"/>
    </xf>
    <xf numFmtId="0" fontId="57" fillId="0" borderId="0" xfId="0" applyFont="1" applyAlignment="1">
      <alignment horizontal="center"/>
    </xf>
    <xf numFmtId="0" fontId="19" fillId="0" borderId="72" xfId="0" applyFont="1" applyBorder="1" applyAlignment="1">
      <alignment horizontal="center" vertical="center"/>
    </xf>
    <xf numFmtId="0" fontId="19" fillId="0" borderId="75" xfId="0" applyFont="1" applyBorder="1" applyAlignment="1">
      <alignment horizontal="center" vertical="center"/>
    </xf>
    <xf numFmtId="0" fontId="21" fillId="2" borderId="49"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28" xfId="0" applyFont="1" applyFill="1" applyBorder="1" applyAlignment="1">
      <alignment horizontal="center" vertical="center"/>
    </xf>
    <xf numFmtId="0" fontId="69" fillId="13" borderId="44" xfId="0" applyFont="1" applyFill="1" applyBorder="1" applyAlignment="1">
      <alignment horizontal="center" vertical="center" wrapText="1"/>
    </xf>
    <xf numFmtId="0" fontId="69" fillId="13" borderId="46" xfId="0" applyFont="1" applyFill="1" applyBorder="1" applyAlignment="1">
      <alignment horizontal="center" vertical="center" wrapText="1"/>
    </xf>
    <xf numFmtId="0" fontId="56" fillId="0" borderId="38" xfId="0" applyFont="1" applyBorder="1" applyAlignment="1">
      <alignment horizontal="center" vertical="center" wrapText="1"/>
    </xf>
    <xf numFmtId="0" fontId="56" fillId="0" borderId="39" xfId="0" applyFont="1" applyBorder="1" applyAlignment="1">
      <alignment horizontal="center" vertical="center" wrapText="1"/>
    </xf>
    <xf numFmtId="0" fontId="56" fillId="0" borderId="40"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94" xfId="0" applyFont="1" applyBorder="1" applyAlignment="1">
      <alignment horizontal="center" vertical="center" wrapText="1"/>
    </xf>
    <xf numFmtId="0" fontId="56" fillId="0" borderId="41" xfId="0" applyFont="1" applyBorder="1" applyAlignment="1">
      <alignment horizontal="center" vertical="center" wrapText="1"/>
    </xf>
    <xf numFmtId="0" fontId="56" fillId="0" borderId="42" xfId="0" applyFont="1" applyBorder="1" applyAlignment="1">
      <alignment horizontal="center" vertical="center" wrapText="1"/>
    </xf>
    <xf numFmtId="0" fontId="56" fillId="0" borderId="43" xfId="0" applyFont="1" applyBorder="1" applyAlignment="1">
      <alignment horizontal="center" vertical="center" wrapText="1"/>
    </xf>
    <xf numFmtId="0" fontId="0" fillId="17" borderId="78" xfId="0" applyFill="1" applyBorder="1" applyAlignment="1">
      <alignment horizontal="center"/>
    </xf>
    <xf numFmtId="0" fontId="0" fillId="17" borderId="50" xfId="0" applyFill="1" applyBorder="1" applyAlignment="1">
      <alignment horizontal="center"/>
    </xf>
    <xf numFmtId="0" fontId="0" fillId="17" borderId="51" xfId="0" applyFill="1" applyBorder="1" applyAlignment="1">
      <alignment horizontal="center"/>
    </xf>
    <xf numFmtId="0" fontId="0" fillId="17" borderId="67" xfId="0" applyFill="1" applyBorder="1" applyAlignment="1">
      <alignment horizontal="center"/>
    </xf>
    <xf numFmtId="0" fontId="0" fillId="17" borderId="33" xfId="0" applyFill="1" applyBorder="1" applyAlignment="1">
      <alignment horizontal="center"/>
    </xf>
    <xf numFmtId="0" fontId="0" fillId="17" borderId="37" xfId="0" applyFill="1" applyBorder="1" applyAlignment="1">
      <alignment horizontal="center"/>
    </xf>
    <xf numFmtId="0" fontId="18" fillId="2" borderId="76" xfId="0" applyFont="1" applyFill="1" applyBorder="1" applyAlignment="1" applyProtection="1">
      <alignment horizontal="center" vertical="center"/>
      <protection locked="0"/>
    </xf>
    <xf numFmtId="0" fontId="1" fillId="0" borderId="76" xfId="0" applyFont="1" applyBorder="1" applyAlignment="1" applyProtection="1">
      <alignment horizontal="right" vertical="center"/>
      <protection locked="0"/>
    </xf>
    <xf numFmtId="0" fontId="10" fillId="0" borderId="76" xfId="0" applyFont="1" applyBorder="1" applyAlignment="1" applyProtection="1">
      <alignment horizontal="center" vertical="center"/>
      <protection locked="0"/>
    </xf>
    <xf numFmtId="14" fontId="6" fillId="0" borderId="76" xfId="0" applyNumberFormat="1" applyFont="1" applyBorder="1" applyAlignment="1" applyProtection="1">
      <alignment horizontal="center" vertical="center"/>
    </xf>
    <xf numFmtId="0" fontId="35" fillId="7" borderId="76" xfId="0" applyFont="1" applyFill="1" applyBorder="1" applyAlignment="1" applyProtection="1">
      <alignment horizontal="center" vertical="center"/>
      <protection locked="0"/>
    </xf>
    <xf numFmtId="0" fontId="20" fillId="25" borderId="76" xfId="0" applyFont="1" applyFill="1" applyBorder="1" applyAlignment="1" applyProtection="1">
      <alignment horizontal="center" vertical="center"/>
    </xf>
    <xf numFmtId="0" fontId="72" fillId="0" borderId="0" xfId="0" applyFont="1"/>
    <xf numFmtId="0" fontId="72" fillId="0" borderId="0" xfId="0" applyFont="1" applyAlignment="1">
      <alignment wrapText="1"/>
    </xf>
  </cellXfs>
  <cellStyles count="4">
    <cellStyle name="Hyperlink" xfId="1" builtinId="8"/>
    <cellStyle name="Hyperlink 2" xfId="3"/>
    <cellStyle name="Normal" xfId="0" builtinId="0"/>
    <cellStyle name="Normal 2" xfId="2"/>
  </cellStyles>
  <dxfs count="221">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border>
        <horizontal style="thin">
          <color indexed="64"/>
        </horizontal>
      </border>
    </dxf>
    <dxf>
      <fill>
        <patternFill patternType="solid">
          <bgColor rgb="FFFFFFCC"/>
        </patternFill>
      </fill>
    </dxf>
    <dxf>
      <font>
        <b/>
      </font>
    </dxf>
    <dxf>
      <font>
        <sz val="20"/>
      </font>
    </dxf>
    <dxf>
      <font>
        <name val="Arial"/>
        <scheme val="none"/>
      </font>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alignment horizontal="center" readingOrder="0"/>
    </dxf>
    <dxf>
      <fill>
        <patternFill>
          <bgColor rgb="FFFF0000"/>
        </patternFill>
      </fill>
    </dxf>
    <dxf>
      <fill>
        <patternFill>
          <bgColor theme="1"/>
        </patternFill>
      </fill>
    </dxf>
    <dxf>
      <fill>
        <patternFill>
          <bgColor theme="1"/>
        </patternFill>
      </fill>
    </dxf>
    <dxf>
      <fill>
        <patternFill>
          <bgColor rgb="FFFFFF00"/>
        </patternFill>
      </fill>
    </dxf>
    <dxf>
      <fill>
        <patternFill>
          <bgColor rgb="FFCCFFFF"/>
        </patternFill>
      </fill>
    </dxf>
    <dxf>
      <alignment vertical="center" readingOrder="0"/>
    </dxf>
    <dxf>
      <alignment vertical="center" readingOrder="0"/>
    </dxf>
    <dxf>
      <alignment vertical="center" readingOrder="0"/>
    </dxf>
    <dxf>
      <font>
        <sz val="20"/>
      </font>
    </dxf>
    <dxf>
      <fill>
        <patternFill>
          <bgColor rgb="FFFFFFCC"/>
        </patternFill>
      </fill>
    </dxf>
    <dxf>
      <border>
        <left style="thick">
          <color auto="1"/>
        </left>
        <right style="thick">
          <color auto="1"/>
        </right>
        <top style="thick">
          <color auto="1"/>
        </top>
        <bottom style="thick">
          <color auto="1"/>
        </bottom>
        <horizontal style="thin">
          <color auto="1"/>
        </horizontal>
      </border>
    </dxf>
    <dxf>
      <fill>
        <patternFill patternType="solid">
          <bgColor rgb="FFCCFFFF"/>
        </patternFill>
      </fill>
    </dxf>
    <dxf>
      <font>
        <sz val="16"/>
      </font>
    </dxf>
    <dxf>
      <alignment horizontal="center" readingOrder="0"/>
    </dxf>
    <dxf>
      <font>
        <i/>
      </font>
    </dxf>
    <dxf>
      <font>
        <b val="0"/>
      </font>
    </dxf>
    <dxf>
      <alignment wrapText="1" indent="0" readingOrder="0"/>
    </dxf>
    <dxf>
      <fill>
        <patternFill>
          <bgColor rgb="FFFF0000"/>
        </patternFill>
      </fill>
    </dxf>
    <dxf>
      <fill>
        <patternFill>
          <bgColor rgb="FFFFFF00"/>
        </patternFill>
      </fill>
    </dxf>
    <dxf>
      <fill>
        <patternFill>
          <bgColor rgb="FFCCFFFF"/>
        </patternFill>
      </fill>
    </dxf>
    <dxf>
      <fill>
        <patternFill>
          <bgColor theme="1"/>
        </patternFill>
      </fill>
    </dxf>
    <dxf>
      <fill>
        <patternFill>
          <bgColor rgb="FFFFCCFF"/>
        </patternFill>
      </fill>
    </dxf>
    <dxf>
      <fill>
        <patternFill>
          <bgColor theme="1"/>
        </patternFill>
      </fill>
    </dxf>
    <dxf>
      <fill>
        <patternFill>
          <bgColor rgb="FF00B0F0"/>
        </patternFill>
      </fill>
    </dxf>
    <dxf>
      <fill>
        <patternFill>
          <bgColor rgb="FFFF0000"/>
        </patternFill>
      </fill>
    </dxf>
    <dxf>
      <fill>
        <patternFill>
          <bgColor rgb="FFFFCCFF"/>
        </patternFill>
      </fill>
    </dxf>
  </dxfs>
  <tableStyles count="0" defaultTableStyle="TableStyleMedium9" defaultPivotStyle="PivotStyleLight16"/>
  <colors>
    <mruColors>
      <color rgb="FFCCFFFF"/>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2.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Implementation by Category</a:t>
            </a:r>
          </a:p>
          <a:p>
            <a:pPr>
              <a:defRPr/>
            </a:pPr>
            <a:r>
              <a:rPr lang="en-US"/>
              <a:t>Current Stakeholder</a:t>
            </a:r>
            <a:r>
              <a:rPr lang="en-US" baseline="0"/>
              <a:t> Implementation vs. BASE Participation Average Implementation</a:t>
            </a:r>
            <a:endParaRPr lang="en-US"/>
          </a:p>
        </c:rich>
      </c:tx>
      <c:layout/>
      <c:overlay val="0"/>
    </c:title>
    <c:autoTitleDeleted val="0"/>
    <c:plotArea>
      <c:layout/>
      <c:barChart>
        <c:barDir val="col"/>
        <c:grouping val="clustered"/>
        <c:varyColors val="0"/>
        <c:ser>
          <c:idx val="0"/>
          <c:order val="0"/>
          <c:tx>
            <c:v>Current Stakeholder Implementation</c:v>
          </c:tx>
          <c:invertIfNegative val="0"/>
          <c:cat>
            <c:strRef>
              <c:f>'Comprehensive 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'Comprehensive Charting'!$C$3:$W$3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6D53-47EC-8B22-19F811E90ED3}"/>
            </c:ext>
          </c:extLst>
        </c:ser>
        <c:ser>
          <c:idx val="1"/>
          <c:order val="1"/>
          <c:tx>
            <c:v>FY15-FY19 BASE Participant Average Implementation</c:v>
          </c:tx>
          <c:invertIfNegative val="0"/>
          <c:cat>
            <c:strRef>
              <c:f>'Comprehensive 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'Comprehensive Charting'!$C$4:$W$4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6D53-47EC-8B22-19F811E90ED3}"/>
            </c:ext>
          </c:extLst>
        </c:ser>
        <c:dLbls>
          <c:showLegendKey val="0"/>
          <c:showVal val="0"/>
          <c:showCatName val="0"/>
          <c:showSerName val="0"/>
          <c:showPercent val="0"/>
          <c:showBubbleSize val="0"/>
        </c:dLbls>
        <c:gapWidth val="150"/>
        <c:axId val="358491264"/>
        <c:axId val="358493184"/>
      </c:barChart>
      <c:catAx>
        <c:axId val="358491264"/>
        <c:scaling>
          <c:orientation val="minMax"/>
        </c:scaling>
        <c:delete val="0"/>
        <c:axPos val="b"/>
        <c:title>
          <c:tx>
            <c:rich>
              <a:bodyPr/>
              <a:lstStyle/>
              <a:p>
                <a:pPr>
                  <a:defRPr sz="1400"/>
                </a:pPr>
                <a:r>
                  <a:rPr lang="en-US" sz="1400"/>
                  <a:t>Security</a:t>
                </a:r>
                <a:r>
                  <a:rPr lang="en-US" sz="1400" baseline="0"/>
                  <a:t> Action Items</a:t>
                </a:r>
              </a:p>
            </c:rich>
          </c:tx>
          <c:layout/>
          <c:overlay val="0"/>
        </c:title>
        <c:numFmt formatCode="General" sourceLinked="0"/>
        <c:majorTickMark val="out"/>
        <c:minorTickMark val="none"/>
        <c:tickLblPos val="nextTo"/>
        <c:crossAx val="358493184"/>
        <c:crosses val="autoZero"/>
        <c:auto val="1"/>
        <c:lblAlgn val="ctr"/>
        <c:lblOffset val="100"/>
        <c:noMultiLvlLbl val="0"/>
      </c:catAx>
      <c:valAx>
        <c:axId val="358493184"/>
        <c:scaling>
          <c:orientation val="minMax"/>
          <c:max val="1"/>
          <c:min val="0"/>
        </c:scaling>
        <c:delete val="0"/>
        <c:axPos val="l"/>
        <c:majorGridlines/>
        <c:title>
          <c:tx>
            <c:rich>
              <a:bodyPr/>
              <a:lstStyle/>
              <a:p>
                <a:pPr>
                  <a:defRPr sz="1400"/>
                </a:pPr>
                <a:r>
                  <a:rPr lang="en-US" sz="1400"/>
                  <a:t>Average Implementation</a:t>
                </a:r>
              </a:p>
            </c:rich>
          </c:tx>
          <c:layout/>
          <c:overlay val="0"/>
        </c:title>
        <c:numFmt formatCode="0%" sourceLinked="1"/>
        <c:majorTickMark val="out"/>
        <c:minorTickMark val="none"/>
        <c:tickLblPos val="nextTo"/>
        <c:crossAx val="358491264"/>
        <c:crosses val="autoZero"/>
        <c:crossBetween val="between"/>
      </c:valAx>
      <c:spPr>
        <a:noFill/>
      </c:spPr>
    </c:plotArea>
    <c:legend>
      <c:legendPos val="r"/>
      <c:layout>
        <c:manualLayout>
          <c:xMode val="edge"/>
          <c:yMode val="edge"/>
          <c:x val="0.79667991073372946"/>
          <c:y val="0.51739097019648883"/>
          <c:w val="0.17839604570458412"/>
          <c:h val="0.13711582998541716"/>
        </c:manualLayout>
      </c:layout>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Implementation by Category</a:t>
            </a:r>
          </a:p>
          <a:p>
            <a:pPr>
              <a:defRPr/>
            </a:pPr>
            <a:r>
              <a:rPr lang="en-US"/>
              <a:t>Current Stakeholder BASE Implementation vs. Previous</a:t>
            </a:r>
            <a:r>
              <a:rPr lang="en-US" baseline="0"/>
              <a:t> Stakeholder BASE Implementation</a:t>
            </a:r>
            <a:endParaRPr lang="en-US"/>
          </a:p>
        </c:rich>
      </c:tx>
      <c:overlay val="0"/>
    </c:title>
    <c:autoTitleDeleted val="0"/>
    <c:plotArea>
      <c:layout/>
      <c:barChart>
        <c:barDir val="col"/>
        <c:grouping val="clustered"/>
        <c:varyColors val="0"/>
        <c:ser>
          <c:idx val="0"/>
          <c:order val="0"/>
          <c:tx>
            <c:v>Current BASE</c:v>
          </c:tx>
          <c:invertIfNegative val="0"/>
          <c:cat>
            <c:strRef>
              <c:f>'Comprehensive Charting'!$C$43:$W$43</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'Comprehensive Charting'!$C$44:$W$44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FF8-449E-9037-B706B9BE592E}"/>
            </c:ext>
          </c:extLst>
        </c:ser>
        <c:ser>
          <c:idx val="1"/>
          <c:order val="1"/>
          <c:tx>
            <c:v>Previous BASE</c:v>
          </c:tx>
          <c:invertIfNegative val="0"/>
          <c:cat>
            <c:strRef>
              <c:f>'Comprehensive Charting'!$C$43:$W$43</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'Comprehensive Charting'!$C$45:$W$45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2FF8-449E-9037-B706B9BE592E}"/>
            </c:ext>
          </c:extLst>
        </c:ser>
        <c:dLbls>
          <c:showLegendKey val="0"/>
          <c:showVal val="0"/>
          <c:showCatName val="0"/>
          <c:showSerName val="0"/>
          <c:showPercent val="0"/>
          <c:showBubbleSize val="0"/>
        </c:dLbls>
        <c:gapWidth val="150"/>
        <c:axId val="358543744"/>
        <c:axId val="358545664"/>
      </c:barChart>
      <c:catAx>
        <c:axId val="358543744"/>
        <c:scaling>
          <c:orientation val="minMax"/>
        </c:scaling>
        <c:delete val="0"/>
        <c:axPos val="b"/>
        <c:title>
          <c:tx>
            <c:rich>
              <a:bodyPr/>
              <a:lstStyle/>
              <a:p>
                <a:pPr>
                  <a:defRPr sz="1400"/>
                </a:pPr>
                <a:r>
                  <a:rPr lang="en-US" sz="1400"/>
                  <a:t>Security Action Items</a:t>
                </a:r>
              </a:p>
            </c:rich>
          </c:tx>
          <c:overlay val="0"/>
        </c:title>
        <c:numFmt formatCode="General" sourceLinked="0"/>
        <c:majorTickMark val="out"/>
        <c:minorTickMark val="none"/>
        <c:tickLblPos val="nextTo"/>
        <c:crossAx val="358545664"/>
        <c:crosses val="autoZero"/>
        <c:auto val="1"/>
        <c:lblAlgn val="ctr"/>
        <c:lblOffset val="100"/>
        <c:noMultiLvlLbl val="0"/>
      </c:catAx>
      <c:valAx>
        <c:axId val="358545664"/>
        <c:scaling>
          <c:orientation val="minMax"/>
          <c:max val="1"/>
          <c:min val="0"/>
        </c:scaling>
        <c:delete val="0"/>
        <c:axPos val="l"/>
        <c:majorGridlines/>
        <c:title>
          <c:tx>
            <c:rich>
              <a:bodyPr/>
              <a:lstStyle/>
              <a:p>
                <a:pPr>
                  <a:defRPr sz="1400"/>
                </a:pPr>
                <a:r>
                  <a:rPr lang="en-US" sz="1400"/>
                  <a:t>Average Implementation</a:t>
                </a:r>
              </a:p>
            </c:rich>
          </c:tx>
          <c:overlay val="0"/>
        </c:title>
        <c:numFmt formatCode="0%" sourceLinked="1"/>
        <c:majorTickMark val="out"/>
        <c:minorTickMark val="none"/>
        <c:tickLblPos val="nextTo"/>
        <c:crossAx val="358543744"/>
        <c:crosses val="autoZero"/>
        <c:crossBetween val="between"/>
      </c:valAx>
    </c:plotArea>
    <c:legend>
      <c:legendPos val="r"/>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Implementation by Category</a:t>
            </a:r>
          </a:p>
          <a:p>
            <a:pPr>
              <a:defRPr/>
            </a:pPr>
            <a:r>
              <a:rPr lang="en-US"/>
              <a:t>Current Stakeholder</a:t>
            </a:r>
            <a:r>
              <a:rPr lang="en-US" baseline="0"/>
              <a:t> Targeted SAI Implementation vs. BASE Participation Average Implementation</a:t>
            </a:r>
            <a:endParaRPr lang="en-US"/>
          </a:p>
        </c:rich>
      </c:tx>
      <c:overlay val="0"/>
    </c:title>
    <c:autoTitleDeleted val="0"/>
    <c:plotArea>
      <c:layout/>
      <c:barChart>
        <c:barDir val="col"/>
        <c:grouping val="clustered"/>
        <c:varyColors val="0"/>
        <c:ser>
          <c:idx val="0"/>
          <c:order val="0"/>
          <c:tx>
            <c:v>Current Stakeholder Targeted SAI Implementation</c:v>
          </c:tx>
          <c:invertIfNegative val="0"/>
          <c:cat>
            <c:strRef>
              <c:f>'Targeted SAI 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'Targeted SAI Charting'!$C$3:$W$3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5B00-447A-A2C4-5A1F5CEA671A}"/>
            </c:ext>
          </c:extLst>
        </c:ser>
        <c:ser>
          <c:idx val="1"/>
          <c:order val="1"/>
          <c:tx>
            <c:v>FY15-FY18 BASE Participant Average Implementation</c:v>
          </c:tx>
          <c:invertIfNegative val="0"/>
          <c:cat>
            <c:strRef>
              <c:f>'Targeted SAI 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'Targeted SAI Charting'!$C$4:$W$4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5B00-447A-A2C4-5A1F5CEA671A}"/>
            </c:ext>
          </c:extLst>
        </c:ser>
        <c:dLbls>
          <c:showLegendKey val="0"/>
          <c:showVal val="0"/>
          <c:showCatName val="0"/>
          <c:showSerName val="0"/>
          <c:showPercent val="0"/>
          <c:showBubbleSize val="0"/>
        </c:dLbls>
        <c:gapWidth val="150"/>
        <c:axId val="359427072"/>
        <c:axId val="359433344"/>
      </c:barChart>
      <c:catAx>
        <c:axId val="359427072"/>
        <c:scaling>
          <c:orientation val="minMax"/>
        </c:scaling>
        <c:delete val="0"/>
        <c:axPos val="b"/>
        <c:title>
          <c:tx>
            <c:rich>
              <a:bodyPr/>
              <a:lstStyle/>
              <a:p>
                <a:pPr>
                  <a:defRPr sz="1400"/>
                </a:pPr>
                <a:r>
                  <a:rPr lang="en-US" sz="1400"/>
                  <a:t>Security</a:t>
                </a:r>
                <a:r>
                  <a:rPr lang="en-US" sz="1400" baseline="0"/>
                  <a:t> Action Items</a:t>
                </a:r>
              </a:p>
            </c:rich>
          </c:tx>
          <c:overlay val="0"/>
        </c:title>
        <c:numFmt formatCode="General" sourceLinked="0"/>
        <c:majorTickMark val="out"/>
        <c:minorTickMark val="none"/>
        <c:tickLblPos val="nextTo"/>
        <c:crossAx val="359433344"/>
        <c:crosses val="autoZero"/>
        <c:auto val="1"/>
        <c:lblAlgn val="ctr"/>
        <c:lblOffset val="100"/>
        <c:noMultiLvlLbl val="0"/>
      </c:catAx>
      <c:valAx>
        <c:axId val="359433344"/>
        <c:scaling>
          <c:orientation val="minMax"/>
          <c:max val="1"/>
          <c:min val="0"/>
        </c:scaling>
        <c:delete val="0"/>
        <c:axPos val="l"/>
        <c:majorGridlines/>
        <c:title>
          <c:tx>
            <c:rich>
              <a:bodyPr/>
              <a:lstStyle/>
              <a:p>
                <a:pPr>
                  <a:defRPr sz="1400"/>
                </a:pPr>
                <a:r>
                  <a:rPr lang="en-US" sz="1400"/>
                  <a:t>Average Implementation</a:t>
                </a:r>
              </a:p>
            </c:rich>
          </c:tx>
          <c:overlay val="0"/>
        </c:title>
        <c:numFmt formatCode="0%" sourceLinked="1"/>
        <c:majorTickMark val="out"/>
        <c:minorTickMark val="none"/>
        <c:tickLblPos val="nextTo"/>
        <c:crossAx val="359427072"/>
        <c:crosses val="autoZero"/>
        <c:crossBetween val="between"/>
      </c:valAx>
      <c:spPr>
        <a:noFill/>
      </c:spPr>
    </c:plotArea>
    <c:legend>
      <c:legendPos val="r"/>
      <c:layout>
        <c:manualLayout>
          <c:xMode val="edge"/>
          <c:yMode val="edge"/>
          <c:x val="0.78677230400264209"/>
          <c:y val="0.43385490378884611"/>
          <c:w val="0.17660987080179694"/>
          <c:h val="0.15939033615778572"/>
        </c:manualLayout>
      </c:layout>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Implementation by Category</a:t>
            </a:r>
          </a:p>
          <a:p>
            <a:pPr>
              <a:defRPr/>
            </a:pPr>
            <a:r>
              <a:rPr lang="en-US"/>
              <a:t>Current Stakeholder Targeted</a:t>
            </a:r>
            <a:r>
              <a:rPr lang="en-US" baseline="0"/>
              <a:t> SAI </a:t>
            </a:r>
            <a:r>
              <a:rPr lang="en-US"/>
              <a:t>Implementation vs. Previous</a:t>
            </a:r>
            <a:r>
              <a:rPr lang="en-US" baseline="0"/>
              <a:t> Stakeholder BASE Implementation</a:t>
            </a:r>
            <a:endParaRPr lang="en-US"/>
          </a:p>
        </c:rich>
      </c:tx>
      <c:overlay val="0"/>
    </c:title>
    <c:autoTitleDeleted val="0"/>
    <c:plotArea>
      <c:layout/>
      <c:barChart>
        <c:barDir val="col"/>
        <c:grouping val="clustered"/>
        <c:varyColors val="0"/>
        <c:ser>
          <c:idx val="0"/>
          <c:order val="0"/>
          <c:tx>
            <c:v>Current Stakeholder Targeted SAI Implementation</c:v>
          </c:tx>
          <c:invertIfNegative val="0"/>
          <c:cat>
            <c:strRef>
              <c:f>'Targeted SAI Charting'!$C$43:$W$43</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'Targeted SAI Charting'!$C$44:$W$44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A99F-4CE0-AD82-79173D5536C2}"/>
            </c:ext>
          </c:extLst>
        </c:ser>
        <c:ser>
          <c:idx val="1"/>
          <c:order val="1"/>
          <c:tx>
            <c:v>Previous Stakeholder BASE Implementation</c:v>
          </c:tx>
          <c:invertIfNegative val="0"/>
          <c:cat>
            <c:strRef>
              <c:f>'Targeted SAI Charting'!$C$43:$W$43</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'Targeted SAI Charting'!$C$45:$W$45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A99F-4CE0-AD82-79173D5536C2}"/>
            </c:ext>
          </c:extLst>
        </c:ser>
        <c:dLbls>
          <c:showLegendKey val="0"/>
          <c:showVal val="0"/>
          <c:showCatName val="0"/>
          <c:showSerName val="0"/>
          <c:showPercent val="0"/>
          <c:showBubbleSize val="0"/>
        </c:dLbls>
        <c:gapWidth val="150"/>
        <c:axId val="359536896"/>
        <c:axId val="359551360"/>
      </c:barChart>
      <c:catAx>
        <c:axId val="359536896"/>
        <c:scaling>
          <c:orientation val="minMax"/>
        </c:scaling>
        <c:delete val="0"/>
        <c:axPos val="b"/>
        <c:title>
          <c:tx>
            <c:rich>
              <a:bodyPr/>
              <a:lstStyle/>
              <a:p>
                <a:pPr>
                  <a:defRPr sz="1400"/>
                </a:pPr>
                <a:r>
                  <a:rPr lang="en-US" sz="1400"/>
                  <a:t>Security Action Items</a:t>
                </a:r>
              </a:p>
            </c:rich>
          </c:tx>
          <c:overlay val="0"/>
        </c:title>
        <c:numFmt formatCode="General" sourceLinked="0"/>
        <c:majorTickMark val="out"/>
        <c:minorTickMark val="none"/>
        <c:tickLblPos val="nextTo"/>
        <c:crossAx val="359551360"/>
        <c:crosses val="autoZero"/>
        <c:auto val="1"/>
        <c:lblAlgn val="ctr"/>
        <c:lblOffset val="100"/>
        <c:noMultiLvlLbl val="0"/>
      </c:catAx>
      <c:valAx>
        <c:axId val="359551360"/>
        <c:scaling>
          <c:orientation val="minMax"/>
          <c:max val="1"/>
          <c:min val="0"/>
        </c:scaling>
        <c:delete val="0"/>
        <c:axPos val="l"/>
        <c:majorGridlines/>
        <c:title>
          <c:tx>
            <c:rich>
              <a:bodyPr/>
              <a:lstStyle/>
              <a:p>
                <a:pPr>
                  <a:defRPr sz="1400"/>
                </a:pPr>
                <a:r>
                  <a:rPr lang="en-US" sz="1400"/>
                  <a:t>Average Implementation</a:t>
                </a:r>
              </a:p>
            </c:rich>
          </c:tx>
          <c:overlay val="0"/>
        </c:title>
        <c:numFmt formatCode="0%" sourceLinked="1"/>
        <c:majorTickMark val="out"/>
        <c:minorTickMark val="none"/>
        <c:tickLblPos val="nextTo"/>
        <c:crossAx val="359536896"/>
        <c:crosses val="autoZero"/>
        <c:crossBetween val="between"/>
      </c:valAx>
    </c:plotArea>
    <c:legend>
      <c:legendPos val="r"/>
      <c:layout>
        <c:manualLayout>
          <c:xMode val="edge"/>
          <c:yMode val="edge"/>
          <c:x val="0.78621042697387677"/>
          <c:y val="0.4277635877421101"/>
          <c:w val="0.18457248920277733"/>
          <c:h val="0.16524126247252638"/>
        </c:manualLayout>
      </c:layout>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28575</xdr:rowOff>
        </xdr:from>
        <xdr:to>
          <xdr:col>9</xdr:col>
          <xdr:colOff>600075</xdr:colOff>
          <xdr:row>41</xdr:row>
          <xdr:rowOff>133350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28575</xdr:rowOff>
    </xdr:from>
    <xdr:to>
      <xdr:col>5</xdr:col>
      <xdr:colOff>523135</xdr:colOff>
      <xdr:row>8</xdr:row>
      <xdr:rowOff>34018</xdr:rowOff>
    </xdr:to>
    <xdr:pic>
      <xdr:nvPicPr>
        <xdr:cNvPr id="3142" name="Picture 886" descr="TSA Logo compressed 121208"/>
        <xdr:cNvPicPr>
          <a:picLocks noChangeAspect="1" noChangeArrowheads="1"/>
        </xdr:cNvPicPr>
      </xdr:nvPicPr>
      <xdr:blipFill>
        <a:blip xmlns:r="http://schemas.openxmlformats.org/officeDocument/2006/relationships" r:embed="rId1" cstate="print"/>
        <a:srcRect/>
        <a:stretch>
          <a:fillRect/>
        </a:stretch>
      </xdr:blipFill>
      <xdr:spPr bwMode="auto">
        <a:xfrm>
          <a:off x="19050" y="725941"/>
          <a:ext cx="3795313" cy="1366157"/>
        </a:xfrm>
        <a:prstGeom prst="rect">
          <a:avLst/>
        </a:prstGeom>
        <a:noFill/>
        <a:ln w="12700">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7</xdr:row>
      <xdr:rowOff>0</xdr:rowOff>
    </xdr:from>
    <xdr:to>
      <xdr:col>7</xdr:col>
      <xdr:colOff>200025</xdr:colOff>
      <xdr:row>13</xdr:row>
      <xdr:rowOff>171450</xdr:rowOff>
    </xdr:to>
    <xdr:sp macro="" textlink="">
      <xdr:nvSpPr>
        <xdr:cNvPr id="2" name="TextBox 1"/>
        <xdr:cNvSpPr txBox="1"/>
      </xdr:nvSpPr>
      <xdr:spPr>
        <a:xfrm>
          <a:off x="8467725" y="2085975"/>
          <a:ext cx="3190875" cy="18859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Before continuing,</a:t>
          </a:r>
          <a:r>
            <a:rPr lang="en-US" sz="1100" b="1" baseline="0"/>
            <a:t> be sure to complete the following:</a:t>
          </a:r>
        </a:p>
        <a:p>
          <a:r>
            <a:rPr lang="en-US" sz="1100" b="1" baseline="0"/>
            <a:t>1.  Click on the Pivot Table "Mitigation Priorities" cell on Row 3 (Yellow).</a:t>
          </a:r>
        </a:p>
        <a:p>
          <a:r>
            <a:rPr lang="en-US" sz="1100" b="1" baseline="0"/>
            <a:t>2.  Select Options underneath PivotTable Tools at top.</a:t>
          </a:r>
        </a:p>
        <a:p>
          <a:r>
            <a:rPr lang="en-US" sz="1100" b="1" baseline="0"/>
            <a:t>3.  Click on "Refresh" (just below Options).</a:t>
          </a:r>
        </a:p>
        <a:p>
          <a:endParaRPr lang="en-US" sz="1100" b="1" baseline="0"/>
        </a:p>
        <a:p>
          <a:r>
            <a:rPr lang="en-US" sz="1100" b="1" baseline="0"/>
            <a:t>This will update the Pivot Table with the most recent information.</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1171575</xdr:colOff>
      <xdr:row>6</xdr:row>
      <xdr:rowOff>114300</xdr:rowOff>
    </xdr:from>
    <xdr:ext cx="3619500" cy="1476376"/>
    <xdr:sp macro="" textlink="">
      <xdr:nvSpPr>
        <xdr:cNvPr id="2" name="TextBox 1"/>
        <xdr:cNvSpPr txBox="1"/>
      </xdr:nvSpPr>
      <xdr:spPr>
        <a:xfrm>
          <a:off x="6629400" y="1390650"/>
          <a:ext cx="3619500" cy="1476376"/>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NOTE:  Before continuing,</a:t>
          </a:r>
          <a:r>
            <a:rPr lang="en-US" sz="1100" b="1" baseline="0">
              <a:solidFill>
                <a:schemeClr val="tx1"/>
              </a:solidFill>
              <a:effectLst/>
              <a:latin typeface="+mn-lt"/>
              <a:ea typeface="+mn-ea"/>
              <a:cs typeface="+mn-cs"/>
            </a:rPr>
            <a:t> be sure to complete the following:</a:t>
          </a:r>
          <a:endParaRPr lang="en-US">
            <a:effectLst/>
          </a:endParaRPr>
        </a:p>
        <a:p>
          <a:r>
            <a:rPr lang="en-US" sz="1100" b="1" baseline="0">
              <a:solidFill>
                <a:schemeClr val="tx1"/>
              </a:solidFill>
              <a:effectLst/>
              <a:latin typeface="+mn-lt"/>
              <a:ea typeface="+mn-ea"/>
              <a:cs typeface="+mn-cs"/>
            </a:rPr>
            <a:t>1.  Click on the Pivot Table "SAI Mitigation Priorities" cell  on row #3 (Yellow).</a:t>
          </a:r>
          <a:endParaRPr lang="en-US">
            <a:effectLst/>
          </a:endParaRPr>
        </a:p>
        <a:p>
          <a:r>
            <a:rPr lang="en-US" sz="1100" b="1" baseline="0">
              <a:solidFill>
                <a:schemeClr val="tx1"/>
              </a:solidFill>
              <a:effectLst/>
              <a:latin typeface="+mn-lt"/>
              <a:ea typeface="+mn-ea"/>
              <a:cs typeface="+mn-cs"/>
            </a:rPr>
            <a:t>2.  Select Options underneath PivotTable Tools at top.</a:t>
          </a:r>
          <a:endParaRPr lang="en-US">
            <a:effectLst/>
          </a:endParaRPr>
        </a:p>
        <a:p>
          <a:r>
            <a:rPr lang="en-US" sz="1100" b="1" baseline="0">
              <a:solidFill>
                <a:schemeClr val="tx1"/>
              </a:solidFill>
              <a:effectLst/>
              <a:latin typeface="+mn-lt"/>
              <a:ea typeface="+mn-ea"/>
              <a:cs typeface="+mn-cs"/>
            </a:rPr>
            <a:t>3.  Click on "Refresh All" (just below Options).</a:t>
          </a:r>
          <a:endParaRPr lang="en-US">
            <a:effectLst/>
          </a:endParaRPr>
        </a:p>
        <a:p>
          <a:r>
            <a:rPr lang="en-US" sz="1100" b="1" baseline="0">
              <a:solidFill>
                <a:schemeClr val="tx1"/>
              </a:solidFill>
              <a:effectLst/>
              <a:latin typeface="+mn-lt"/>
              <a:ea typeface="+mn-ea"/>
              <a:cs typeface="+mn-cs"/>
            </a:rPr>
            <a:t>This will update the Pivot Table with the most recent information.</a:t>
          </a:r>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209550</xdr:colOff>
      <xdr:row>43</xdr:row>
      <xdr:rowOff>28575</xdr:rowOff>
    </xdr:from>
    <xdr:to>
      <xdr:col>0</xdr:col>
      <xdr:colOff>447675</xdr:colOff>
      <xdr:row>43</xdr:row>
      <xdr:rowOff>285750</xdr:rowOff>
    </xdr:to>
    <xdr:sp macro="" textlink="">
      <xdr:nvSpPr>
        <xdr:cNvPr id="2" name="Oval 12"/>
        <xdr:cNvSpPr>
          <a:spLocks noChangeArrowheads="1"/>
        </xdr:cNvSpPr>
      </xdr:nvSpPr>
      <xdr:spPr bwMode="auto">
        <a:xfrm>
          <a:off x="209550" y="7610475"/>
          <a:ext cx="238125" cy="161925"/>
        </a:xfrm>
        <a:prstGeom prst="ellipse">
          <a:avLst/>
        </a:prstGeom>
        <a:solidFill>
          <a:srgbClr val="FCF305"/>
        </a:solidFill>
        <a:ln w="9525">
          <a:solidFill>
            <a:srgbClr val="000000"/>
          </a:solidFill>
          <a:round/>
          <a:headEnd/>
          <a:tailEnd/>
        </a:ln>
      </xdr:spPr>
    </xdr:sp>
    <xdr:clientData/>
  </xdr:twoCellAnchor>
  <xdr:twoCellAnchor>
    <xdr:from>
      <xdr:col>0</xdr:col>
      <xdr:colOff>209550</xdr:colOff>
      <xdr:row>42</xdr:row>
      <xdr:rowOff>28575</xdr:rowOff>
    </xdr:from>
    <xdr:to>
      <xdr:col>0</xdr:col>
      <xdr:colOff>447675</xdr:colOff>
      <xdr:row>42</xdr:row>
      <xdr:rowOff>285750</xdr:rowOff>
    </xdr:to>
    <xdr:sp macro="" textlink="">
      <xdr:nvSpPr>
        <xdr:cNvPr id="3" name="Oval 47"/>
        <xdr:cNvSpPr>
          <a:spLocks noChangeArrowheads="1"/>
        </xdr:cNvSpPr>
      </xdr:nvSpPr>
      <xdr:spPr bwMode="auto">
        <a:xfrm>
          <a:off x="209550" y="7419975"/>
          <a:ext cx="238125" cy="161925"/>
        </a:xfrm>
        <a:prstGeom prst="ellipse">
          <a:avLst/>
        </a:prstGeom>
        <a:solidFill>
          <a:srgbClr val="1FB714"/>
        </a:solidFill>
        <a:ln w="9525">
          <a:solidFill>
            <a:srgbClr val="000000"/>
          </a:solidFill>
          <a:round/>
          <a:headEnd/>
          <a:tailEnd/>
        </a:ln>
      </xdr:spPr>
    </xdr:sp>
    <xdr:clientData/>
  </xdr:twoCellAnchor>
  <xdr:twoCellAnchor>
    <xdr:from>
      <xdr:col>0</xdr:col>
      <xdr:colOff>209550</xdr:colOff>
      <xdr:row>44</xdr:row>
      <xdr:rowOff>28575</xdr:rowOff>
    </xdr:from>
    <xdr:to>
      <xdr:col>0</xdr:col>
      <xdr:colOff>447675</xdr:colOff>
      <xdr:row>44</xdr:row>
      <xdr:rowOff>285750</xdr:rowOff>
    </xdr:to>
    <xdr:sp macro="" textlink="">
      <xdr:nvSpPr>
        <xdr:cNvPr id="4" name="Oval 65"/>
        <xdr:cNvSpPr>
          <a:spLocks noChangeArrowheads="1"/>
        </xdr:cNvSpPr>
      </xdr:nvSpPr>
      <xdr:spPr bwMode="auto">
        <a:xfrm>
          <a:off x="209550" y="7800975"/>
          <a:ext cx="238125" cy="161925"/>
        </a:xfrm>
        <a:prstGeom prst="ellipse">
          <a:avLst/>
        </a:prstGeom>
        <a:solidFill>
          <a:srgbClr val="DD0806"/>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91199</xdr:colOff>
      <xdr:row>7</xdr:row>
      <xdr:rowOff>19273</xdr:rowOff>
    </xdr:from>
    <xdr:to>
      <xdr:col>22</xdr:col>
      <xdr:colOff>432954</xdr:colOff>
      <xdr:row>38</xdr:row>
      <xdr:rowOff>182560</xdr:rowOff>
    </xdr:to>
    <xdr:graphicFrame macro="">
      <xdr:nvGraphicFramePr>
        <xdr:cNvPr id="2" name="Chart 1" title="Stakeholder vs. Industry Participation Comparis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104055</xdr:colOff>
      <xdr:row>50</xdr:row>
      <xdr:rowOff>13127</xdr:rowOff>
    </xdr:from>
    <xdr:to>
      <xdr:col>22</xdr:col>
      <xdr:colOff>520273</xdr:colOff>
      <xdr:row>81</xdr:row>
      <xdr:rowOff>192100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36</xdr:row>
      <xdr:rowOff>28575</xdr:rowOff>
    </xdr:from>
    <xdr:to>
      <xdr:col>0</xdr:col>
      <xdr:colOff>447675</xdr:colOff>
      <xdr:row>36</xdr:row>
      <xdr:rowOff>285750</xdr:rowOff>
    </xdr:to>
    <xdr:sp macro="" textlink="">
      <xdr:nvSpPr>
        <xdr:cNvPr id="2" name="Oval 12"/>
        <xdr:cNvSpPr>
          <a:spLocks noChangeArrowheads="1"/>
        </xdr:cNvSpPr>
      </xdr:nvSpPr>
      <xdr:spPr bwMode="auto">
        <a:xfrm>
          <a:off x="209550" y="8115300"/>
          <a:ext cx="238125" cy="133350"/>
        </a:xfrm>
        <a:prstGeom prst="ellipse">
          <a:avLst/>
        </a:prstGeom>
        <a:solidFill>
          <a:srgbClr val="FCF305"/>
        </a:solidFill>
        <a:ln w="9525">
          <a:solidFill>
            <a:srgbClr val="000000"/>
          </a:solidFill>
          <a:round/>
          <a:headEnd/>
          <a:tailEnd/>
        </a:ln>
      </xdr:spPr>
    </xdr:sp>
    <xdr:clientData/>
  </xdr:twoCellAnchor>
  <xdr:twoCellAnchor>
    <xdr:from>
      <xdr:col>0</xdr:col>
      <xdr:colOff>209550</xdr:colOff>
      <xdr:row>35</xdr:row>
      <xdr:rowOff>28575</xdr:rowOff>
    </xdr:from>
    <xdr:to>
      <xdr:col>0</xdr:col>
      <xdr:colOff>447675</xdr:colOff>
      <xdr:row>35</xdr:row>
      <xdr:rowOff>285750</xdr:rowOff>
    </xdr:to>
    <xdr:sp macro="" textlink="">
      <xdr:nvSpPr>
        <xdr:cNvPr id="3" name="Oval 47"/>
        <xdr:cNvSpPr>
          <a:spLocks noChangeArrowheads="1"/>
        </xdr:cNvSpPr>
      </xdr:nvSpPr>
      <xdr:spPr bwMode="auto">
        <a:xfrm>
          <a:off x="209550" y="7953375"/>
          <a:ext cx="238125" cy="133350"/>
        </a:xfrm>
        <a:prstGeom prst="ellipse">
          <a:avLst/>
        </a:prstGeom>
        <a:solidFill>
          <a:srgbClr val="1FB714"/>
        </a:solidFill>
        <a:ln w="9525">
          <a:solidFill>
            <a:srgbClr val="000000"/>
          </a:solidFill>
          <a:round/>
          <a:headEnd/>
          <a:tailEnd/>
        </a:ln>
      </xdr:spPr>
    </xdr:sp>
    <xdr:clientData/>
  </xdr:twoCellAnchor>
  <xdr:twoCellAnchor>
    <xdr:from>
      <xdr:col>0</xdr:col>
      <xdr:colOff>209550</xdr:colOff>
      <xdr:row>37</xdr:row>
      <xdr:rowOff>28575</xdr:rowOff>
    </xdr:from>
    <xdr:to>
      <xdr:col>0</xdr:col>
      <xdr:colOff>447675</xdr:colOff>
      <xdr:row>37</xdr:row>
      <xdr:rowOff>285750</xdr:rowOff>
    </xdr:to>
    <xdr:sp macro="" textlink="">
      <xdr:nvSpPr>
        <xdr:cNvPr id="4" name="Oval 65"/>
        <xdr:cNvSpPr>
          <a:spLocks noChangeArrowheads="1"/>
        </xdr:cNvSpPr>
      </xdr:nvSpPr>
      <xdr:spPr bwMode="auto">
        <a:xfrm>
          <a:off x="209550" y="8277225"/>
          <a:ext cx="238125" cy="133350"/>
        </a:xfrm>
        <a:prstGeom prst="ellipse">
          <a:avLst/>
        </a:prstGeom>
        <a:solidFill>
          <a:srgbClr val="DD0806"/>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91198</xdr:colOff>
      <xdr:row>7</xdr:row>
      <xdr:rowOff>19273</xdr:rowOff>
    </xdr:from>
    <xdr:to>
      <xdr:col>22</xdr:col>
      <xdr:colOff>504824</xdr:colOff>
      <xdr:row>38</xdr:row>
      <xdr:rowOff>182560</xdr:rowOff>
    </xdr:to>
    <xdr:graphicFrame macro="">
      <xdr:nvGraphicFramePr>
        <xdr:cNvPr id="4" name="Chart 3" title="Stakeholder vs. Industry Participation Compariso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104055</xdr:colOff>
      <xdr:row>48</xdr:row>
      <xdr:rowOff>13127</xdr:rowOff>
    </xdr:from>
    <xdr:to>
      <xdr:col>22</xdr:col>
      <xdr:colOff>520273</xdr:colOff>
      <xdr:row>79</xdr:row>
      <xdr:rowOff>192100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tchie.Rider/Desktop/HWY-BASE%20SAT%202019-10%20Northside%20Independent%20School%20Distri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I Coversheet"/>
      <sheetName val="Scoring Guidance"/>
      <sheetName val="Profile"/>
      <sheetName val="Checklist"/>
      <sheetName val="Additional Information"/>
      <sheetName val="Question Mitigation Priorities"/>
      <sheetName val="SAI Mitigation Priorities"/>
      <sheetName val="Previous BASE Implementation"/>
      <sheetName val="Comprehensive Summary"/>
      <sheetName val="Comprehensive Charting"/>
      <sheetName val="Gold Standard Award"/>
      <sheetName val="Technical"/>
      <sheetName val="Weights"/>
      <sheetName val="Data String"/>
      <sheetName val="BASE Participant Averages"/>
      <sheetName val="Question Mitigation Worksheet"/>
      <sheetName val="Dropdown Lists"/>
      <sheetName val="Targeted SAI Summary"/>
      <sheetName val="Targeted SAI Charting"/>
      <sheetName val="SAI Mitigation Worksheet"/>
      <sheetName val="Targeted SAI Compari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Transportation Security Administration" refreshedDate="43286.310748379627" createdVersion="4" refreshedVersion="6" minRefreshableVersion="3" recordCount="126">
  <cacheSource type="worksheet">
    <worksheetSource ref="A1:J127" sheet="Question Mitigation Worksheet"/>
  </cacheSource>
  <cacheFields count="10">
    <cacheField name="SAI" numFmtId="0">
      <sharedItems containsBlank="1" count="23">
        <s v="SAI #1 – Have a Designated Security Coordinator"/>
        <s v="SAI #2 – Conduct a Thorough Risk Assessment"/>
        <s v="SAI #2 – Conduct a Thorough Vulnerability Assessment"/>
        <s v="SAI #3 - Develop a Security Plan (Security Specific Protocols)"/>
        <s v="SAI #4 – Plan for Emergency Response &amp; Continuity of Operations"/>
        <s v="SAI #5 – Develop a Communications Plan"/>
        <s v="SAI #6 -  Safeguard Business and Security Critical Information"/>
        <s v="SAI #7 - Be Aware of Industry Security Best Practices. "/>
        <s v="SAI #8 – Conduct Licensing &amp; Background Checks for  Drivers / Employees / Contractors"/>
        <s v="SAI #9 – Develop and Follow Security Training Plan(s) "/>
        <s v="SAI #10 –Participates in Security Exercises &amp; Drills"/>
        <s v="SAI #11 - Maintain Facility Access Control"/>
        <s v="SAI #12 - Implement Strong Physical Security at all Locations"/>
        <s v="SAI #13 - Enhance Internal and External Cyber Security"/>
        <s v="SAI #14 - Develop a Robust Vehicle Security Program"/>
        <s v="SAI #16 - Plan for High Alert Level Contingencies  "/>
        <s v="SAI #16 - Plan for High Alert Level Contingencies "/>
        <s v="SAI #17 - Conduct Regular Security Inspections"/>
        <s v="SAI #18 - Have Procedures for Reporting Suspicious Activities"/>
        <s v="SAI #19 - Ensure Chain of Custody &amp; Shipment/ Service Verification  "/>
        <s v="SAI #20 - Pre-plan Emergency Travel Routes."/>
        <s v="SAI #15 - Develop a Solid Cargo/Passenger Security Program"/>
        <m u="1"/>
      </sharedItems>
    </cacheField>
    <cacheField name="Q#" numFmtId="0">
      <sharedItems containsMixedTypes="1" containsNumber="1" minValue="1" maxValue="99" count="240">
        <s v="Question # 1.001"/>
        <s v="Question # 1.002"/>
        <s v="Question # 1.003"/>
        <s v="Question # 2.001"/>
        <s v="Question # 2.002"/>
        <s v="Question # 2.003"/>
        <s v="Question # 3.001"/>
        <s v="Question # 3.002"/>
        <s v="Question # 3.003"/>
        <s v="Question # 3.004"/>
        <s v="Question # 3.005"/>
        <s v="Question # 3.006"/>
        <s v="Question # 3.007"/>
        <s v="Question # 3.008"/>
        <s v="Question # 3.009"/>
        <s v="Question # 4.001"/>
        <s v="Question # 4.002"/>
        <s v="Question # 5.001"/>
        <s v="Question # 5.002"/>
        <s v="Question # 6.001"/>
        <s v="Question # 6.002"/>
        <s v="Question # 6.003"/>
        <s v="Question # 7.001"/>
        <s v="Question # 7.002"/>
        <s v="Question # 8.001"/>
        <s v="Question # 8.002"/>
        <s v="Question # 8.003"/>
        <s v="Question # 8.004"/>
        <s v="Question # 8.005"/>
        <s v="Question # 8.006"/>
        <s v="Question # 8.007"/>
        <s v="Question # 9.001"/>
        <s v="Question # 9.002"/>
        <s v="Question # 9.003"/>
        <s v="Question # 9.004"/>
        <s v="Question # 9.005"/>
        <s v="Question # 9.006"/>
        <s v="Question # 9.007"/>
        <s v="Question # 10.001"/>
        <s v="Question # 10.002"/>
        <s v="Question # 10.003"/>
        <s v="Question # 10.004"/>
        <s v="Question # 10.005"/>
        <s v="Question # 11.001"/>
        <s v="Question # 11.002"/>
        <s v="Question # 11.003"/>
        <s v="Question # 11.004"/>
        <s v="Question # 11.005"/>
        <s v="Question # 11.006"/>
        <s v="Question # 11.007"/>
        <s v="Question # 11.008"/>
        <s v="Question # 11.009"/>
        <s v="Question # 12.001"/>
        <s v="Question # 12.002"/>
        <s v="Question # 12.003"/>
        <s v="Question # 12.004"/>
        <s v="Question # 12.005"/>
        <s v="Question # 12.006"/>
        <s v="Question # 12.007"/>
        <s v="Question # 12.008"/>
        <s v="Question # 12.009"/>
        <s v="Question # 12.010"/>
        <s v="Question # 12.011"/>
        <s v="Question # 12.012"/>
        <s v="Question # 12.013"/>
        <s v="Question # 13.001"/>
        <s v="Question # 13.002"/>
        <s v="Question # 13.003"/>
        <s v="Question # 13.004"/>
        <s v="Question # 13.005"/>
        <s v="Question # 13.006"/>
        <s v="Question # 14.001"/>
        <s v="Question # 14.002"/>
        <s v="Question # 14.003"/>
        <s v="Question # 14.004"/>
        <s v="Question # 14.008"/>
        <s v="Question # 14.009"/>
        <s v="Question # 14.010"/>
        <s v="Question # 16.001"/>
        <s v="Question # 16.002"/>
        <s v="Question # 16.003"/>
        <s v="Question # 16.004"/>
        <s v="Question # 16.005"/>
        <s v="Question # 17.001"/>
        <s v="Question # 17.002"/>
        <s v="Question # 17.003"/>
        <s v="Question # 18.001"/>
        <s v="Question # 18.002"/>
        <s v="Question # 18.003"/>
        <s v="Question # 18.004"/>
        <s v="Question # 19.401"/>
        <s v="Question # 20.001"/>
        <s v="Question # 20.002"/>
        <s v="Question # 14.005"/>
        <s v="Question # 14.006"/>
        <s v="Question # 14.007"/>
        <s v="Question # 15.101"/>
        <s v="Question # 15.201"/>
        <s v="Question # 15.301"/>
        <s v="Question # 15.102"/>
        <s v="Question # 15.202"/>
        <s v="Question # 15.302"/>
        <s v="Question # 15.103"/>
        <s v="Question # 15.203"/>
        <s v="Question # 15.303"/>
        <s v="Question # 15.104"/>
        <s v="Question # 15.204"/>
        <s v="Question # 15.304"/>
        <s v="Question # 17.101"/>
        <s v="Question # 17.201"/>
        <s v="Question # 17.301"/>
        <s v="Question # 19.101"/>
        <s v="N/A"/>
        <s v="Question # 19.201"/>
        <s v="Question # 19.301"/>
        <s v="Question # 19.102"/>
        <s v="Question # 19.202"/>
        <s v="Question # 19.302"/>
        <s v="Question # 19.303"/>
        <n v="7" u="1"/>
        <n v="3" u="1"/>
        <n v="69" u="1"/>
        <n v="82" u="1"/>
        <n v="53" u="1"/>
        <n v="33" u="1"/>
        <n v="68" u="1"/>
        <n v="46" u="1"/>
        <n v="29" u="1"/>
        <n v="19" u="1"/>
        <n v="11.002999999999998" u="1"/>
        <n v="12.000999999999999" u="1"/>
        <n v="81" u="1"/>
        <n v="59" u="1"/>
        <n v="39" u="1"/>
        <n v="67" u="1"/>
        <n v="12.011999999999993" u="1"/>
        <n v="52" u="1"/>
        <n v="32" u="1"/>
        <n v="22" u="1"/>
        <n v="11.005999999999997" u="1"/>
        <n v="12.003999999999998" u="1"/>
        <n v="13.001999999999999" u="1"/>
        <n v="14" u="1"/>
        <n v="9" u="1"/>
        <n v="6" u="1"/>
        <n v="93" u="1"/>
        <n v="1" u="1"/>
        <n v="66" u="1"/>
        <n v="45" u="1"/>
        <n v="92" u="1"/>
        <n v="58" u="1"/>
        <n v="38" u="1"/>
        <n v="25" u="1"/>
        <n v="11.008999999999995" u="1"/>
        <n v="12.006999999999996" u="1"/>
        <n v="13.004999999999997" u="1"/>
        <n v="14.002999999999998" u="1"/>
        <n v="65" u="1"/>
        <n v="51" u="1"/>
        <n v="91" u="1"/>
        <n v="64" u="1"/>
        <n v="44" u="1"/>
        <n v="28" u="1"/>
        <n v="12.009999999999994" u="1"/>
        <n v="18" u="1"/>
        <n v="11.001999999999999" u="1"/>
        <n v="12" u="1"/>
        <n v="5" u="1"/>
        <n v="2" u="1"/>
        <n v="90" u="1"/>
        <n v="57" u="1"/>
        <n v="37" u="1"/>
        <n v="12.010999999999994" u="1"/>
        <n v="76" u="1"/>
        <n v="50" u="1"/>
        <n v="31" u="1"/>
        <n v="21" u="1"/>
        <n v="11.004999999999997" u="1"/>
        <n v="12.002999999999998" u="1"/>
        <n v="13.000999999999999" u="1"/>
        <n v="63" u="1"/>
        <n v="43" u="1"/>
        <n v="75" u="1"/>
        <n v="88" u="1"/>
        <n v="56" u="1"/>
        <n v="36" u="1"/>
        <n v="24" u="1"/>
        <n v="11.007999999999996" u="1"/>
        <n v="12.005999999999997" u="1"/>
        <n v="13.003999999999998" u="1"/>
        <n v="14.001999999999999" u="1"/>
        <n v="15" u="1"/>
        <n v="10" u="1"/>
        <n v="4" u="1"/>
        <n v="74" u="1"/>
        <n v="49" u="1"/>
        <n v="87" u="1"/>
        <n v="62" u="1"/>
        <n v="42" u="1"/>
        <n v="27" u="1"/>
        <n v="12.008999999999995" u="1"/>
        <n v="17" u="1"/>
        <n v="11.000999999999999" u="1"/>
        <n v="86" u="1"/>
        <n v="55" u="1"/>
        <n v="35" u="1"/>
        <n v="99" u="1"/>
        <n v="48" u="1"/>
        <n v="30" u="1"/>
        <n v="20" u="1"/>
        <n v="11.003999999999998" u="1"/>
        <n v="12.001999999999999" u="1"/>
        <n v="13" u="1"/>
        <n v="8" u="1"/>
        <n v="85" u="1"/>
        <n v="98" u="1"/>
        <n v="61" u="1"/>
        <n v="41" u="1"/>
        <n v="71" u="1"/>
        <n v="12.012999999999993" u="1"/>
        <n v="84" u="1"/>
        <n v="54" u="1"/>
        <n v="34" u="1"/>
        <n v="23" u="1"/>
        <n v="11.006999999999996" u="1"/>
        <n v="12.004999999999997" u="1"/>
        <n v="13.002999999999998" u="1"/>
        <n v="14.000999999999999" u="1"/>
        <n v="97" u="1"/>
        <n v="70" u="1"/>
        <n v="47" u="1"/>
        <n v="83" u="1"/>
        <n v="60" u="1"/>
        <n v="40" u="1"/>
        <n v="26" u="1"/>
        <n v="12.007999999999996" u="1"/>
        <n v="13.005999999999997" u="1"/>
        <n v="14.003999999999998" u="1"/>
        <n v="16" u="1"/>
        <n v="11" u="1"/>
      </sharedItems>
    </cacheField>
    <cacheField name="Description" numFmtId="0">
      <sharedItems count="121" longText="1">
        <s v="This entity designates a qualified primary Security Coordinator/ Director."/>
        <s v="This entity designates an alternate Security Coordinator/Director."/>
        <s v="This entity has policies that specify the transportation related duties of the Security Coordinator."/>
        <s v="This entity recognizes they may have certain assets of specific interest to terrorists (i.e.: vehicles, IT information, passengers, critical personnel, etc.) and considers this factor when developing transportation security practices."/>
        <s v="This entity has conducted a documented, site specific &quot;Vulnerability Assessment” and is generally familiar with any significant threats or consequences they may face."/>
        <s v="Management generally supports efforts to improve security and provides funding and/or approves corrective actions to security vulnerabilities or weaknesses identified.  "/>
        <s v="This entity has a written, site specific transportation Security Plan that addresses, at a minimum, management procedures, personnel security, facility security and vehicle security along with actions to be taken in the event of a security incident or security breach."/>
        <s v="This entity limits access to its security plan or security procedures to employees with a &quot;need-to-know.”"/>
        <s v="This entity requires that employees with access to security procedures sign a non-disclosure agreement (NDA)."/>
        <s v="This entity has written security plans/policies that have been reviewed and approved at the entity's executive level."/>
        <s v="This entity has security procedures to be followed by all personnel (i.e., drivers, office workers, maintenance workers, laborers and others) in the event of a security breach or incident."/>
        <s v="The entity has procedures for responding to an active shooter event."/>
        <s v="This entity requires that their security policies be reviewed at least annually and updated as needed."/>
        <s v="Employees are provided with site-specific, up to date contact information for entity management and/or security personnel to be notified in the event of a security incident and this entity periodically tests their notification or &quot;call-tree&quot; procedures. "/>
        <s v="This entity has procedures for 24/7 notification of entity security personnel and/or local/state/federal authorities to be notified in the event of a security incident."/>
        <s v="Following a significant operational disruption, this entity has procedures designed to ensure an appropriate response and restoration of facilities and services. (May be in the form of a Business Recovery Plan, Continuity of Operations Plan or  Emergency Response/Safety Plan)."/>
        <s v="This entity ensures all facilities have an auxiliary power source if needed or the ability to operate effectively from an identified secondary site."/>
        <s v="This entity has methods for communicating with drivers during normal conditions."/>
        <s v="This entity has emergency procedures in place for drivers on the road to follow in the event normal communications are disrupted. Entity should have contingencies in place in the event dispatch system, if applicable, become inoperable.   "/>
        <s v="This entity controls access to business documents (i.e. security plans, critical asset lists, risk/vulnerability assessments, schematics, drawings, manifests, etc.) that may compromise entity security practices.  "/>
        <s v="This entity controls personnel information (i.e. SSN, address, drivers license, etc.) that may be deemed sensitive in nature.  "/>
        <s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
        <s v="Personnel at this entity meet/communicate with industry peers, partners or associations that share security related information or best practices.  (May include individual or corporate membership with an industry trade association)."/>
        <s v="Personnel at this entity have sought and/or obtained transportation related security information or &quot;best practices&quot; guidance from external sources."/>
        <s v="This entity requires verification and documentation that persons operating entity vehicles have a valid driver’s license for the type of vehicle driven, along with any applicable endorsement(s) needed."/>
        <s v="This entity requires a criminal history check, verification of Social Security number and verification of immigration status for personnel operating entity vehicles."/>
        <s v="This entity requires a criminal history check, verification of Social Security number and verification of immigration status for non-driver employees with access to security related information or restricted areas."/>
        <s v="This entity asks prospective drivers if they have been denied a Transportation Worker Identification Credential (TWIC) or a Commercial Driver's License with HazMat Endorsement (CDL-HME) for employment elsewhere specifically as the result of a security background check.   "/>
        <s v="This entity has security-related criteria that would disqualify current or prospective personnel from employment."/>
        <s v="This entity has policies to address criminal allegations that may arise or come to light involving current employees."/>
        <s v="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
        <s v="This entity provides general security awareness training to all employees (separate from or in addition to regular safety training).  "/>
        <s v="This entity provides additional security training to employees having specific security responsibilities."/>
        <s v="This entity provides periodic security re-training to all employees."/>
        <s v="The security training/re-training offered by this entity is specific to and appropriate for the type of transportation operation being conducted (trucking, school bus, motor coach or infrastructure mode)."/>
        <s v="The entity provides Active Shooter training to all employees."/>
        <s v="This entity has comparable security training requirements for both regular employees and contracted employees with security responsibilities or access to security-related information."/>
        <s v="This entity requires documentation and retention of records relating to security training received by employees."/>
        <s v="This entity meets with outside agencies (i.e.; law enforcement/first responders/Federal officials) regarding security support and or issues."/>
        <s v="Personnel at this entity have actually conducted or participated in some type of exercises/drills that involve security related activities."/>
        <s v="The entity has consulted local law enforcement/ first responders when developing active shooter plans and procedures."/>
        <s v="The entity conducts exercises (tabletop or full-scale) that specifically focus on active shooter scenarios."/>
        <s v="This entity has administrative and/or security personnel trained in the National Incident Management System (NIMS) or Incident Command System (ICS)."/>
        <s v="This entity has controlled points of entry/exit for employees and restricts non-employee access to buildings, terminals and/or work areas."/>
        <s v="This entity has secured all doors, windows, skylights, roof openings and other access points to all buildings, terminals and/or work areas."/>
        <s v="This entity restricts employee access into certain secure areas located within their building or site (i.e.; computer room, administrative areas, dispatch, etc.)."/>
        <s v="This entity issues photo-identification cards/badges or uses other effective identification methods to identify employees.  "/>
        <s v="This entity requires employees to carry and/or display their identification card/badge or other form of positive employee ID while on duty.   "/>
        <s v="This entity has a challenge procedure that requires employees to safely report unknown persons or persons not having proper identification.  "/>
        <s v="This entity utilizes advanced physical control locking measures beyond simple locks &amp; keys (i.e.; biometric input, key card, PIN, combination locks) for access to buildings, sites or secure areas (excludes vehicles)."/>
        <s v="Where appropriate, entrance and/or exit data to facilities and/or to secure areas can be reviewed as needed (may be written logs, PIN or biometric data, or recorded camera surveillance)."/>
        <s v="This entity utilizes visitor control protocols for non-employees accessing non-public areas."/>
        <s v="This entity utilizes perimeter physical security barriers (fences/gates/walls/planters /bollards, etc.) that restrict both unauthorized vehicle and pedestrian access."/>
        <s v="All perimeter physical security barriers on site are functional, used as designed, and adequately maintained to effectively restrict vehicle and/or pedestrian access. "/>
        <s v="This entity utilizes a tamper resistant intrusion detection system(s) (burglary/robbery alarm)."/>
        <s v="This entity utilizes closed circuit television cameras (CCTV)."/>
        <s v="The CCTV cameras present are functional and adequately monitored and/or recorded."/>
        <s v="This entity has adequate security lighting."/>
        <s v="This entity utilizes key control procedures for buildings, terminals and gates (excludes vehicles)."/>
        <s v="This entity employs on-site security personnel."/>
        <s v="This entity provides a secure location for employee parking separate from visitor parking."/>
        <s v="Clearly visible and easily understood signs are present that identify restricted or off-limit areas."/>
        <s v="Vehicle parking, stopping or standing is controlled, to the extent possible, along perimeter fencing or near restricted areas.  "/>
        <s v="This entity controls the growth of vegetation so that sight lines to vehicles, pedestrians, perimeter fences or restricted areas are unobstructed."/>
        <s v="This entity conducts periodic random security checks on personnel/vehicles and/or other physical security countermeasures (i.e. random perimeter checks, breach/trespass tests, bomb threat drills, etc.).  "/>
        <s v="This entity requires an employee logon and password that grants access to limited data consistent with job function."/>
        <s v="This entity utilizes an Information Technology (IT) &quot;firewall&quot; that prevents improper IT system access to entity information from both internal and external threats."/>
        <s v="This entity has sufficient IT security guidelines. "/>
        <s v="This entity identifies a qualified IT security officer or coordinator."/>
        <s v="This entity tests their IT system for vulnerabilities."/>
        <s v="This entity has off-site backup capability for data generated and system redundancy."/>
        <s v="The vehicles used by this entity are equipped with appropriate door/window locks and their use is required when unattended (if not prohibited by State law). "/>
        <s v="This entity provides some type of supplemental equipment for securing vehicles, which may include steering wheel locks, theft alarms, &quot;kill switches,&quot; or other devices."/>
        <s v="This entity utilizes a key control program for their vehicles (separate from key control for buildings.)"/>
        <s v="This entity employs technology that requires the use of key card, PIN or biometric input to enter or start vehicles."/>
        <s v="This entity uses vehicles equipped with GPS or land based tracking system."/>
        <s v="This entity prohibits unauthorized passengers in entity vehicles."/>
        <s v="This entity restricts or has policies regarding overnight parking of entity vehicles at off-site locations (i.e.; residences, shopping centers, parking lots, etc.)."/>
        <s v="This entity has additional security procedures that take effect in the event of a heightened security alert status from the DHS National Terrorist Alert System (NTAS) or other government source."/>
        <s v="This entity monitors news or other media sources for the most current security threat information."/>
        <s v="This entity distributes relevant or evolving threat information to affected entity personnel as needed."/>
        <s v="Administrative or security personnel at this company have been granted access to an unclassified intelligence based internet site such as HSIN, Cybercop, or Infragard and they regularly review current intelligence information relating to their industry."/>
        <s v="Administrative or security personnel at this entity/facility regularly check the status of the DHS sponsored National Terrorism Alert System (NTAS) or have enrolled to receive automatic electronic NTAS alert updates at www.dhs.gov/alerts."/>
        <s v="In addition to any pre-trip safety inspection conducted, this entity requires a pre-trip vehicle security inspection."/>
        <s v="This entity requires a post-trip vehicle security inspection."/>
        <s v="This entity requires additional vehicle security inspections at any other times (vehicle left unattended, driver change, etc.)."/>
        <s v="This entity has participated in or received some type of domain awareness/SAR/counterterrorism training."/>
        <s v="This entity has policies requiring employees to report security related “suspicious activities” to management and/or law enforcement."/>
        <s v="This entity has notification procedures (who to call, when to call, etc.) for all personnel upon observing suspicious activity."/>
        <s v="This entity has policies requiring a written report be filed for suspicious activities observed.  "/>
        <s v="This entity requires specific security protocols be followed in the event a trip must be delayed, discontinued, requires multiple days to complete or exceeds hours-of-service regulations."/>
        <s v="This entity prohibits drivers from diverting from authorized routes, making unauthorized pickups or stopping at unauthorized locations without justification."/>
        <s v="This entity has identified alternate routes in the event primary routes cannot be used under certain security related emergencies."/>
        <s v="This entity equips vehicles or provides drivers with panic button capability."/>
        <s v="This entity uses a unique distress code or signals to allow dispatch and drivers or other employees to communicate in the event of an emergency situation."/>
        <s v="X"/>
        <s v="N/A - This Question Intentionally left blank.   "/>
        <s v="No Low Priority Motor Coach Components for SAI #19"/>
        <s v="No Low Priority School Bus Components for SAI #19"/>
        <s v="No Medium Priority Components for SAI #20"/>
        <s v="No Low Priority Components for SAI #4"/>
        <s v="No Low Priority Components for SAI #5"/>
        <s v="No Low Priority Components for SAI #7"/>
        <s v="This entity provides an adequate supply of seals for vehicle cargo doors, valves, and/or hatch openings, and requires their use." u="1"/>
        <s v="This Question Deleted - left blank" u="1"/>
        <s v="This entity or the appropriate school board requires the presence of a school official (other than driver) onboard during all extracurricular transports." u="1"/>
        <s v="This entity provides appropriate locks for vehicle cargo doors, valves, and/or hatch openings, and requires their use." u="1"/>
        <s v="This entity requires drivers to verify (to the extent possible) that the materials being shipped match the trip manifest/shipping papers." u="1"/>
        <s v="This entity prohibits the use of alternate drivers without specific entity authorization." u="1"/>
        <s v="This entity uses vehicles equipped with an interior and/or exterior on-board, functioning and recording video camera. " u="1"/>
        <s v="This entity requires a 'passenger count' be taken any time passengers are allowed to exit and re-enter the bus." u="1"/>
        <s v="This entity utilizes some type of cargo, baggage or passenger screening system." u="1"/>
        <s v="This entity requires confirmation of arrival upon reaching final destination." u="1"/>
        <s v="This entity provides or requires some type of supplemental trailer security measures (i.e.; kingpin locks, glad-hand locks, high-grade door locks, any type of cargo alarm system, etc.)." u="1"/>
        <s v="This entity requires the use of adequate locks on vehicle cargo/ storage areas." u="1"/>
        <s v="This entity equips vehicles with a safety/security barrier between the driver and passengers." u="1"/>
        <s v="This entity requires that shipments not be subcontracted or turned over to another driver without specific entity authorization." u="1"/>
        <s v="This entity requires a 'passenger count' or ticket re-verification be taken any time passengers are allowed to exit and re-enter the bus." u="1"/>
        <s v="This entity requires advance notice to the consignee or point of destination regarding anticipated delivery information." u="1"/>
        <s v="This entity requires confirmation of shipment delivery upon arrival." u="1"/>
        <s v="This entity requires confirmation upon arrival at final non-school destinations (final drop-offs, field trips, extracurricular activities, etc.)" u="1"/>
      </sharedItems>
    </cacheField>
    <cacheField name="Standard" numFmtId="0">
      <sharedItems containsBlank="1" count="221" longText="1">
        <s v="Standard: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
        <s v="Standard:  A qualified individual with this title must be identified (may be a shared title)."/>
        <s v="Standard:  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
        <s v="Standard:  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
        <s v="Standard: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
        <s v="Standard:  Management for the entity should support efforts to enhance security and should consider ensuring that funds are provided toward mitigation measures designed to address security vulnerabilities identified."/>
        <s v="Standard:  Entity should have a site specific Security Plan that addresses management procedures, personnel security, facility security, vehicle security, and sets forth actions to be taken in the event of a security incident or security breach.  "/>
        <s v="Standard:  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
        <s v="Standard:  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
        <s v="Standard:  Security Procedures, including revisions, should be reviewed and approved at the company's highest (executive) level."/>
        <s v="Standard:  Procedures are in place setting forth the expectations, responsibilities, or limitations for all personnel (drivers, office workers, administrators, etc.) in the event of a security incident or breach."/>
        <s v="Standard:  The entity has well-developed written procedures that specifically address active shooter events."/>
        <s v="Standard:  An annual review of any written security procedures is required, and the date they were last reviewed or updated noted."/>
        <s v="Standard:  &quot;Contact lists&quot; provided to employees should include security personnel to be contacted and the data should be current."/>
        <s v="Standard:  Guidelines are provided to employees requiring them to notify, at a minimum, local law enforcement authorities and the security coordinator in the event of a security incident or breach."/>
        <s v="Standard:  The entity should have documented procedures designed to ensure restoration of facilities and services following a significant operational disruption.  This may be in the form of a Business Recovery Plan, Continuity of Operations Plan, or part of the Emergency Response/Safety Plan."/>
        <s v="Standard:  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
        <s v="Standard:  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
        <s v="Standard:  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
        <s v="Standard:  This facility controls and minimizes internal and external access to sensitive business information (Operational Security – OPSEC)."/>
        <s v="Standard:  This facility controls and minimizes internal and external access to personnel information (keeps files or office locked, computer access controlled)."/>
        <s v="Standard:  The facility/entity has an adequate inventory control process that ensures accountability for all at-risk assets (i.e.; products, vehicles, equipment, and computers) that may be of specific interest to criminals and/or terrorists. "/>
        <s v="Standard:  Security or administrative personnel at this entity/facility belong to and meet with one or more industry groups that provide or share resources or security related guidance. (ABA, ACC, ATA, NAPT, NASDOTS, NTTC, OOIDA, UMA, others)"/>
        <s v="Standard:  A fingerprint based background check using a reputable security company is optimal."/>
        <s v="Standard:  DMV inquiry required upon hire to verify proper class of license and driving history, and periodically (at least semi-annually thereafter) or company is enrolled to receive automatic  DMV updates. "/>
        <s v="Standard:  A fingerprint based background check using a reputable security company is optimal; or possession of a valid CDL with Haz Mat endorsement or TWIC credential."/>
        <s v="Standard:  This entity/facility has security-related criteria that would disqualify current or prospective personnel from employment."/>
        <s v="Standard:  This entity asks applicants if they have been denied a Transportation Worker Identification Credential (TWIC) or a Commercial Driver's License with HazMat Endorsement (CDL-HME) for employment elsewhere specifically as the result of a security background check.   "/>
        <s v="Standard:  This entity/facility has written procedures for reviewing, evaluating and acting upon any new criminal activity information for current employees that may come to light."/>
        <s v="Standard:  This entity/facility has comparable licensing and background check requirements for both company employees and unsupervised/unescorted contracted employees."/>
        <s v="Standard:  This entity providing additional security training to employees having specified security responsibilities, or other security training required by applicable federal regulation.   "/>
        <s v="Standard:  This entity/facility provides, at a minimum, general security awareness training for all employees."/>
        <s v="Standard:  The security training/re-training being offered by this entity/facility is specific to the type of transportation operation being conducted (trucking, school bus, motor coach or infrastructure)."/>
        <s v="Standard:  This entity provides periodic security re-training (recurrent training) no less than every three years or with change of job."/>
        <s v="Standard:  This entity/facility documents and retains records relating to security training received by employees."/>
        <s v="Standard:  The entity has well-developed written procedures that specifically address active shooter events"/>
        <s v="Standard:  This facility requires identical training requirements for both entity employees and contracted employees."/>
        <s v="Standard:  This entity has conducted or participated in some type of security exercises/drills.  Examples would include active participation in exercises/drills such as: Tabletops, ISTEP, Situational Drills (bomb threats, hijacking, lock downs, etc.).  "/>
        <s v="Standard:  This entity meets with outside agencies (i.e.; law enforcement/first responders/Federal officials) regarding security issues or security exercises/ drills in the event of a terrorist attack."/>
        <s v="Standard:  The entity has consulted local law enforcement/ first responders when developing active shooter plans and procedures."/>
        <s v="Standard:  The entity has conducted excersises (tabletop or full-scale) that specifically focus on active shooter scenarios."/>
        <s v="Standard:  This entity has security personnel trained in the National Incident Management System (NIMS) or Incident Command System (ICS)."/>
        <s v="Standard:  This entity/facility restricts employee and non-employee entry/exit to certain doors in the buildings, terminals or work areas.  Entry (doors) must be capable of being locked or otherwise secured."/>
        <s v="Standard:  This entity/facility secures by locking, disabling, or covering all windows, skylights, roof opening and other access points at all times."/>
        <s v="Standard:  This entity/facility restricts employee and non-employee extry/exit to certain secure &quot;off limit&quot; areas in the buildings, terminals or work areas."/>
        <s v="Standard:  This entity/facility issues identification cards/badges or other effective identification methods to identify all employees."/>
        <s v="Standard:  This entity/facility requires employees to carry and/or display an identification badge while on duty"/>
        <s v="Standard:  This entity/facility has a &quot;challenge procedure&quot; that requires employees to report unknown persons or persons not having proper identification."/>
        <s v="Standard:  This entity/facility requires biometric (fingerprint, voice, eye scan, etc.) input, key card swipe, or PIN combination locks, for access to buildings, sites or secure areas.  Access is deactivated upon employee separation and codes are changed regularly."/>
        <s v="Standard:  This entity/facility electronically records entrance/exit data for persons accessing restricted areas, and the data can be reviewed, if needed, either manually or electronically.  Manually recording (using a log) is an exceptable alternative if electronic record is unavailable."/>
        <s v="Standard:  This entity/facility requires documented visitor control protocols for visitors/guests  that requires visitor being positively identified, logged-in, is issued visitor badge and escorted while on premises."/>
        <s v="Standard:  Perimeter physical security barriers to restrict unauthorized vehicles and pedestrians are utilized and effective. "/>
        <s v="Standard:  All perimeter physical security barriers on site are functional, used as designed, and adequately maintained to effectively restrict vehicle and/or pedestrian access. "/>
        <s v="Standard:  This entity has a tamper-proof intrusion detection system (burglary /robbery alarm) at this and/or all locations.  Windows /doors/interior at all locations are covered and system is monitored 24/7 when armed."/>
        <s v="Standard:  This entity/facility has closed circuit television cameras (CCTV) deployed to cover all secure areas."/>
        <s v="Standard:  CCTV cameras used by this entity/facility are functional, used as designed, and adequately monitored 24/7 and/or recorded. _x000a_"/>
        <s v="Standard:  This entity/facility has adequate security lighting that functions properly at all locations."/>
        <s v="Standard:  This facility has a key control program for buildings, terminals and gates.  All keys are accounted for and are recovered from separated employees.  "/>
        <s v="Standard:  This entity has on-site security personnel who are adequately armed.  “On-site security personnel” should be someone who performs physical security functions (i.e. perimeter checks, gate guards, ID badge checks, etc.)  This is not a function of the Security Coordinator/Alternate.  "/>
        <s v="Standard:  This facility provides a secure location for employee parking, preferably serparate from visitor parking."/>
        <s v="Standard:  Clearly visible and easily understood signs are used that identify restricted or off-limit areas at this entity/ facility, as well as any facility security practices that the public may be subjected to."/>
        <s v="Standard:  Vehicle parking, stopping or standing is adequately restricted, to the extent possible, in areas within or adjacent to all facilities."/>
        <s v="Standard:  This entity adequately controls growth of vegetation so that sight lines to vehicles, pedestrians or restricted areas remain unobstructed. "/>
        <s v="Standard:  This entity uses unique or random security measures that introduce unpredictability into the entity’s practices for an enhanced deterrent effect.  May be spot inspections, “red alerts,” or other random/imaginative security initiatives. "/>
        <s v="Standard:  This entity requires an employee logon and password that grants access to limited entity data consistent with job function.  Passwords must be reset periodically."/>
        <s v="Standard:  This entity/ facility utilizes an IT &quot;firewall&quot; that prevents improper IT system access to entity information, programs, and automated systems from both internal and external threats.  Note: Most Windows and Mac based operating systems come preloaded with a standard “firewall.”  "/>
        <s v="Standard:  This entity has IT security guidelines that prohibit opening unknown files or emails, revealing/sharing passwords, or introducing unauthorized software or hardware into the company's computer system."/>
        <s v="Standard:  This entity identifies an IT security officer or coordinator."/>
        <s v="Standard:  This entity tests its IT system for vulnerabilities, keeps firewalls up to date and removes/rejects any suspicious data received. "/>
        <s v="Standard:  This entity provides off-site backup capability for data generated and systems redundancy for this and/or all locations.  "/>
        <s v="Standard:  All vehicles used by this entity have adequate door/window  &amp; ignition locks and their use is required.   "/>
        <s v="Standard:  This entity provides some type of supplemental equipment for securing vehicles (i.e.; steering wheel locks, theft alarms, &quot;kill switches,&quot; other devices)."/>
        <s v="Standard:  his entity/facility has an adequate key control program for their vehicles.  All keys are accounted for and separated employees must return keys.  NOTE:  Vehicles that require no key or share keys with other vehicles are not recommended."/>
        <s v="Standard:  This entity uses key card, PIN or biometric (fingerprint, voice command, etc.) input to enter or start vehicles"/>
        <s v="Standard:  This entity equips vehicles with some type of GPS or land based tracking system, or tracks drivers through a cellphone application."/>
        <s v="Standard:  This entity prohibits unauthorized passengers in entity vehicles."/>
        <s v="Standard:  This entity prohibits unauthorized overnight parking of company vehicles at off-site locations (i.e.; residences, shopping centers, parking lots, etc.)."/>
        <s v="Standard:  This entity has enhanced procedures that take effect in the event of an elevated security alert status from the DHS National Terrorist Alert System (NTAS) or other government source."/>
        <s v="Standard:  This entity monitors TV news, newspapers, homeland security website, or other media sources every day for security threat information.  "/>
        <s v="Standard:   This company distributes relevant or evolving threat information to affected company personnel as needed via direct communications (radio, email, text, in person)."/>
        <s v="Standard:  This entity has personnel who have been granted access to HSIN, Cybercop, Infragard, or other appropriate network and frequently accesses the site."/>
        <s v="Standard:  This entity has personnel who regularly access the DHS NTSA site, or automatically receive updates from an accreditied government site."/>
        <s v="Standard:  This entity requires a pre-trip vehicle security inspection.  Note: This is in addition to DOT safety  inspection requirements."/>
        <s v="Standard:  This entity requires a post-trip vehicle security inspection. "/>
        <s v="Standard:  This entity requires additional vehicle security inspections at any other times (vehicle left unattended, driver change, etc.)."/>
        <s v="Standard:  All employees receive domain awareness training and employees receive some type of re-training at least every three years. "/>
        <s v="Standard:  This entity has written notification requirements for employees to report suspicious activity to management and/or law enforcement."/>
        <s v="Standard:  This entity has written notification procedures (who to call, when to call, etc.) for all personnel upon observing suspicious activity."/>
        <s v="Standard:  This entity has policies requiring a written report be filed upon observing suspicious activity."/>
        <s v="Standard:  This company requires specific security protocols be followed in the event a trip must be delayed, discontinued, require multiple days to complete or exceeds hours-of-service regulations."/>
        <s v="Standard:  This company prohibit drivers from diverting from authorized routes, making unauthorized pickups or stopping at unauthorized locations without justification."/>
        <s v="Standard:  This entity has identified and pre-planned alternate routes in the event primary routes cannot be used under certain security related emergencies."/>
        <s v="Standard:  This entity equips vehicles with some type of panic button capability."/>
        <s v="Standard:  This entity has instituted a distress code or signals in order to alert dispatch, other drivers/employees in the event of emergency situations. "/>
        <s v="X"/>
        <s v="Not Applicable"/>
        <m/>
        <s v="No Low Priority Motor Coach Components for SAI #19"/>
        <s v="No Low Priority School Bus Components for SAI #19"/>
        <s v="No Medium Priority Components for SAI #20"/>
        <s v="No Low Priority Components for SAI #4"/>
        <s v="No Low Priority Components for SAI #5"/>
        <s v="No Low Priority Components for SAI #7"/>
        <s v="This entity equips vehicles with some type of panic button capability." u="1"/>
        <s v="Standard:  This company requires advance notice to the consignee or point of destination regarding anticipated delivery information." u="1"/>
        <s v="This entity provides off-site backup capability for data generated and systems redundancy for this and/or all locations.  " u="1"/>
        <s v="This entity requires additional vehicle security inspections at any other times (vehicle left unattended, driver change, etc.)." u="1"/>
        <s v="Standard:  This company requires drivers to verify (to the extent possible) that the materials being shipped match the trip manifest/shipping papers." u="1"/>
        <s v="This entity/facility documents and retains records relating to security training received by employees." u="1"/>
        <s v="This entity requires a pre-trip vehicle security inspection.  Note: This is in addition to DOT safety  inspection requirements." u="1"/>
        <s v="This entity/facility has closed circuit television cameras (CCTV) deployed to cover all secure areas." u="1"/>
        <s v="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 u="1"/>
        <s v="The entity has consulted local law enforcement/ first responders when developing active shooter plans and procedures." u="1"/>
        <s v="A fingerprint based background check using a reputable security company is optimal; or possession of a valid CDL with Haz Mat endorsement or TWIC credential." u="1"/>
        <s v="This entity has written notification procedures (who to call, when to call, etc.) for all personnel upon observing suspicious activity." u="1"/>
        <s v="All vehicles used by this entity have adequate door/window  &amp; ignition locks and their use is required.   " u="1"/>
        <s v=" This company distributes relevant or evolving threat information to affected company personnel as needed via direct communications (radio, email, text, in person)." u="1"/>
        <s v="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 u="1"/>
        <s v="Standard:  This entity requires the use of locks on vehicle cargo or storage doors or other openings." u="1"/>
        <s v="This entity/facility requires employees to carry and/or display an identification badge while on duty" u="1"/>
        <s v="DMV inquiry required upon hire to verify proper class of license and driving history, and periodically (at least semi-annually thereafter) or company is enrolled to receive automatic  DMV updates. " u="1"/>
        <s v="Management for the entity should support efforts to enhance security and should consider ensuring that funds are provided toward mitigation measures designed to address security vulnerabilities identified." u="1"/>
        <s v="Guidelines are provided to employees requiring them to notify, at a minimum, local law enforcement authorities and the security coordinator in the event of a security incident or breach." u="1"/>
        <s v="This entity requires a post-trip vehicle security inspection. " u="1"/>
        <s v="This entity/facility electronically records entrance/exit data for persons accessing restricted areas, and the data can be reviewed, if needed, either manually or electronically.  Manually recording (using a log) is an exceptable alternative if electronic record is unavailable." u="1"/>
        <s v="This entity has enhanced procedures that take effect in the event of an elevated security alert status from the DHS National Terrorist Alert System (NTAS) or other government source." u="1"/>
        <s v="This entity/facility has adequate security lighting that functions properly at all locations." u="1"/>
        <s v="This entity/facility has security-related criteria that would disqualify current or prospective personnel from employment." u="1"/>
        <s v="This entity requires the use of locks on vehicle cargo or storage doors or other openings." u="1"/>
        <s v="The entity should have documented procedures designed to ensure restoration of facilities and services following a significant operational disruption.  This may be in the form of a Business Recovery Plan, Continuity of Operations Plan, or part of the Emergency Response/Safety Plan." u="1"/>
        <s v="This company prohibit drivers from diverting from authorized routes, making unauthorized pickups or stopping at unauthorized locations without justification." u="1"/>
        <s v="This entity provides some type of supplemental equipment for securing vehicles (i.e.; steering wheel locks, theft alarms, &quot;kill switches,&quot; other devices)." u="1"/>
        <s v="The entity has conducted excersises (tabletop or full-scale) that specifically focus on active shooter scenarios." u="1"/>
        <s v="This entity has written notification requirements for employees to report suspicious activity to management and/or law enforcement." u="1"/>
        <s v="This entity/ facility utilizes an IT &quot;firewall&quot; that prevents improper IT system access to entity information, programs, and automated systems from both internal and external threats.  Note: Most Windows and Mac based operating systems come preloaded with a standard “firewall.”  " u="1"/>
        <s v="This entity has a tamper-proof intrusion detection system (burglary /robbery alarm) at this and/or all locations.  Windows /doors/interior at all locations are covered and system is monitored 24/7 when armed." u="1"/>
        <s v="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 u="1"/>
        <s v="This entity meets with outside agencies (i.e.; law enforcement/first responders/Federal officials) regarding security issues or security exercises/ drills in the event of a terrorist attack." u="1"/>
        <s v="This entity adequately controls growth of vegetation so that sight lines to vehicles, pedestrians or restricted areas remain unobstructed. " u="1"/>
        <s v="This entity/facility provides, at a minimum, general security awareness training for all employees." u="1"/>
        <s v="Standard:  This motor coach entity equips vehicles with a safety/security barrier between the driver and passengers." u="1"/>
        <s v="Standard:  This entity equips all trucks with an an on-board, functioning and recording video camera (may be interior or exterior mount)" u="1"/>
        <s v="Clearly visible and easily understood signs are used that identify restricted or off-limit areas at this entity/ facility, as well as any facility security practices that the public may be subjected to." u="1"/>
        <s v="This entity asks applicants if they have been denied a Transportation Worker Identification Credential (TWIC) or a Commercial Driver's License with HazMat Endorsement (CDL-HME) for employment elsewhere specifically as the result of a security background check.   " u="1"/>
        <s v="Standard:   This entity provides some type of supplemental trailer security measures (i.e.; kingpin locks, glad-hand locks, high-grade door locks, any type of cargo alarm system, etc.)" u="1"/>
        <s v="This entity uses key card, PIN or biometric (fingerprint, voice command, etc.) input to enter or start vehicles" u="1"/>
        <s v="The entity should conduct and document a site specific “Vulnerability Assessment” or improve upon an existing assessment, that addresses vulnerabilities and is familiar with threats and consequences present.  Identified weaknesses should be minimized or corrected as soon as possible.                                                                            " u="1"/>
        <s v="CCTV cameras used by this entity/facility are functional, used as designed, and adequately monitored 24/7 and/or recorded. _x000a_" u="1"/>
        <s v="A qualified individual with this title must be identified (may be a shared title)." u="1"/>
        <s v="Entity should have a site specific Security Plan that addresses management procedures, personnel security, facility security, vehicle security, and sets forth actions to be taken in the event of a security incident or security breach.  " u="1"/>
        <s v="Standard:  All extracurricular transports require the presence of a school official (other than driver)." u="1"/>
        <s v="This entity monitors TV news, newspapers, homeland security website, or other media sources every day for security threat information.  " u="1"/>
        <s v="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 u="1"/>
        <s v="This entity/facility has comparable licensing and background check requirements for both company employees and unsupervised/unescorted contracted employees." u="1"/>
        <s v="Vehicle parking, stopping or standing is adequately restricted, to the extent possible, in areas within or adjacent to all facilities." u="1"/>
        <s v="All employees receive domain awareness training and employees receive some type of re-training at least every three years. " u="1"/>
        <s v="Standard:  This entity equips all buses with  an on-board, functioning and recording video camera." u="1"/>
        <s v="Standard:  This entity prohibits the use of alternate drivers without specific authorization." u="1"/>
        <s v="Standard:  This entity requires confirmation upon arrival at final destination or use of an automated arrival/response system." u="1"/>
        <s v="This company requires specific security protocols be followed in the event a trip must be delayed, discontinued, require multiple days to complete or exceeds hours-of-service regulations." u="1"/>
        <s v="The entity has well-developed written procedures that specifically address active shooter events." u="1"/>
        <s v="This entity has security personnel trained in the National Incident Management System (NIMS) or Incident Command System (ICS)." u="1"/>
        <s v="This entity/facility has written procedures for reviewing, evaluating and acting upon any new criminal activity information for current employees that may come to light." u="1"/>
        <s v="An annual review of any written security procedures is required, and the date they were last reviewed or updated noted." u="1"/>
        <s v="This entity prohibits the use of alternate drivers without specific authorization." u="1"/>
        <s v="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 u="1"/>
        <s v="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 u="1"/>
        <s v="This entity/facility has a &quot;challenge procedure&quot; that requires employees to report unknown persons or persons not having proper identification." u="1"/>
        <s v="This entity/facility requires documented visitor control protocols for visitors/guests  that requires visitor being positively identified, logged-in, is issued visitor badge and escorted while on premises." u="1"/>
        <s v="Standard:  This entity require that shipments not be subcontracted or turned over to another driver without specific authorization." u="1"/>
        <s v="Standard:  This entity requires confirmation upon arrival at final destination for non-school destinations (final drop-offs, field trips, extracurricular activities, etc.)" u="1"/>
        <s v="Security Procedures, including revisions, should be reviewed and approved at the company's highest (executive) level." u="1"/>
        <s v="This school bus entity requires a 'passenger count' be taken any time passengers are allowed to exit and re-enter the bus." u="1"/>
        <s v="This entity/facility restricts employee and non-employee entry/exit to certain doors in the buildings, terminals or work areas.  Entry (doors) must be capable of being locked or otherwise secured." u="1"/>
        <s v="This entity requires confirmation upon arrival at final destination for non-school destinations (final drop-offs, field trips, extracurricular activities, etc.)" u="1"/>
        <s v="Security or administrative personnel at this entity/facility belong to and meet with one or more industry groups that provide or share resources or security related guidance. (ABA, ACC, ATA, NAPT, NASDOTS, NTTC, OOIDA, UMA, others)" u="1"/>
        <s v="This entity uses unique or random security measures that introduce unpredictability into the entity’s practices for an enhanced deterrent effect.  May be spot inspections, “red alerts,” or other random/imaginative security initiatives. " u="1"/>
        <s v="&quot;Contact lists&quot; provided to employees should include security personnel to be contacted and the data should be current." u="1"/>
        <s v="The security training/re-training being offered by this entity/facility is specific to the type of transportation operation being conducted (trucking, school bus, motor coach or infrastructure)." u="1"/>
        <s v="This entity prohibits unauthorized passengers in entity vehicles." u="1"/>
        <s v="This entity equips vehicles with some type of GPS or land based tracking system, or tracks drivers through a cellphone application." u="1"/>
        <s v="This entity/facility secures by locking, disabling, or covering all windows, skylights, roof opening and other access points at all times." u="1"/>
        <s v="This entity has policies requiring a written report be filed upon observing suspicious activity." u="1"/>
        <s v="This entity has personnel who regularly access the DHS NTSA site, or automatically receive updates from an accreditied government site." u="1"/>
        <s v="This facility has a key control program for buildings, terminals and gates.  All keys are accounted for and are recovered from separated employees.  " u="1"/>
        <s v="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 u="1"/>
        <s v="This entity/facility has an adequate key control program for their vehicles.  All keys are accounted for and separated employees must return keys.  NOTE:  Vehicles that require no key or share keys with other vehicles are not recommended." u="1"/>
        <s v="Standard:  This motorcoach entity requires a 'passenger count' or ticket re-verification be taken any time passengers are allowed to exit and re-enter the bus." u="1"/>
        <s v="This facility controls and minimizes internal and external access to sensitive business information (Operational Security – OPSEC)." u="1"/>
        <s v="This entity has IT security guidelines that prohibit opening unknown files or emails, revealing/sharing passwords, or introducing unauthorized software or hardware into the company's computer system." u="1"/>
        <s v="This facility provides a secure location for employee parking, preferably serparate from visitor parking." u="1"/>
        <s v="This entity/facility requires biometric (fingerprint, voice, eye scan, etc.) input, key card swipe, or PIN combination locks, for access to buildings, sites or secure areas.  Access is deactivated upon employee separation and codes are changed regularly." u="1"/>
        <s v="A fingerprint based background check using a reputable security company is optimal." u="1"/>
        <s v="The facility/entity has an adequate inventory control process that ensures accountability for all at-risk assets (i.e.; products, vehicles, equipment, and computers) that may be of specific interest to criminals and/or terrorists. " u="1"/>
        <s v="Standard:  This entity uses some type of supplemental passenger screening system on motor coaches." u="1"/>
        <s v="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 u="1"/>
        <s v="This entity identifies an IT security officer or coordinator." u="1"/>
        <s v="This entity has instituted a distress code or signals in order to alert dispatch, other drivers/employees in the event of emergency situations. " u="1"/>
        <s v="This entity/facility restricts employee and non-employee extry/exit to certain secure &quot;off limit&quot; areas in the buildings, terminals or work areas." u="1"/>
        <s v="This entity equips all buses with  an on-board, functioning and recording video camera." u="1"/>
        <s v="All extracurricular transports require the presence of a school official (other than driver)." u="1"/>
        <s v="This entity requires an employee logon and password that grants access to limited entity data consistent with job function.  Passwords must be reset periodically." u="1"/>
        <s v="Perimeter physical security barriers to restrict unauthorized vehicles and pedestrians are utilized and effective. " u="1"/>
        <s v="Standard:  This school bus entity requires a 'passenger count' be taken any time passengers are allowed to exit and re-enter the bus." u="1"/>
        <s v="This entity has identified and pre-planned alternate routes in the event primary routes cannot be used under certain security related emergencies." u="1"/>
        <s v="The entity has well-developed written procedures that specifically address active shooter events" u="1"/>
        <s v="This entity providing additional security training to employees having specified security responsibilities, or other security training required by applicable federal regulation.   " u="1"/>
        <s v="This facility controls and minimizes internal and external access to personnel information (keeps files or office locked, computer access controlled)." u="1"/>
        <s v="This facility requires identical training requirements for both entity employees and contracted employees." u="1"/>
        <s v="This entity prohibits unauthorized overnight parking of company vehicles at off-site locations (i.e.; residences, shopping centers, parking lots, etc.)." u="1"/>
        <s v="Standard:  This entity requires confirmation of shipment upon arrival at final destination or use of an automated arrival/response system." u="1"/>
        <s v="Standard:  This trucking entity provides appropriate locks for cargo doors/hatches and valves and requires their use. " u="1"/>
        <s v="Standard:  This trucking entity provides an adequate supply of appropriate seals for cargo doors, valves and/or hatch openings. " u="1"/>
        <s v="This entity/facility issues identification cards/badges or other effective identification methods to identify all employees." u="1"/>
        <s v="This entity has conducted or participated in some type of security exercises/drills.  Examples would include active participation in exercises/drills such as: Tabletops, ISTEP, Situational Drills (bomb threats, hijacking, lock downs, etc.).  " u="1"/>
        <s v="This entity provides periodic security re-training (recurrent training) no less than every three years or with change of job." u="1"/>
        <s v="This entity has personnel who have been granted access to HSIN, Cybercop, Infragard, or other appropriate network and frequently accesses the site." u="1"/>
        <s v="This entity tests its IT system for vulnerabilities, keeps firewalls up to date and removes/rejects any suspicious data received. " u="1"/>
        <s v="This entity has on-site security personnel who are adequately armed.  “On-site security personnel” should be someone who performs physical security functions (i.e. perimeter checks, gate guards, ID badge checks, etc.)  This is not a function of the Security Coordinator/Alternate.  " u="1"/>
        <s v="All perimeter physical security barriers on site are functional, used as designed, and adequately maintained to effectively restrict vehicle and/or pedestrian access. " u="1"/>
        <s v="Procedures are in place setting forth the expectations, responsibilities, or limitations for all personnel (drivers, office workers, administrators, etc.) in the event of a security incident or breach." u="1"/>
      </sharedItems>
    </cacheField>
    <cacheField name="Priority" numFmtId="0">
      <sharedItems/>
    </cacheField>
    <cacheField name="Status" numFmtId="0">
      <sharedItems count="10">
        <s v="Awaiting Response"/>
        <s v="Not Applicable"/>
        <s v="1 High Priority - Immediate Corrective Actions Recommended" u="1"/>
        <s v="Medium Priority - Prompt Corrective Actions Recommended" u="1"/>
        <s v="Low Priority - Corrective Actions Recommended To Be Taken At Earliest Convenience." u="1"/>
        <s v="High Priority - Immediate Corrective Actions Recommended" u="1"/>
        <s v="3 Low Priority - Corrective Actions Recommended To Be Taken At Earliest Convenience." u="1"/>
        <s v="2 Medium Priority - Prompt Corrective Actions Recommended" u="1"/>
        <s v="Component Met - Maintain Situational Awareness" u="1"/>
        <s v=" Medium Priority - Prompt Corrective Actions Recommended" u="1"/>
      </sharedItems>
    </cacheField>
    <cacheField name="To Be Completed" numFmtId="0">
      <sharedItems containsString="0" containsBlank="1" containsNumber="1" containsInteger="1" minValue="0" maxValue="0"/>
    </cacheField>
    <cacheField name="Applicable Component" numFmtId="0">
      <sharedItems containsString="0" containsBlank="1" containsNumber="1" containsInteger="1" minValue="0" maxValue="1"/>
    </cacheField>
    <cacheField name="Awaiting Response" numFmtId="0">
      <sharedItems containsString="0" containsBlank="1" containsNumber="1" containsInteger="1" minValue="0" maxValue="1"/>
    </cacheField>
    <cacheField name="Spacer"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Transportation Security Administration" refreshedDate="43286.310749305558" createdVersion="5" refreshedVersion="6" minRefreshableVersion="3" recordCount="20">
  <cacheSource type="worksheet">
    <worksheetSource ref="A1:K21" sheet="SAI Mitigation Worksheet"/>
  </cacheSource>
  <cacheFields count="11">
    <cacheField name="SAI" numFmtId="0">
      <sharedItems count="20">
        <s v="SAI #1"/>
        <s v="SAI #2"/>
        <s v="SAI #3"/>
        <s v="SAI #4"/>
        <s v="SAI #5"/>
        <s v="SAI #6"/>
        <s v="SAI #7"/>
        <s v="SAI #8"/>
        <s v="SAI #9"/>
        <s v="SAI #10"/>
        <s v="SAI #11"/>
        <s v="SAI #12"/>
        <s v="SAI #13"/>
        <s v="SAI #14"/>
        <s v="SAI #15"/>
        <s v="SAI #16"/>
        <s v="SAI #17"/>
        <s v="SAI #18"/>
        <s v="SAI #19"/>
        <s v="SAI #20"/>
      </sharedItems>
    </cacheField>
    <cacheField name="Description" numFmtId="0">
      <sharedItems count="20">
        <s v="Have a Designated Security Coordinator"/>
        <s v="Conduct a Thorough Vulnerability Assessment "/>
        <s v="Develop a Security Plan (Security Specific Protocols)"/>
        <s v="Plan for Emergency Response &amp; Continuity of Operations"/>
        <s v="Develop a Communications Plan"/>
        <s v="Safeguard Business and Security Critical Information"/>
        <s v="Be Aware of Industry Security Best Practices. "/>
        <s v="Conduct Licensing &amp; Background Checks for  Drivers / Employees / Contractors"/>
        <s v="Develop and Follow Security Training Plan(s) "/>
        <s v="Participates in Security Exercises &amp; Drills"/>
        <s v="Maintain Facility Access Control"/>
        <s v="Implement Strong Physical Security at all Locations"/>
        <s v="Enhance Internal and External Cyber Security"/>
        <s v="Develop a Robust Vehicle Security Program"/>
        <s v="Develop a Solid Cargo/Passenger Security Program.  "/>
        <s v="Plan for High Alert Level Contingencies  "/>
        <s v="Conduct Regular Security Inspections"/>
        <s v="Have Procedures for Reporting Suspicious Activities"/>
        <s v="Ensure Chain of Custody &amp; Shipment/ Service Verification  "/>
        <s v="Pre-plan Emergency Travel Routes."/>
      </sharedItems>
    </cacheField>
    <cacheField name="Purpose" numFmtId="0">
      <sharedItems count="1">
        <s v="&lt;Purpose Description Needed&gt;"/>
      </sharedItems>
    </cacheField>
    <cacheField name="Standard" numFmtId="0">
      <sharedItems count="1">
        <s v="&lt;Standard Description Needed&gt;"/>
      </sharedItems>
    </cacheField>
    <cacheField name="Priority" numFmtId="0">
      <sharedItems/>
    </cacheField>
    <cacheField name="Status" numFmtId="0">
      <sharedItems count="4">
        <s v="1 High Priority - Immediate Corrective Actions Recommended"/>
        <s v="2 Medium Priority - Prompt Corrective Actions Recommended"/>
        <s v="3 Low Priority - Corrective Actions Recommended To Be Taken At Earliest Convenience."/>
        <s v="Component Met - Maintain Situational Awareness"/>
      </sharedItems>
    </cacheField>
    <cacheField name="Implementation" numFmtId="9">
      <sharedItems containsMixedTypes="1" containsNumber="1" minValue="0" maxValue="1" count="53">
        <n v="0"/>
        <s v="N/A"/>
        <n v="0.5" u="1"/>
        <n v="0.87442246352834807" u="1"/>
        <n v="0.59718400904312863" u="1"/>
        <n v="0.76202477781425149" u="1"/>
        <n v="0.74" u="1"/>
        <n v="0.82" u="1"/>
        <n v="0.63" u="1"/>
        <n v="0.71" u="1"/>
        <n v="0.4" u="1"/>
        <n v="0.87" u="1"/>
        <n v="0.92" u="1"/>
        <n v="1" u="1"/>
        <n v="0.71489833411919046" u="1"/>
        <n v="0.91525267363468243" u="1"/>
        <n v="0.72" u="1"/>
        <n v="0.85791111792390518" u="1"/>
        <n v="0.89851437946348234" u="1"/>
        <n v="0.88971121931648256" u="1"/>
        <n v="0.8" u="1"/>
        <n v="0.69" u="1"/>
        <n v="0.77" u="1"/>
        <n v="0.85" u="1"/>
        <n v="0.90908295356782431" u="1"/>
        <n v="0.86348220817780152" u="1"/>
        <n v="0.6013938720158204" u="1"/>
        <n v="0.98" u="1"/>
        <n v="0.93340568379755118" u="1"/>
        <n v="0.90861082451737196" u="1"/>
        <n v="0.60009757322224044" u="1"/>
        <n v="0.88825901407170793" u="1"/>
        <n v="0.7" u="1"/>
        <n v="0.78" u="1"/>
        <n v="0.34" u="1"/>
        <n v="0.83" u="1"/>
        <n v="0.99" u="1"/>
        <n v="0.25635507531086793" u="1"/>
        <n v="0.88" u="1"/>
        <n v="0.96" u="1"/>
        <n v="0.55000000000000004" u="1"/>
        <n v="0.79776705301154982" u="1"/>
        <n v="0.74491757328897912" u="1"/>
        <n v="0.76" u="1"/>
        <n v="0.65" u="1"/>
        <n v="0.81" u="1"/>
        <n v="0.97" u="1"/>
        <n v="0.52490632989508945" u="1"/>
        <n v="0.88292943145709302" u="1"/>
        <n v="0.94" u="1"/>
        <n v="0.61" u="1"/>
        <n v="0.85710947991855391" u="1"/>
        <n v="0.94314882399156597" u="1"/>
      </sharedItems>
    </cacheField>
    <cacheField name="Spacer" numFmtId="0">
      <sharedItems containsNonDate="0" containsString="0" containsBlank="1" count="1">
        <m/>
      </sharedItems>
    </cacheField>
    <cacheField name="1 High" numFmtId="0">
      <sharedItems containsMixedTypes="1" containsNumber="1" containsInteger="1" minValue="1" maxValue="1"/>
    </cacheField>
    <cacheField name="2 Medium" numFmtId="0">
      <sharedItems containsMixedTypes="1" containsNumber="1" containsInteger="1" minValue="1" maxValue="1"/>
    </cacheField>
    <cacheField name="3 Low" numFmtId="0">
      <sharedItems containsMixedTypes="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6">
  <r>
    <x v="0"/>
    <x v="0"/>
    <x v="0"/>
    <x v="0"/>
    <s v="High"/>
    <x v="0"/>
    <n v="0"/>
    <n v="1"/>
    <n v="1"/>
    <x v="0"/>
  </r>
  <r>
    <x v="0"/>
    <x v="1"/>
    <x v="1"/>
    <x v="1"/>
    <s v="Low"/>
    <x v="0"/>
    <n v="0"/>
    <n v="1"/>
    <n v="1"/>
    <x v="0"/>
  </r>
  <r>
    <x v="0"/>
    <x v="2"/>
    <x v="2"/>
    <x v="2"/>
    <s v="Medium"/>
    <x v="0"/>
    <n v="0"/>
    <n v="1"/>
    <n v="1"/>
    <x v="0"/>
  </r>
  <r>
    <x v="1"/>
    <x v="3"/>
    <x v="3"/>
    <x v="3"/>
    <s v="Medium"/>
    <x v="0"/>
    <n v="0"/>
    <n v="1"/>
    <n v="1"/>
    <x v="0"/>
  </r>
  <r>
    <x v="2"/>
    <x v="4"/>
    <x v="4"/>
    <x v="4"/>
    <s v="High"/>
    <x v="0"/>
    <n v="0"/>
    <n v="1"/>
    <n v="1"/>
    <x v="0"/>
  </r>
  <r>
    <x v="1"/>
    <x v="5"/>
    <x v="5"/>
    <x v="5"/>
    <s v="Low"/>
    <x v="0"/>
    <n v="0"/>
    <n v="1"/>
    <n v="1"/>
    <x v="0"/>
  </r>
  <r>
    <x v="3"/>
    <x v="6"/>
    <x v="6"/>
    <x v="6"/>
    <s v="High"/>
    <x v="0"/>
    <n v="0"/>
    <n v="1"/>
    <n v="1"/>
    <x v="0"/>
  </r>
  <r>
    <x v="3"/>
    <x v="7"/>
    <x v="7"/>
    <x v="7"/>
    <s v="Low"/>
    <x v="0"/>
    <n v="0"/>
    <n v="1"/>
    <n v="1"/>
    <x v="0"/>
  </r>
  <r>
    <x v="3"/>
    <x v="8"/>
    <x v="8"/>
    <x v="8"/>
    <s v="Low"/>
    <x v="0"/>
    <n v="0"/>
    <n v="1"/>
    <n v="1"/>
    <x v="0"/>
  </r>
  <r>
    <x v="3"/>
    <x v="9"/>
    <x v="9"/>
    <x v="9"/>
    <s v="Medium"/>
    <x v="0"/>
    <n v="0"/>
    <n v="1"/>
    <n v="1"/>
    <x v="0"/>
  </r>
  <r>
    <x v="3"/>
    <x v="10"/>
    <x v="10"/>
    <x v="10"/>
    <s v="High"/>
    <x v="0"/>
    <n v="0"/>
    <n v="1"/>
    <n v="1"/>
    <x v="0"/>
  </r>
  <r>
    <x v="3"/>
    <x v="11"/>
    <x v="11"/>
    <x v="11"/>
    <s v="High"/>
    <x v="0"/>
    <m/>
    <m/>
    <m/>
    <x v="0"/>
  </r>
  <r>
    <x v="3"/>
    <x v="12"/>
    <x v="12"/>
    <x v="12"/>
    <s v="Low"/>
    <x v="0"/>
    <n v="0"/>
    <n v="1"/>
    <n v="1"/>
    <x v="0"/>
  </r>
  <r>
    <x v="3"/>
    <x v="13"/>
    <x v="13"/>
    <x v="13"/>
    <s v="Low"/>
    <x v="0"/>
    <n v="0"/>
    <n v="1"/>
    <n v="1"/>
    <x v="0"/>
  </r>
  <r>
    <x v="3"/>
    <x v="14"/>
    <x v="14"/>
    <x v="14"/>
    <s v="Medium"/>
    <x v="0"/>
    <n v="0"/>
    <n v="1"/>
    <n v="1"/>
    <x v="0"/>
  </r>
  <r>
    <x v="4"/>
    <x v="15"/>
    <x v="15"/>
    <x v="15"/>
    <s v="High"/>
    <x v="0"/>
    <n v="0"/>
    <n v="1"/>
    <n v="1"/>
    <x v="0"/>
  </r>
  <r>
    <x v="4"/>
    <x v="16"/>
    <x v="16"/>
    <x v="16"/>
    <s v="Medium"/>
    <x v="0"/>
    <n v="0"/>
    <n v="1"/>
    <n v="1"/>
    <x v="0"/>
  </r>
  <r>
    <x v="5"/>
    <x v="17"/>
    <x v="17"/>
    <x v="17"/>
    <s v="High"/>
    <x v="0"/>
    <n v="0"/>
    <n v="1"/>
    <n v="1"/>
    <x v="0"/>
  </r>
  <r>
    <x v="5"/>
    <x v="18"/>
    <x v="18"/>
    <x v="18"/>
    <s v="Medium"/>
    <x v="0"/>
    <n v="0"/>
    <n v="1"/>
    <n v="1"/>
    <x v="0"/>
  </r>
  <r>
    <x v="6"/>
    <x v="19"/>
    <x v="19"/>
    <x v="19"/>
    <s v="High"/>
    <x v="0"/>
    <n v="0"/>
    <n v="1"/>
    <n v="1"/>
    <x v="0"/>
  </r>
  <r>
    <x v="6"/>
    <x v="20"/>
    <x v="20"/>
    <x v="20"/>
    <s v="Low"/>
    <x v="0"/>
    <n v="0"/>
    <n v="1"/>
    <n v="1"/>
    <x v="0"/>
  </r>
  <r>
    <x v="6"/>
    <x v="21"/>
    <x v="21"/>
    <x v="21"/>
    <s v="Medium"/>
    <x v="0"/>
    <n v="0"/>
    <n v="1"/>
    <n v="1"/>
    <x v="0"/>
  </r>
  <r>
    <x v="7"/>
    <x v="22"/>
    <x v="22"/>
    <x v="22"/>
    <s v="High"/>
    <x v="0"/>
    <n v="0"/>
    <n v="1"/>
    <n v="1"/>
    <x v="0"/>
  </r>
  <r>
    <x v="7"/>
    <x v="23"/>
    <x v="23"/>
    <x v="23"/>
    <s v="Medium"/>
    <x v="0"/>
    <n v="0"/>
    <n v="1"/>
    <n v="1"/>
    <x v="0"/>
  </r>
  <r>
    <x v="8"/>
    <x v="24"/>
    <x v="24"/>
    <x v="24"/>
    <s v="High"/>
    <x v="0"/>
    <n v="0"/>
    <n v="1"/>
    <n v="1"/>
    <x v="0"/>
  </r>
  <r>
    <x v="8"/>
    <x v="25"/>
    <x v="25"/>
    <x v="25"/>
    <s v="High"/>
    <x v="0"/>
    <n v="0"/>
    <n v="1"/>
    <n v="1"/>
    <x v="0"/>
  </r>
  <r>
    <x v="8"/>
    <x v="26"/>
    <x v="26"/>
    <x v="26"/>
    <s v="Medium"/>
    <x v="0"/>
    <n v="0"/>
    <n v="1"/>
    <n v="1"/>
    <x v="0"/>
  </r>
  <r>
    <x v="8"/>
    <x v="27"/>
    <x v="27"/>
    <x v="27"/>
    <s v="Low"/>
    <x v="0"/>
    <n v="0"/>
    <n v="1"/>
    <n v="1"/>
    <x v="0"/>
  </r>
  <r>
    <x v="8"/>
    <x v="28"/>
    <x v="28"/>
    <x v="28"/>
    <s v="Medium"/>
    <x v="0"/>
    <n v="0"/>
    <n v="1"/>
    <n v="1"/>
    <x v="0"/>
  </r>
  <r>
    <x v="8"/>
    <x v="29"/>
    <x v="29"/>
    <x v="29"/>
    <s v="Medium"/>
    <x v="0"/>
    <n v="0"/>
    <n v="1"/>
    <n v="1"/>
    <x v="0"/>
  </r>
  <r>
    <x v="8"/>
    <x v="30"/>
    <x v="30"/>
    <x v="30"/>
    <s v="Medium"/>
    <x v="0"/>
    <n v="0"/>
    <n v="1"/>
    <n v="1"/>
    <x v="0"/>
  </r>
  <r>
    <x v="9"/>
    <x v="31"/>
    <x v="31"/>
    <x v="31"/>
    <s v="High"/>
    <x v="0"/>
    <n v="0"/>
    <n v="1"/>
    <n v="1"/>
    <x v="0"/>
  </r>
  <r>
    <x v="9"/>
    <x v="32"/>
    <x v="32"/>
    <x v="32"/>
    <s v="Medium"/>
    <x v="0"/>
    <n v="0"/>
    <n v="1"/>
    <n v="1"/>
    <x v="0"/>
  </r>
  <r>
    <x v="9"/>
    <x v="33"/>
    <x v="33"/>
    <x v="33"/>
    <s v="Low"/>
    <x v="0"/>
    <n v="0"/>
    <n v="1"/>
    <n v="1"/>
    <x v="0"/>
  </r>
  <r>
    <x v="9"/>
    <x v="34"/>
    <x v="34"/>
    <x v="34"/>
    <s v="Medium"/>
    <x v="0"/>
    <n v="0"/>
    <n v="1"/>
    <n v="1"/>
    <x v="0"/>
  </r>
  <r>
    <x v="9"/>
    <x v="35"/>
    <x v="35"/>
    <x v="35"/>
    <s v="High"/>
    <x v="0"/>
    <m/>
    <m/>
    <m/>
    <x v="0"/>
  </r>
  <r>
    <x v="9"/>
    <x v="36"/>
    <x v="36"/>
    <x v="36"/>
    <s v="Low"/>
    <x v="0"/>
    <n v="0"/>
    <n v="1"/>
    <n v="1"/>
    <x v="0"/>
  </r>
  <r>
    <x v="9"/>
    <x v="37"/>
    <x v="37"/>
    <x v="37"/>
    <s v="Medium"/>
    <x v="0"/>
    <n v="0"/>
    <n v="1"/>
    <n v="1"/>
    <x v="0"/>
  </r>
  <r>
    <x v="10"/>
    <x v="38"/>
    <x v="38"/>
    <x v="38"/>
    <s v="High"/>
    <x v="0"/>
    <n v="0"/>
    <n v="1"/>
    <n v="1"/>
    <x v="0"/>
  </r>
  <r>
    <x v="10"/>
    <x v="39"/>
    <x v="39"/>
    <x v="37"/>
    <s v="Medium"/>
    <x v="0"/>
    <n v="0"/>
    <n v="1"/>
    <n v="1"/>
    <x v="0"/>
  </r>
  <r>
    <x v="10"/>
    <x v="40"/>
    <x v="40"/>
    <x v="39"/>
    <s v="High"/>
    <x v="0"/>
    <m/>
    <m/>
    <m/>
    <x v="0"/>
  </r>
  <r>
    <x v="10"/>
    <x v="41"/>
    <x v="41"/>
    <x v="40"/>
    <s v="High"/>
    <x v="0"/>
    <m/>
    <m/>
    <m/>
    <x v="0"/>
  </r>
  <r>
    <x v="10"/>
    <x v="42"/>
    <x v="42"/>
    <x v="41"/>
    <s v="Low"/>
    <x v="0"/>
    <n v="0"/>
    <n v="1"/>
    <n v="1"/>
    <x v="0"/>
  </r>
  <r>
    <x v="11"/>
    <x v="43"/>
    <x v="43"/>
    <x v="42"/>
    <s v="High"/>
    <x v="0"/>
    <n v="0"/>
    <n v="1"/>
    <n v="1"/>
    <x v="0"/>
  </r>
  <r>
    <x v="11"/>
    <x v="44"/>
    <x v="44"/>
    <x v="43"/>
    <s v="High"/>
    <x v="0"/>
    <n v="0"/>
    <n v="1"/>
    <n v="1"/>
    <x v="0"/>
  </r>
  <r>
    <x v="11"/>
    <x v="45"/>
    <x v="45"/>
    <x v="44"/>
    <s v="Medium"/>
    <x v="0"/>
    <n v="0"/>
    <n v="1"/>
    <n v="1"/>
    <x v="0"/>
  </r>
  <r>
    <x v="11"/>
    <x v="46"/>
    <x v="46"/>
    <x v="45"/>
    <s v="Medium"/>
    <x v="0"/>
    <n v="0"/>
    <n v="1"/>
    <n v="1"/>
    <x v="0"/>
  </r>
  <r>
    <x v="11"/>
    <x v="47"/>
    <x v="47"/>
    <x v="46"/>
    <s v="Medium"/>
    <x v="0"/>
    <n v="0"/>
    <n v="1"/>
    <n v="1"/>
    <x v="0"/>
  </r>
  <r>
    <x v="11"/>
    <x v="48"/>
    <x v="48"/>
    <x v="47"/>
    <s v="Medium"/>
    <x v="0"/>
    <n v="0"/>
    <n v="1"/>
    <n v="1"/>
    <x v="0"/>
  </r>
  <r>
    <x v="11"/>
    <x v="49"/>
    <x v="49"/>
    <x v="48"/>
    <s v="Low"/>
    <x v="0"/>
    <n v="0"/>
    <n v="1"/>
    <n v="1"/>
    <x v="0"/>
  </r>
  <r>
    <x v="11"/>
    <x v="50"/>
    <x v="50"/>
    <x v="49"/>
    <s v="Low"/>
    <x v="0"/>
    <n v="0"/>
    <n v="1"/>
    <n v="1"/>
    <x v="0"/>
  </r>
  <r>
    <x v="11"/>
    <x v="51"/>
    <x v="51"/>
    <x v="50"/>
    <s v="Medium"/>
    <x v="0"/>
    <n v="0"/>
    <n v="1"/>
    <n v="1"/>
    <x v="0"/>
  </r>
  <r>
    <x v="12"/>
    <x v="52"/>
    <x v="52"/>
    <x v="51"/>
    <s v="High"/>
    <x v="0"/>
    <n v="0"/>
    <n v="1"/>
    <n v="1"/>
    <x v="0"/>
  </r>
  <r>
    <x v="12"/>
    <x v="53"/>
    <x v="53"/>
    <x v="52"/>
    <s v="Medium"/>
    <x v="0"/>
    <n v="0"/>
    <n v="1"/>
    <n v="1"/>
    <x v="0"/>
  </r>
  <r>
    <x v="12"/>
    <x v="54"/>
    <x v="54"/>
    <x v="53"/>
    <s v="Medium"/>
    <x v="0"/>
    <n v="0"/>
    <n v="1"/>
    <n v="1"/>
    <x v="0"/>
  </r>
  <r>
    <x v="12"/>
    <x v="55"/>
    <x v="55"/>
    <x v="54"/>
    <s v="Medium"/>
    <x v="0"/>
    <n v="0"/>
    <n v="1"/>
    <n v="1"/>
    <x v="0"/>
  </r>
  <r>
    <x v="12"/>
    <x v="56"/>
    <x v="56"/>
    <x v="55"/>
    <s v="Medium"/>
    <x v="0"/>
    <n v="0"/>
    <n v="1"/>
    <n v="1"/>
    <x v="0"/>
  </r>
  <r>
    <x v="12"/>
    <x v="57"/>
    <x v="57"/>
    <x v="56"/>
    <s v="Medium"/>
    <x v="0"/>
    <n v="0"/>
    <n v="1"/>
    <n v="1"/>
    <x v="0"/>
  </r>
  <r>
    <x v="12"/>
    <x v="58"/>
    <x v="58"/>
    <x v="57"/>
    <s v="Medium"/>
    <x v="0"/>
    <n v="0"/>
    <n v="1"/>
    <n v="1"/>
    <x v="0"/>
  </r>
  <r>
    <x v="12"/>
    <x v="59"/>
    <x v="59"/>
    <x v="58"/>
    <s v="Medium"/>
    <x v="0"/>
    <n v="0"/>
    <n v="1"/>
    <n v="1"/>
    <x v="0"/>
  </r>
  <r>
    <x v="12"/>
    <x v="60"/>
    <x v="60"/>
    <x v="59"/>
    <s v="Low"/>
    <x v="0"/>
    <n v="0"/>
    <n v="1"/>
    <n v="1"/>
    <x v="0"/>
  </r>
  <r>
    <x v="12"/>
    <x v="61"/>
    <x v="61"/>
    <x v="60"/>
    <s v="Low"/>
    <x v="0"/>
    <n v="0"/>
    <n v="1"/>
    <n v="1"/>
    <x v="0"/>
  </r>
  <r>
    <x v="12"/>
    <x v="62"/>
    <x v="62"/>
    <x v="61"/>
    <s v="Low"/>
    <x v="0"/>
    <n v="0"/>
    <n v="1"/>
    <n v="1"/>
    <x v="0"/>
  </r>
  <r>
    <x v="12"/>
    <x v="63"/>
    <x v="63"/>
    <x v="62"/>
    <s v="Low"/>
    <x v="0"/>
    <n v="0"/>
    <n v="1"/>
    <n v="1"/>
    <x v="0"/>
  </r>
  <r>
    <x v="12"/>
    <x v="64"/>
    <x v="64"/>
    <x v="63"/>
    <s v="Low"/>
    <x v="0"/>
    <n v="0"/>
    <n v="1"/>
    <n v="1"/>
    <x v="0"/>
  </r>
  <r>
    <x v="13"/>
    <x v="65"/>
    <x v="65"/>
    <x v="64"/>
    <s v="High"/>
    <x v="0"/>
    <n v="0"/>
    <n v="1"/>
    <n v="1"/>
    <x v="0"/>
  </r>
  <r>
    <x v="13"/>
    <x v="66"/>
    <x v="66"/>
    <x v="65"/>
    <s v="Medium"/>
    <x v="0"/>
    <n v="0"/>
    <n v="1"/>
    <n v="1"/>
    <x v="0"/>
  </r>
  <r>
    <x v="13"/>
    <x v="67"/>
    <x v="67"/>
    <x v="66"/>
    <s v="Medium"/>
    <x v="0"/>
    <n v="0"/>
    <n v="1"/>
    <n v="1"/>
    <x v="0"/>
  </r>
  <r>
    <x v="13"/>
    <x v="68"/>
    <x v="68"/>
    <x v="67"/>
    <s v="Low"/>
    <x v="0"/>
    <n v="0"/>
    <n v="1"/>
    <n v="1"/>
    <x v="0"/>
  </r>
  <r>
    <x v="13"/>
    <x v="69"/>
    <x v="69"/>
    <x v="68"/>
    <s v="Medium"/>
    <x v="0"/>
    <n v="0"/>
    <n v="1"/>
    <n v="1"/>
    <x v="0"/>
  </r>
  <r>
    <x v="13"/>
    <x v="70"/>
    <x v="70"/>
    <x v="69"/>
    <s v="Medium"/>
    <x v="0"/>
    <n v="0"/>
    <n v="1"/>
    <n v="1"/>
    <x v="0"/>
  </r>
  <r>
    <x v="14"/>
    <x v="71"/>
    <x v="71"/>
    <x v="70"/>
    <s v="High"/>
    <x v="0"/>
    <n v="0"/>
    <n v="1"/>
    <n v="1"/>
    <x v="0"/>
  </r>
  <r>
    <x v="14"/>
    <x v="72"/>
    <x v="72"/>
    <x v="71"/>
    <s v="Low"/>
    <x v="0"/>
    <n v="0"/>
    <n v="1"/>
    <n v="1"/>
    <x v="0"/>
  </r>
  <r>
    <x v="14"/>
    <x v="73"/>
    <x v="73"/>
    <x v="72"/>
    <s v="Medium"/>
    <x v="0"/>
    <n v="0"/>
    <n v="1"/>
    <n v="1"/>
    <x v="0"/>
  </r>
  <r>
    <x v="14"/>
    <x v="74"/>
    <x v="74"/>
    <x v="73"/>
    <s v="Low"/>
    <x v="0"/>
    <n v="0"/>
    <n v="1"/>
    <n v="1"/>
    <x v="0"/>
  </r>
  <r>
    <x v="14"/>
    <x v="75"/>
    <x v="75"/>
    <x v="74"/>
    <s v="High"/>
    <x v="0"/>
    <n v="0"/>
    <n v="1"/>
    <n v="1"/>
    <x v="0"/>
  </r>
  <r>
    <x v="14"/>
    <x v="76"/>
    <x v="76"/>
    <x v="75"/>
    <s v="Medium"/>
    <x v="0"/>
    <n v="0"/>
    <n v="1"/>
    <n v="1"/>
    <x v="0"/>
  </r>
  <r>
    <x v="14"/>
    <x v="77"/>
    <x v="77"/>
    <x v="76"/>
    <s v="Low"/>
    <x v="0"/>
    <n v="0"/>
    <n v="1"/>
    <n v="1"/>
    <x v="0"/>
  </r>
  <r>
    <x v="15"/>
    <x v="78"/>
    <x v="78"/>
    <x v="77"/>
    <s v="High"/>
    <x v="0"/>
    <n v="0"/>
    <n v="1"/>
    <n v="1"/>
    <x v="0"/>
  </r>
  <r>
    <x v="16"/>
    <x v="79"/>
    <x v="79"/>
    <x v="78"/>
    <s v="Medium"/>
    <x v="0"/>
    <n v="0"/>
    <n v="1"/>
    <n v="1"/>
    <x v="0"/>
  </r>
  <r>
    <x v="15"/>
    <x v="80"/>
    <x v="80"/>
    <x v="79"/>
    <s v="High"/>
    <x v="0"/>
    <n v="0"/>
    <n v="1"/>
    <n v="1"/>
    <x v="0"/>
  </r>
  <r>
    <x v="16"/>
    <x v="81"/>
    <x v="81"/>
    <x v="80"/>
    <s v="Medium"/>
    <x v="0"/>
    <n v="0"/>
    <n v="1"/>
    <n v="1"/>
    <x v="0"/>
  </r>
  <r>
    <x v="15"/>
    <x v="82"/>
    <x v="82"/>
    <x v="81"/>
    <s v="Low"/>
    <x v="0"/>
    <n v="0"/>
    <n v="1"/>
    <n v="1"/>
    <x v="0"/>
  </r>
  <r>
    <x v="17"/>
    <x v="83"/>
    <x v="83"/>
    <x v="82"/>
    <s v="High"/>
    <x v="0"/>
    <n v="0"/>
    <n v="1"/>
    <n v="1"/>
    <x v="0"/>
  </r>
  <r>
    <x v="17"/>
    <x v="84"/>
    <x v="84"/>
    <x v="83"/>
    <s v="Medium"/>
    <x v="0"/>
    <n v="0"/>
    <n v="1"/>
    <n v="1"/>
    <x v="0"/>
  </r>
  <r>
    <x v="17"/>
    <x v="85"/>
    <x v="85"/>
    <x v="84"/>
    <s v="Low"/>
    <x v="0"/>
    <n v="0"/>
    <n v="1"/>
    <n v="1"/>
    <x v="0"/>
  </r>
  <r>
    <x v="18"/>
    <x v="86"/>
    <x v="86"/>
    <x v="85"/>
    <s v="High"/>
    <x v="0"/>
    <n v="0"/>
    <n v="1"/>
    <n v="1"/>
    <x v="0"/>
  </r>
  <r>
    <x v="18"/>
    <x v="87"/>
    <x v="87"/>
    <x v="86"/>
    <s v="High"/>
    <x v="0"/>
    <n v="0"/>
    <n v="1"/>
    <n v="1"/>
    <x v="0"/>
  </r>
  <r>
    <x v="18"/>
    <x v="88"/>
    <x v="88"/>
    <x v="87"/>
    <s v="Medium"/>
    <x v="0"/>
    <n v="0"/>
    <n v="1"/>
    <n v="1"/>
    <x v="0"/>
  </r>
  <r>
    <x v="18"/>
    <x v="89"/>
    <x v="89"/>
    <x v="88"/>
    <s v="Low"/>
    <x v="0"/>
    <n v="0"/>
    <n v="1"/>
    <n v="1"/>
    <x v="0"/>
  </r>
  <r>
    <x v="19"/>
    <x v="90"/>
    <x v="90"/>
    <x v="89"/>
    <s v="Medium"/>
    <x v="0"/>
    <n v="0"/>
    <n v="1"/>
    <n v="1"/>
    <x v="0"/>
  </r>
  <r>
    <x v="20"/>
    <x v="91"/>
    <x v="91"/>
    <x v="90"/>
    <s v="High"/>
    <x v="0"/>
    <n v="0"/>
    <n v="1"/>
    <n v="1"/>
    <x v="0"/>
  </r>
  <r>
    <x v="20"/>
    <x v="92"/>
    <x v="92"/>
    <x v="91"/>
    <s v="Low"/>
    <x v="0"/>
    <n v="0"/>
    <n v="1"/>
    <n v="1"/>
    <x v="0"/>
  </r>
  <r>
    <x v="14"/>
    <x v="93"/>
    <x v="93"/>
    <x v="92"/>
    <s v="Low"/>
    <x v="0"/>
    <n v="0"/>
    <n v="1"/>
    <n v="1"/>
    <x v="0"/>
  </r>
  <r>
    <x v="14"/>
    <x v="94"/>
    <x v="94"/>
    <x v="93"/>
    <s v="Low"/>
    <x v="0"/>
    <n v="0"/>
    <n v="1"/>
    <n v="1"/>
    <x v="0"/>
  </r>
  <r>
    <x v="14"/>
    <x v="95"/>
    <x v="95"/>
    <x v="94"/>
    <s v="Low"/>
    <x v="0"/>
    <n v="0"/>
    <n v="1"/>
    <n v="1"/>
    <x v="0"/>
  </r>
  <r>
    <x v="14"/>
    <x v="95"/>
    <x v="95"/>
    <x v="94"/>
    <s v="Low"/>
    <x v="0"/>
    <n v="0"/>
    <n v="1"/>
    <n v="1"/>
    <x v="0"/>
  </r>
  <r>
    <x v="14"/>
    <x v="95"/>
    <x v="95"/>
    <x v="94"/>
    <s v="Low"/>
    <x v="0"/>
    <n v="0"/>
    <n v="1"/>
    <n v="1"/>
    <x v="0"/>
  </r>
  <r>
    <x v="21"/>
    <x v="96"/>
    <x v="95"/>
    <x v="94"/>
    <s v="High"/>
    <x v="1"/>
    <n v="0"/>
    <n v="0"/>
    <n v="0"/>
    <x v="0"/>
  </r>
  <r>
    <x v="21"/>
    <x v="97"/>
    <x v="95"/>
    <x v="94"/>
    <s v="High"/>
    <x v="1"/>
    <n v="0"/>
    <n v="0"/>
    <n v="0"/>
    <x v="0"/>
  </r>
  <r>
    <x v="21"/>
    <x v="98"/>
    <x v="95"/>
    <x v="94"/>
    <s v="High"/>
    <x v="1"/>
    <n v="0"/>
    <n v="0"/>
    <n v="0"/>
    <x v="0"/>
  </r>
  <r>
    <x v="21"/>
    <x v="99"/>
    <x v="95"/>
    <x v="94"/>
    <s v="Low"/>
    <x v="1"/>
    <n v="0"/>
    <n v="0"/>
    <n v="0"/>
    <x v="0"/>
  </r>
  <r>
    <x v="21"/>
    <x v="100"/>
    <x v="96"/>
    <x v="95"/>
    <s v="Medium"/>
    <x v="1"/>
    <n v="0"/>
    <n v="0"/>
    <n v="0"/>
    <x v="0"/>
  </r>
  <r>
    <x v="21"/>
    <x v="101"/>
    <x v="95"/>
    <x v="94"/>
    <s v="Medium"/>
    <x v="1"/>
    <n v="0"/>
    <n v="0"/>
    <n v="0"/>
    <x v="0"/>
  </r>
  <r>
    <x v="21"/>
    <x v="102"/>
    <x v="95"/>
    <x v="94"/>
    <s v="Medium"/>
    <x v="1"/>
    <n v="0"/>
    <n v="0"/>
    <n v="0"/>
    <x v="0"/>
  </r>
  <r>
    <x v="21"/>
    <x v="103"/>
    <x v="95"/>
    <x v="94"/>
    <s v="Low"/>
    <x v="1"/>
    <n v="0"/>
    <n v="0"/>
    <n v="0"/>
    <x v="0"/>
  </r>
  <r>
    <x v="21"/>
    <x v="104"/>
    <x v="95"/>
    <x v="94"/>
    <s v="Low"/>
    <x v="1"/>
    <n v="0"/>
    <n v="0"/>
    <n v="0"/>
    <x v="0"/>
  </r>
  <r>
    <x v="21"/>
    <x v="105"/>
    <x v="95"/>
    <x v="96"/>
    <s v="Low"/>
    <x v="1"/>
    <n v="0"/>
    <n v="0"/>
    <n v="0"/>
    <x v="0"/>
  </r>
  <r>
    <x v="21"/>
    <x v="106"/>
    <x v="95"/>
    <x v="96"/>
    <s v="Low"/>
    <x v="1"/>
    <n v="0"/>
    <n v="0"/>
    <n v="0"/>
    <x v="0"/>
  </r>
  <r>
    <x v="21"/>
    <x v="107"/>
    <x v="95"/>
    <x v="96"/>
    <s v="Low"/>
    <x v="1"/>
    <n v="0"/>
    <n v="0"/>
    <n v="0"/>
    <x v="0"/>
  </r>
  <r>
    <x v="17"/>
    <x v="108"/>
    <x v="95"/>
    <x v="94"/>
    <s v="Medium"/>
    <x v="1"/>
    <n v="0"/>
    <n v="0"/>
    <n v="0"/>
    <x v="0"/>
  </r>
  <r>
    <x v="17"/>
    <x v="109"/>
    <x v="95"/>
    <x v="94"/>
    <s v="Medium"/>
    <x v="1"/>
    <n v="0"/>
    <n v="0"/>
    <n v="0"/>
    <x v="0"/>
  </r>
  <r>
    <x v="17"/>
    <x v="110"/>
    <x v="95"/>
    <x v="94"/>
    <s v="Medium"/>
    <x v="1"/>
    <n v="0"/>
    <n v="0"/>
    <n v="0"/>
    <x v="0"/>
  </r>
  <r>
    <x v="19"/>
    <x v="111"/>
    <x v="95"/>
    <x v="94"/>
    <s v="High"/>
    <x v="1"/>
    <n v="0"/>
    <n v="0"/>
    <n v="0"/>
    <x v="0"/>
  </r>
  <r>
    <x v="19"/>
    <x v="112"/>
    <x v="97"/>
    <x v="97"/>
    <s v="Low"/>
    <x v="1"/>
    <n v="0"/>
    <n v="0"/>
    <n v="0"/>
    <x v="0"/>
  </r>
  <r>
    <x v="19"/>
    <x v="113"/>
    <x v="95"/>
    <x v="94"/>
    <s v="High"/>
    <x v="1"/>
    <n v="0"/>
    <n v="0"/>
    <n v="0"/>
    <x v="0"/>
  </r>
  <r>
    <x v="19"/>
    <x v="112"/>
    <x v="98"/>
    <x v="98"/>
    <s v="Low"/>
    <x v="1"/>
    <n v="0"/>
    <n v="0"/>
    <n v="0"/>
    <x v="0"/>
  </r>
  <r>
    <x v="19"/>
    <x v="114"/>
    <x v="95"/>
    <x v="94"/>
    <s v="High"/>
    <x v="1"/>
    <n v="0"/>
    <n v="0"/>
    <n v="0"/>
    <x v="0"/>
  </r>
  <r>
    <x v="19"/>
    <x v="115"/>
    <x v="95"/>
    <x v="94"/>
    <s v="Medium"/>
    <x v="1"/>
    <n v="0"/>
    <n v="0"/>
    <n v="0"/>
    <x v="0"/>
  </r>
  <r>
    <x v="19"/>
    <x v="116"/>
    <x v="95"/>
    <x v="94"/>
    <s v="Medium"/>
    <x v="1"/>
    <n v="0"/>
    <n v="0"/>
    <n v="0"/>
    <x v="0"/>
  </r>
  <r>
    <x v="19"/>
    <x v="117"/>
    <x v="95"/>
    <x v="94"/>
    <s v="Medium"/>
    <x v="1"/>
    <n v="0"/>
    <n v="0"/>
    <n v="0"/>
    <x v="0"/>
  </r>
  <r>
    <x v="19"/>
    <x v="118"/>
    <x v="95"/>
    <x v="94"/>
    <s v="Low"/>
    <x v="1"/>
    <n v="0"/>
    <n v="0"/>
    <n v="0"/>
    <x v="0"/>
  </r>
  <r>
    <x v="20"/>
    <x v="112"/>
    <x v="99"/>
    <x v="99"/>
    <s v="Medium"/>
    <x v="1"/>
    <n v="0"/>
    <n v="0"/>
    <n v="0"/>
    <x v="0"/>
  </r>
  <r>
    <x v="4"/>
    <x v="112"/>
    <x v="100"/>
    <x v="100"/>
    <s v="Low"/>
    <x v="1"/>
    <n v="0"/>
    <n v="0"/>
    <n v="0"/>
    <x v="0"/>
  </r>
  <r>
    <x v="5"/>
    <x v="112"/>
    <x v="101"/>
    <x v="101"/>
    <s v="Low"/>
    <x v="1"/>
    <n v="0"/>
    <n v="0"/>
    <n v="0"/>
    <x v="0"/>
  </r>
  <r>
    <x v="7"/>
    <x v="112"/>
    <x v="102"/>
    <x v="102"/>
    <s v="Low"/>
    <x v="1"/>
    <n v="0"/>
    <n v="0"/>
    <n v="0"/>
    <x v="0"/>
  </r>
</pivotCacheRecords>
</file>

<file path=xl/pivotCache/pivotCacheRecords2.xml><?xml version="1.0" encoding="utf-8"?>
<pivotCacheRecords xmlns="http://schemas.openxmlformats.org/spreadsheetml/2006/main" xmlns:r="http://schemas.openxmlformats.org/officeDocument/2006/relationships" count="20">
  <r>
    <x v="0"/>
    <x v="0"/>
    <x v="0"/>
    <x v="0"/>
    <s v="High"/>
    <x v="0"/>
    <x v="0"/>
    <x v="0"/>
    <n v="1"/>
    <s v=""/>
    <s v=""/>
  </r>
  <r>
    <x v="1"/>
    <x v="1"/>
    <x v="0"/>
    <x v="0"/>
    <s v="Medium"/>
    <x v="1"/>
    <x v="0"/>
    <x v="0"/>
    <s v=""/>
    <n v="1"/>
    <s v=""/>
  </r>
  <r>
    <x v="2"/>
    <x v="2"/>
    <x v="0"/>
    <x v="0"/>
    <s v="High"/>
    <x v="0"/>
    <x v="0"/>
    <x v="0"/>
    <n v="1"/>
    <s v=""/>
    <s v=""/>
  </r>
  <r>
    <x v="3"/>
    <x v="3"/>
    <x v="0"/>
    <x v="0"/>
    <s v="High"/>
    <x v="0"/>
    <x v="0"/>
    <x v="0"/>
    <n v="1"/>
    <s v=""/>
    <s v=""/>
  </r>
  <r>
    <x v="4"/>
    <x v="4"/>
    <x v="0"/>
    <x v="0"/>
    <s v="Medium"/>
    <x v="1"/>
    <x v="0"/>
    <x v="0"/>
    <s v=""/>
    <n v="1"/>
    <s v=""/>
  </r>
  <r>
    <x v="5"/>
    <x v="5"/>
    <x v="0"/>
    <x v="0"/>
    <s v="Low"/>
    <x v="2"/>
    <x v="0"/>
    <x v="0"/>
    <s v=""/>
    <s v=""/>
    <n v="1"/>
  </r>
  <r>
    <x v="6"/>
    <x v="6"/>
    <x v="0"/>
    <x v="0"/>
    <s v="Low"/>
    <x v="2"/>
    <x v="0"/>
    <x v="0"/>
    <s v=""/>
    <s v=""/>
    <n v="1"/>
  </r>
  <r>
    <x v="7"/>
    <x v="7"/>
    <x v="0"/>
    <x v="0"/>
    <s v="High"/>
    <x v="0"/>
    <x v="0"/>
    <x v="0"/>
    <n v="1"/>
    <s v=""/>
    <s v=""/>
  </r>
  <r>
    <x v="8"/>
    <x v="8"/>
    <x v="0"/>
    <x v="0"/>
    <s v="High"/>
    <x v="0"/>
    <x v="0"/>
    <x v="0"/>
    <n v="1"/>
    <s v=""/>
    <s v=""/>
  </r>
  <r>
    <x v="9"/>
    <x v="9"/>
    <x v="0"/>
    <x v="0"/>
    <s v="High"/>
    <x v="0"/>
    <x v="0"/>
    <x v="0"/>
    <n v="1"/>
    <s v=""/>
    <s v=""/>
  </r>
  <r>
    <x v="10"/>
    <x v="10"/>
    <x v="0"/>
    <x v="0"/>
    <s v="Medium"/>
    <x v="1"/>
    <x v="0"/>
    <x v="0"/>
    <s v=""/>
    <n v="1"/>
    <s v=""/>
  </r>
  <r>
    <x v="11"/>
    <x v="11"/>
    <x v="0"/>
    <x v="0"/>
    <s v="Medium"/>
    <x v="1"/>
    <x v="0"/>
    <x v="0"/>
    <s v=""/>
    <n v="1"/>
    <s v=""/>
  </r>
  <r>
    <x v="12"/>
    <x v="12"/>
    <x v="0"/>
    <x v="0"/>
    <s v="Medium"/>
    <x v="1"/>
    <x v="0"/>
    <x v="0"/>
    <s v=""/>
    <n v="1"/>
    <s v=""/>
  </r>
  <r>
    <x v="13"/>
    <x v="13"/>
    <x v="0"/>
    <x v="0"/>
    <s v="High"/>
    <x v="0"/>
    <x v="0"/>
    <x v="0"/>
    <n v="1"/>
    <s v=""/>
    <s v=""/>
  </r>
  <r>
    <x v="14"/>
    <x v="14"/>
    <x v="0"/>
    <x v="0"/>
    <s v="High"/>
    <x v="3"/>
    <x v="1"/>
    <x v="0"/>
    <s v=""/>
    <s v=""/>
    <s v=""/>
  </r>
  <r>
    <x v="15"/>
    <x v="15"/>
    <x v="0"/>
    <x v="0"/>
    <s v="Medium"/>
    <x v="1"/>
    <x v="0"/>
    <x v="0"/>
    <s v=""/>
    <n v="1"/>
    <s v=""/>
  </r>
  <r>
    <x v="16"/>
    <x v="16"/>
    <x v="0"/>
    <x v="0"/>
    <s v="High"/>
    <x v="0"/>
    <x v="0"/>
    <x v="0"/>
    <n v="1"/>
    <s v=""/>
    <s v=""/>
  </r>
  <r>
    <x v="17"/>
    <x v="17"/>
    <x v="0"/>
    <x v="0"/>
    <s v="High"/>
    <x v="0"/>
    <x v="0"/>
    <x v="0"/>
    <n v="1"/>
    <s v=""/>
    <s v=""/>
  </r>
  <r>
    <x v="18"/>
    <x v="18"/>
    <x v="0"/>
    <x v="0"/>
    <s v="Low"/>
    <x v="2"/>
    <x v="0"/>
    <x v="0"/>
    <s v=""/>
    <s v=""/>
    <n v="1"/>
  </r>
  <r>
    <x v="19"/>
    <x v="19"/>
    <x v="0"/>
    <x v="0"/>
    <s v="Low"/>
    <x v="2"/>
    <x v="0"/>
    <x v="0"/>
    <s v=""/>
    <s v=""/>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showDrill="0" useAutoFormatting="1" rowGrandTotals="0" itemPrintTitles="1" createdVersion="4" indent="0" outline="1" outlineData="1" multipleFieldFilters="0" rowHeaderCaption="Mitigation Priorities">
  <location ref="A3:A484" firstHeaderRow="1" firstDataRow="1" firstDataCol="1"/>
  <pivotFields count="10">
    <pivotField axis="axisRow" showAll="0">
      <items count="24">
        <item x="0"/>
        <item x="10"/>
        <item x="11"/>
        <item x="12"/>
        <item x="13"/>
        <item x="14"/>
        <item x="21"/>
        <item x="16"/>
        <item x="15"/>
        <item x="17"/>
        <item x="18"/>
        <item x="19"/>
        <item x="1"/>
        <item x="2"/>
        <item x="20"/>
        <item x="3"/>
        <item x="4"/>
        <item x="5"/>
        <item x="6"/>
        <item x="7"/>
        <item x="8"/>
        <item x="9"/>
        <item m="1" x="22"/>
        <item t="default"/>
      </items>
    </pivotField>
    <pivotField axis="axisRow" showAll="0">
      <items count="241">
        <item m="1" x="146"/>
        <item m="1" x="168"/>
        <item m="1" x="120"/>
        <item m="1" x="193"/>
        <item m="1" x="167"/>
        <item m="1" x="144"/>
        <item m="1" x="119"/>
        <item m="1" x="213"/>
        <item m="1" x="143"/>
        <item m="1" x="192"/>
        <item m="1" x="239"/>
        <item m="1" x="166"/>
        <item m="1" x="212"/>
        <item m="1" x="142"/>
        <item m="1" x="191"/>
        <item m="1" x="238"/>
        <item m="1" x="201"/>
        <item m="1" x="164"/>
        <item m="1" x="128"/>
        <item m="1" x="209"/>
        <item m="1" x="176"/>
        <item m="1" x="138"/>
        <item m="1" x="223"/>
        <item m="1" x="186"/>
        <item m="1" x="152"/>
        <item m="1" x="234"/>
        <item m="1" x="199"/>
        <item m="1" x="162"/>
        <item m="1" x="127"/>
        <item m="1" x="208"/>
        <item m="1" x="175"/>
        <item m="1" x="137"/>
        <item m="1" x="124"/>
        <item m="1" x="222"/>
        <item m="1" x="205"/>
        <item m="1" x="185"/>
        <item m="1" x="171"/>
        <item m="1" x="151"/>
        <item m="1" x="133"/>
        <item m="1" x="233"/>
        <item m="1" x="217"/>
        <item m="1" x="198"/>
        <item m="1" x="181"/>
        <item m="1" x="161"/>
        <item m="1" x="148"/>
        <item m="1" x="126"/>
        <item m="1" x="230"/>
        <item m="1" x="207"/>
        <item m="1" x="195"/>
        <item m="1" x="174"/>
        <item m="1" x="158"/>
        <item m="1" x="136"/>
        <item m="1" x="123"/>
        <item m="1" x="221"/>
        <item m="1" x="204"/>
        <item m="1" x="184"/>
        <item m="1" x="170"/>
        <item m="1" x="150"/>
        <item m="1" x="132"/>
        <item m="1" x="232"/>
        <item m="1" x="216"/>
        <item m="1" x="197"/>
        <item m="1" x="180"/>
        <item m="1" x="160"/>
        <item m="1" x="157"/>
        <item m="1" x="147"/>
        <item m="1" x="134"/>
        <item m="1" x="125"/>
        <item m="1" x="121"/>
        <item m="1" x="229"/>
        <item m="1" x="218"/>
        <item m="1" x="194"/>
        <item m="1" x="182"/>
        <item m="1" x="173"/>
        <item m="1" x="131"/>
        <item m="1" x="122"/>
        <item m="1" x="231"/>
        <item m="1" x="220"/>
        <item m="1" x="214"/>
        <item m="1" x="203"/>
        <item m="1" x="196"/>
        <item m="1" x="183"/>
        <item m="1" x="169"/>
        <item m="1" x="159"/>
        <item m="1" x="149"/>
        <item m="1" x="145"/>
        <item m="1" x="228"/>
        <item m="1" x="215"/>
        <item m="1" x="206"/>
        <item x="0"/>
        <item x="1"/>
        <item x="2"/>
        <item x="3"/>
        <item x="4"/>
        <item x="5"/>
        <item x="6"/>
        <item x="7"/>
        <item x="8"/>
        <item x="9"/>
        <item x="10"/>
        <item x="11"/>
        <item x="12"/>
        <item x="13"/>
        <item x="15"/>
        <item x="16"/>
        <item x="17"/>
        <item x="18"/>
        <item x="19"/>
        <item x="20"/>
        <item x="21"/>
        <item x="22"/>
        <item x="23"/>
        <item x="24"/>
        <item x="25"/>
        <item x="26"/>
        <item x="27"/>
        <item x="28"/>
        <item x="29"/>
        <item x="30"/>
        <item x="31"/>
        <item x="32"/>
        <item x="33"/>
        <item x="34"/>
        <item x="35"/>
        <item x="36"/>
        <item x="38"/>
        <item x="39"/>
        <item x="40"/>
        <item m="1" x="202"/>
        <item m="1" x="165"/>
        <item m="1" x="129"/>
        <item m="1" x="210"/>
        <item m="1" x="177"/>
        <item m="1" x="139"/>
        <item m="1" x="224"/>
        <item m="1" x="187"/>
        <item m="1" x="153"/>
        <item m="1" x="130"/>
        <item m="1" x="211"/>
        <item m="1" x="178"/>
        <item m="1" x="140"/>
        <item m="1" x="225"/>
        <item m="1" x="188"/>
        <item m="1" x="154"/>
        <item m="1" x="235"/>
        <item m="1" x="200"/>
        <item m="1" x="163"/>
        <item m="1" x="172"/>
        <item m="1" x="135"/>
        <item m="1" x="219"/>
        <item m="1" x="179"/>
        <item m="1" x="141"/>
        <item m="1" x="226"/>
        <item m="1" x="189"/>
        <item m="1" x="155"/>
        <item m="1" x="236"/>
        <item m="1" x="227"/>
        <item m="1" x="190"/>
        <item m="1" x="156"/>
        <item m="1" x="237"/>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4"/>
        <item x="37"/>
        <item x="41"/>
        <item x="42"/>
        <item t="default"/>
      </items>
    </pivotField>
    <pivotField axis="axisRow" showAll="0">
      <items count="122">
        <item x="81"/>
        <item x="82"/>
        <item x="53"/>
        <item x="61"/>
        <item x="13"/>
        <item x="15"/>
        <item x="83"/>
        <item x="5"/>
        <item x="96"/>
        <item x="100"/>
        <item x="101"/>
        <item x="102"/>
        <item x="97"/>
        <item x="98"/>
        <item x="99"/>
        <item x="39"/>
        <item x="23"/>
        <item x="22"/>
        <item x="56"/>
        <item x="30"/>
        <item x="34"/>
        <item x="71"/>
        <item x="27"/>
        <item x="64"/>
        <item x="19"/>
        <item x="20"/>
        <item x="63"/>
        <item x="0"/>
        <item x="1"/>
        <item x="80"/>
        <item x="59"/>
        <item x="74"/>
        <item x="16"/>
        <item x="93"/>
        <item x="48"/>
        <item x="6"/>
        <item x="78"/>
        <item x="57"/>
        <item x="42"/>
        <item x="36"/>
        <item x="4"/>
        <item x="43"/>
        <item x="18"/>
        <item x="92"/>
        <item x="17"/>
        <item x="88"/>
        <item x="70"/>
        <item x="86"/>
        <item x="89"/>
        <item x="87"/>
        <item x="2"/>
        <item x="29"/>
        <item x="14"/>
        <item x="44"/>
        <item x="10"/>
        <item x="28"/>
        <item x="67"/>
        <item x="9"/>
        <item x="68"/>
        <item x="46"/>
        <item x="7"/>
        <item x="21"/>
        <item x="38"/>
        <item x="79"/>
        <item m="1" x="105"/>
        <item x="91"/>
        <item m="1" x="108"/>
        <item x="76"/>
        <item x="60"/>
        <item x="32"/>
        <item x="31"/>
        <item x="33"/>
        <item x="72"/>
        <item x="3"/>
        <item x="26"/>
        <item x="25"/>
        <item m="1" x="110"/>
        <item x="84"/>
        <item x="85"/>
        <item x="65"/>
        <item m="1" x="120"/>
        <item x="37"/>
        <item x="47"/>
        <item x="90"/>
        <item x="8"/>
        <item x="12"/>
        <item m="1" x="114"/>
        <item x="24"/>
        <item x="45"/>
        <item x="77"/>
        <item x="69"/>
        <item x="94"/>
        <item m="1" x="109"/>
        <item x="75"/>
        <item x="73"/>
        <item x="54"/>
        <item x="49"/>
        <item x="66"/>
        <item x="55"/>
        <item x="58"/>
        <item x="52"/>
        <item x="51"/>
        <item m="1" x="104"/>
        <item x="62"/>
        <item x="50"/>
        <item x="95"/>
        <item m="1" x="115"/>
        <item m="1" x="111"/>
        <item m="1" x="117"/>
        <item m="1" x="112"/>
        <item m="1" x="106"/>
        <item m="1" x="103"/>
        <item m="1" x="113"/>
        <item m="1" x="107"/>
        <item m="1" x="119"/>
        <item m="1" x="116"/>
        <item m="1" x="118"/>
        <item x="11"/>
        <item x="35"/>
        <item x="40"/>
        <item x="41"/>
        <item t="default"/>
      </items>
    </pivotField>
    <pivotField axis="axisRow" showAll="0">
      <items count="222">
        <item m="1" x="152"/>
        <item m="1" x="116"/>
        <item m="1" x="177"/>
        <item m="1" x="192"/>
        <item m="1" x="113"/>
        <item m="1" x="148"/>
        <item m="1" x="155"/>
        <item m="1" x="200"/>
        <item m="1" x="219"/>
        <item m="1" x="115"/>
        <item m="1" x="163"/>
        <item m="1" x="147"/>
        <item m="1" x="142"/>
        <item m="1" x="120"/>
        <item m="1" x="149"/>
        <item m="1" x="117"/>
        <item m="1" x="122"/>
        <item m="1" x="121"/>
        <item x="100"/>
        <item x="101"/>
        <item x="102"/>
        <item x="97"/>
        <item x="98"/>
        <item x="99"/>
        <item x="95"/>
        <item m="1" x="202"/>
        <item m="1" x="220"/>
        <item m="1" x="175"/>
        <item m="1" x="171"/>
        <item m="1" x="111"/>
        <item m="1" x="146"/>
        <item m="1" x="165"/>
        <item m="1" x="129"/>
        <item m="1" x="185"/>
        <item m="1" x="166"/>
        <item m="1" x="136"/>
        <item m="1" x="195"/>
        <item m="1" x="193"/>
        <item m="1" x="178"/>
        <item m="1" x="130"/>
        <item m="1" x="159"/>
        <item m="1" x="138"/>
        <item m="1" x="143"/>
        <item m="1" x="199"/>
        <item m="1" x="180"/>
        <item m="1" x="103"/>
        <item m="1" x="135"/>
        <item m="1" x="214"/>
        <item m="1" x="125"/>
        <item m="1" x="204"/>
        <item m="1" x="197"/>
        <item m="1" x="189"/>
        <item m="1" x="218"/>
        <item m="1" x="216"/>
        <item m="1" x="183"/>
        <item m="1" x="182"/>
        <item m="1" x="161"/>
        <item m="1" x="114"/>
        <item m="1" x="133"/>
        <item m="1" x="196"/>
        <item m="1" x="137"/>
        <item m="1" x="151"/>
        <item m="1" x="164"/>
        <item m="1" x="209"/>
        <item m="1" x="179"/>
        <item m="1" x="105"/>
        <item m="1" x="215"/>
        <item m="1" x="131"/>
        <item m="1" x="206"/>
        <item m="1" x="123"/>
        <item m="1" x="109"/>
        <item m="1" x="106"/>
        <item m="1" x="201"/>
        <item m="1" x="174"/>
        <item m="1" x="128"/>
        <item m="1" x="217"/>
        <item m="1" x="145"/>
        <item m="1" x="176"/>
        <item m="1" x="134"/>
        <item m="1" x="108"/>
        <item m="1" x="124"/>
        <item m="1" x="167"/>
        <item m="1" x="126"/>
        <item m="1" x="186"/>
        <item m="1" x="110"/>
        <item m="1" x="153"/>
        <item m="1" x="127"/>
        <item m="1" x="162"/>
        <item m="1" x="213"/>
        <item m="1" x="139"/>
        <item m="1" x="191"/>
        <item m="1" x="168"/>
        <item m="1" x="119"/>
        <item m="1" x="173"/>
        <item m="1" x="198"/>
        <item m="1" x="181"/>
        <item m="1" x="207"/>
        <item m="1" x="188"/>
        <item m="1" x="184"/>
        <item m="1" x="190"/>
        <item m="1" x="208"/>
        <item m="1" x="172"/>
        <item m="1" x="154"/>
        <item x="94"/>
        <item x="96"/>
        <item x="4"/>
        <item x="0"/>
        <item x="1"/>
        <item x="2"/>
        <item x="3"/>
        <item x="5"/>
        <item x="6"/>
        <item x="7"/>
        <item x="8"/>
        <item x="9"/>
        <item x="10"/>
        <item x="12"/>
        <item x="13"/>
        <item x="14"/>
        <item x="15"/>
        <item x="16"/>
        <item x="17"/>
        <item x="18"/>
        <item x="19"/>
        <item x="20"/>
        <item x="21"/>
        <item x="22"/>
        <item x="23"/>
        <item x="24"/>
        <item x="25"/>
        <item x="26"/>
        <item x="27"/>
        <item x="28"/>
        <item x="29"/>
        <item x="30"/>
        <item x="31"/>
        <item x="32"/>
        <item x="33"/>
        <item x="34"/>
        <item x="36"/>
        <item x="37"/>
        <item x="38"/>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m="1" x="156"/>
        <item m="1" x="118"/>
        <item m="1" x="150"/>
        <item m="1" x="203"/>
        <item m="1" x="170"/>
        <item m="1" x="157"/>
        <item m="1" x="140"/>
        <item m="1" x="194"/>
        <item m="1" x="187"/>
        <item m="1" x="158"/>
        <item m="1" x="141"/>
        <item m="1" x="211"/>
        <item m="1" x="212"/>
        <item m="1" x="144"/>
        <item m="1" x="107"/>
        <item m="1" x="210"/>
        <item m="1" x="169"/>
        <item m="1" x="104"/>
        <item m="1" x="160"/>
        <item m="1" x="205"/>
        <item m="1" x="112"/>
        <item m="1" x="132"/>
        <item x="11"/>
        <item x="35"/>
        <item x="39"/>
        <item x="40"/>
        <item t="default"/>
      </items>
    </pivotField>
    <pivotField showAll="0"/>
    <pivotField axis="axisRow" multipleItemSelectionAllowed="1" showAll="0" sortType="ascending">
      <items count="11">
        <item h="1" m="1" x="9"/>
        <item m="1" x="2"/>
        <item m="1" x="7"/>
        <item m="1" x="6"/>
        <item x="0"/>
        <item h="1" m="1" x="8"/>
        <item h="1" m="1" x="5"/>
        <item h="1" m="1" x="4"/>
        <item h="1" m="1" x="3"/>
        <item h="1" x="1"/>
        <item t="default"/>
      </items>
    </pivotField>
    <pivotField showAll="0"/>
    <pivotField showAll="0"/>
    <pivotField showAll="0"/>
    <pivotField axis="axisRow" showAll="0">
      <items count="2">
        <item x="0"/>
        <item t="default"/>
      </items>
    </pivotField>
  </pivotFields>
  <rowFields count="6">
    <field x="5"/>
    <field x="1"/>
    <field x="0"/>
    <field x="2"/>
    <field x="3"/>
    <field x="9"/>
  </rowFields>
  <rowItems count="481">
    <i>
      <x v="4"/>
    </i>
    <i r="1">
      <x v="89"/>
    </i>
    <i r="2">
      <x/>
    </i>
    <i r="3">
      <x v="27"/>
    </i>
    <i r="4">
      <x v="106"/>
    </i>
    <i r="5">
      <x/>
    </i>
    <i r="1">
      <x v="90"/>
    </i>
    <i r="2">
      <x/>
    </i>
    <i r="3">
      <x v="28"/>
    </i>
    <i r="4">
      <x v="107"/>
    </i>
    <i r="5">
      <x/>
    </i>
    <i r="1">
      <x v="91"/>
    </i>
    <i r="2">
      <x/>
    </i>
    <i r="3">
      <x v="50"/>
    </i>
    <i r="4">
      <x v="108"/>
    </i>
    <i r="5">
      <x/>
    </i>
    <i r="1">
      <x v="92"/>
    </i>
    <i r="2">
      <x v="12"/>
    </i>
    <i r="3">
      <x v="73"/>
    </i>
    <i r="4">
      <x v="109"/>
    </i>
    <i r="5">
      <x/>
    </i>
    <i r="1">
      <x v="93"/>
    </i>
    <i r="2">
      <x v="13"/>
    </i>
    <i r="3">
      <x v="40"/>
    </i>
    <i r="4">
      <x v="105"/>
    </i>
    <i r="5">
      <x/>
    </i>
    <i r="1">
      <x v="94"/>
    </i>
    <i r="2">
      <x v="12"/>
    </i>
    <i r="3">
      <x v="7"/>
    </i>
    <i r="4">
      <x v="110"/>
    </i>
    <i r="5">
      <x/>
    </i>
    <i r="1">
      <x v="95"/>
    </i>
    <i r="2">
      <x v="15"/>
    </i>
    <i r="3">
      <x v="35"/>
    </i>
    <i r="4">
      <x v="111"/>
    </i>
    <i r="5">
      <x/>
    </i>
    <i r="1">
      <x v="96"/>
    </i>
    <i r="2">
      <x v="15"/>
    </i>
    <i r="3">
      <x v="60"/>
    </i>
    <i r="4">
      <x v="112"/>
    </i>
    <i r="5">
      <x/>
    </i>
    <i r="1">
      <x v="97"/>
    </i>
    <i r="2">
      <x v="15"/>
    </i>
    <i r="3">
      <x v="84"/>
    </i>
    <i r="4">
      <x v="113"/>
    </i>
    <i r="5">
      <x/>
    </i>
    <i r="1">
      <x v="98"/>
    </i>
    <i r="2">
      <x v="15"/>
    </i>
    <i r="3">
      <x v="57"/>
    </i>
    <i r="4">
      <x v="114"/>
    </i>
    <i r="5">
      <x/>
    </i>
    <i r="1">
      <x v="99"/>
    </i>
    <i r="2">
      <x v="15"/>
    </i>
    <i r="3">
      <x v="54"/>
    </i>
    <i r="4">
      <x v="115"/>
    </i>
    <i r="5">
      <x/>
    </i>
    <i r="1">
      <x v="100"/>
    </i>
    <i r="2">
      <x v="15"/>
    </i>
    <i r="3">
      <x v="117"/>
    </i>
    <i r="4">
      <x v="217"/>
    </i>
    <i r="5">
      <x/>
    </i>
    <i r="1">
      <x v="101"/>
    </i>
    <i r="2">
      <x v="15"/>
    </i>
    <i r="3">
      <x v="85"/>
    </i>
    <i r="4">
      <x v="116"/>
    </i>
    <i r="5">
      <x/>
    </i>
    <i r="1">
      <x v="102"/>
    </i>
    <i r="2">
      <x v="15"/>
    </i>
    <i r="3">
      <x v="4"/>
    </i>
    <i r="4">
      <x v="117"/>
    </i>
    <i r="5">
      <x/>
    </i>
    <i r="1">
      <x v="103"/>
    </i>
    <i r="2">
      <x v="16"/>
    </i>
    <i r="3">
      <x v="5"/>
    </i>
    <i r="4">
      <x v="119"/>
    </i>
    <i r="5">
      <x/>
    </i>
    <i r="1">
      <x v="104"/>
    </i>
    <i r="2">
      <x v="16"/>
    </i>
    <i r="3">
      <x v="32"/>
    </i>
    <i r="4">
      <x v="120"/>
    </i>
    <i r="5">
      <x/>
    </i>
    <i r="1">
      <x v="105"/>
    </i>
    <i r="2">
      <x v="17"/>
    </i>
    <i r="3">
      <x v="44"/>
    </i>
    <i r="4">
      <x v="121"/>
    </i>
    <i r="5">
      <x/>
    </i>
    <i r="1">
      <x v="106"/>
    </i>
    <i r="2">
      <x v="17"/>
    </i>
    <i r="3">
      <x v="42"/>
    </i>
    <i r="4">
      <x v="122"/>
    </i>
    <i r="5">
      <x/>
    </i>
    <i r="1">
      <x v="107"/>
    </i>
    <i r="2">
      <x v="18"/>
    </i>
    <i r="3">
      <x v="24"/>
    </i>
    <i r="4">
      <x v="123"/>
    </i>
    <i r="5">
      <x/>
    </i>
    <i r="1">
      <x v="108"/>
    </i>
    <i r="2">
      <x v="18"/>
    </i>
    <i r="3">
      <x v="25"/>
    </i>
    <i r="4">
      <x v="124"/>
    </i>
    <i r="5">
      <x/>
    </i>
    <i r="1">
      <x v="109"/>
    </i>
    <i r="2">
      <x v="18"/>
    </i>
    <i r="3">
      <x v="61"/>
    </i>
    <i r="4">
      <x v="125"/>
    </i>
    <i r="5">
      <x/>
    </i>
    <i r="1">
      <x v="110"/>
    </i>
    <i r="2">
      <x v="19"/>
    </i>
    <i r="3">
      <x v="17"/>
    </i>
    <i r="4">
      <x v="126"/>
    </i>
    <i r="5">
      <x/>
    </i>
    <i r="1">
      <x v="111"/>
    </i>
    <i r="2">
      <x v="19"/>
    </i>
    <i r="3">
      <x v="16"/>
    </i>
    <i r="4">
      <x v="127"/>
    </i>
    <i r="5">
      <x/>
    </i>
    <i r="1">
      <x v="112"/>
    </i>
    <i r="2">
      <x v="20"/>
    </i>
    <i r="3">
      <x v="87"/>
    </i>
    <i r="4">
      <x v="128"/>
    </i>
    <i r="5">
      <x/>
    </i>
    <i r="1">
      <x v="113"/>
    </i>
    <i r="2">
      <x v="20"/>
    </i>
    <i r="3">
      <x v="75"/>
    </i>
    <i r="4">
      <x v="129"/>
    </i>
    <i r="5">
      <x/>
    </i>
    <i r="1">
      <x v="114"/>
    </i>
    <i r="2">
      <x v="20"/>
    </i>
    <i r="3">
      <x v="74"/>
    </i>
    <i r="4">
      <x v="130"/>
    </i>
    <i r="5">
      <x/>
    </i>
    <i r="1">
      <x v="115"/>
    </i>
    <i r="2">
      <x v="20"/>
    </i>
    <i r="3">
      <x v="22"/>
    </i>
    <i r="4">
      <x v="131"/>
    </i>
    <i r="5">
      <x/>
    </i>
    <i r="1">
      <x v="116"/>
    </i>
    <i r="2">
      <x v="20"/>
    </i>
    <i r="3">
      <x v="55"/>
    </i>
    <i r="4">
      <x v="132"/>
    </i>
    <i r="5">
      <x/>
    </i>
    <i r="1">
      <x v="117"/>
    </i>
    <i r="2">
      <x v="20"/>
    </i>
    <i r="3">
      <x v="51"/>
    </i>
    <i r="4">
      <x v="133"/>
    </i>
    <i r="5">
      <x/>
    </i>
    <i r="1">
      <x v="118"/>
    </i>
    <i r="2">
      <x v="20"/>
    </i>
    <i r="3">
      <x v="19"/>
    </i>
    <i r="4">
      <x v="134"/>
    </i>
    <i r="5">
      <x/>
    </i>
    <i r="1">
      <x v="119"/>
    </i>
    <i r="2">
      <x v="21"/>
    </i>
    <i r="3">
      <x v="70"/>
    </i>
    <i r="4">
      <x v="135"/>
    </i>
    <i r="5">
      <x/>
    </i>
    <i r="1">
      <x v="120"/>
    </i>
    <i r="2">
      <x v="21"/>
    </i>
    <i r="3">
      <x v="69"/>
    </i>
    <i r="4">
      <x v="136"/>
    </i>
    <i r="5">
      <x/>
    </i>
    <i r="1">
      <x v="121"/>
    </i>
    <i r="2">
      <x v="21"/>
    </i>
    <i r="3">
      <x v="71"/>
    </i>
    <i r="4">
      <x v="137"/>
    </i>
    <i r="5">
      <x/>
    </i>
    <i r="1">
      <x v="122"/>
    </i>
    <i r="2">
      <x v="21"/>
    </i>
    <i r="3">
      <x v="20"/>
    </i>
    <i r="4">
      <x v="138"/>
    </i>
    <i r="5">
      <x/>
    </i>
    <i r="1">
      <x v="123"/>
    </i>
    <i r="2">
      <x v="21"/>
    </i>
    <i r="3">
      <x v="118"/>
    </i>
    <i r="4">
      <x v="218"/>
    </i>
    <i r="5">
      <x/>
    </i>
    <i r="1">
      <x v="124"/>
    </i>
    <i r="2">
      <x v="21"/>
    </i>
    <i r="3">
      <x v="39"/>
    </i>
    <i r="4">
      <x v="139"/>
    </i>
    <i r="5">
      <x/>
    </i>
    <i r="1">
      <x v="125"/>
    </i>
    <i r="2">
      <x v="1"/>
    </i>
    <i r="3">
      <x v="62"/>
    </i>
    <i r="4">
      <x v="141"/>
    </i>
    <i r="5">
      <x/>
    </i>
    <i r="1">
      <x v="126"/>
    </i>
    <i r="2">
      <x v="1"/>
    </i>
    <i r="3">
      <x v="15"/>
    </i>
    <i r="4">
      <x v="140"/>
    </i>
    <i r="5">
      <x/>
    </i>
    <i r="1">
      <x v="127"/>
    </i>
    <i r="2">
      <x v="1"/>
    </i>
    <i r="3">
      <x v="119"/>
    </i>
    <i r="4">
      <x v="219"/>
    </i>
    <i r="5">
      <x/>
    </i>
    <i r="1">
      <x v="160"/>
    </i>
    <i r="2">
      <x v="2"/>
    </i>
    <i r="3">
      <x v="41"/>
    </i>
    <i r="4">
      <x v="143"/>
    </i>
    <i r="5">
      <x/>
    </i>
    <i r="1">
      <x v="161"/>
    </i>
    <i r="2">
      <x v="2"/>
    </i>
    <i r="3">
      <x v="53"/>
    </i>
    <i r="4">
      <x v="144"/>
    </i>
    <i r="5">
      <x/>
    </i>
    <i r="1">
      <x v="162"/>
    </i>
    <i r="2">
      <x v="2"/>
    </i>
    <i r="3">
      <x v="88"/>
    </i>
    <i r="4">
      <x v="145"/>
    </i>
    <i r="5">
      <x/>
    </i>
    <i r="1">
      <x v="163"/>
    </i>
    <i r="2">
      <x v="2"/>
    </i>
    <i r="3">
      <x v="59"/>
    </i>
    <i r="4">
      <x v="146"/>
    </i>
    <i r="5">
      <x/>
    </i>
    <i r="1">
      <x v="164"/>
    </i>
    <i r="2">
      <x v="2"/>
    </i>
    <i r="3">
      <x v="82"/>
    </i>
    <i r="4">
      <x v="147"/>
    </i>
    <i r="5">
      <x/>
    </i>
    <i r="1">
      <x v="165"/>
    </i>
    <i r="2">
      <x v="2"/>
    </i>
    <i r="3">
      <x v="34"/>
    </i>
    <i r="4">
      <x v="148"/>
    </i>
    <i r="5">
      <x/>
    </i>
    <i r="1">
      <x v="166"/>
    </i>
    <i r="2">
      <x v="2"/>
    </i>
    <i r="3">
      <x v="96"/>
    </i>
    <i r="4">
      <x v="149"/>
    </i>
    <i r="5">
      <x/>
    </i>
    <i r="1">
      <x v="167"/>
    </i>
    <i r="2">
      <x v="2"/>
    </i>
    <i r="3">
      <x v="104"/>
    </i>
    <i r="4">
      <x v="150"/>
    </i>
    <i r="5">
      <x/>
    </i>
    <i r="1">
      <x v="168"/>
    </i>
    <i r="2">
      <x v="2"/>
    </i>
    <i r="3">
      <x v="101"/>
    </i>
    <i r="4">
      <x v="151"/>
    </i>
    <i r="5">
      <x/>
    </i>
    <i r="1">
      <x v="169"/>
    </i>
    <i r="2">
      <x v="3"/>
    </i>
    <i r="3">
      <x v="100"/>
    </i>
    <i r="4">
      <x v="152"/>
    </i>
    <i r="5">
      <x/>
    </i>
    <i r="1">
      <x v="170"/>
    </i>
    <i r="2">
      <x v="3"/>
    </i>
    <i r="3">
      <x v="2"/>
    </i>
    <i r="4">
      <x v="153"/>
    </i>
    <i r="5">
      <x/>
    </i>
    <i r="1">
      <x v="171"/>
    </i>
    <i r="2">
      <x v="3"/>
    </i>
    <i r="3">
      <x v="95"/>
    </i>
    <i r="4">
      <x v="154"/>
    </i>
    <i r="5">
      <x/>
    </i>
    <i r="1">
      <x v="172"/>
    </i>
    <i r="2">
      <x v="3"/>
    </i>
    <i r="3">
      <x v="98"/>
    </i>
    <i r="4">
      <x v="155"/>
    </i>
    <i r="5">
      <x/>
    </i>
    <i r="1">
      <x v="173"/>
    </i>
    <i r="2">
      <x v="3"/>
    </i>
    <i r="3">
      <x v="18"/>
    </i>
    <i r="4">
      <x v="156"/>
    </i>
    <i r="5">
      <x/>
    </i>
    <i r="1">
      <x v="174"/>
    </i>
    <i r="2">
      <x v="3"/>
    </i>
    <i r="3">
      <x v="37"/>
    </i>
    <i r="4">
      <x v="157"/>
    </i>
    <i r="5">
      <x/>
    </i>
    <i r="1">
      <x v="175"/>
    </i>
    <i r="2">
      <x v="3"/>
    </i>
    <i r="3">
      <x v="99"/>
    </i>
    <i r="4">
      <x v="158"/>
    </i>
    <i r="5">
      <x/>
    </i>
    <i r="1">
      <x v="176"/>
    </i>
    <i r="2">
      <x v="3"/>
    </i>
    <i r="3">
      <x v="30"/>
    </i>
    <i r="4">
      <x v="159"/>
    </i>
    <i r="5">
      <x/>
    </i>
    <i r="1">
      <x v="177"/>
    </i>
    <i r="2">
      <x v="3"/>
    </i>
    <i r="3">
      <x v="68"/>
    </i>
    <i r="4">
      <x v="160"/>
    </i>
    <i r="5">
      <x/>
    </i>
    <i r="1">
      <x v="178"/>
    </i>
    <i r="2">
      <x v="3"/>
    </i>
    <i r="3">
      <x v="3"/>
    </i>
    <i r="4">
      <x v="161"/>
    </i>
    <i r="5">
      <x/>
    </i>
    <i r="1">
      <x v="179"/>
    </i>
    <i r="2">
      <x v="3"/>
    </i>
    <i r="3">
      <x v="103"/>
    </i>
    <i r="4">
      <x v="162"/>
    </i>
    <i r="5">
      <x/>
    </i>
    <i r="1">
      <x v="180"/>
    </i>
    <i r="2">
      <x v="3"/>
    </i>
    <i r="3">
      <x v="26"/>
    </i>
    <i r="4">
      <x v="163"/>
    </i>
    <i r="5">
      <x/>
    </i>
    <i r="1">
      <x v="181"/>
    </i>
    <i r="2">
      <x v="3"/>
    </i>
    <i r="3">
      <x v="23"/>
    </i>
    <i r="4">
      <x v="164"/>
    </i>
    <i r="5">
      <x/>
    </i>
    <i r="1">
      <x v="182"/>
    </i>
    <i r="2">
      <x v="4"/>
    </i>
    <i r="3">
      <x v="79"/>
    </i>
    <i r="4">
      <x v="165"/>
    </i>
    <i r="5">
      <x/>
    </i>
    <i r="1">
      <x v="183"/>
    </i>
    <i r="2">
      <x v="4"/>
    </i>
    <i r="3">
      <x v="97"/>
    </i>
    <i r="4">
      <x v="166"/>
    </i>
    <i r="5">
      <x/>
    </i>
    <i r="1">
      <x v="184"/>
    </i>
    <i r="2">
      <x v="4"/>
    </i>
    <i r="3">
      <x v="56"/>
    </i>
    <i r="4">
      <x v="167"/>
    </i>
    <i r="5">
      <x/>
    </i>
    <i r="1">
      <x v="185"/>
    </i>
    <i r="2">
      <x v="4"/>
    </i>
    <i r="3">
      <x v="58"/>
    </i>
    <i r="4">
      <x v="168"/>
    </i>
    <i r="5">
      <x/>
    </i>
    <i r="1">
      <x v="186"/>
    </i>
    <i r="2">
      <x v="4"/>
    </i>
    <i r="3">
      <x v="90"/>
    </i>
    <i r="4">
      <x v="169"/>
    </i>
    <i r="5">
      <x/>
    </i>
    <i r="1">
      <x v="187"/>
    </i>
    <i r="2">
      <x v="4"/>
    </i>
    <i r="3">
      <x v="46"/>
    </i>
    <i r="4">
      <x v="170"/>
    </i>
    <i r="5">
      <x/>
    </i>
    <i r="1">
      <x v="188"/>
    </i>
    <i r="2">
      <x v="5"/>
    </i>
    <i r="3">
      <x v="21"/>
    </i>
    <i r="4">
      <x v="171"/>
    </i>
    <i r="5">
      <x/>
    </i>
    <i r="1">
      <x v="189"/>
    </i>
    <i r="2">
      <x v="5"/>
    </i>
    <i r="3">
      <x v="72"/>
    </i>
    <i r="4">
      <x v="172"/>
    </i>
    <i r="5">
      <x/>
    </i>
    <i r="1">
      <x v="190"/>
    </i>
    <i r="2">
      <x v="5"/>
    </i>
    <i r="3">
      <x v="94"/>
    </i>
    <i r="4">
      <x v="173"/>
    </i>
    <i r="5">
      <x/>
    </i>
    <i r="1">
      <x v="191"/>
    </i>
    <i r="2">
      <x v="5"/>
    </i>
    <i r="3">
      <x v="31"/>
    </i>
    <i r="4">
      <x v="174"/>
    </i>
    <i r="5">
      <x/>
    </i>
    <i r="1">
      <x v="192"/>
    </i>
    <i r="2">
      <x v="5"/>
    </i>
    <i r="3">
      <x v="93"/>
    </i>
    <i r="4">
      <x v="175"/>
    </i>
    <i r="5">
      <x/>
    </i>
    <i r="1">
      <x v="193"/>
    </i>
    <i r="2">
      <x v="5"/>
    </i>
    <i r="3">
      <x v="67"/>
    </i>
    <i r="4">
      <x v="176"/>
    </i>
    <i r="5">
      <x/>
    </i>
    <i r="1">
      <x v="194"/>
    </i>
    <i r="2">
      <x v="5"/>
    </i>
    <i r="3">
      <x v="89"/>
    </i>
    <i r="4">
      <x v="177"/>
    </i>
    <i r="5">
      <x/>
    </i>
    <i r="1">
      <x v="195"/>
    </i>
    <i r="2">
      <x v="8"/>
    </i>
    <i r="3">
      <x v="36"/>
    </i>
    <i r="4">
      <x v="178"/>
    </i>
    <i r="5">
      <x/>
    </i>
    <i r="1">
      <x v="196"/>
    </i>
    <i r="2">
      <x v="7"/>
    </i>
    <i r="3">
      <x v="63"/>
    </i>
    <i r="4">
      <x v="179"/>
    </i>
    <i r="5">
      <x/>
    </i>
    <i r="1">
      <x v="197"/>
    </i>
    <i r="2">
      <x v="8"/>
    </i>
    <i r="3">
      <x v="29"/>
    </i>
    <i r="4">
      <x v="180"/>
    </i>
    <i r="5">
      <x/>
    </i>
    <i r="1">
      <x v="198"/>
    </i>
    <i r="2">
      <x v="7"/>
    </i>
    <i r="3">
      <x/>
    </i>
    <i r="4">
      <x v="181"/>
    </i>
    <i r="5">
      <x/>
    </i>
    <i r="1">
      <x v="199"/>
    </i>
    <i r="2">
      <x v="8"/>
    </i>
    <i r="3">
      <x v="1"/>
    </i>
    <i r="4">
      <x v="182"/>
    </i>
    <i r="5">
      <x/>
    </i>
    <i r="1">
      <x v="200"/>
    </i>
    <i r="2">
      <x v="9"/>
    </i>
    <i r="3">
      <x v="6"/>
    </i>
    <i r="4">
      <x v="183"/>
    </i>
    <i r="5">
      <x/>
    </i>
    <i r="1">
      <x v="201"/>
    </i>
    <i r="2">
      <x v="9"/>
    </i>
    <i r="3">
      <x v="77"/>
    </i>
    <i r="4">
      <x v="184"/>
    </i>
    <i r="5">
      <x/>
    </i>
    <i r="1">
      <x v="202"/>
    </i>
    <i r="2">
      <x v="9"/>
    </i>
    <i r="3">
      <x v="78"/>
    </i>
    <i r="4">
      <x v="185"/>
    </i>
    <i r="5">
      <x/>
    </i>
    <i r="1">
      <x v="203"/>
    </i>
    <i r="2">
      <x v="10"/>
    </i>
    <i r="3">
      <x v="47"/>
    </i>
    <i r="4">
      <x v="186"/>
    </i>
    <i r="5">
      <x/>
    </i>
    <i r="1">
      <x v="204"/>
    </i>
    <i r="2">
      <x v="10"/>
    </i>
    <i r="3">
      <x v="49"/>
    </i>
    <i r="4">
      <x v="187"/>
    </i>
    <i r="5">
      <x/>
    </i>
    <i r="1">
      <x v="205"/>
    </i>
    <i r="2">
      <x v="10"/>
    </i>
    <i r="3">
      <x v="45"/>
    </i>
    <i r="4">
      <x v="188"/>
    </i>
    <i r="5">
      <x/>
    </i>
    <i r="1">
      <x v="206"/>
    </i>
    <i r="2">
      <x v="10"/>
    </i>
    <i r="3">
      <x v="48"/>
    </i>
    <i r="4">
      <x v="189"/>
    </i>
    <i r="5">
      <x/>
    </i>
    <i r="1">
      <x v="207"/>
    </i>
    <i r="2">
      <x v="11"/>
    </i>
    <i r="3">
      <x v="83"/>
    </i>
    <i r="4">
      <x v="190"/>
    </i>
    <i r="5">
      <x/>
    </i>
    <i r="1">
      <x v="208"/>
    </i>
    <i r="2">
      <x v="14"/>
    </i>
    <i r="3">
      <x v="65"/>
    </i>
    <i r="4">
      <x v="191"/>
    </i>
    <i r="5">
      <x/>
    </i>
    <i r="1">
      <x v="209"/>
    </i>
    <i r="2">
      <x v="14"/>
    </i>
    <i r="3">
      <x v="43"/>
    </i>
    <i r="4">
      <x v="192"/>
    </i>
    <i r="5">
      <x/>
    </i>
    <i r="1">
      <x v="210"/>
    </i>
    <i r="2">
      <x v="5"/>
    </i>
    <i r="3">
      <x v="33"/>
    </i>
    <i r="4">
      <x v="193"/>
    </i>
    <i r="5">
      <x/>
    </i>
    <i r="1">
      <x v="211"/>
    </i>
    <i r="2">
      <x v="5"/>
    </i>
    <i r="3">
      <x v="91"/>
    </i>
    <i r="4">
      <x v="194"/>
    </i>
    <i r="5">
      <x/>
    </i>
    <i r="1">
      <x v="212"/>
    </i>
    <i r="2">
      <x v="5"/>
    </i>
    <i r="3">
      <x v="105"/>
    </i>
    <i r="4">
      <x v="103"/>
    </i>
    <i r="5">
      <x/>
    </i>
    <i r="1">
      <x v="236"/>
    </i>
    <i r="2">
      <x v="15"/>
    </i>
    <i r="3">
      <x v="52"/>
    </i>
    <i r="4">
      <x v="118"/>
    </i>
    <i r="5">
      <x/>
    </i>
    <i r="1">
      <x v="237"/>
    </i>
    <i r="2">
      <x v="21"/>
    </i>
    <i r="3">
      <x v="81"/>
    </i>
    <i r="4">
      <x v="140"/>
    </i>
    <i r="5">
      <x/>
    </i>
    <i r="1">
      <x v="238"/>
    </i>
    <i r="2">
      <x v="1"/>
    </i>
    <i r="3">
      <x v="120"/>
    </i>
    <i r="4">
      <x v="220"/>
    </i>
    <i r="5">
      <x/>
    </i>
    <i r="1">
      <x v="239"/>
    </i>
    <i r="2">
      <x v="1"/>
    </i>
    <i r="3">
      <x v="38"/>
    </i>
    <i r="4">
      <x v="142"/>
    </i>
    <i r="5">
      <x/>
    </i>
  </rowItems>
  <colItems count="1">
    <i/>
  </colItems>
  <formats count="12">
    <format dxfId="211">
      <pivotArea type="all" dataOnly="0" outline="0" fieldPosition="0"/>
    </format>
    <format dxfId="210">
      <pivotArea dataOnly="0" labelOnly="1" fieldPosition="0">
        <references count="1">
          <reference field="2" count="0"/>
        </references>
      </pivotArea>
    </format>
    <format dxfId="209">
      <pivotArea dataOnly="0" labelOnly="1" fieldPosition="0">
        <references count="1">
          <reference field="2" count="0"/>
        </references>
      </pivotArea>
    </format>
    <format dxfId="208">
      <pivotArea field="5" type="button" dataOnly="0" labelOnly="1" outline="0" axis="axisRow" fieldPosition="0"/>
    </format>
    <format dxfId="207">
      <pivotArea field="5" type="button" dataOnly="0" labelOnly="1" outline="0" axis="axisRow" fieldPosition="0"/>
    </format>
    <format dxfId="206">
      <pivotArea field="5" type="button" dataOnly="0" labelOnly="1" outline="0" axis="axisRow" fieldPosition="0"/>
    </format>
    <format dxfId="205">
      <pivotArea type="all" dataOnly="0" outline="0" fieldPosition="0"/>
    </format>
    <format dxfId="204">
      <pivotArea field="5" type="button" dataOnly="0" labelOnly="1" outline="0" axis="axisRow" fieldPosition="0"/>
    </format>
    <format dxfId="203">
      <pivotArea field="5" type="button" dataOnly="0" labelOnly="1" outline="0" axis="axisRow" fieldPosition="0"/>
    </format>
    <format dxfId="202">
      <pivotArea type="all" dataOnly="0" outline="0" fieldPosition="0"/>
    </format>
    <format dxfId="201">
      <pivotArea field="5" type="button" dataOnly="0" labelOnly="1" outline="0" axis="axisRow" fieldPosition="0"/>
    </format>
    <format dxfId="200">
      <pivotArea dataOnly="0" labelOnly="1" fieldPosition="0">
        <references count="1">
          <reference field="5"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rowHeaderCaption="SAI Mitigation Priorities">
  <location ref="A3:A105" firstHeaderRow="1" firstDataRow="1" firstDataCol="1"/>
  <pivotFields count="11">
    <pivotField axis="axisRow" showAll="0">
      <items count="21">
        <item x="0"/>
        <item x="9"/>
        <item x="10"/>
        <item x="11"/>
        <item x="12"/>
        <item x="13"/>
        <item x="14"/>
        <item x="15"/>
        <item x="16"/>
        <item x="17"/>
        <item x="18"/>
        <item x="1"/>
        <item x="19"/>
        <item x="2"/>
        <item x="3"/>
        <item x="4"/>
        <item x="5"/>
        <item x="6"/>
        <item x="7"/>
        <item x="8"/>
        <item t="default"/>
      </items>
    </pivotField>
    <pivotField axis="axisRow" showAll="0">
      <items count="21">
        <item x="6"/>
        <item x="1"/>
        <item x="7"/>
        <item x="16"/>
        <item x="4"/>
        <item x="13"/>
        <item x="2"/>
        <item x="14"/>
        <item x="8"/>
        <item x="12"/>
        <item x="18"/>
        <item x="0"/>
        <item x="17"/>
        <item x="11"/>
        <item x="10"/>
        <item x="9"/>
        <item x="3"/>
        <item x="15"/>
        <item x="19"/>
        <item x="5"/>
        <item t="default"/>
      </items>
    </pivotField>
    <pivotField axis="axisRow" showAll="0">
      <items count="2">
        <item x="0"/>
        <item t="default"/>
      </items>
    </pivotField>
    <pivotField axis="axisRow" showAll="0">
      <items count="2">
        <item x="0"/>
        <item t="default"/>
      </items>
    </pivotField>
    <pivotField showAll="0"/>
    <pivotField axis="axisRow" showAll="0">
      <items count="5">
        <item x="0"/>
        <item x="1"/>
        <item x="2"/>
        <item h="1" x="3"/>
        <item t="default"/>
      </items>
    </pivotField>
    <pivotField axis="axisRow" numFmtId="9" showAll="0" sortType="ascending">
      <items count="54">
        <item x="0"/>
        <item m="1" x="37"/>
        <item m="1" x="34"/>
        <item m="1" x="10"/>
        <item m="1" x="2"/>
        <item m="1" x="47"/>
        <item m="1" x="40"/>
        <item m="1" x="4"/>
        <item m="1" x="30"/>
        <item m="1" x="26"/>
        <item m="1" x="50"/>
        <item m="1" x="8"/>
        <item m="1" x="44"/>
        <item m="1" x="21"/>
        <item m="1" x="32"/>
        <item m="1" x="9"/>
        <item m="1" x="14"/>
        <item m="1" x="16"/>
        <item m="1" x="6"/>
        <item m="1" x="42"/>
        <item m="1" x="43"/>
        <item m="1" x="5"/>
        <item m="1" x="22"/>
        <item m="1" x="33"/>
        <item m="1" x="41"/>
        <item m="1" x="20"/>
        <item m="1" x="45"/>
        <item m="1" x="7"/>
        <item m="1" x="35"/>
        <item m="1" x="23"/>
        <item m="1" x="51"/>
        <item m="1" x="17"/>
        <item m="1" x="25"/>
        <item m="1" x="11"/>
        <item m="1" x="3"/>
        <item m="1" x="38"/>
        <item m="1" x="48"/>
        <item m="1" x="31"/>
        <item m="1" x="19"/>
        <item m="1" x="18"/>
        <item m="1" x="29"/>
        <item m="1" x="24"/>
        <item m="1" x="15"/>
        <item m="1" x="12"/>
        <item m="1" x="28"/>
        <item m="1" x="49"/>
        <item m="1" x="52"/>
        <item m="1" x="39"/>
        <item m="1" x="46"/>
        <item m="1" x="27"/>
        <item m="1" x="36"/>
        <item m="1" x="13"/>
        <item x="1"/>
        <item t="default"/>
      </items>
    </pivotField>
    <pivotField axis="axisRow" showAll="0">
      <items count="2">
        <item x="0"/>
        <item t="default"/>
      </items>
    </pivotField>
    <pivotField showAll="0"/>
    <pivotField showAll="0"/>
    <pivotField showAll="0"/>
  </pivotFields>
  <rowFields count="7">
    <field x="5"/>
    <field x="6"/>
    <field x="0"/>
    <field x="1"/>
    <field x="2"/>
    <field x="3"/>
    <field x="7"/>
  </rowFields>
  <rowItems count="102">
    <i>
      <x/>
    </i>
    <i r="1">
      <x/>
    </i>
    <i r="2">
      <x/>
    </i>
    <i r="3">
      <x v="11"/>
    </i>
    <i r="4">
      <x/>
    </i>
    <i r="5">
      <x/>
    </i>
    <i r="6">
      <x/>
    </i>
    <i r="2">
      <x v="1"/>
    </i>
    <i r="3">
      <x v="15"/>
    </i>
    <i r="4">
      <x/>
    </i>
    <i r="5">
      <x/>
    </i>
    <i r="6">
      <x/>
    </i>
    <i r="2">
      <x v="5"/>
    </i>
    <i r="3">
      <x v="5"/>
    </i>
    <i r="4">
      <x/>
    </i>
    <i r="5">
      <x/>
    </i>
    <i r="6">
      <x/>
    </i>
    <i r="2">
      <x v="8"/>
    </i>
    <i r="3">
      <x v="3"/>
    </i>
    <i r="4">
      <x/>
    </i>
    <i r="5">
      <x/>
    </i>
    <i r="6">
      <x/>
    </i>
    <i r="2">
      <x v="9"/>
    </i>
    <i r="3">
      <x v="12"/>
    </i>
    <i r="4">
      <x/>
    </i>
    <i r="5">
      <x/>
    </i>
    <i r="6">
      <x/>
    </i>
    <i r="2">
      <x v="13"/>
    </i>
    <i r="3">
      <x v="6"/>
    </i>
    <i r="4">
      <x/>
    </i>
    <i r="5">
      <x/>
    </i>
    <i r="6">
      <x/>
    </i>
    <i r="2">
      <x v="14"/>
    </i>
    <i r="3">
      <x v="16"/>
    </i>
    <i r="4">
      <x/>
    </i>
    <i r="5">
      <x/>
    </i>
    <i r="6">
      <x/>
    </i>
    <i r="2">
      <x v="18"/>
    </i>
    <i r="3">
      <x v="2"/>
    </i>
    <i r="4">
      <x/>
    </i>
    <i r="5">
      <x/>
    </i>
    <i r="6">
      <x/>
    </i>
    <i r="2">
      <x v="19"/>
    </i>
    <i r="3">
      <x v="8"/>
    </i>
    <i r="4">
      <x/>
    </i>
    <i r="5">
      <x/>
    </i>
    <i r="6">
      <x/>
    </i>
    <i>
      <x v="1"/>
    </i>
    <i r="1">
      <x/>
    </i>
    <i r="2">
      <x v="2"/>
    </i>
    <i r="3">
      <x v="14"/>
    </i>
    <i r="4">
      <x/>
    </i>
    <i r="5">
      <x/>
    </i>
    <i r="6">
      <x/>
    </i>
    <i r="2">
      <x v="3"/>
    </i>
    <i r="3">
      <x v="13"/>
    </i>
    <i r="4">
      <x/>
    </i>
    <i r="5">
      <x/>
    </i>
    <i r="6">
      <x/>
    </i>
    <i r="2">
      <x v="4"/>
    </i>
    <i r="3">
      <x v="9"/>
    </i>
    <i r="4">
      <x/>
    </i>
    <i r="5">
      <x/>
    </i>
    <i r="6">
      <x/>
    </i>
    <i r="2">
      <x v="7"/>
    </i>
    <i r="3">
      <x v="17"/>
    </i>
    <i r="4">
      <x/>
    </i>
    <i r="5">
      <x/>
    </i>
    <i r="6">
      <x/>
    </i>
    <i r="2">
      <x v="11"/>
    </i>
    <i r="3">
      <x v="1"/>
    </i>
    <i r="4">
      <x/>
    </i>
    <i r="5">
      <x/>
    </i>
    <i r="6">
      <x/>
    </i>
    <i r="2">
      <x v="15"/>
    </i>
    <i r="3">
      <x v="4"/>
    </i>
    <i r="4">
      <x/>
    </i>
    <i r="5">
      <x/>
    </i>
    <i r="6">
      <x/>
    </i>
    <i>
      <x v="2"/>
    </i>
    <i r="1">
      <x/>
    </i>
    <i r="2">
      <x v="10"/>
    </i>
    <i r="3">
      <x v="10"/>
    </i>
    <i r="4">
      <x/>
    </i>
    <i r="5">
      <x/>
    </i>
    <i r="6">
      <x/>
    </i>
    <i r="2">
      <x v="12"/>
    </i>
    <i r="3">
      <x v="18"/>
    </i>
    <i r="4">
      <x/>
    </i>
    <i r="5">
      <x/>
    </i>
    <i r="6">
      <x/>
    </i>
    <i r="2">
      <x v="16"/>
    </i>
    <i r="3">
      <x v="19"/>
    </i>
    <i r="4">
      <x/>
    </i>
    <i r="5">
      <x/>
    </i>
    <i r="6">
      <x/>
    </i>
    <i r="2">
      <x v="17"/>
    </i>
    <i r="3">
      <x/>
    </i>
    <i r="4">
      <x/>
    </i>
    <i r="5">
      <x/>
    </i>
    <i r="6">
      <x/>
    </i>
    <i t="grand">
      <x/>
    </i>
  </rowItems>
  <colItems count="1">
    <i/>
  </colItems>
  <formats count="16">
    <format dxfId="194">
      <pivotArea field="5" type="button" dataOnly="0" labelOnly="1" outline="0" axis="axisRow" fieldPosition="0"/>
    </format>
    <format dxfId="193">
      <pivotArea type="all" dataOnly="0" outline="0" fieldPosition="0"/>
    </format>
    <format dxfId="192">
      <pivotArea field="5" type="button" dataOnly="0" labelOnly="1" outline="0" axis="axisRow" fieldPosition="0"/>
    </format>
    <format dxfId="191">
      <pivotArea dataOnly="0" labelOnly="1" fieldPosition="0">
        <references count="1">
          <reference field="5" count="0"/>
        </references>
      </pivotArea>
    </format>
    <format dxfId="190">
      <pivotArea dataOnly="0" labelOnly="1" grandRow="1" outline="0" fieldPosition="0"/>
    </format>
    <format dxfId="189">
      <pivotArea dataOnly="0" labelOnly="1" fieldPosition="0">
        <references count="2">
          <reference field="5" count="1" selected="0">
            <x v="0"/>
          </reference>
          <reference field="6" count="0"/>
        </references>
      </pivotArea>
    </format>
    <format dxfId="188">
      <pivotArea dataOnly="0" labelOnly="1" fieldPosition="0">
        <references count="3">
          <reference field="0" count="0"/>
          <reference field="5" count="1" selected="0">
            <x v="0"/>
          </reference>
          <reference field="6" count="1" selected="0">
            <x v="10"/>
          </reference>
        </references>
      </pivotArea>
    </format>
    <format dxfId="187">
      <pivotArea dataOnly="0" labelOnly="1" fieldPosition="0">
        <references count="4">
          <reference field="0" count="1" selected="0">
            <x v="0"/>
          </reference>
          <reference field="1" count="0"/>
          <reference field="5" count="1" selected="0">
            <x v="0"/>
          </reference>
          <reference field="6" count="1" selected="0">
            <x v="10"/>
          </reference>
        </references>
      </pivotArea>
    </format>
    <format dxfId="186">
      <pivotArea dataOnly="0" labelOnly="1" fieldPosition="0">
        <references count="5">
          <reference field="0" count="1" selected="0">
            <x v="0"/>
          </reference>
          <reference field="1" count="1" selected="0">
            <x v="11"/>
          </reference>
          <reference field="2" count="0"/>
          <reference field="5" count="1" selected="0">
            <x v="0"/>
          </reference>
          <reference field="6" count="1" selected="0">
            <x v="10"/>
          </reference>
        </references>
      </pivotArea>
    </format>
    <format dxfId="185">
      <pivotArea dataOnly="0" labelOnly="1" fieldPosition="0">
        <references count="6">
          <reference field="0" count="1" selected="0">
            <x v="0"/>
          </reference>
          <reference field="1" count="1" selected="0">
            <x v="11"/>
          </reference>
          <reference field="2" count="0" selected="0"/>
          <reference field="3" count="0"/>
          <reference field="5" count="1" selected="0">
            <x v="0"/>
          </reference>
          <reference field="6" count="1" selected="0">
            <x v="10"/>
          </reference>
        </references>
      </pivotArea>
    </format>
    <format dxfId="184">
      <pivotArea dataOnly="0" labelOnly="1" fieldPosition="0">
        <references count="7">
          <reference field="0" count="1" selected="0">
            <x v="0"/>
          </reference>
          <reference field="1" count="1" selected="0">
            <x v="11"/>
          </reference>
          <reference field="2" count="0" selected="0"/>
          <reference field="3" count="0" selected="0"/>
          <reference field="5" count="1" selected="0">
            <x v="0"/>
          </reference>
          <reference field="6" count="1" selected="0">
            <x v="10"/>
          </reference>
          <reference field="7" count="0"/>
        </references>
      </pivotArea>
    </format>
    <format dxfId="183">
      <pivotArea field="5" type="button" dataOnly="0" labelOnly="1" outline="0" axis="axisRow" fieldPosition="0"/>
    </format>
    <format dxfId="182">
      <pivotArea field="5" type="button" dataOnly="0" labelOnly="1" outline="0" axis="axisRow" fieldPosition="0"/>
    </format>
    <format dxfId="181">
      <pivotArea field="5" type="button" dataOnly="0" labelOnly="1" outline="0" axis="axisRow" fieldPosition="0"/>
    </format>
    <format dxfId="180">
      <pivotArea field="5" type="button" dataOnly="0" labelOnly="1" outline="0" axis="axisRow" fieldPosition="0"/>
    </format>
    <format dxfId="179">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
  <sheetViews>
    <sheetView view="pageBreakPreview" zoomScale="107" zoomScaleNormal="100" zoomScaleSheetLayoutView="107" workbookViewId="0">
      <selection activeCell="M40" sqref="M40"/>
    </sheetView>
  </sheetViews>
  <sheetFormatPr defaultRowHeight="15" x14ac:dyDescent="0.25"/>
  <sheetData/>
  <pageMargins left="0.7" right="0.7" top="0.75" bottom="0.75" header="0.3" footer="0.3"/>
  <pageSetup scale="98" orientation="portrait" horizontalDpi="4294967295" verticalDpi="4294967295" r:id="rId1"/>
  <drawing r:id="rId2"/>
  <legacyDrawing r:id="rId3"/>
  <oleObjects>
    <mc:AlternateContent xmlns:mc="http://schemas.openxmlformats.org/markup-compatibility/2006">
      <mc:Choice Requires="x14">
        <oleObject progId="AcroExch.Document.7" shapeId="4097" r:id="rId4">
          <objectPr defaultSize="0" autoPict="0" r:id="rId5">
            <anchor moveWithCells="1" sizeWithCells="1">
              <from>
                <xdr:col>0</xdr:col>
                <xdr:colOff>28575</xdr:colOff>
                <xdr:row>0</xdr:row>
                <xdr:rowOff>28575</xdr:rowOff>
              </from>
              <to>
                <xdr:col>9</xdr:col>
                <xdr:colOff>600075</xdr:colOff>
                <xdr:row>41</xdr:row>
                <xdr:rowOff>133350</xdr:rowOff>
              </to>
            </anchor>
          </objectPr>
        </oleObject>
      </mc:Choice>
      <mc:Fallback>
        <oleObject progId="AcroExch.Document.7" shapeId="40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Z60"/>
  <sheetViews>
    <sheetView zoomScale="99" zoomScaleNormal="99" workbookViewId="0">
      <selection activeCell="A3" sqref="A3"/>
    </sheetView>
  </sheetViews>
  <sheetFormatPr defaultRowHeight="15" x14ac:dyDescent="0.25"/>
  <cols>
    <col min="1" max="1" width="41" bestFit="1" customWidth="1"/>
    <col min="2" max="2" width="18.140625" customWidth="1"/>
    <col min="3" max="11" width="6.42578125" bestFit="1" customWidth="1"/>
    <col min="12" max="16" width="7.42578125" bestFit="1" customWidth="1"/>
    <col min="17" max="17" width="8.5703125" bestFit="1" customWidth="1"/>
    <col min="18" max="22" width="7.42578125" bestFit="1" customWidth="1"/>
    <col min="23" max="23" width="8.42578125" bestFit="1" customWidth="1"/>
    <col min="24" max="24" width="5" customWidth="1"/>
    <col min="25" max="25" width="49.5703125" customWidth="1"/>
  </cols>
  <sheetData>
    <row r="1" spans="1:25" ht="27" thickTop="1" x14ac:dyDescent="0.4">
      <c r="A1" s="829" t="s">
        <v>780</v>
      </c>
      <c r="B1" s="830"/>
      <c r="C1" s="830"/>
      <c r="D1" s="830"/>
      <c r="E1" s="830"/>
      <c r="F1" s="830"/>
      <c r="G1" s="830"/>
      <c r="H1" s="830"/>
      <c r="I1" s="830"/>
      <c r="J1" s="830"/>
      <c r="K1" s="830"/>
      <c r="L1" s="830"/>
      <c r="M1" s="830"/>
      <c r="N1" s="830"/>
      <c r="O1" s="830"/>
      <c r="P1" s="830"/>
      <c r="Q1" s="830"/>
      <c r="R1" s="830"/>
      <c r="S1" s="830"/>
      <c r="T1" s="830"/>
      <c r="U1" s="830"/>
      <c r="V1" s="830"/>
      <c r="W1" s="831"/>
    </row>
    <row r="2" spans="1:25" x14ac:dyDescent="0.25">
      <c r="A2" s="152"/>
      <c r="B2" s="183" t="s">
        <v>758</v>
      </c>
      <c r="C2" s="183" t="s">
        <v>759</v>
      </c>
      <c r="D2" s="183" t="s">
        <v>761</v>
      </c>
      <c r="E2" s="183" t="s">
        <v>762</v>
      </c>
      <c r="F2" s="183" t="s">
        <v>763</v>
      </c>
      <c r="G2" s="183" t="s">
        <v>764</v>
      </c>
      <c r="H2" s="183" t="s">
        <v>765</v>
      </c>
      <c r="I2" s="183" t="s">
        <v>766</v>
      </c>
      <c r="J2" s="183" t="s">
        <v>767</v>
      </c>
      <c r="K2" s="183" t="s">
        <v>768</v>
      </c>
      <c r="L2" s="183" t="s">
        <v>769</v>
      </c>
      <c r="M2" s="183" t="s">
        <v>770</v>
      </c>
      <c r="N2" s="183" t="s">
        <v>771</v>
      </c>
      <c r="O2" s="183" t="s">
        <v>772</v>
      </c>
      <c r="P2" s="183" t="s">
        <v>773</v>
      </c>
      <c r="Q2" s="183" t="s">
        <v>774</v>
      </c>
      <c r="R2" s="183" t="s">
        <v>775</v>
      </c>
      <c r="S2" s="183" t="s">
        <v>776</v>
      </c>
      <c r="T2" s="183" t="s">
        <v>777</v>
      </c>
      <c r="U2" s="183" t="s">
        <v>778</v>
      </c>
      <c r="V2" s="183" t="s">
        <v>779</v>
      </c>
      <c r="W2" s="184" t="s">
        <v>760</v>
      </c>
    </row>
    <row r="3" spans="1:25" x14ac:dyDescent="0.25">
      <c r="A3" s="185" t="s">
        <v>1139</v>
      </c>
      <c r="B3" s="186">
        <f>Profile!$A$14</f>
        <v>0</v>
      </c>
      <c r="C3" s="190">
        <f>'Comprehensive Summary'!$C$15</f>
        <v>0</v>
      </c>
      <c r="D3" s="190">
        <f>'Comprehensive Summary'!$C$16</f>
        <v>0</v>
      </c>
      <c r="E3" s="190">
        <f>'Comprehensive Summary'!$C$17</f>
        <v>0</v>
      </c>
      <c r="F3" s="190">
        <f>'Comprehensive Summary'!$C$18</f>
        <v>0</v>
      </c>
      <c r="G3" s="190">
        <f>'Comprehensive Summary'!$C$19</f>
        <v>0</v>
      </c>
      <c r="H3" s="190">
        <f>'Comprehensive Summary'!$C$20</f>
        <v>0</v>
      </c>
      <c r="I3" s="190">
        <f>'Comprehensive Summary'!$C$21</f>
        <v>0</v>
      </c>
      <c r="J3" s="190">
        <f>'Comprehensive Summary'!$C$22</f>
        <v>0</v>
      </c>
      <c r="K3" s="190">
        <f>'Comprehensive Summary'!$C$23</f>
        <v>0</v>
      </c>
      <c r="L3" s="190">
        <f>'Comprehensive Summary'!$C$24</f>
        <v>0</v>
      </c>
      <c r="M3" s="190">
        <f>'Comprehensive Summary'!$C$25</f>
        <v>0</v>
      </c>
      <c r="N3" s="190">
        <f>'Comprehensive Summary'!$C$26</f>
        <v>0</v>
      </c>
      <c r="O3" s="190">
        <f>'Comprehensive Summary'!$C$27</f>
        <v>0</v>
      </c>
      <c r="P3" s="190">
        <f>'Comprehensive Summary'!$C$28</f>
        <v>0</v>
      </c>
      <c r="Q3" s="190" t="str">
        <f>'Comprehensive Summary'!$C$29</f>
        <v>N/A</v>
      </c>
      <c r="R3" s="190">
        <f>'Comprehensive Summary'!$C$30</f>
        <v>0</v>
      </c>
      <c r="S3" s="190">
        <f>'Comprehensive Summary'!$C$31</f>
        <v>0</v>
      </c>
      <c r="T3" s="190">
        <f>'Comprehensive Summary'!$C$32</f>
        <v>0</v>
      </c>
      <c r="U3" s="190">
        <f>'Comprehensive Summary'!$C$33</f>
        <v>0</v>
      </c>
      <c r="V3" s="190">
        <f>'Comprehensive Summary'!$C$34</f>
        <v>0</v>
      </c>
      <c r="W3" s="191">
        <f>'Comprehensive Summary'!$C$36</f>
        <v>0</v>
      </c>
    </row>
    <row r="4" spans="1:25" ht="15.75" thickBot="1" x14ac:dyDescent="0.3">
      <c r="A4" s="187" t="s">
        <v>1137</v>
      </c>
      <c r="B4" s="188">
        <f>Profile!$A$14</f>
        <v>0</v>
      </c>
      <c r="C4" s="192">
        <f>IF($B$4="Motorcoach (OTRB) Company", 'BASE Participant Averages'!B2, IF($B$4="Motorcoach (OTRB) Terminal", 'BASE Participant Averages'!B3, IF($B$4="School Bus Company", 'BASE Participant Averages'!B4, IF($B$4="School District", 'BASE Participant Averages'!B5, IF($B$4="Trucking", 'BASE Participant Averages'!B6, IF($B$4="Motorcoach / School Bus Company", 'BASE Participant Averages'!B7, 0))))))</f>
        <v>0</v>
      </c>
      <c r="D4" s="192">
        <f>IF($B$4="Motorcoach (OTRB) Company", 'BASE Participant Averages'!C2, IF($B$4="Motorcoach (OTRB) Terminal", 'BASE Participant Averages'!C3, IF($B$4="School Bus Company", 'BASE Participant Averages'!C4, IF($B$4="School District", 'BASE Participant Averages'!C5, IF($B$4="Trucking", 'BASE Participant Averages'!C6, IF($B$4="Motorcoach / School Bus Company", 'BASE Participant Averages'!C7, 0))))))</f>
        <v>0</v>
      </c>
      <c r="E4" s="192">
        <f>IF($B$4="Motorcoach (OTRB) Company", 'BASE Participant Averages'!D2, IF($B$4="Motorcoach (OTRB) Terminal", 'BASE Participant Averages'!D3, IF($B$4="School Bus Company", 'BASE Participant Averages'!D4, IF($B$4="School District", 'BASE Participant Averages'!D5, IF($B$4="Trucking", 'BASE Participant Averages'!D6, IF($B$4="Motorcoach / School Bus Company", 'BASE Participant Averages'!D7, 0))))))</f>
        <v>0</v>
      </c>
      <c r="F4" s="192">
        <f>IF($B$4="Motorcoach (OTRB) Company", 'BASE Participant Averages'!E2, IF($B$4="Motorcoach (OTRB) Terminal", 'BASE Participant Averages'!E3, IF($B$4="School Bus Company", 'BASE Participant Averages'!E4, IF($B$4="School District", 'BASE Participant Averages'!E5, IF($B$4="Trucking", 'BASE Participant Averages'!E6, IF($B$4="Motorcoach / School Bus Company", 'BASE Participant Averages'!E7, 0))))))</f>
        <v>0</v>
      </c>
      <c r="G4" s="192">
        <f>IF($B$4="Motorcoach (OTRB) Company", 'BASE Participant Averages'!F2, IF($B$4="Motorcoach (OTRB) Terminal", 'BASE Participant Averages'!F3, IF($B$4="School Bus Company", 'BASE Participant Averages'!F4, IF($B$4="School District", 'BASE Participant Averages'!F5, IF($B$4="Trucking", 'BASE Participant Averages'!F6, IF($B$4="Motorcoach / School Bus Company", 'BASE Participant Averages'!F7, 0))))))</f>
        <v>0</v>
      </c>
      <c r="H4" s="192">
        <f>IF($B$4="Motorcoach (OTRB) Company", 'BASE Participant Averages'!G2, IF($B$4="Motorcoach (OTRB) Terminal", 'BASE Participant Averages'!G3, IF($B$4="School Bus Company", 'BASE Participant Averages'!G4, IF($B$4="School District", 'BASE Participant Averages'!G5, IF($B$4="Trucking", 'BASE Participant Averages'!G6, IF($B$4="Motorcoach / School Bus Company", 'BASE Participant Averages'!G7, 0))))))</f>
        <v>0</v>
      </c>
      <c r="I4" s="192">
        <f>IF($B$4="Motorcoach (OTRB) Company", 'BASE Participant Averages'!H2, IF($B$4="Motorcoach (OTRB) Terminal", 'BASE Participant Averages'!H3, IF($B$4="School Bus Company", 'BASE Participant Averages'!H4, IF($B$4="School District", 'BASE Participant Averages'!H5, IF($B$4="Trucking", 'BASE Participant Averages'!H6, IF($B$4="Motorcoach / School Bus Company", 'BASE Participant Averages'!H7, 0))))))</f>
        <v>0</v>
      </c>
      <c r="J4" s="192">
        <f>IF($B$4="Motorcoach (OTRB) Company", 'BASE Participant Averages'!I2, IF($B$4="Motorcoach (OTRB) Terminal", 'BASE Participant Averages'!I3, IF($B$4="School Bus Company", 'BASE Participant Averages'!I4, IF($B$4="School District", 'BASE Participant Averages'!I5, IF($B$4="Trucking", 'BASE Participant Averages'!I6, IF($B$4="Motorcoach / School Bus Company", 'BASE Participant Averages'!I7, 0))))))</f>
        <v>0</v>
      </c>
      <c r="K4" s="192">
        <f>IF($B$4="Motorcoach (OTRB) Company", 'BASE Participant Averages'!J2, IF($B$4="Motorcoach (OTRB) Terminal", 'BASE Participant Averages'!J3, IF($B$4="School Bus Company", 'BASE Participant Averages'!J4, IF($B$4="School District", 'BASE Participant Averages'!J5, IF($B$4="Trucking", 'BASE Participant Averages'!J6, IF($B$4="Motorcoach / School Bus Company", 'BASE Participant Averages'!J7, 0))))))</f>
        <v>0</v>
      </c>
      <c r="L4" s="192">
        <f>IF($B$4="Motorcoach (OTRB) Company", 'BASE Participant Averages'!K2, IF($B$4="Motorcoach (OTRB) Terminal", 'BASE Participant Averages'!K3, IF($B$4="School Bus Company", 'BASE Participant Averages'!K4, IF($B$4="School District", 'BASE Participant Averages'!K5, IF($B$4="Trucking", 'BASE Participant Averages'!K6, IF($B$4="Motorcoach / School Bus Company", 'BASE Participant Averages'!K7, 0))))))</f>
        <v>0</v>
      </c>
      <c r="M4" s="192">
        <f>IF($B$4="Motorcoach (OTRB) Company", 'BASE Participant Averages'!L2, IF($B$4="Motorcoach (OTRB) Terminal", 'BASE Participant Averages'!L3, IF($B$4="School Bus Company", 'BASE Participant Averages'!L4, IF($B$4="School District", 'BASE Participant Averages'!L5, IF($B$4="Trucking", 'BASE Participant Averages'!L6, IF($B$4="Motorcoach / School Bus Company", 'BASE Participant Averages'!L7, 0))))))</f>
        <v>0</v>
      </c>
      <c r="N4" s="192">
        <f>IF($B$4="Motorcoach (OTRB) Company", 'BASE Participant Averages'!M2, IF($B$4="Motorcoach (OTRB) Terminal", 'BASE Participant Averages'!M3, IF($B$4="School Bus Company", 'BASE Participant Averages'!M4, IF($B$4="School District", 'BASE Participant Averages'!M5, IF($B$4="Trucking", 'BASE Participant Averages'!M6, IF($B$4="Motorcoach / School Bus Company", 'BASE Participant Averages'!M7, 0))))))</f>
        <v>0</v>
      </c>
      <c r="O4" s="192">
        <f>IF($B$4="Motorcoach (OTRB) Company", 'BASE Participant Averages'!N2, IF($B$4="Motorcoach (OTRB) Terminal", 'BASE Participant Averages'!N3, IF($B$4="School Bus Company", 'BASE Participant Averages'!N4, IF($B$4="School District", 'BASE Participant Averages'!N5, IF($B$4="Trucking", 'BASE Participant Averages'!N6, IF($B$4="Motorcoach / School Bus Company", 'BASE Participant Averages'!N7, 0))))))</f>
        <v>0</v>
      </c>
      <c r="P4" s="192">
        <f>IF($B$4="Motorcoach (OTRB) Company", 'BASE Participant Averages'!O2, IF($B$4="Motorcoach (OTRB) Terminal", 'BASE Participant Averages'!O3, IF($B$4="School Bus Company", 'BASE Participant Averages'!O4, IF($B$4="School District", 'BASE Participant Averages'!O5, IF($B$4="Trucking", 'BASE Participant Averages'!O6, IF($B$4="Motorcoach / School Bus Company", 'BASE Participant Averages'!O7, 0))))))</f>
        <v>0</v>
      </c>
      <c r="Q4" s="192">
        <f>IF($B$4="Motorcoach (OTRB) Company", 'BASE Participant Averages'!P2, IF($B$4="Motorcoach (OTRB) Terminal", 'BASE Participant Averages'!P3, IF($B$4="School Bus Company", 'BASE Participant Averages'!P4, IF($B$4="School District", 'BASE Participant Averages'!P5, IF($B$4="Trucking", 'BASE Participant Averages'!P6, IF($B$4="Motorcoach / School Bus Company", 'BASE Participant Averages'!P7, 0))))))</f>
        <v>0</v>
      </c>
      <c r="R4" s="192">
        <f>IF($B$4="Motorcoach (OTRB) Company", 'BASE Participant Averages'!Q2, IF($B$4="Motorcoach (OTRB) Terminal", 'BASE Participant Averages'!Q3, IF($B$4="School Bus Company", 'BASE Participant Averages'!Q4, IF($B$4="School District", 'BASE Participant Averages'!Q5, IF($B$4="Trucking", 'BASE Participant Averages'!Q6, IF($B$4="Motorcoach / School Bus Company", 'BASE Participant Averages'!Q7, 0))))))</f>
        <v>0</v>
      </c>
      <c r="S4" s="192">
        <f>IF($B$4="Motorcoach (OTRB) Company", 'BASE Participant Averages'!R2, IF($B$4="Motorcoach (OTRB) Terminal", 'BASE Participant Averages'!R3, IF($B$4="School Bus Company", 'BASE Participant Averages'!R4, IF($B$4="School District", 'BASE Participant Averages'!R5, IF($B$4="Trucking", 'BASE Participant Averages'!R6, IF($B$4="Motorcoach / School Bus Company", 'BASE Participant Averages'!R7, 0))))))</f>
        <v>0</v>
      </c>
      <c r="T4" s="192">
        <f>IF($B$4="Motorcoach (OTRB) Company", 'BASE Participant Averages'!S2, IF($B$4="Motorcoach (OTRB) Terminal", 'BASE Participant Averages'!S3, IF($B$4="School Bus Company", 'BASE Participant Averages'!S4, IF($B$4="School District", 'BASE Participant Averages'!S5, IF($B$4="Trucking", 'BASE Participant Averages'!S6, IF($B$4="Motorcoach / School Bus Company", 'BASE Participant Averages'!S7, 0))))))</f>
        <v>0</v>
      </c>
      <c r="U4" s="192">
        <f>IF($B$4="Motorcoach (OTRB) Company", 'BASE Participant Averages'!T2, IF($B$4="Motorcoach (OTRB) Terminal", 'BASE Participant Averages'!T3, IF($B$4="School Bus Company", 'BASE Participant Averages'!T4, IF($B$4="School District", 'BASE Participant Averages'!T5, IF($B$4="Trucking", 'BASE Participant Averages'!T6, IF($B$4="Motorcoach / School Bus Company", 'BASE Participant Averages'!T7, 0))))))</f>
        <v>0</v>
      </c>
      <c r="V4" s="192">
        <f>IF($B$4="Motorcoach (OTRB) Company", 'BASE Participant Averages'!U2, IF($B$4="Motorcoach (OTRB) Terminal", 'BASE Participant Averages'!U3, IF($B$4="School Bus Company", 'BASE Participant Averages'!U4, IF($B$4="School District", 'BASE Participant Averages'!U5, IF($B$4="Trucking", 'BASE Participant Averages'!U6, IF($B$4="Motorcoach / School Bus Company", 'BASE Participant Averages'!U7, 0))))))</f>
        <v>0</v>
      </c>
      <c r="W4" s="193">
        <f>IF($B$4="Motorcoach (OTRB) Company", 'BASE Participant Averages'!V2, IF($B$4="Motorcoach (OTRB) Terminal", 'BASE Participant Averages'!V3, IF($B$4="School Bus Company", 'BASE Participant Averages'!V4, IF($B$4="School District", 'BASE Participant Averages'!V5, IF($B$4="Trucking", 'BASE Participant Averages'!V6, IF($B$4="Motorcoach / School Bus Company", 'BASE Participant Averages'!V7, 0))))))</f>
        <v>0</v>
      </c>
    </row>
    <row r="5" spans="1:25" ht="16.5" thickTop="1" thickBot="1" x14ac:dyDescent="0.3">
      <c r="A5" s="180"/>
      <c r="B5" s="180"/>
      <c r="C5" s="180"/>
      <c r="D5" s="180"/>
      <c r="E5" s="180"/>
      <c r="F5" s="180"/>
      <c r="G5" s="180"/>
      <c r="H5" s="180"/>
      <c r="I5" s="180"/>
      <c r="J5" s="180"/>
      <c r="K5" s="180"/>
      <c r="L5" s="180"/>
      <c r="M5" s="180"/>
      <c r="N5" s="180"/>
      <c r="O5" s="180"/>
      <c r="P5" s="180"/>
      <c r="Q5" s="180"/>
      <c r="R5" s="180"/>
      <c r="S5" s="180"/>
      <c r="T5" s="180"/>
      <c r="U5" s="180"/>
      <c r="V5" s="180"/>
      <c r="W5" s="180"/>
    </row>
    <row r="6" spans="1:25" ht="16.5" thickTop="1" thickBot="1" x14ac:dyDescent="0.3">
      <c r="A6" s="108"/>
      <c r="B6" s="189" t="s">
        <v>781</v>
      </c>
      <c r="C6" s="181">
        <f>C3-C4</f>
        <v>0</v>
      </c>
      <c r="D6" s="181">
        <f t="shared" ref="D6:W6" si="0">D3-D4</f>
        <v>0</v>
      </c>
      <c r="E6" s="181">
        <f t="shared" si="0"/>
        <v>0</v>
      </c>
      <c r="F6" s="181">
        <f t="shared" si="0"/>
        <v>0</v>
      </c>
      <c r="G6" s="181">
        <f t="shared" si="0"/>
        <v>0</v>
      </c>
      <c r="H6" s="181">
        <f t="shared" si="0"/>
        <v>0</v>
      </c>
      <c r="I6" s="181">
        <f t="shared" si="0"/>
        <v>0</v>
      </c>
      <c r="J6" s="181">
        <f t="shared" si="0"/>
        <v>0</v>
      </c>
      <c r="K6" s="181">
        <f t="shared" si="0"/>
        <v>0</v>
      </c>
      <c r="L6" s="181">
        <f t="shared" si="0"/>
        <v>0</v>
      </c>
      <c r="M6" s="181">
        <f t="shared" si="0"/>
        <v>0</v>
      </c>
      <c r="N6" s="181">
        <f t="shared" si="0"/>
        <v>0</v>
      </c>
      <c r="O6" s="181">
        <f t="shared" si="0"/>
        <v>0</v>
      </c>
      <c r="P6" s="181">
        <f t="shared" si="0"/>
        <v>0</v>
      </c>
      <c r="Q6" s="181" t="e">
        <f t="shared" si="0"/>
        <v>#VALUE!</v>
      </c>
      <c r="R6" s="181">
        <f t="shared" si="0"/>
        <v>0</v>
      </c>
      <c r="S6" s="181">
        <f t="shared" si="0"/>
        <v>0</v>
      </c>
      <c r="T6" s="181">
        <f t="shared" si="0"/>
        <v>0</v>
      </c>
      <c r="U6" s="181">
        <f t="shared" si="0"/>
        <v>0</v>
      </c>
      <c r="V6" s="181">
        <f t="shared" si="0"/>
        <v>0</v>
      </c>
      <c r="W6" s="182">
        <f t="shared" si="0"/>
        <v>0</v>
      </c>
    </row>
    <row r="7" spans="1:25" ht="15.75" thickTop="1" x14ac:dyDescent="0.25"/>
    <row r="9" spans="1:25" ht="15.75" thickBot="1" x14ac:dyDescent="0.3"/>
    <row r="10" spans="1:25" ht="19.5" thickTop="1" thickBot="1" x14ac:dyDescent="0.3">
      <c r="Y10" s="464" t="str">
        <f>IF(Profile!$A$12='Dropdown Lists'!$A$15, "WARNING!!!", "This page is used for a")</f>
        <v>This page is used for a</v>
      </c>
    </row>
    <row r="11" spans="1:25" ht="16.5" thickTop="1" thickBot="1" x14ac:dyDescent="0.3">
      <c r="Y11" s="465" t="str">
        <f>IF(Profile!$A$12='Dropdown Lists'!$A$15, "This has been identified as a Targeted BASE Assessment!!!  Use the Targeted SAI Summary tab!!!  (Black tab)", "Normal BASE Assessment")</f>
        <v>Normal BASE Assessment</v>
      </c>
    </row>
    <row r="12" spans="1:25" ht="15.75" thickTop="1" x14ac:dyDescent="0.25"/>
    <row r="31" s="90" customFormat="1" x14ac:dyDescent="0.25"/>
    <row r="32" s="90" customFormat="1" x14ac:dyDescent="0.25"/>
    <row r="33" spans="1:26" s="90" customFormat="1" x14ac:dyDescent="0.25"/>
    <row r="34" spans="1:26" s="90" customFormat="1" x14ac:dyDescent="0.25"/>
    <row r="35" spans="1:26" s="90" customFormat="1" x14ac:dyDescent="0.25"/>
    <row r="36" spans="1:26" s="90" customFormat="1" x14ac:dyDescent="0.25"/>
    <row r="37" spans="1:26" s="90" customFormat="1" x14ac:dyDescent="0.25"/>
    <row r="38" spans="1:26" s="90" customFormat="1" x14ac:dyDescent="0.25"/>
    <row r="39" spans="1:26" s="90" customFormat="1" x14ac:dyDescent="0.25"/>
    <row r="40" spans="1:26" s="90" customFormat="1" x14ac:dyDescent="0.25"/>
    <row r="41" spans="1:26" ht="15.75" thickBot="1" x14ac:dyDescent="0.3"/>
    <row r="42" spans="1:26" ht="27" thickTop="1" x14ac:dyDescent="0.4">
      <c r="A42" s="829" t="s">
        <v>782</v>
      </c>
      <c r="B42" s="830"/>
      <c r="C42" s="830"/>
      <c r="D42" s="830"/>
      <c r="E42" s="830"/>
      <c r="F42" s="830"/>
      <c r="G42" s="830"/>
      <c r="H42" s="830"/>
      <c r="I42" s="830"/>
      <c r="J42" s="830"/>
      <c r="K42" s="830"/>
      <c r="L42" s="830"/>
      <c r="M42" s="830"/>
      <c r="N42" s="830"/>
      <c r="O42" s="830"/>
      <c r="P42" s="830"/>
      <c r="Q42" s="830"/>
      <c r="R42" s="830"/>
      <c r="S42" s="830"/>
      <c r="T42" s="830"/>
      <c r="U42" s="830"/>
      <c r="V42" s="830"/>
      <c r="W42" s="831"/>
    </row>
    <row r="43" spans="1:26" x14ac:dyDescent="0.25">
      <c r="A43" s="152"/>
      <c r="B43" s="183" t="s">
        <v>758</v>
      </c>
      <c r="C43" s="183" t="s">
        <v>759</v>
      </c>
      <c r="D43" s="183" t="s">
        <v>761</v>
      </c>
      <c r="E43" s="183" t="s">
        <v>762</v>
      </c>
      <c r="F43" s="183" t="s">
        <v>763</v>
      </c>
      <c r="G43" s="183" t="s">
        <v>764</v>
      </c>
      <c r="H43" s="183" t="s">
        <v>765</v>
      </c>
      <c r="I43" s="183" t="s">
        <v>766</v>
      </c>
      <c r="J43" s="183" t="s">
        <v>767</v>
      </c>
      <c r="K43" s="183" t="s">
        <v>768</v>
      </c>
      <c r="L43" s="183" t="s">
        <v>769</v>
      </c>
      <c r="M43" s="183" t="s">
        <v>770</v>
      </c>
      <c r="N43" s="183" t="s">
        <v>771</v>
      </c>
      <c r="O43" s="183" t="s">
        <v>772</v>
      </c>
      <c r="P43" s="183" t="s">
        <v>773</v>
      </c>
      <c r="Q43" s="183" t="s">
        <v>774</v>
      </c>
      <c r="R43" s="183" t="s">
        <v>775</v>
      </c>
      <c r="S43" s="183" t="s">
        <v>776</v>
      </c>
      <c r="T43" s="183" t="s">
        <v>777</v>
      </c>
      <c r="U43" s="183" t="s">
        <v>778</v>
      </c>
      <c r="V43" s="183" t="s">
        <v>779</v>
      </c>
      <c r="W43" s="184" t="s">
        <v>760</v>
      </c>
    </row>
    <row r="44" spans="1:26" x14ac:dyDescent="0.25">
      <c r="A44" s="185" t="s">
        <v>1139</v>
      </c>
      <c r="B44" s="186">
        <f>Profile!$A$14</f>
        <v>0</v>
      </c>
      <c r="C44" s="190">
        <f>'Comprehensive Summary'!$C$15</f>
        <v>0</v>
      </c>
      <c r="D44" s="190">
        <f>'Comprehensive Summary'!$C$16</f>
        <v>0</v>
      </c>
      <c r="E44" s="190">
        <f>'Comprehensive Summary'!$C$17</f>
        <v>0</v>
      </c>
      <c r="F44" s="190">
        <f>'Comprehensive Summary'!$C$18</f>
        <v>0</v>
      </c>
      <c r="G44" s="190">
        <f>'Comprehensive Summary'!$C$19</f>
        <v>0</v>
      </c>
      <c r="H44" s="190">
        <f>'Comprehensive Summary'!$C$20</f>
        <v>0</v>
      </c>
      <c r="I44" s="190">
        <f>'Comprehensive Summary'!$C$21</f>
        <v>0</v>
      </c>
      <c r="J44" s="190">
        <f>'Comprehensive Summary'!$C$22</f>
        <v>0</v>
      </c>
      <c r="K44" s="190">
        <f>'Comprehensive Summary'!$C$23</f>
        <v>0</v>
      </c>
      <c r="L44" s="190">
        <f>'Comprehensive Summary'!$C$24</f>
        <v>0</v>
      </c>
      <c r="M44" s="190">
        <f>'Comprehensive Summary'!$C$25</f>
        <v>0</v>
      </c>
      <c r="N44" s="190">
        <f>'Comprehensive Summary'!$C$26</f>
        <v>0</v>
      </c>
      <c r="O44" s="190">
        <f>'Comprehensive Summary'!$C$27</f>
        <v>0</v>
      </c>
      <c r="P44" s="190">
        <f>'Comprehensive Summary'!$C$28</f>
        <v>0</v>
      </c>
      <c r="Q44" s="190" t="str">
        <f>'Comprehensive Summary'!$C$29</f>
        <v>N/A</v>
      </c>
      <c r="R44" s="190">
        <f>'Comprehensive Summary'!$C$30</f>
        <v>0</v>
      </c>
      <c r="S44" s="190">
        <f>'Comprehensive Summary'!$C$31</f>
        <v>0</v>
      </c>
      <c r="T44" s="190">
        <f>'Comprehensive Summary'!$C$32</f>
        <v>0</v>
      </c>
      <c r="U44" s="190">
        <f>'Comprehensive Summary'!$C$33</f>
        <v>0</v>
      </c>
      <c r="V44" s="190">
        <f>'Comprehensive Summary'!$C$34</f>
        <v>0</v>
      </c>
      <c r="W44" s="191">
        <f>'Comprehensive Summary'!$C$36</f>
        <v>0</v>
      </c>
    </row>
    <row r="45" spans="1:26" ht="15.75" thickBot="1" x14ac:dyDescent="0.3">
      <c r="A45" s="187" t="s">
        <v>1140</v>
      </c>
      <c r="B45" s="188">
        <f>Profile!$A$14</f>
        <v>0</v>
      </c>
      <c r="C45" s="192">
        <f>'Previous BASE Implementation'!B2</f>
        <v>0</v>
      </c>
      <c r="D45" s="192">
        <f>'Previous BASE Implementation'!C2</f>
        <v>0</v>
      </c>
      <c r="E45" s="192">
        <f>'Previous BASE Implementation'!D2</f>
        <v>0</v>
      </c>
      <c r="F45" s="192">
        <f>'Previous BASE Implementation'!E2</f>
        <v>0</v>
      </c>
      <c r="G45" s="192">
        <f>'Previous BASE Implementation'!F2</f>
        <v>0</v>
      </c>
      <c r="H45" s="192">
        <f>'Previous BASE Implementation'!G2</f>
        <v>0</v>
      </c>
      <c r="I45" s="192">
        <f>'Previous BASE Implementation'!H2</f>
        <v>0</v>
      </c>
      <c r="J45" s="192">
        <f>'Previous BASE Implementation'!I2</f>
        <v>0</v>
      </c>
      <c r="K45" s="192">
        <f>'Previous BASE Implementation'!J2</f>
        <v>0</v>
      </c>
      <c r="L45" s="192">
        <f>'Previous BASE Implementation'!K2</f>
        <v>0</v>
      </c>
      <c r="M45" s="192">
        <f>'Previous BASE Implementation'!L2</f>
        <v>0</v>
      </c>
      <c r="N45" s="192">
        <f>'Previous BASE Implementation'!M2</f>
        <v>0</v>
      </c>
      <c r="O45" s="192">
        <f>'Previous BASE Implementation'!N2</f>
        <v>0</v>
      </c>
      <c r="P45" s="192">
        <f>'Previous BASE Implementation'!O2</f>
        <v>0</v>
      </c>
      <c r="Q45" s="192">
        <f>'Previous BASE Implementation'!P2</f>
        <v>0</v>
      </c>
      <c r="R45" s="192">
        <f>'Previous BASE Implementation'!Q2</f>
        <v>0</v>
      </c>
      <c r="S45" s="192">
        <f>'Previous BASE Implementation'!R2</f>
        <v>0</v>
      </c>
      <c r="T45" s="192">
        <f>'Previous BASE Implementation'!S2</f>
        <v>0</v>
      </c>
      <c r="U45" s="192">
        <f>'Previous BASE Implementation'!T2</f>
        <v>0</v>
      </c>
      <c r="V45" s="192">
        <f>'Previous BASE Implementation'!U2</f>
        <v>0</v>
      </c>
      <c r="W45" s="193">
        <f>'Previous BASE Implementation'!V2</f>
        <v>0</v>
      </c>
      <c r="Y45" s="350"/>
      <c r="Z45" s="351"/>
    </row>
    <row r="46" spans="1:26" ht="16.5" thickTop="1" thickBot="1" x14ac:dyDescent="0.3">
      <c r="A46" s="180"/>
      <c r="B46" s="180"/>
      <c r="C46" s="180"/>
      <c r="D46" s="180"/>
      <c r="E46" s="180"/>
      <c r="F46" s="180"/>
      <c r="G46" s="180"/>
      <c r="H46" s="180"/>
      <c r="I46" s="180"/>
      <c r="J46" s="180"/>
      <c r="K46" s="180"/>
      <c r="L46" s="180"/>
      <c r="M46" s="180"/>
      <c r="N46" s="180"/>
      <c r="O46" s="180"/>
      <c r="P46" s="180"/>
      <c r="Q46" s="180"/>
      <c r="R46" s="180"/>
      <c r="S46" s="180"/>
      <c r="T46" s="180"/>
      <c r="U46" s="180"/>
      <c r="V46" s="180"/>
      <c r="W46" s="180"/>
    </row>
    <row r="47" spans="1:26" ht="16.5" thickTop="1" thickBot="1" x14ac:dyDescent="0.3">
      <c r="A47" s="108"/>
      <c r="B47" s="189" t="s">
        <v>781</v>
      </c>
      <c r="C47" s="181">
        <f>C44-C45</f>
        <v>0</v>
      </c>
      <c r="D47" s="181">
        <f t="shared" ref="D47:W47" si="1">D44-D45</f>
        <v>0</v>
      </c>
      <c r="E47" s="181">
        <f t="shared" si="1"/>
        <v>0</v>
      </c>
      <c r="F47" s="181">
        <f t="shared" si="1"/>
        <v>0</v>
      </c>
      <c r="G47" s="181">
        <f t="shared" si="1"/>
        <v>0</v>
      </c>
      <c r="H47" s="181">
        <f t="shared" si="1"/>
        <v>0</v>
      </c>
      <c r="I47" s="181">
        <f t="shared" si="1"/>
        <v>0</v>
      </c>
      <c r="J47" s="181">
        <f t="shared" si="1"/>
        <v>0</v>
      </c>
      <c r="K47" s="181">
        <f t="shared" si="1"/>
        <v>0</v>
      </c>
      <c r="L47" s="181">
        <f t="shared" si="1"/>
        <v>0</v>
      </c>
      <c r="M47" s="181">
        <f t="shared" si="1"/>
        <v>0</v>
      </c>
      <c r="N47" s="181">
        <f t="shared" si="1"/>
        <v>0</v>
      </c>
      <c r="O47" s="181">
        <f t="shared" si="1"/>
        <v>0</v>
      </c>
      <c r="P47" s="181">
        <f t="shared" si="1"/>
        <v>0</v>
      </c>
      <c r="Q47" s="181" t="e">
        <f t="shared" si="1"/>
        <v>#VALUE!</v>
      </c>
      <c r="R47" s="181">
        <f t="shared" si="1"/>
        <v>0</v>
      </c>
      <c r="S47" s="181">
        <f t="shared" si="1"/>
        <v>0</v>
      </c>
      <c r="T47" s="181">
        <f t="shared" si="1"/>
        <v>0</v>
      </c>
      <c r="U47" s="181">
        <f t="shared" si="1"/>
        <v>0</v>
      </c>
      <c r="V47" s="181">
        <f t="shared" si="1"/>
        <v>0</v>
      </c>
      <c r="W47" s="182">
        <f t="shared" si="1"/>
        <v>0</v>
      </c>
    </row>
    <row r="48" spans="1:26" ht="15.75" thickTop="1" x14ac:dyDescent="0.25"/>
    <row r="58" spans="24:25" x14ac:dyDescent="0.25">
      <c r="X58" s="108"/>
      <c r="Y58" s="108"/>
    </row>
    <row r="59" spans="24:25" x14ac:dyDescent="0.25">
      <c r="X59" s="108"/>
      <c r="Y59" s="108"/>
    </row>
    <row r="60" spans="24:25" x14ac:dyDescent="0.25">
      <c r="X60" s="108"/>
      <c r="Y60" s="108"/>
    </row>
  </sheetData>
  <mergeCells count="2">
    <mergeCell ref="A1:W1"/>
    <mergeCell ref="A42:W42"/>
  </mergeCells>
  <conditionalFormatting sqref="C6:W6">
    <cfRule type="cellIs" dxfId="161" priority="10" operator="equal">
      <formula>0</formula>
    </cfRule>
    <cfRule type="cellIs" dxfId="160" priority="14" operator="greaterThan">
      <formula>0</formula>
    </cfRule>
    <cfRule type="cellIs" dxfId="159" priority="15" operator="lessThan">
      <formula>0</formula>
    </cfRule>
  </conditionalFormatting>
  <conditionalFormatting sqref="C47:W47">
    <cfRule type="cellIs" dxfId="158" priority="11" operator="equal">
      <formula>0</formula>
    </cfRule>
    <cfRule type="cellIs" dxfId="157" priority="12" operator="greaterThan">
      <formula>0</formula>
    </cfRule>
    <cfRule type="cellIs" dxfId="156" priority="13" operator="lessThan">
      <formula>0</formula>
    </cfRule>
  </conditionalFormatting>
  <conditionalFormatting sqref="C3:W4">
    <cfRule type="cellIs" dxfId="155" priority="7" operator="between">
      <formula>0.7</formula>
      <formula>0.899999</formula>
    </cfRule>
    <cfRule type="cellIs" dxfId="154" priority="8" operator="between">
      <formula>0</formula>
      <formula>0.6999999</formula>
    </cfRule>
    <cfRule type="cellIs" dxfId="153" priority="9" operator="greaterThanOrEqual">
      <formula>0.9</formula>
    </cfRule>
  </conditionalFormatting>
  <conditionalFormatting sqref="C44:W45">
    <cfRule type="cellIs" dxfId="152" priority="4" operator="between">
      <formula>0.7</formula>
      <formula>0.899999</formula>
    </cfRule>
    <cfRule type="cellIs" dxfId="151" priority="5" operator="between">
      <formula>0</formula>
      <formula>0.6999999</formula>
    </cfRule>
    <cfRule type="cellIs" dxfId="150" priority="6" operator="greaterThanOrEqual">
      <formula>0.9</formula>
    </cfRule>
  </conditionalFormatting>
  <conditionalFormatting sqref="Y10">
    <cfRule type="containsText" dxfId="149" priority="1" operator="containsText" text="WARNING!!!">
      <formula>NOT(ISERROR(SEARCH("WARNING!!!",Y10)))</formula>
    </cfRule>
    <cfRule type="containsText" dxfId="148" priority="2" operator="containsText" text="This page is used for a">
      <formula>NOT(ISERROR(SEARCH("This page is used for a",Y10)))</formula>
    </cfRule>
    <cfRule type="containsText" dxfId="147" priority="3" operator="containsText" text="WARNING!!!">
      <formula>NOT(ISERROR(SEARCH("WARNING!!!",Y10)))</formula>
    </cfRule>
  </conditionalFormatting>
  <pageMargins left="0.7" right="0.7" top="0.75" bottom="0.75" header="0.3" footer="0.3"/>
  <pageSetup scale="43" fitToHeight="0" orientation="portrait" horizontalDpi="4294967295" verticalDpi="4294967295" r:id="rId1"/>
  <headerFooter>
    <oddHeader>&amp;C&amp;"-,Bold"&amp;20&amp;KFF0000SENSITIVE SECURITY INFORMATION</oddHeader>
    <oddFooter>&amp;C&amp;G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56.140625" customWidth="1"/>
  </cols>
  <sheetData>
    <row r="1" spans="1:3" ht="79.5" x14ac:dyDescent="0.25">
      <c r="A1" s="862" t="s">
        <v>1229</v>
      </c>
    </row>
    <row r="6" spans="1:3" x14ac:dyDescent="0.25">
      <c r="C6" s="861"/>
    </row>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5"/>
  <sheetViews>
    <sheetView workbookViewId="0">
      <selection activeCell="G14" sqref="G14"/>
    </sheetView>
  </sheetViews>
  <sheetFormatPr defaultColWidth="9.140625" defaultRowHeight="15" x14ac:dyDescent="0.25"/>
  <cols>
    <col min="1" max="1" width="9.140625" style="90"/>
    <col min="2" max="2" width="11" style="90" customWidth="1"/>
    <col min="3" max="3" width="13.28515625" style="90" bestFit="1" customWidth="1"/>
    <col min="4" max="4" width="8" style="90" customWidth="1"/>
    <col min="5" max="16384" width="9.140625" style="90"/>
  </cols>
  <sheetData>
    <row r="1" spans="1:12" ht="20.25" x14ac:dyDescent="0.3">
      <c r="A1" s="832" t="str">
        <f>IF(B44=120, "This Agency Received Scores Worthy of the Gold Standard Award!", "This Agency Did Not Meet the Requirements of the Gold Standard Award.")</f>
        <v>This Agency Did Not Meet the Requirements of the Gold Standard Award.</v>
      </c>
      <c r="B1" s="832"/>
      <c r="C1" s="832"/>
      <c r="D1" s="832"/>
      <c r="E1" s="832"/>
      <c r="F1" s="832"/>
      <c r="G1" s="832"/>
      <c r="H1" s="832"/>
      <c r="I1" s="832"/>
      <c r="J1" s="832"/>
      <c r="K1" s="832"/>
      <c r="L1" s="832"/>
    </row>
    <row r="17" spans="1:2" ht="15.75" thickBot="1" x14ac:dyDescent="0.3"/>
    <row r="18" spans="1:2" ht="15.75" thickTop="1" x14ac:dyDescent="0.25">
      <c r="A18" s="263" t="s">
        <v>537</v>
      </c>
      <c r="B18" s="264" t="s">
        <v>959</v>
      </c>
    </row>
    <row r="19" spans="1:2" x14ac:dyDescent="0.25">
      <c r="A19" s="96">
        <v>1</v>
      </c>
      <c r="B19" s="265">
        <f>IF('Comprehensive Summary'!C15&gt;=0.7, 1, 0)</f>
        <v>0</v>
      </c>
    </row>
    <row r="20" spans="1:2" x14ac:dyDescent="0.25">
      <c r="A20" s="96">
        <v>2</v>
      </c>
      <c r="B20" s="265">
        <f>IF('Comprehensive Summary'!C16&gt;=0.7, 1, 0)</f>
        <v>0</v>
      </c>
    </row>
    <row r="21" spans="1:2" x14ac:dyDescent="0.25">
      <c r="A21" s="96">
        <v>3</v>
      </c>
      <c r="B21" s="265">
        <f>IF('Comprehensive Summary'!C17&gt;=0.7, 1, 0)</f>
        <v>0</v>
      </c>
    </row>
    <row r="22" spans="1:2" x14ac:dyDescent="0.25">
      <c r="A22" s="96">
        <v>4</v>
      </c>
      <c r="B22" s="265">
        <f>IF('Comprehensive Summary'!C18&gt;=0.7, 1, 0)</f>
        <v>0</v>
      </c>
    </row>
    <row r="23" spans="1:2" x14ac:dyDescent="0.25">
      <c r="A23" s="96">
        <v>5</v>
      </c>
      <c r="B23" s="265">
        <f>IF('Comprehensive Summary'!C19&gt;=0.7, 1, 0)</f>
        <v>0</v>
      </c>
    </row>
    <row r="24" spans="1:2" x14ac:dyDescent="0.25">
      <c r="A24" s="96">
        <v>6</v>
      </c>
      <c r="B24" s="265">
        <f>IF('Comprehensive Summary'!C20&gt;=0.7, 1, 0)</f>
        <v>0</v>
      </c>
    </row>
    <row r="25" spans="1:2" x14ac:dyDescent="0.25">
      <c r="A25" s="96">
        <v>7</v>
      </c>
      <c r="B25" s="265">
        <f>IF('Comprehensive Summary'!C21&gt;=0.7, 1, 0)</f>
        <v>0</v>
      </c>
    </row>
    <row r="26" spans="1:2" x14ac:dyDescent="0.25">
      <c r="A26" s="96">
        <v>8</v>
      </c>
      <c r="B26" s="265">
        <f>IF('Comprehensive Summary'!C22&gt;=0.7, 1, 0)</f>
        <v>0</v>
      </c>
    </row>
    <row r="27" spans="1:2" x14ac:dyDescent="0.25">
      <c r="A27" s="96">
        <v>9</v>
      </c>
      <c r="B27" s="265">
        <f>IF('Comprehensive Summary'!C23&gt;=0.7, 1, 0)</f>
        <v>0</v>
      </c>
    </row>
    <row r="28" spans="1:2" x14ac:dyDescent="0.25">
      <c r="A28" s="96">
        <v>10</v>
      </c>
      <c r="B28" s="265">
        <f>IF('Comprehensive Summary'!C24&gt;=0.7, 1, 0)</f>
        <v>0</v>
      </c>
    </row>
    <row r="29" spans="1:2" x14ac:dyDescent="0.25">
      <c r="A29" s="267">
        <v>11</v>
      </c>
      <c r="B29" s="265">
        <f>IF('Comprehensive Summary'!C25&gt;=0.7, 1, 0)</f>
        <v>0</v>
      </c>
    </row>
    <row r="30" spans="1:2" x14ac:dyDescent="0.25">
      <c r="A30" s="96">
        <v>12</v>
      </c>
      <c r="B30" s="265">
        <f>IF('Comprehensive Summary'!C26&gt;=0.7, 1, 0)</f>
        <v>0</v>
      </c>
    </row>
    <row r="31" spans="1:2" x14ac:dyDescent="0.25">
      <c r="A31" s="96">
        <v>13</v>
      </c>
      <c r="B31" s="265">
        <f>IF('Comprehensive Summary'!C27&gt;=0.7, 1, 0)</f>
        <v>0</v>
      </c>
    </row>
    <row r="32" spans="1:2" x14ac:dyDescent="0.25">
      <c r="A32" s="96">
        <v>14</v>
      </c>
      <c r="B32" s="265">
        <f>IF('Comprehensive Summary'!C28&gt;=0.7, 1, 0)</f>
        <v>0</v>
      </c>
    </row>
    <row r="33" spans="1:2" x14ac:dyDescent="0.25">
      <c r="A33" s="96">
        <v>15</v>
      </c>
      <c r="B33" s="265">
        <f>IF('Comprehensive Summary'!C29&gt;=0.7, 1, 0)</f>
        <v>1</v>
      </c>
    </row>
    <row r="34" spans="1:2" x14ac:dyDescent="0.25">
      <c r="A34" s="96">
        <v>16</v>
      </c>
      <c r="B34" s="265">
        <f>IF('Comprehensive Summary'!C30&gt;=0.7, 1, 0)</f>
        <v>0</v>
      </c>
    </row>
    <row r="35" spans="1:2" x14ac:dyDescent="0.25">
      <c r="A35" s="96">
        <v>17</v>
      </c>
      <c r="B35" s="265">
        <f>IF('Comprehensive Summary'!C31&gt;=0.7, 1, 0)</f>
        <v>0</v>
      </c>
    </row>
    <row r="36" spans="1:2" x14ac:dyDescent="0.25">
      <c r="A36" s="96">
        <v>18</v>
      </c>
      <c r="B36" s="265">
        <f>IF('Comprehensive Summary'!C32&gt;=0.7, 1, 0)</f>
        <v>0</v>
      </c>
    </row>
    <row r="37" spans="1:2" x14ac:dyDescent="0.25">
      <c r="A37" s="267">
        <v>19</v>
      </c>
      <c r="B37" s="265">
        <f>IF('Comprehensive Summary'!C33&gt;=0.7, 1, 0)</f>
        <v>0</v>
      </c>
    </row>
    <row r="38" spans="1:2" x14ac:dyDescent="0.25">
      <c r="A38" s="267">
        <v>20</v>
      </c>
      <c r="B38" s="265">
        <f>IF('Comprehensive Summary'!C34&gt;=0.7, 1, 0)</f>
        <v>0</v>
      </c>
    </row>
    <row r="39" spans="1:2" x14ac:dyDescent="0.25">
      <c r="A39" s="152"/>
      <c r="B39" s="110"/>
    </row>
    <row r="40" spans="1:2" x14ac:dyDescent="0.25">
      <c r="A40" s="268" t="s">
        <v>960</v>
      </c>
      <c r="B40" s="265">
        <f>IF('Comprehensive Summary'!C36&gt;=0.9, 100, 0)</f>
        <v>0</v>
      </c>
    </row>
    <row r="41" spans="1:2" x14ac:dyDescent="0.25">
      <c r="A41" s="268"/>
      <c r="B41" s="265"/>
    </row>
    <row r="42" spans="1:2" x14ac:dyDescent="0.25">
      <c r="A42" s="268" t="s">
        <v>1144</v>
      </c>
      <c r="B42" s="265">
        <f>COUNTIF('Previous BASE Implementation'!B3:U3, "&gt;0")*1000</f>
        <v>0</v>
      </c>
    </row>
    <row r="43" spans="1:2" x14ac:dyDescent="0.25">
      <c r="A43" s="96"/>
      <c r="B43" s="265"/>
    </row>
    <row r="44" spans="1:2" ht="15.75" thickBot="1" x14ac:dyDescent="0.3">
      <c r="A44" s="269" t="s">
        <v>961</v>
      </c>
      <c r="B44" s="266">
        <f>SUM(B19:B43)</f>
        <v>1</v>
      </c>
    </row>
    <row r="45" spans="1:2" ht="15.75" thickTop="1" x14ac:dyDescent="0.25"/>
  </sheetData>
  <sheetProtection algorithmName="SHA-512" hashValue="0hrUyRDFOwQRBqZokpQFkzX4gNRh1fXzof7DsX0jPUlrd7yxXLE3im3husGB85wtCSn/V8RsZLDW/1HkdREhmg==" saltValue="b2Hs6rG590jW6xXtc8fLcQ==" spinCount="100000" sheet="1" objects="1" scenarios="1" selectLockedCells="1" selectUnlockedCells="1"/>
  <mergeCells count="1">
    <mergeCell ref="A1:L1"/>
  </mergeCells>
  <conditionalFormatting sqref="A1:L1">
    <cfRule type="beginsWith" dxfId="146" priority="1" operator="beginsWith" text="This Agency Received Scores">
      <formula>LEFT(A1,LEN("This Agency Received Scores"))="This Agency Received Scores"</formula>
    </cfRule>
    <cfRule type="beginsWith" dxfId="145" priority="2" operator="beginsWith" text="This Agency Did Not Meet">
      <formula>LEFT(A1,LEN("This Agency Did Not Meet"))="This Agency Did Not Meet"</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sheetPr>
  <dimension ref="A1:I163"/>
  <sheetViews>
    <sheetView workbookViewId="0">
      <pane ySplit="8" topLeftCell="A9" activePane="bottomLeft" state="frozen"/>
      <selection pane="bottomLeft" activeCell="B14" sqref="B14"/>
    </sheetView>
  </sheetViews>
  <sheetFormatPr defaultColWidth="9.140625" defaultRowHeight="12.75" x14ac:dyDescent="0.25"/>
  <cols>
    <col min="1" max="1" width="9.42578125" style="415" customWidth="1"/>
    <col min="2" max="2" width="67.28515625" style="416" customWidth="1"/>
    <col min="3" max="3" width="6.5703125" style="417" customWidth="1"/>
    <col min="4" max="4" width="9.140625" style="418"/>
    <col min="5" max="5" width="4.85546875" style="402" bestFit="1" customWidth="1"/>
    <col min="6" max="6" width="10.5703125" style="418" bestFit="1" customWidth="1"/>
    <col min="7" max="7" width="12.7109375" style="419" customWidth="1"/>
    <col min="8" max="8" width="11.7109375" style="420" bestFit="1" customWidth="1"/>
    <col min="9" max="16384" width="9.140625" style="402"/>
  </cols>
  <sheetData>
    <row r="1" spans="1:9" s="195" customFormat="1" ht="15.75" x14ac:dyDescent="0.25">
      <c r="A1" s="380" t="s">
        <v>299</v>
      </c>
      <c r="C1" s="381" t="s">
        <v>300</v>
      </c>
      <c r="D1" s="382"/>
      <c r="F1" s="382"/>
      <c r="G1" s="382"/>
      <c r="H1" s="383"/>
    </row>
    <row r="2" spans="1:9" s="195" customFormat="1" ht="15.75" x14ac:dyDescent="0.25">
      <c r="A2" s="384"/>
      <c r="D2" s="382"/>
      <c r="F2" s="382"/>
      <c r="G2" s="382" t="s">
        <v>301</v>
      </c>
      <c r="H2" s="385">
        <f>Profile!G5</f>
        <v>0</v>
      </c>
    </row>
    <row r="3" spans="1:9" s="195" customFormat="1" ht="19.5" thickBot="1" x14ac:dyDescent="0.3">
      <c r="A3" s="386" t="s">
        <v>302</v>
      </c>
      <c r="D3" s="382"/>
      <c r="F3" s="833" t="s">
        <v>303</v>
      </c>
      <c r="G3" s="833"/>
      <c r="H3" s="833"/>
    </row>
    <row r="4" spans="1:9" s="195" customFormat="1" ht="21.75" thickTop="1" thickBot="1" x14ac:dyDescent="0.3">
      <c r="A4" s="384"/>
      <c r="B4" s="387">
        <f>Profile!G9</f>
        <v>0</v>
      </c>
      <c r="D4" s="382"/>
      <c r="F4" s="34">
        <f>F10+F42+F65+F97</f>
        <v>0</v>
      </c>
      <c r="G4" s="34">
        <f>G10+G42+G65+G97</f>
        <v>4.0136946191496889</v>
      </c>
      <c r="H4" s="20">
        <f>F4/G4</f>
        <v>0</v>
      </c>
      <c r="I4" s="388"/>
    </row>
    <row r="5" spans="1:9" s="195" customFormat="1" ht="21.75" thickTop="1" thickBot="1" x14ac:dyDescent="0.3">
      <c r="A5" s="384"/>
      <c r="B5" s="387"/>
      <c r="D5" s="382"/>
      <c r="F5" s="834" t="s">
        <v>490</v>
      </c>
      <c r="G5" s="834"/>
      <c r="H5" s="834"/>
    </row>
    <row r="6" spans="1:9" s="195" customFormat="1" ht="21.75" thickTop="1" thickBot="1" x14ac:dyDescent="0.3">
      <c r="A6" s="384"/>
      <c r="B6" s="389" t="s">
        <v>371</v>
      </c>
      <c r="C6" s="390">
        <v>4</v>
      </c>
      <c r="D6" s="382"/>
      <c r="F6" s="35">
        <f>SUM(F12, F17, F20, F24, F30, F33, F36, F40, F44, F45, F52, F60, F67, F68, F70, F77, F78, F91, F99, F106, F111, F116, F121, F126, F128, F132, F142, F143, F149, F153, F157, F162)</f>
        <v>0</v>
      </c>
      <c r="G6" s="35">
        <f>SUM(G12, G17, G20, G24, G30, G33, G36, G40, G44, G45, G52, G60, G67, G68, G70, G77, G78, G91, G99, G106, G111, G116, G121, G126, G128, G132, G142, G143, G149, G153, G157, G162)</f>
        <v>1.2574967779281714</v>
      </c>
      <c r="H6" s="21">
        <f>F6/G6</f>
        <v>0</v>
      </c>
      <c r="I6" s="388"/>
    </row>
    <row r="7" spans="1:9" s="195" customFormat="1" ht="16.5" thickTop="1" x14ac:dyDescent="0.25">
      <c r="A7" s="391" t="s">
        <v>304</v>
      </c>
      <c r="D7" s="382"/>
      <c r="F7" s="382"/>
      <c r="G7" s="382"/>
      <c r="H7" s="383"/>
    </row>
    <row r="8" spans="1:9" s="195" customFormat="1" ht="15.75" x14ac:dyDescent="0.25">
      <c r="A8" s="342" t="s">
        <v>308</v>
      </c>
      <c r="B8" s="16" t="s">
        <v>6</v>
      </c>
      <c r="C8" s="16" t="s">
        <v>8</v>
      </c>
      <c r="D8" s="33" t="s">
        <v>297</v>
      </c>
      <c r="E8" s="16" t="s">
        <v>7</v>
      </c>
      <c r="F8" s="33" t="s">
        <v>305</v>
      </c>
      <c r="G8" s="33" t="s">
        <v>306</v>
      </c>
      <c r="H8" s="22" t="s">
        <v>307</v>
      </c>
    </row>
    <row r="9" spans="1:9" s="195" customFormat="1" ht="15.75" x14ac:dyDescent="0.25">
      <c r="A9" s="835" t="s">
        <v>299</v>
      </c>
      <c r="B9" s="836"/>
      <c r="C9" s="836"/>
      <c r="D9" s="836"/>
      <c r="E9" s="836"/>
      <c r="F9" s="836"/>
      <c r="G9" s="836"/>
      <c r="H9" s="837"/>
    </row>
    <row r="10" spans="1:9" s="195" customFormat="1" ht="15.75" x14ac:dyDescent="0.25">
      <c r="A10" s="392"/>
      <c r="B10" s="393"/>
      <c r="C10" s="375" t="str">
        <f>Checklist!D10</f>
        <v>Management and Accountability</v>
      </c>
      <c r="D10" s="394"/>
      <c r="E10" s="395"/>
      <c r="F10" s="36">
        <f>F11+F15+F19+F29+F32+F35+F39</f>
        <v>0</v>
      </c>
      <c r="G10" s="36">
        <f>G11+G15+G19+G29+G32+G35+G39</f>
        <v>1.0591179039301311</v>
      </c>
      <c r="H10" s="23">
        <f>F10/G10</f>
        <v>0</v>
      </c>
      <c r="I10" s="388"/>
    </row>
    <row r="11" spans="1:9" s="399" customFormat="1" x14ac:dyDescent="0.25">
      <c r="A11" s="396"/>
      <c r="B11" s="397" t="str">
        <f>Checklist!B11</f>
        <v>SAI #1 – Have a Designated Security Coordinator</v>
      </c>
      <c r="C11" s="398"/>
      <c r="D11" s="37"/>
      <c r="E11" s="41">
        <f>SUM(E12:E14)</f>
        <v>3</v>
      </c>
      <c r="F11" s="37">
        <f>SUM(F12:F14)</f>
        <v>0</v>
      </c>
      <c r="G11" s="37">
        <f>SUM(G12:G14)</f>
        <v>0.16236887464760125</v>
      </c>
      <c r="H11" s="24">
        <f t="shared" ref="H11:H61" si="0">F11/G11</f>
        <v>0</v>
      </c>
    </row>
    <row r="12" spans="1:9" x14ac:dyDescent="0.25">
      <c r="A12" s="400">
        <f>Checklist!A12</f>
        <v>1.0009999999999999</v>
      </c>
      <c r="B12" s="401" t="str">
        <f>Checklist!B12</f>
        <v>This entity designates a qualified primary Security Coordinator/ Director.</v>
      </c>
      <c r="C12" s="93">
        <f>Checklist!D12</f>
        <v>0</v>
      </c>
      <c r="D12" s="98">
        <f>Weights!C12</f>
        <v>1.5406223888722414E-2</v>
      </c>
      <c r="E12" s="94">
        <f>IF(Checklist!C12="X",0,1)</f>
        <v>1</v>
      </c>
      <c r="F12" s="98">
        <f>C12*D12*E12</f>
        <v>0</v>
      </c>
      <c r="G12" s="98">
        <f>D12*E12*$C$6</f>
        <v>6.1624895554889654E-2</v>
      </c>
      <c r="H12" s="95">
        <f t="shared" si="0"/>
        <v>0</v>
      </c>
    </row>
    <row r="13" spans="1:9" x14ac:dyDescent="0.25">
      <c r="A13" s="403">
        <f>Checklist!A13</f>
        <v>1.002</v>
      </c>
      <c r="B13" s="404" t="str">
        <f>Checklist!B13</f>
        <v>This entity designates an alternate Security Coordinator/Director.</v>
      </c>
      <c r="C13" s="93">
        <f>Checklist!D13</f>
        <v>0</v>
      </c>
      <c r="D13" s="98">
        <f>Weights!C13</f>
        <v>1.1425666761848296E-2</v>
      </c>
      <c r="E13" s="94">
        <f>IF(Checklist!C13="X",0,1)</f>
        <v>1</v>
      </c>
      <c r="F13" s="98">
        <f>C13*D13*E13</f>
        <v>0</v>
      </c>
      <c r="G13" s="98">
        <f>D13*E13*$C$6</f>
        <v>4.5702667047393182E-2</v>
      </c>
      <c r="H13" s="95">
        <f t="shared" si="0"/>
        <v>0</v>
      </c>
    </row>
    <row r="14" spans="1:9" ht="25.5" x14ac:dyDescent="0.25">
      <c r="A14" s="403">
        <f>Checklist!A14</f>
        <v>1.0029999999999999</v>
      </c>
      <c r="B14" s="404" t="str">
        <f>Checklist!B14</f>
        <v>This entity has policies that specify the transportation related duties of the Security Coordinator.</v>
      </c>
      <c r="C14" s="93">
        <f>Checklist!D14</f>
        <v>0</v>
      </c>
      <c r="D14" s="98">
        <f>Weights!C14</f>
        <v>1.3760328011329606E-2</v>
      </c>
      <c r="E14" s="94">
        <f>IF(Checklist!C14="X",0,1)</f>
        <v>1</v>
      </c>
      <c r="F14" s="98">
        <f>C14*D14*E14</f>
        <v>0</v>
      </c>
      <c r="G14" s="98">
        <f>D14*E14*$C$6</f>
        <v>5.5041312045318425E-2</v>
      </c>
      <c r="H14" s="95">
        <f t="shared" si="0"/>
        <v>0</v>
      </c>
    </row>
    <row r="15" spans="1:9" s="399" customFormat="1" x14ac:dyDescent="0.25">
      <c r="A15" s="396"/>
      <c r="B15" s="397" t="str">
        <f>Checklist!B15</f>
        <v>SAI #2 – Conduct a Thorough Vulnerability Assessment</v>
      </c>
      <c r="C15" s="398"/>
      <c r="D15" s="37"/>
      <c r="E15" s="41">
        <f>SUM(E16:E18)</f>
        <v>3</v>
      </c>
      <c r="F15" s="37">
        <f>SUM(F16:F18)</f>
        <v>0</v>
      </c>
      <c r="G15" s="37">
        <f>SUM(G16:G18)</f>
        <v>0.15935368936459832</v>
      </c>
      <c r="H15" s="24">
        <f t="shared" si="0"/>
        <v>0</v>
      </c>
    </row>
    <row r="16" spans="1:9" ht="38.25" x14ac:dyDescent="0.25">
      <c r="A16" s="403">
        <f>Checklist!A16</f>
        <v>2.0009999999999999</v>
      </c>
      <c r="B16" s="404" t="str">
        <f>Checklist!B16</f>
        <v>This entity recognizes they may have certain assets of specific interest to terrorists (i.e.: vehicles, IT information, passengers, critical personnel, etc.) and considers this factor when developing transportation security practices.</v>
      </c>
      <c r="C16" s="93">
        <f>Checklist!D16</f>
        <v>0</v>
      </c>
      <c r="D16" s="98">
        <f>Weights!C16</f>
        <v>1.3643389553366947E-2</v>
      </c>
      <c r="E16" s="94">
        <f>IF(Checklist!C16="X",0,1)</f>
        <v>1</v>
      </c>
      <c r="F16" s="98">
        <f>C16*D16*E16</f>
        <v>0</v>
      </c>
      <c r="G16" s="98">
        <f>D16*E16*$C$6</f>
        <v>5.4573558213467786E-2</v>
      </c>
      <c r="H16" s="95">
        <f t="shared" si="0"/>
        <v>0</v>
      </c>
    </row>
    <row r="17" spans="1:8" ht="38.25" x14ac:dyDescent="0.25">
      <c r="A17" s="400">
        <f>Checklist!A17</f>
        <v>2.0019999999999998</v>
      </c>
      <c r="B17" s="401" t="str">
        <f>Checklist!B17</f>
        <v>This entity has conducted a documented, site specific "Vulnerability Assessment” and is generally familiar with any significant threats or consequences they may face.</v>
      </c>
      <c r="C17" s="93">
        <f>Checklist!D17</f>
        <v>0</v>
      </c>
      <c r="D17" s="98">
        <f>Weights!C17</f>
        <v>1.3999966184975421E-2</v>
      </c>
      <c r="E17" s="94">
        <f>IF(Checklist!C17="X",0,1)</f>
        <v>1</v>
      </c>
      <c r="F17" s="98">
        <f>C17*D17*E17</f>
        <v>0</v>
      </c>
      <c r="G17" s="98">
        <f>D17*E17*$C$6</f>
        <v>5.5999864739901685E-2</v>
      </c>
      <c r="H17" s="95">
        <f t="shared" si="0"/>
        <v>0</v>
      </c>
    </row>
    <row r="18" spans="1:8" ht="38.25" x14ac:dyDescent="0.25">
      <c r="A18" s="403">
        <f>Checklist!A18</f>
        <v>2.0030000000000001</v>
      </c>
      <c r="B18" s="404" t="str">
        <f>Checklist!B18</f>
        <v xml:space="preserve">Management generally supports efforts to improve security and provides funding and/or approves corrective actions to security vulnerabilities or weaknesses identified.  </v>
      </c>
      <c r="C18" s="93">
        <f>Checklist!D18</f>
        <v>0</v>
      </c>
      <c r="D18" s="98">
        <f>Weights!C18</f>
        <v>1.219506660280721E-2</v>
      </c>
      <c r="E18" s="94">
        <f>IF(Checklist!C18="X",0,1)</f>
        <v>1</v>
      </c>
      <c r="F18" s="98">
        <f>C18*D18*E18</f>
        <v>0</v>
      </c>
      <c r="G18" s="98">
        <f>D18*E18*$C$6</f>
        <v>4.8780266411228838E-2</v>
      </c>
      <c r="H18" s="95">
        <f>F18/G18</f>
        <v>0</v>
      </c>
    </row>
    <row r="19" spans="1:8" x14ac:dyDescent="0.25">
      <c r="A19" s="396"/>
      <c r="B19" s="397" t="str">
        <f>Checklist!B19</f>
        <v>SAI # 3 - Develop a Security Plan (Security Specific Protocols)</v>
      </c>
      <c r="C19" s="398"/>
      <c r="D19" s="37"/>
      <c r="E19" s="41">
        <f>SUM(E20:E28)</f>
        <v>9</v>
      </c>
      <c r="F19" s="37">
        <f>SUM(F20:F28)</f>
        <v>0</v>
      </c>
      <c r="G19" s="37">
        <f>SUM(G20:G28)</f>
        <v>0.19688389016110999</v>
      </c>
      <c r="H19" s="24">
        <f>F19/G19</f>
        <v>0</v>
      </c>
    </row>
    <row r="20" spans="1:8" ht="51" x14ac:dyDescent="0.25">
      <c r="A20" s="400">
        <f>Checklist!A20</f>
        <v>3.0009999999999999</v>
      </c>
      <c r="B20" s="401"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C20" s="93">
        <f>Checklist!D20</f>
        <v>0</v>
      </c>
      <c r="D20" s="98">
        <f>Weights!C20</f>
        <v>6.4326648865127498E-3</v>
      </c>
      <c r="E20" s="94">
        <f>IF(Checklist!C20="X",0,1)</f>
        <v>1</v>
      </c>
      <c r="F20" s="98">
        <f t="shared" ref="F20:F28" si="1">C20*D20*E20</f>
        <v>0</v>
      </c>
      <c r="G20" s="98">
        <f t="shared" ref="G20:G28" si="2">D20*E20*$C$6</f>
        <v>2.5730659546050999E-2</v>
      </c>
      <c r="H20" s="95">
        <f t="shared" si="0"/>
        <v>0</v>
      </c>
    </row>
    <row r="21" spans="1:8" ht="25.5" x14ac:dyDescent="0.25">
      <c r="A21" s="403">
        <f>Checklist!A21</f>
        <v>3.0019999999999998</v>
      </c>
      <c r="B21" s="404" t="str">
        <f>Checklist!B21</f>
        <v>This entity limits access to its security plan or security procedures to employees with a "need-to-know.”</v>
      </c>
      <c r="C21" s="93">
        <f>Checklist!D21</f>
        <v>0</v>
      </c>
      <c r="D21" s="98">
        <f>Weights!C21</f>
        <v>5.3237266764107989E-3</v>
      </c>
      <c r="E21" s="94">
        <f>IF(Checklist!C21="X",0,1)</f>
        <v>1</v>
      </c>
      <c r="F21" s="98">
        <f t="shared" si="1"/>
        <v>0</v>
      </c>
      <c r="G21" s="98">
        <f t="shared" si="2"/>
        <v>2.1294906705643196E-2</v>
      </c>
      <c r="H21" s="95">
        <f>F21/G21</f>
        <v>0</v>
      </c>
    </row>
    <row r="22" spans="1:8" ht="25.5" x14ac:dyDescent="0.25">
      <c r="A22" s="403">
        <f>Checklist!A22</f>
        <v>3.0030000000000001</v>
      </c>
      <c r="B22" s="404" t="str">
        <f>Checklist!B22</f>
        <v>This entity requires that employees with access to security procedures sign a non-disclosure agreement (NDA).</v>
      </c>
      <c r="C22" s="93">
        <f>Checklist!D22</f>
        <v>0</v>
      </c>
      <c r="D22" s="98">
        <f>Weights!C22</f>
        <v>4.6923859512526178E-3</v>
      </c>
      <c r="E22" s="94">
        <f>IF(Checklist!C22="X",0,1)</f>
        <v>1</v>
      </c>
      <c r="F22" s="98">
        <f t="shared" si="1"/>
        <v>0</v>
      </c>
      <c r="G22" s="98">
        <f t="shared" si="2"/>
        <v>1.8769543805010471E-2</v>
      </c>
      <c r="H22" s="95">
        <f t="shared" si="0"/>
        <v>0</v>
      </c>
    </row>
    <row r="23" spans="1:8" s="405" customFormat="1" ht="25.5" x14ac:dyDescent="0.25">
      <c r="A23" s="403">
        <f>Checklist!A23</f>
        <v>3.004</v>
      </c>
      <c r="B23" s="404" t="str">
        <f>Checklist!B23</f>
        <v>This entity has written security plans/policies that have been reviewed and approved at the entity's executive level.</v>
      </c>
      <c r="C23" s="93">
        <f>Checklist!D23</f>
        <v>0</v>
      </c>
      <c r="D23" s="98">
        <f>Weights!C23</f>
        <v>5.4428168724573135E-3</v>
      </c>
      <c r="E23" s="94">
        <f>IF(Checklist!C23="X",0,1)</f>
        <v>1</v>
      </c>
      <c r="F23" s="98">
        <f t="shared" si="1"/>
        <v>0</v>
      </c>
      <c r="G23" s="98">
        <f t="shared" si="2"/>
        <v>2.1771267489829254E-2</v>
      </c>
      <c r="H23" s="95">
        <f t="shared" si="0"/>
        <v>0</v>
      </c>
    </row>
    <row r="24" spans="1:8" ht="38.25" x14ac:dyDescent="0.25">
      <c r="A24" s="400">
        <f>Checklist!A24</f>
        <v>3.0049999999999999</v>
      </c>
      <c r="B24" s="401" t="str">
        <f>Checklist!B24</f>
        <v>This entity has security procedures to be followed by all personnel (i.e., drivers, office workers, maintenance workers, laborers and others) in the event of a security breach or incident.</v>
      </c>
      <c r="C24" s="93">
        <f>Checklist!D24</f>
        <v>0</v>
      </c>
      <c r="D24" s="98">
        <f>Weights!C24</f>
        <v>6.0599150440361687E-3</v>
      </c>
      <c r="E24" s="94">
        <f>IF(Checklist!C24="X",0,1)</f>
        <v>1</v>
      </c>
      <c r="F24" s="98">
        <f t="shared" si="1"/>
        <v>0</v>
      </c>
      <c r="G24" s="98">
        <f t="shared" si="2"/>
        <v>2.4239660176144675E-2</v>
      </c>
      <c r="H24" s="95">
        <f t="shared" si="0"/>
        <v>0</v>
      </c>
    </row>
    <row r="25" spans="1:8" x14ac:dyDescent="0.25">
      <c r="A25" s="406">
        <f>Checklist!A25</f>
        <v>3.0059999999999998</v>
      </c>
      <c r="B25" s="407" t="str">
        <f>Checklist!B25</f>
        <v>The entity has procedures for responding to an active shooter event.</v>
      </c>
      <c r="C25" s="93">
        <f>Checklist!D25</f>
        <v>0</v>
      </c>
      <c r="D25" s="98">
        <f>Weights!C25</f>
        <v>5.4999999999999997E-3</v>
      </c>
      <c r="E25" s="94">
        <f>IF(Checklist!C25="X",0,1)</f>
        <v>1</v>
      </c>
      <c r="F25" s="98">
        <f t="shared" ref="F25" si="3">C25*D25*E25</f>
        <v>0</v>
      </c>
      <c r="G25" s="98">
        <f t="shared" ref="G25" si="4">D25*E25*$C$6</f>
        <v>2.1999999999999999E-2</v>
      </c>
      <c r="H25" s="95">
        <f t="shared" ref="H25" si="5">F25/G25</f>
        <v>0</v>
      </c>
    </row>
    <row r="26" spans="1:8" ht="25.5" x14ac:dyDescent="0.25">
      <c r="A26" s="403">
        <f>Checklist!A26</f>
        <v>3.0070000000000001</v>
      </c>
      <c r="B26" s="404" t="str">
        <f>Checklist!B26</f>
        <v>This entity requires that their security policies be reviewed at least annually and updated as needed.</v>
      </c>
      <c r="C26" s="93">
        <f>Checklist!D26</f>
        <v>0</v>
      </c>
      <c r="D26" s="98">
        <f>Weights!C26</f>
        <v>4.9676910812774247E-3</v>
      </c>
      <c r="E26" s="94">
        <f>IF(Checklist!C26="X",0,1)</f>
        <v>1</v>
      </c>
      <c r="F26" s="98">
        <f t="shared" si="1"/>
        <v>0</v>
      </c>
      <c r="G26" s="98">
        <f t="shared" si="2"/>
        <v>1.9870764325109699E-2</v>
      </c>
      <c r="H26" s="95">
        <f t="shared" si="0"/>
        <v>0</v>
      </c>
    </row>
    <row r="27" spans="1:8" ht="51" x14ac:dyDescent="0.25">
      <c r="A27" s="403">
        <f>Checklist!A27</f>
        <v>3.008</v>
      </c>
      <c r="B27" s="404" t="str">
        <f>Checklist!B27</f>
        <v xml:space="preserve">Employees are provided with site-specific, up to date contact information for entity management and/or security personnel to be notified in the event of a security incident and this entity periodically tests their notification or "call-tree" procedures. </v>
      </c>
      <c r="C27" s="93">
        <f>Checklist!D27</f>
        <v>0</v>
      </c>
      <c r="D27" s="98">
        <f>Weights!C27</f>
        <v>5.2331167748354904E-3</v>
      </c>
      <c r="E27" s="94">
        <f>IF(Checklist!C27="X",0,1)</f>
        <v>1</v>
      </c>
      <c r="F27" s="98">
        <f t="shared" si="1"/>
        <v>0</v>
      </c>
      <c r="G27" s="98">
        <f t="shared" si="2"/>
        <v>2.0932467099341961E-2</v>
      </c>
      <c r="H27" s="95">
        <f t="shared" si="0"/>
        <v>0</v>
      </c>
    </row>
    <row r="28" spans="1:8" ht="38.25" x14ac:dyDescent="0.25">
      <c r="A28" s="403">
        <f>Checklist!A28</f>
        <v>3.0089999999999999</v>
      </c>
      <c r="B28" s="404" t="str">
        <f>Checklist!B28</f>
        <v>This entity has procedures for 24/7 notification of entity security personnel and/or local/state/federal authorities to be notified in the event of a security incident.</v>
      </c>
      <c r="C28" s="93">
        <f>Checklist!D28</f>
        <v>0</v>
      </c>
      <c r="D28" s="98">
        <f>Weights!C28</f>
        <v>5.5686552534949321E-3</v>
      </c>
      <c r="E28" s="94">
        <f>IF(Checklist!C28="X",0,1)</f>
        <v>1</v>
      </c>
      <c r="F28" s="98">
        <f t="shared" si="1"/>
        <v>0</v>
      </c>
      <c r="G28" s="98">
        <f t="shared" si="2"/>
        <v>2.2274621013979728E-2</v>
      </c>
      <c r="H28" s="95">
        <f t="shared" si="0"/>
        <v>0</v>
      </c>
    </row>
    <row r="29" spans="1:8" x14ac:dyDescent="0.25">
      <c r="A29" s="396"/>
      <c r="B29" s="397" t="str">
        <f>Checklist!B29</f>
        <v>SAI # 4 – Plan for Emergency Response &amp; Continuity of Operations</v>
      </c>
      <c r="C29" s="398"/>
      <c r="D29" s="37"/>
      <c r="E29" s="41">
        <f>SUM(E30:E31)</f>
        <v>2</v>
      </c>
      <c r="F29" s="37">
        <f>SUM(F30:F31)</f>
        <v>0</v>
      </c>
      <c r="G29" s="37">
        <f>SUM(G30:G31)</f>
        <v>0.13029404323977584</v>
      </c>
      <c r="H29" s="24">
        <f>F29/G29</f>
        <v>0</v>
      </c>
    </row>
    <row r="30" spans="1:8" ht="51" x14ac:dyDescent="0.25">
      <c r="A30" s="400">
        <f>Checklist!A30</f>
        <v>4.0010000000000003</v>
      </c>
      <c r="B30" s="401" t="str">
        <f>Checklist!B30</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30" s="93">
        <f>Checklist!D30</f>
        <v>0</v>
      </c>
      <c r="D30" s="98">
        <f>Weights!C30</f>
        <v>1.7909328617119434E-2</v>
      </c>
      <c r="E30" s="94">
        <f>IF(Checklist!C30="X",0,1)</f>
        <v>1</v>
      </c>
      <c r="F30" s="98">
        <f>C30*D30*E30</f>
        <v>0</v>
      </c>
      <c r="G30" s="98">
        <f>D30*E30*$C$6</f>
        <v>7.1637314468477736E-2</v>
      </c>
      <c r="H30" s="95">
        <f t="shared" si="0"/>
        <v>0</v>
      </c>
    </row>
    <row r="31" spans="1:8" ht="25.5" x14ac:dyDescent="0.25">
      <c r="A31" s="403">
        <f>Checklist!A31</f>
        <v>4.0019999999999998</v>
      </c>
      <c r="B31" s="404" t="str">
        <f>Checklist!B31</f>
        <v>This entity ensures all facilities have an auxiliary power source if needed or the ability to operate effectively from an identified secondary site.</v>
      </c>
      <c r="C31" s="93">
        <f>Checklist!D31</f>
        <v>0</v>
      </c>
      <c r="D31" s="98">
        <f>Weights!C31</f>
        <v>1.4664182192824525E-2</v>
      </c>
      <c r="E31" s="94">
        <f>IF(Checklist!C31="X",0,1)</f>
        <v>1</v>
      </c>
      <c r="F31" s="98">
        <f>C31*D31*E31</f>
        <v>0</v>
      </c>
      <c r="G31" s="98">
        <f>D31*E31*$C$6</f>
        <v>5.86567287712981E-2</v>
      </c>
      <c r="H31" s="95">
        <f t="shared" si="0"/>
        <v>0</v>
      </c>
    </row>
    <row r="32" spans="1:8" x14ac:dyDescent="0.25">
      <c r="A32" s="396"/>
      <c r="B32" s="397" t="str">
        <f>Checklist!B32</f>
        <v>SAI # 5 – Develop a Communications Plan</v>
      </c>
      <c r="C32" s="398"/>
      <c r="D32" s="37"/>
      <c r="E32" s="41">
        <f>SUM(E33:E34)</f>
        <v>2</v>
      </c>
      <c r="F32" s="37">
        <f>SUM(F33:F34)</f>
        <v>0</v>
      </c>
      <c r="G32" s="37">
        <f>SUM(G33:G34)</f>
        <v>0.15041486806934251</v>
      </c>
      <c r="H32" s="24">
        <f>F32/G32</f>
        <v>0</v>
      </c>
    </row>
    <row r="33" spans="1:9" x14ac:dyDescent="0.25">
      <c r="A33" s="400">
        <f>Checklist!A33</f>
        <v>5.0010000000000003</v>
      </c>
      <c r="B33" s="401" t="str">
        <f>Checklist!B33</f>
        <v>This entity has methods for communicating with drivers during normal conditions.</v>
      </c>
      <c r="C33" s="93">
        <f>Checklist!D33</f>
        <v>0</v>
      </c>
      <c r="D33" s="98">
        <f>Weights!C33</f>
        <v>1.970621119291471E-2</v>
      </c>
      <c r="E33" s="94">
        <f>IF(Checklist!C33="X",0,1)</f>
        <v>1</v>
      </c>
      <c r="F33" s="98">
        <f>C33*D33*E33</f>
        <v>0</v>
      </c>
      <c r="G33" s="98">
        <f>D33*E33*$C$6</f>
        <v>7.8824844771658839E-2</v>
      </c>
      <c r="H33" s="95">
        <f>F33/G33</f>
        <v>0</v>
      </c>
    </row>
    <row r="34" spans="1:9" ht="38.25" x14ac:dyDescent="0.25">
      <c r="A34" s="403">
        <f>Checklist!A34</f>
        <v>5.0019999999999998</v>
      </c>
      <c r="B34" s="404" t="str">
        <f>Checklist!B34</f>
        <v xml:space="preserve">This entity has emergency procedures in place for drivers on the road to follow in the event normal communications are disrupted. Entity should have contingencies in place in the event dispatch system, if applicable, become inoperable.   </v>
      </c>
      <c r="C34" s="93">
        <f>Checklist!D34</f>
        <v>0</v>
      </c>
      <c r="D34" s="98">
        <f>Weights!C34</f>
        <v>1.7897505824420918E-2</v>
      </c>
      <c r="E34" s="94">
        <f>IF(Checklist!C34="X",0,1)</f>
        <v>1</v>
      </c>
      <c r="F34" s="98">
        <f>C34*D34*E34</f>
        <v>0</v>
      </c>
      <c r="G34" s="98">
        <f>D34*E34*$C$6</f>
        <v>7.1590023297683672E-2</v>
      </c>
      <c r="H34" s="95">
        <f t="shared" si="0"/>
        <v>0</v>
      </c>
    </row>
    <row r="35" spans="1:9" x14ac:dyDescent="0.25">
      <c r="A35" s="396"/>
      <c r="B35" s="397" t="str">
        <f>Checklist!B35</f>
        <v>SAI # 6 -  Safeguard Business and Security Critical Information</v>
      </c>
      <c r="C35" s="398"/>
      <c r="D35" s="37"/>
      <c r="E35" s="41">
        <f>SUM(E36:E38)</f>
        <v>3</v>
      </c>
      <c r="F35" s="37">
        <f>SUM(F36:F38)</f>
        <v>0</v>
      </c>
      <c r="G35" s="37">
        <f>SUM(G36:G38)</f>
        <v>0.13614170233906084</v>
      </c>
      <c r="H35" s="24">
        <f t="shared" si="0"/>
        <v>0</v>
      </c>
    </row>
    <row r="36" spans="1:9" ht="38.25" x14ac:dyDescent="0.25">
      <c r="A36" s="400">
        <f>Checklist!A36</f>
        <v>6.0010000000000003</v>
      </c>
      <c r="B36" s="401" t="str">
        <f>Checklist!B36</f>
        <v xml:space="preserve">This entity controls access to business documents (i.e. security plans, critical asset lists, risk/vulnerability assessments, schematics, drawings, manifests, etc.) that may compromise entity security practices.  </v>
      </c>
      <c r="C36" s="93">
        <f>Checklist!D36</f>
        <v>0</v>
      </c>
      <c r="D36" s="98">
        <f>Weights!C36</f>
        <v>1.2377601472915813E-2</v>
      </c>
      <c r="E36" s="94">
        <f>IF(Checklist!C36="X",0,1)</f>
        <v>1</v>
      </c>
      <c r="F36" s="98">
        <f>C36*D36*E36</f>
        <v>0</v>
      </c>
      <c r="G36" s="98">
        <f>D36*E36*$C$6</f>
        <v>4.9510405891663251E-2</v>
      </c>
      <c r="H36" s="95">
        <f>F36/G36</f>
        <v>0</v>
      </c>
    </row>
    <row r="37" spans="1:9" ht="25.5" x14ac:dyDescent="0.25">
      <c r="A37" s="403">
        <f>Checklist!A37</f>
        <v>6.0019999999999998</v>
      </c>
      <c r="B37" s="404" t="str">
        <f>Checklist!B37</f>
        <v xml:space="preserve">This entity controls personnel information (i.e. SSN, address, drivers license, etc.) that may be deemed sensitive in nature.  </v>
      </c>
      <c r="C37" s="93">
        <f>Checklist!D37</f>
        <v>0</v>
      </c>
      <c r="D37" s="98">
        <f>Weights!C37</f>
        <v>1.0661394118535108E-2</v>
      </c>
      <c r="E37" s="94">
        <f>IF(Checklist!C37="X",0,1)</f>
        <v>1</v>
      </c>
      <c r="F37" s="98">
        <f>C37*D37*E37</f>
        <v>0</v>
      </c>
      <c r="G37" s="98">
        <f>D37*E37*$C$6</f>
        <v>4.2645576474140433E-2</v>
      </c>
      <c r="H37" s="95">
        <f t="shared" si="0"/>
        <v>0</v>
      </c>
    </row>
    <row r="38" spans="1:9" ht="51" x14ac:dyDescent="0.25">
      <c r="A38" s="403">
        <f>Checklist!A38</f>
        <v>6.0030000000000001</v>
      </c>
      <c r="B38" s="404" t="str">
        <f>Checklist!B38</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8" s="93">
        <f>Checklist!D38</f>
        <v>0</v>
      </c>
      <c r="D38" s="98">
        <f>Weights!C38</f>
        <v>1.0996429993314285E-2</v>
      </c>
      <c r="E38" s="94">
        <f>IF(Checklist!C38="X",0,1)</f>
        <v>1</v>
      </c>
      <c r="F38" s="98">
        <f>C38*D38*E38</f>
        <v>0</v>
      </c>
      <c r="G38" s="98">
        <f>D38*E38*$C$6</f>
        <v>4.3985719973257141E-2</v>
      </c>
      <c r="H38" s="95">
        <f t="shared" si="0"/>
        <v>0</v>
      </c>
    </row>
    <row r="39" spans="1:9" x14ac:dyDescent="0.25">
      <c r="A39" s="396"/>
      <c r="B39" s="397" t="str">
        <f>Checklist!B39</f>
        <v xml:space="preserve">SAI # 7 - Be Aware of Industry Security Best Practices. </v>
      </c>
      <c r="C39" s="398"/>
      <c r="D39" s="37"/>
      <c r="E39" s="41">
        <f>SUM(E40:E41)</f>
        <v>2</v>
      </c>
      <c r="F39" s="37">
        <f>SUM(F40:F41)</f>
        <v>0</v>
      </c>
      <c r="G39" s="37">
        <f>SUM(G40:G41)</f>
        <v>0.12366083610864229</v>
      </c>
      <c r="H39" s="24">
        <f t="shared" si="0"/>
        <v>0</v>
      </c>
    </row>
    <row r="40" spans="1:9" ht="38.25" x14ac:dyDescent="0.25">
      <c r="A40" s="400">
        <f>Checklist!A40</f>
        <v>7.0010000000000003</v>
      </c>
      <c r="B40" s="401" t="str">
        <f>Checklist!B40</f>
        <v>Personnel at this entity meet/communicate with industry peers, partners or associations that share security related information or best practices.  (May include individual or corporate membership with an industry trade association).</v>
      </c>
      <c r="C40" s="93">
        <f>Checklist!D40</f>
        <v>0</v>
      </c>
      <c r="D40" s="98">
        <f>Weights!C40</f>
        <v>1.6438164637430572E-2</v>
      </c>
      <c r="E40" s="94">
        <f>IF(Checklist!C40="X",0,1)</f>
        <v>1</v>
      </c>
      <c r="F40" s="98">
        <f>C40*D40*E40</f>
        <v>0</v>
      </c>
      <c r="G40" s="98">
        <f>D40*E40*$C$6</f>
        <v>6.5752658549722287E-2</v>
      </c>
      <c r="H40" s="95">
        <f t="shared" si="0"/>
        <v>0</v>
      </c>
    </row>
    <row r="41" spans="1:9" ht="25.5" x14ac:dyDescent="0.25">
      <c r="A41" s="403">
        <f>Checklist!A41</f>
        <v>7.0019999999999998</v>
      </c>
      <c r="B41" s="404" t="str">
        <f>Checklist!B41</f>
        <v>Personnel at this entity have sought and/or obtained transportation related security information or "best practices" guidance from external sources.</v>
      </c>
      <c r="C41" s="93">
        <f>Checklist!D41</f>
        <v>0</v>
      </c>
      <c r="D41" s="98">
        <f>Weights!C41</f>
        <v>1.447704438973E-2</v>
      </c>
      <c r="E41" s="94">
        <f>IF(Checklist!C41="X",0,1)</f>
        <v>1</v>
      </c>
      <c r="F41" s="98">
        <f>C41*D41*E41</f>
        <v>0</v>
      </c>
      <c r="G41" s="98">
        <f>D41*E41*$C$6</f>
        <v>5.7908177558919999E-2</v>
      </c>
      <c r="H41" s="95">
        <f t="shared" si="0"/>
        <v>0</v>
      </c>
    </row>
    <row r="42" spans="1:9" x14ac:dyDescent="0.25">
      <c r="A42" s="392"/>
      <c r="B42" s="393"/>
      <c r="C42" s="375" t="str">
        <f>Checklist!D42</f>
        <v>Personnel Security</v>
      </c>
      <c r="D42" s="394"/>
      <c r="E42" s="395"/>
      <c r="F42" s="36">
        <f>F43+F51+F59</f>
        <v>0</v>
      </c>
      <c r="G42" s="36">
        <f>G43+G51+G59</f>
        <v>1.2653921397379913</v>
      </c>
      <c r="H42" s="23">
        <f>F42/G42</f>
        <v>0</v>
      </c>
      <c r="I42" s="408"/>
    </row>
    <row r="43" spans="1:9" ht="25.5" x14ac:dyDescent="0.25">
      <c r="A43" s="396"/>
      <c r="B43" s="397" t="str">
        <f>Checklist!B43</f>
        <v>SAI # 8 – Conduct Licensing &amp; Background Checks for  Drivers / Employees / Contractors</v>
      </c>
      <c r="C43" s="398"/>
      <c r="D43" s="37"/>
      <c r="E43" s="41">
        <f>SUM(E44:E50)</f>
        <v>7</v>
      </c>
      <c r="F43" s="37">
        <f>SUM(F44:F50)</f>
        <v>0</v>
      </c>
      <c r="G43" s="37">
        <f>SUM(G44:G50)</f>
        <v>0.37097182133904361</v>
      </c>
      <c r="H43" s="24">
        <f>F43/G43</f>
        <v>0</v>
      </c>
    </row>
    <row r="44" spans="1:9" ht="38.25" x14ac:dyDescent="0.25">
      <c r="A44" s="400">
        <f>Checklist!A44</f>
        <v>8.0009999999999994</v>
      </c>
      <c r="B44" s="401" t="str">
        <f>Checklist!B44</f>
        <v>This entity requires verification and documentation that persons operating entity vehicles have a valid driver’s license for the type of vehicle driven, along with any applicable endorsement(s) needed.</v>
      </c>
      <c r="C44" s="93">
        <f>Checklist!D44</f>
        <v>0</v>
      </c>
      <c r="D44" s="98">
        <f>Weights!C44</f>
        <v>1.5112442057267977E-2</v>
      </c>
      <c r="E44" s="94">
        <f>IF(Checklist!C44="X",0,1)</f>
        <v>1</v>
      </c>
      <c r="F44" s="98">
        <f t="shared" ref="F44:F50" si="6">C44*D44*E44</f>
        <v>0</v>
      </c>
      <c r="G44" s="98">
        <f t="shared" ref="G44:G50" si="7">D44*E44*$C$6</f>
        <v>6.0449768229071908E-2</v>
      </c>
      <c r="H44" s="95">
        <f>F44/G44</f>
        <v>0</v>
      </c>
    </row>
    <row r="45" spans="1:9" ht="25.5" x14ac:dyDescent="0.25">
      <c r="A45" s="400">
        <f>Checklist!A45</f>
        <v>8.0020000000000007</v>
      </c>
      <c r="B45" s="401" t="str">
        <f>Checklist!B45</f>
        <v>This entity requires a criminal history check, verification of Social Security number and verification of immigration status for personnel operating entity vehicles.</v>
      </c>
      <c r="C45" s="93">
        <f>Checklist!D45</f>
        <v>0</v>
      </c>
      <c r="D45" s="98">
        <f>Weights!C45</f>
        <v>1.5338182001970922E-2</v>
      </c>
      <c r="E45" s="94">
        <f>IF(Checklist!C45="X",0,1)</f>
        <v>1</v>
      </c>
      <c r="F45" s="98">
        <f t="shared" si="6"/>
        <v>0</v>
      </c>
      <c r="G45" s="98">
        <f t="shared" si="7"/>
        <v>6.1352728007883689E-2</v>
      </c>
      <c r="H45" s="95">
        <f t="shared" si="0"/>
        <v>0</v>
      </c>
    </row>
    <row r="46" spans="1:9" ht="38.25" x14ac:dyDescent="0.25">
      <c r="A46" s="403">
        <f>Checklist!A46</f>
        <v>8.0030000000000001</v>
      </c>
      <c r="B46" s="404" t="str">
        <f>Checklist!B46</f>
        <v>This entity requires a criminal history check, verification of Social Security number and verification of immigration status for non-driver employees with access to security related information or restricted areas.</v>
      </c>
      <c r="C46" s="93">
        <f>Checklist!D46</f>
        <v>0</v>
      </c>
      <c r="D46" s="98">
        <f>Weights!C46</f>
        <v>1.4502500656137465E-2</v>
      </c>
      <c r="E46" s="94">
        <f>IF(Checklist!C46="X",0,1)</f>
        <v>1</v>
      </c>
      <c r="F46" s="98">
        <f t="shared" si="6"/>
        <v>0</v>
      </c>
      <c r="G46" s="98">
        <f t="shared" si="7"/>
        <v>5.8010002624549861E-2</v>
      </c>
      <c r="H46" s="95">
        <f t="shared" si="0"/>
        <v>0</v>
      </c>
    </row>
    <row r="47" spans="1:9" ht="51" x14ac:dyDescent="0.25">
      <c r="A47" s="403">
        <f>Checklist!A47</f>
        <v>8.0039999999999996</v>
      </c>
      <c r="B47" s="404" t="str">
        <f>Checklist!B47</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47" s="93">
        <f>Checklist!D47</f>
        <v>0</v>
      </c>
      <c r="D47" s="98">
        <f>Weights!C47</f>
        <v>8.8410183374321907E-3</v>
      </c>
      <c r="E47" s="94">
        <f>IF(Checklist!C47="X",0,1)</f>
        <v>1</v>
      </c>
      <c r="F47" s="98">
        <f t="shared" si="6"/>
        <v>0</v>
      </c>
      <c r="G47" s="98">
        <f t="shared" si="7"/>
        <v>3.5364073349728763E-2</v>
      </c>
      <c r="H47" s="95">
        <f>F47/G47</f>
        <v>0</v>
      </c>
    </row>
    <row r="48" spans="1:9" ht="25.5" x14ac:dyDescent="0.25">
      <c r="A48" s="403">
        <f>Checklist!A48</f>
        <v>8.0050000000000008</v>
      </c>
      <c r="B48" s="404" t="str">
        <f>Checklist!B48</f>
        <v>This entity has security-related criteria that would disqualify current or prospective personnel from employment.</v>
      </c>
      <c r="C48" s="93">
        <f>Checklist!D48</f>
        <v>0</v>
      </c>
      <c r="D48" s="98">
        <f>Weights!C48</f>
        <v>1.3266727411891157E-2</v>
      </c>
      <c r="E48" s="94">
        <f>IF(Checklist!C48="X",0,1)</f>
        <v>1</v>
      </c>
      <c r="F48" s="98">
        <f t="shared" si="6"/>
        <v>0</v>
      </c>
      <c r="G48" s="98">
        <f t="shared" si="7"/>
        <v>5.3066909647564629E-2</v>
      </c>
      <c r="H48" s="95">
        <f t="shared" si="0"/>
        <v>0</v>
      </c>
    </row>
    <row r="49" spans="1:8" ht="25.5" x14ac:dyDescent="0.25">
      <c r="A49" s="403">
        <f>Checklist!A49</f>
        <v>8.0060000000000002</v>
      </c>
      <c r="B49" s="404" t="str">
        <f>Checklist!B49</f>
        <v>This entity has policies to address criminal allegations that may arise or come to light involving current employees.</v>
      </c>
      <c r="C49" s="93">
        <f>Checklist!D49</f>
        <v>0</v>
      </c>
      <c r="D49" s="98">
        <f>Weights!C49</f>
        <v>1.2430324531782213E-2</v>
      </c>
      <c r="E49" s="94">
        <f>IF(Checklist!C49="X",0,1)</f>
        <v>1</v>
      </c>
      <c r="F49" s="98">
        <f t="shared" si="6"/>
        <v>0</v>
      </c>
      <c r="G49" s="98">
        <f t="shared" si="7"/>
        <v>4.9721298127128853E-2</v>
      </c>
      <c r="H49" s="95">
        <f>F49/G49</f>
        <v>0</v>
      </c>
    </row>
    <row r="50" spans="1:8" ht="51" x14ac:dyDescent="0.25">
      <c r="A50" s="403">
        <f>Checklist!A50</f>
        <v>8.0069999999999997</v>
      </c>
      <c r="B50" s="404" t="str">
        <f>Checklist!B50</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50" s="93">
        <f>Checklist!D50</f>
        <v>0</v>
      </c>
      <c r="D50" s="98">
        <f>Weights!C50</f>
        <v>1.325176033827897E-2</v>
      </c>
      <c r="E50" s="94">
        <f>IF(Checklist!C50="X",0,1)</f>
        <v>1</v>
      </c>
      <c r="F50" s="98">
        <f t="shared" si="6"/>
        <v>0</v>
      </c>
      <c r="G50" s="98">
        <f t="shared" si="7"/>
        <v>5.3007041353115882E-2</v>
      </c>
      <c r="H50" s="95">
        <f>F50/G50</f>
        <v>0</v>
      </c>
    </row>
    <row r="51" spans="1:8" x14ac:dyDescent="0.25">
      <c r="A51" s="396"/>
      <c r="B51" s="397" t="str">
        <f>Checklist!B51</f>
        <v xml:space="preserve">SAI # 9 – Develop and Follow Security Training Plan(s) </v>
      </c>
      <c r="C51" s="398"/>
      <c r="D51" s="37"/>
      <c r="E51" s="41">
        <f>SUM(E52:E58)</f>
        <v>7</v>
      </c>
      <c r="F51" s="37">
        <f>SUM(F52:F58)</f>
        <v>0</v>
      </c>
      <c r="G51" s="37">
        <f>SUM(G52:G58)</f>
        <v>0.41430320196368947</v>
      </c>
      <c r="H51" s="24">
        <f>F51/G51</f>
        <v>0</v>
      </c>
    </row>
    <row r="52" spans="1:8" ht="25.5" x14ac:dyDescent="0.25">
      <c r="A52" s="400">
        <f>Checklist!A52</f>
        <v>9.0009999999999994</v>
      </c>
      <c r="B52" s="401" t="str">
        <f>Checklist!B52</f>
        <v xml:space="preserve">This entity provides general security awareness training to all employees (separate from or in addition to regular safety training).  </v>
      </c>
      <c r="C52" s="93">
        <f>Checklist!D52</f>
        <v>0</v>
      </c>
      <c r="D52" s="98">
        <f>Weights!C52</f>
        <v>1.6685170214738348E-2</v>
      </c>
      <c r="E52" s="94">
        <f>IF(Checklist!C52="X",0,1)</f>
        <v>1</v>
      </c>
      <c r="F52" s="98">
        <f t="shared" ref="F52:F58" si="8">C52*D52*E52</f>
        <v>0</v>
      </c>
      <c r="G52" s="98">
        <f t="shared" ref="G52:G58" si="9">D52*E52*$C$6</f>
        <v>6.6740680858953391E-2</v>
      </c>
      <c r="H52" s="95">
        <f>F52/G52</f>
        <v>0</v>
      </c>
    </row>
    <row r="53" spans="1:8" ht="25.5" x14ac:dyDescent="0.25">
      <c r="A53" s="403">
        <f>Checklist!A53</f>
        <v>9.0020000000000007</v>
      </c>
      <c r="B53" s="404" t="str">
        <f>Checklist!B53</f>
        <v>This entity provides additional security training to employees having specific security responsibilities.</v>
      </c>
      <c r="C53" s="93">
        <f>Checklist!D53</f>
        <v>0</v>
      </c>
      <c r="D53" s="98">
        <f>Weights!C53</f>
        <v>1.5755381203810023E-2</v>
      </c>
      <c r="E53" s="94">
        <f>IF(Checklist!C53="X",0,1)</f>
        <v>1</v>
      </c>
      <c r="F53" s="98">
        <f t="shared" si="8"/>
        <v>0</v>
      </c>
      <c r="G53" s="98">
        <f t="shared" si="9"/>
        <v>6.3021524815240093E-2</v>
      </c>
      <c r="H53" s="95">
        <f t="shared" si="0"/>
        <v>0</v>
      </c>
    </row>
    <row r="54" spans="1:8" x14ac:dyDescent="0.25">
      <c r="A54" s="403">
        <f>Checklist!A54</f>
        <v>9.0030000000000001</v>
      </c>
      <c r="B54" s="404" t="str">
        <f>Checklist!B54</f>
        <v>This entity provides periodic security re-training to all employees.</v>
      </c>
      <c r="C54" s="93">
        <f>Checklist!D54</f>
        <v>0</v>
      </c>
      <c r="D54" s="98">
        <f>Weights!C54</f>
        <v>1.4181102521076053E-2</v>
      </c>
      <c r="E54" s="94">
        <f>IF(Checklist!C54="X",0,1)</f>
        <v>1</v>
      </c>
      <c r="F54" s="98">
        <f t="shared" si="8"/>
        <v>0</v>
      </c>
      <c r="G54" s="98">
        <f t="shared" si="9"/>
        <v>5.6724410084304212E-2</v>
      </c>
      <c r="H54" s="95">
        <f t="shared" si="0"/>
        <v>0</v>
      </c>
    </row>
    <row r="55" spans="1:8" ht="38.25" x14ac:dyDescent="0.25">
      <c r="A55" s="403">
        <f>Checklist!A55</f>
        <v>9.0039999999999996</v>
      </c>
      <c r="B55" s="404" t="str">
        <f>Checklist!B55</f>
        <v>The security training/re-training offered by this entity is specific to and appropriate for the type of transportation operation being conducted (trucking, school bus, motor coach or infrastructure mode).</v>
      </c>
      <c r="C55" s="93">
        <f>Checklist!D55</f>
        <v>0</v>
      </c>
      <c r="D55" s="98">
        <f>Weights!C55</f>
        <v>1.5273281208602095E-2</v>
      </c>
      <c r="E55" s="94">
        <f>IF(Checklist!C55="X",0,1)</f>
        <v>1</v>
      </c>
      <c r="F55" s="98">
        <f t="shared" si="8"/>
        <v>0</v>
      </c>
      <c r="G55" s="98">
        <f t="shared" si="9"/>
        <v>6.1093124834408381E-2</v>
      </c>
      <c r="H55" s="95">
        <f t="shared" si="0"/>
        <v>0</v>
      </c>
    </row>
    <row r="56" spans="1:8" x14ac:dyDescent="0.25">
      <c r="A56" s="406">
        <f>Checklist!A56</f>
        <v>9.0050000000000008</v>
      </c>
      <c r="B56" s="407" t="str">
        <f>Checklist!B56</f>
        <v>The entity provides Active Shooter training to all employees.</v>
      </c>
      <c r="C56" s="93">
        <f>Checklist!D56</f>
        <v>0</v>
      </c>
      <c r="D56" s="98">
        <f>Weights!C56</f>
        <v>1.4800000000000001E-2</v>
      </c>
      <c r="E56" s="94">
        <f>IF(Checklist!C56="X",0,1)</f>
        <v>1</v>
      </c>
      <c r="F56" s="98">
        <f t="shared" ref="F56" si="10">C56*D56*E56</f>
        <v>0</v>
      </c>
      <c r="G56" s="98">
        <f t="shared" ref="G56" si="11">D56*E56*$C$6</f>
        <v>5.9200000000000003E-2</v>
      </c>
      <c r="H56" s="95">
        <f t="shared" ref="H56" si="12">F56/G56</f>
        <v>0</v>
      </c>
    </row>
    <row r="57" spans="1:8" ht="38.25" x14ac:dyDescent="0.25">
      <c r="A57" s="403">
        <f>Checklist!A57</f>
        <v>9.0060000000000002</v>
      </c>
      <c r="B57" s="404" t="str">
        <f>Checklist!B57</f>
        <v>This entity has comparable security training requirements for both regular employees and contracted employees with security responsibilities or access to security-related information.</v>
      </c>
      <c r="C57" s="93">
        <f>Checklist!D57</f>
        <v>0</v>
      </c>
      <c r="D57" s="98">
        <f>Weights!C57</f>
        <v>1.456390811604099E-2</v>
      </c>
      <c r="E57" s="94">
        <f>IF(Checklist!C57="X",0,1)</f>
        <v>1</v>
      </c>
      <c r="F57" s="98">
        <f t="shared" si="8"/>
        <v>0</v>
      </c>
      <c r="G57" s="98">
        <f t="shared" si="9"/>
        <v>5.8255632464163959E-2</v>
      </c>
      <c r="H57" s="95">
        <f t="shared" si="0"/>
        <v>0</v>
      </c>
    </row>
    <row r="58" spans="1:8" ht="25.5" x14ac:dyDescent="0.25">
      <c r="A58" s="403">
        <f>Checklist!A58</f>
        <v>9.0069999999999997</v>
      </c>
      <c r="B58" s="404" t="str">
        <f>Checklist!B58</f>
        <v>This entity requires documentation and retention of records relating to security training received by employees.</v>
      </c>
      <c r="C58" s="93">
        <f>Checklist!D58</f>
        <v>0</v>
      </c>
      <c r="D58" s="98">
        <f>Weights!C58</f>
        <v>1.2316957226654865E-2</v>
      </c>
      <c r="E58" s="94">
        <f>IF(Checklist!C58="X",0,1)</f>
        <v>1</v>
      </c>
      <c r="F58" s="98">
        <f t="shared" si="8"/>
        <v>0</v>
      </c>
      <c r="G58" s="98">
        <f t="shared" si="9"/>
        <v>4.926782890661946E-2</v>
      </c>
      <c r="H58" s="95">
        <f>F58/G58</f>
        <v>0</v>
      </c>
    </row>
    <row r="59" spans="1:8" x14ac:dyDescent="0.25">
      <c r="A59" s="396"/>
      <c r="B59" s="397" t="str">
        <f>Checklist!B59</f>
        <v>SAI # 10 –Participates in Security Exercises &amp; Drills</v>
      </c>
      <c r="C59" s="398"/>
      <c r="D59" s="37"/>
      <c r="E59" s="41">
        <f>SUM(E60:E64)</f>
        <v>5</v>
      </c>
      <c r="F59" s="37">
        <f>SUM(F60:F64)</f>
        <v>0</v>
      </c>
      <c r="G59" s="37">
        <f>SUM(G60:G64)</f>
        <v>0.48011711643525828</v>
      </c>
      <c r="H59" s="24">
        <f t="shared" si="0"/>
        <v>0</v>
      </c>
    </row>
    <row r="60" spans="1:8" ht="25.5" x14ac:dyDescent="0.25">
      <c r="A60" s="400">
        <f>Checklist!A60</f>
        <v>10.000999999999999</v>
      </c>
      <c r="B60" s="401" t="str">
        <f>Checklist!B60</f>
        <v>This entity meets with outside agencies (i.e.; law enforcement/first responders/Federal officials) regarding security support and or issues.</v>
      </c>
      <c r="C60" s="93">
        <f>Checklist!D60</f>
        <v>0</v>
      </c>
      <c r="D60" s="98">
        <f>Weights!C60</f>
        <v>2.6440160056988921E-2</v>
      </c>
      <c r="E60" s="94">
        <f>IF(Checklist!C60="X",0,1)</f>
        <v>1</v>
      </c>
      <c r="F60" s="98">
        <f>C60*D60*E60</f>
        <v>0</v>
      </c>
      <c r="G60" s="98">
        <f>D60*E60*$C$6</f>
        <v>0.10576064022795569</v>
      </c>
      <c r="H60" s="95">
        <f t="shared" si="0"/>
        <v>0</v>
      </c>
    </row>
    <row r="61" spans="1:8" ht="25.5" x14ac:dyDescent="0.25">
      <c r="A61" s="403">
        <f>Checklist!A61</f>
        <v>10.002000000000001</v>
      </c>
      <c r="B61" s="404" t="str">
        <f>Checklist!B61</f>
        <v>Personnel at this entity have actually conducted or participated in some type of exercises/drills that involve security related activities.</v>
      </c>
      <c r="C61" s="93">
        <f>Checklist!D61</f>
        <v>0</v>
      </c>
      <c r="D61" s="98">
        <f>Weights!C61</f>
        <v>2.4167920608083353E-2</v>
      </c>
      <c r="E61" s="94">
        <f>IF(Checklist!C61="X",0,1)</f>
        <v>1</v>
      </c>
      <c r="F61" s="98">
        <f>C61*D61*E61</f>
        <v>0</v>
      </c>
      <c r="G61" s="98">
        <f>D61*E61*$C$6</f>
        <v>9.6671682432333414E-2</v>
      </c>
      <c r="H61" s="95">
        <f t="shared" si="0"/>
        <v>0</v>
      </c>
    </row>
    <row r="62" spans="1:8" ht="25.5" x14ac:dyDescent="0.25">
      <c r="A62" s="406">
        <f>Checklist!A62</f>
        <v>10.003</v>
      </c>
      <c r="B62" s="407" t="str">
        <f>Checklist!B62</f>
        <v>The entity has consulted local law enforcement/ first responders when developing active shooter plans and procedures.</v>
      </c>
      <c r="C62" s="93">
        <f>Checklist!D62</f>
        <v>0</v>
      </c>
      <c r="D62" s="98">
        <f>Weights!C62</f>
        <v>2.4E-2</v>
      </c>
      <c r="E62" s="94">
        <f>IF(Checklist!C62="X",0,1)</f>
        <v>1</v>
      </c>
      <c r="F62" s="98">
        <f t="shared" ref="F62:F63" si="13">C62*D62*E62</f>
        <v>0</v>
      </c>
      <c r="G62" s="98">
        <f t="shared" ref="G62:G63" si="14">D62*E62*$C$6</f>
        <v>9.6000000000000002E-2</v>
      </c>
      <c r="H62" s="95">
        <f t="shared" ref="H62:H63" si="15">F62/G62</f>
        <v>0</v>
      </c>
    </row>
    <row r="63" spans="1:8" ht="25.5" x14ac:dyDescent="0.25">
      <c r="A63" s="406">
        <f>Checklist!A63</f>
        <v>10.004</v>
      </c>
      <c r="B63" s="407" t="str">
        <f>Checklist!B63</f>
        <v>The entity conducts exercises (tabletop or full-scale) that specifically focus on active shooter scenarios.</v>
      </c>
      <c r="C63" s="93">
        <f>Checklist!D63</f>
        <v>0</v>
      </c>
      <c r="D63" s="98">
        <f>Weights!C63</f>
        <v>2.4E-2</v>
      </c>
      <c r="E63" s="94">
        <f>IF(Checklist!C63="X",0,1)</f>
        <v>1</v>
      </c>
      <c r="F63" s="98">
        <f t="shared" si="13"/>
        <v>0</v>
      </c>
      <c r="G63" s="98">
        <f t="shared" si="14"/>
        <v>9.6000000000000002E-2</v>
      </c>
      <c r="H63" s="95">
        <f t="shared" si="15"/>
        <v>0</v>
      </c>
    </row>
    <row r="64" spans="1:8" ht="25.5" x14ac:dyDescent="0.25">
      <c r="A64" s="403">
        <f>Checklist!A64</f>
        <v>10.005000000000001</v>
      </c>
      <c r="B64" s="404" t="str">
        <f>Checklist!B64</f>
        <v>This entity has administrative and/or security personnel trained in the National Incident Management System (NIMS) or Incident Command System (ICS).</v>
      </c>
      <c r="C64" s="93">
        <f>Checklist!D64</f>
        <v>0</v>
      </c>
      <c r="D64" s="98">
        <f>Weights!C64</f>
        <v>2.1421198443742313E-2</v>
      </c>
      <c r="E64" s="94">
        <f>IF(Checklist!C64="X",0,1)</f>
        <v>1</v>
      </c>
      <c r="F64" s="98">
        <f>C64*D64*E64</f>
        <v>0</v>
      </c>
      <c r="G64" s="98">
        <f>D64*E64*$C$6</f>
        <v>8.5684793774969251E-2</v>
      </c>
      <c r="H64" s="95">
        <f>F64/G64</f>
        <v>0</v>
      </c>
    </row>
    <row r="65" spans="1:9" x14ac:dyDescent="0.25">
      <c r="A65" s="392"/>
      <c r="B65" s="393"/>
      <c r="C65" s="375" t="str">
        <f>Checklist!D65</f>
        <v>Facility Security</v>
      </c>
      <c r="D65" s="394"/>
      <c r="E65" s="395"/>
      <c r="F65" s="36">
        <f>F66+F76+F90</f>
        <v>0</v>
      </c>
      <c r="G65" s="36">
        <f>G66+G76+G90</f>
        <v>0.95851528384279483</v>
      </c>
      <c r="H65" s="23">
        <f>F65/G65</f>
        <v>0</v>
      </c>
      <c r="I65" s="408"/>
    </row>
    <row r="66" spans="1:9" x14ac:dyDescent="0.25">
      <c r="A66" s="396"/>
      <c r="B66" s="397" t="str">
        <f>Checklist!B66</f>
        <v>SAI # 11 - Maintain Facility Access Control</v>
      </c>
      <c r="C66" s="398"/>
      <c r="D66" s="37"/>
      <c r="E66" s="41">
        <f>SUM(E67:E75)</f>
        <v>9</v>
      </c>
      <c r="F66" s="37">
        <f>SUM(F67:F75)</f>
        <v>0</v>
      </c>
      <c r="G66" s="37">
        <f>SUM(G67:G75)</f>
        <v>0.34541559408509204</v>
      </c>
      <c r="H66" s="24">
        <f>F66/G66</f>
        <v>0</v>
      </c>
    </row>
    <row r="67" spans="1:9" ht="25.5" x14ac:dyDescent="0.25">
      <c r="A67" s="400">
        <f>Checklist!A67</f>
        <v>11.000999999999999</v>
      </c>
      <c r="B67" s="401" t="str">
        <f>Checklist!B67</f>
        <v>This entity has controlled points of entry/exit for employees and restricts non-employee access to buildings, terminals and/or work areas.</v>
      </c>
      <c r="C67" s="93">
        <f>Checklist!D67</f>
        <v>0</v>
      </c>
      <c r="D67" s="98">
        <f>Weights!C67</f>
        <v>1.1035951688360584E-2</v>
      </c>
      <c r="E67" s="94">
        <f>IF(Checklist!C67="X",0,1)</f>
        <v>1</v>
      </c>
      <c r="F67" s="98">
        <f t="shared" ref="F67:F75" si="16">C67*D67*E67</f>
        <v>0</v>
      </c>
      <c r="G67" s="98">
        <f t="shared" ref="G67:G75" si="17">D67*E67*$C$6</f>
        <v>4.4143806753442337E-2</v>
      </c>
      <c r="H67" s="95">
        <f t="shared" ref="H67:H86" si="18">F67/G67</f>
        <v>0</v>
      </c>
    </row>
    <row r="68" spans="1:9" ht="25.5" x14ac:dyDescent="0.25">
      <c r="A68" s="400">
        <f>Checklist!A68</f>
        <v>11.001999999999999</v>
      </c>
      <c r="B68" s="401" t="str">
        <f>Checklist!B68</f>
        <v>This entity has secured all doors, windows, skylights, roof openings and other access points to all buildings, terminals and/or work areas.</v>
      </c>
      <c r="C68" s="93">
        <f>Checklist!D68</f>
        <v>0</v>
      </c>
      <c r="D68" s="98">
        <f>Weights!C68</f>
        <v>1.0570048015048716E-2</v>
      </c>
      <c r="E68" s="94">
        <f>IF(Checklist!C68="X",0,1)</f>
        <v>1</v>
      </c>
      <c r="F68" s="98">
        <f t="shared" si="16"/>
        <v>0</v>
      </c>
      <c r="G68" s="98">
        <f t="shared" si="17"/>
        <v>4.2280192060194864E-2</v>
      </c>
      <c r="H68" s="95">
        <f t="shared" si="18"/>
        <v>0</v>
      </c>
    </row>
    <row r="69" spans="1:9" ht="25.5" x14ac:dyDescent="0.25">
      <c r="A69" s="403">
        <f>Checklist!A69</f>
        <v>11.002999999999998</v>
      </c>
      <c r="B69" s="404" t="str">
        <f>Checklist!B69</f>
        <v>This entity restricts employee access into certain secure areas located within their building or site (i.e.; computer room, administrative areas, dispatch, etc.).</v>
      </c>
      <c r="C69" s="93">
        <f>Checklist!D69</f>
        <v>0</v>
      </c>
      <c r="D69" s="98">
        <f>Weights!C69</f>
        <v>1.0171924546215998E-2</v>
      </c>
      <c r="E69" s="94">
        <f>IF(Checklist!C69="X",0,1)</f>
        <v>1</v>
      </c>
      <c r="F69" s="98">
        <f t="shared" si="16"/>
        <v>0</v>
      </c>
      <c r="G69" s="98">
        <f t="shared" si="17"/>
        <v>4.0687698184863993E-2</v>
      </c>
      <c r="H69" s="95">
        <f t="shared" si="18"/>
        <v>0</v>
      </c>
    </row>
    <row r="70" spans="1:9" ht="25.5" x14ac:dyDescent="0.25">
      <c r="A70" s="400">
        <f>Checklist!A70</f>
        <v>11.003999999999998</v>
      </c>
      <c r="B70" s="401" t="str">
        <f>Checklist!B70</f>
        <v xml:space="preserve">This entity issues photo-identification cards/badges or uses other effective identification methods to identify employees.  </v>
      </c>
      <c r="C70" s="93">
        <f>Checklist!D70</f>
        <v>0</v>
      </c>
      <c r="D70" s="98">
        <f>Weights!C70</f>
        <v>1.0074107879980757E-2</v>
      </c>
      <c r="E70" s="94">
        <f>IF(Checklist!C70="X",0,1)</f>
        <v>1</v>
      </c>
      <c r="F70" s="98">
        <f t="shared" si="16"/>
        <v>0</v>
      </c>
      <c r="G70" s="98">
        <f t="shared" si="17"/>
        <v>4.0296431519923029E-2</v>
      </c>
      <c r="H70" s="95">
        <f t="shared" si="18"/>
        <v>0</v>
      </c>
    </row>
    <row r="71" spans="1:9" ht="25.5" x14ac:dyDescent="0.25">
      <c r="A71" s="403">
        <f>Checklist!A71</f>
        <v>11.004999999999997</v>
      </c>
      <c r="B71" s="404" t="str">
        <f>Checklist!B71</f>
        <v xml:space="preserve">This entity requires employees to carry and/or display their identification card/badge or other form of positive employee ID while on duty.   </v>
      </c>
      <c r="C71" s="93">
        <f>Checklist!D71</f>
        <v>0</v>
      </c>
      <c r="D71" s="98">
        <f>Weights!C71</f>
        <v>9.3671983624140781E-3</v>
      </c>
      <c r="E71" s="94">
        <f>IF(Checklist!C71="X",0,1)</f>
        <v>1</v>
      </c>
      <c r="F71" s="98">
        <f t="shared" si="16"/>
        <v>0</v>
      </c>
      <c r="G71" s="98">
        <f t="shared" si="17"/>
        <v>3.7468793449656312E-2</v>
      </c>
      <c r="H71" s="95">
        <f t="shared" si="18"/>
        <v>0</v>
      </c>
    </row>
    <row r="72" spans="1:9" ht="25.5" x14ac:dyDescent="0.25">
      <c r="A72" s="403">
        <f>Checklist!A72</f>
        <v>11.005999999999997</v>
      </c>
      <c r="B72" s="404" t="str">
        <f>Checklist!B72</f>
        <v xml:space="preserve">This entity has a challenge procedure that requires employees to safely report unknown persons or persons not having proper identification.  </v>
      </c>
      <c r="C72" s="93">
        <f>Checklist!D72</f>
        <v>0</v>
      </c>
      <c r="D72" s="98">
        <f>Weights!C72</f>
        <v>9.7046605352654712E-3</v>
      </c>
      <c r="E72" s="94">
        <f>IF(Checklist!C72="X",0,1)</f>
        <v>1</v>
      </c>
      <c r="F72" s="98">
        <f t="shared" si="16"/>
        <v>0</v>
      </c>
      <c r="G72" s="98">
        <f t="shared" si="17"/>
        <v>3.8818642141061885E-2</v>
      </c>
      <c r="H72" s="95">
        <f t="shared" si="18"/>
        <v>0</v>
      </c>
    </row>
    <row r="73" spans="1:9" ht="38.25" x14ac:dyDescent="0.25">
      <c r="A73" s="403">
        <f>Checklist!A73</f>
        <v>11.006999999999996</v>
      </c>
      <c r="B73" s="404" t="str">
        <f>Checklist!B73</f>
        <v>This entity utilizes advanced physical control locking measures beyond simple locks &amp; keys (i.e.; biometric input, key card, PIN, combination locks) for access to buildings, sites or secure areas (excludes vehicles).</v>
      </c>
      <c r="C73" s="93">
        <f>Checklist!D73</f>
        <v>0</v>
      </c>
      <c r="D73" s="98">
        <f>Weights!C73</f>
        <v>7.7422479142495232E-3</v>
      </c>
      <c r="E73" s="94">
        <f>IF(Checklist!C73="X",0,1)</f>
        <v>1</v>
      </c>
      <c r="F73" s="98">
        <f t="shared" si="16"/>
        <v>0</v>
      </c>
      <c r="G73" s="98">
        <f t="shared" si="17"/>
        <v>3.0968991656998093E-2</v>
      </c>
      <c r="H73" s="95">
        <f t="shared" si="18"/>
        <v>0</v>
      </c>
    </row>
    <row r="74" spans="1:9" ht="38.25" x14ac:dyDescent="0.25">
      <c r="A74" s="403">
        <f>Checklist!A74</f>
        <v>11.007999999999996</v>
      </c>
      <c r="B74" s="404" t="str">
        <f>Checklist!B74</f>
        <v>Where appropriate, entrance and/or exit data to facilities and/or to secure areas can be reviewed as needed (may be written logs, PIN or biometric data, or recorded camera surveillance).</v>
      </c>
      <c r="C74" s="93">
        <f>Checklist!D74</f>
        <v>0</v>
      </c>
      <c r="D74" s="98">
        <f>Weights!C74</f>
        <v>8.003005278778055E-3</v>
      </c>
      <c r="E74" s="94">
        <f>IF(Checklist!C74="X",0,1)</f>
        <v>1</v>
      </c>
      <c r="F74" s="98">
        <f t="shared" si="16"/>
        <v>0</v>
      </c>
      <c r="G74" s="98">
        <f t="shared" si="17"/>
        <v>3.201202111511222E-2</v>
      </c>
      <c r="H74" s="95">
        <f t="shared" si="18"/>
        <v>0</v>
      </c>
    </row>
    <row r="75" spans="1:9" ht="25.5" x14ac:dyDescent="0.25">
      <c r="A75" s="403">
        <f>Checklist!A75</f>
        <v>11.008999999999995</v>
      </c>
      <c r="B75" s="404" t="str">
        <f>Checklist!B75</f>
        <v>This entity utilizes visitor control protocols for non-employees accessing non-public areas.</v>
      </c>
      <c r="C75" s="93">
        <f>Checklist!D75</f>
        <v>0</v>
      </c>
      <c r="D75" s="98">
        <f>Weights!C75</f>
        <v>9.6847543009598355E-3</v>
      </c>
      <c r="E75" s="94">
        <f>IF(Checklist!C75="X",0,1)</f>
        <v>1</v>
      </c>
      <c r="F75" s="98">
        <f t="shared" si="16"/>
        <v>0</v>
      </c>
      <c r="G75" s="98">
        <f t="shared" si="17"/>
        <v>3.8739017203839342E-2</v>
      </c>
      <c r="H75" s="95">
        <f t="shared" si="18"/>
        <v>0</v>
      </c>
    </row>
    <row r="76" spans="1:9" x14ac:dyDescent="0.25">
      <c r="A76" s="396"/>
      <c r="B76" s="397" t="str">
        <f>Checklist!B76</f>
        <v>SAI # 12 - Implement Strong Physical Security at all Locations</v>
      </c>
      <c r="C76" s="398"/>
      <c r="D76" s="37"/>
      <c r="E76" s="41">
        <f>SUM(E77:E89)</f>
        <v>13</v>
      </c>
      <c r="F76" s="37">
        <f>SUM(F77:F89)</f>
        <v>0</v>
      </c>
      <c r="G76" s="37">
        <f>SUM(G77:G89)</f>
        <v>0.33337569357467001</v>
      </c>
      <c r="H76" s="24">
        <f t="shared" si="18"/>
        <v>0</v>
      </c>
    </row>
    <row r="77" spans="1:9" ht="38.25" x14ac:dyDescent="0.25">
      <c r="A77" s="400">
        <f>Checklist!A77</f>
        <v>12.000999999999999</v>
      </c>
      <c r="B77" s="401" t="str">
        <f>Checklist!B77</f>
        <v>This entity utilizes perimeter physical security barriers (fences/gates/walls/planters /bollards, etc.) that restrict both unauthorized vehicle and pedestrian access.</v>
      </c>
      <c r="C77" s="93">
        <f>Checklist!D77</f>
        <v>0</v>
      </c>
      <c r="D77" s="98">
        <f>Weights!C77</f>
        <v>8.0772749622298138E-3</v>
      </c>
      <c r="E77" s="94">
        <f>IF(Checklist!C77="X",0,1)</f>
        <v>1</v>
      </c>
      <c r="F77" s="98">
        <f t="shared" ref="F77:F89" si="19">C77*D77*E77</f>
        <v>0</v>
      </c>
      <c r="G77" s="98">
        <f t="shared" ref="G77:G89" si="20">D77*E77*$C$6</f>
        <v>3.2309099848919255E-2</v>
      </c>
      <c r="H77" s="95">
        <f t="shared" si="18"/>
        <v>0</v>
      </c>
    </row>
    <row r="78" spans="1:9" ht="25.5" x14ac:dyDescent="0.25">
      <c r="A78" s="400">
        <f>Checklist!A78</f>
        <v>12.001999999999999</v>
      </c>
      <c r="B78" s="401" t="str">
        <f>Checklist!B78</f>
        <v xml:space="preserve">All perimeter physical security barriers on site are functional, used as designed, and adequately maintained to effectively restrict vehicle and/or pedestrian access. </v>
      </c>
      <c r="C78" s="93">
        <f>Checklist!D78</f>
        <v>0</v>
      </c>
      <c r="D78" s="98">
        <f>Weights!C78</f>
        <v>7.5776581687457588E-3</v>
      </c>
      <c r="E78" s="94">
        <f>IF(Checklist!C78="X",0,1)</f>
        <v>1</v>
      </c>
      <c r="F78" s="98">
        <f t="shared" si="19"/>
        <v>0</v>
      </c>
      <c r="G78" s="98">
        <f t="shared" si="20"/>
        <v>3.0310632674983035E-2</v>
      </c>
      <c r="H78" s="95">
        <f t="shared" si="18"/>
        <v>0</v>
      </c>
    </row>
    <row r="79" spans="1:9" ht="25.5" x14ac:dyDescent="0.25">
      <c r="A79" s="403">
        <f>Checklist!A79</f>
        <v>12.002999999999998</v>
      </c>
      <c r="B79" s="404" t="str">
        <f>Checklist!B79</f>
        <v>This entity utilizes a tamper resistant intrusion detection system(s) (burglary/robbery alarm).</v>
      </c>
      <c r="C79" s="93">
        <f>Checklist!D79</f>
        <v>0</v>
      </c>
      <c r="D79" s="98">
        <f>Weights!C79</f>
        <v>6.2133917376856751E-3</v>
      </c>
      <c r="E79" s="94">
        <f>IF(Checklist!C79="X",0,1)</f>
        <v>1</v>
      </c>
      <c r="F79" s="98">
        <f t="shared" si="19"/>
        <v>0</v>
      </c>
      <c r="G79" s="98">
        <f t="shared" si="20"/>
        <v>2.48535669507427E-2</v>
      </c>
      <c r="H79" s="95">
        <f t="shared" si="18"/>
        <v>0</v>
      </c>
    </row>
    <row r="80" spans="1:9" x14ac:dyDescent="0.25">
      <c r="A80" s="403">
        <f>Checklist!A80</f>
        <v>12.003999999999998</v>
      </c>
      <c r="B80" s="404" t="str">
        <f>Checklist!B80</f>
        <v>This entity utilizes closed circuit television cameras (CCTV).</v>
      </c>
      <c r="C80" s="93">
        <f>Checklist!D80</f>
        <v>0</v>
      </c>
      <c r="D80" s="98">
        <f>Weights!C80</f>
        <v>6.8876948122509425E-3</v>
      </c>
      <c r="E80" s="94">
        <f>IF(Checklist!C80="X",0,1)</f>
        <v>1</v>
      </c>
      <c r="F80" s="98">
        <f t="shared" si="19"/>
        <v>0</v>
      </c>
      <c r="G80" s="98">
        <f t="shared" si="20"/>
        <v>2.755077924900377E-2</v>
      </c>
      <c r="H80" s="95">
        <f t="shared" si="18"/>
        <v>0</v>
      </c>
    </row>
    <row r="81" spans="1:8" ht="25.5" x14ac:dyDescent="0.25">
      <c r="A81" s="403">
        <f>Checklist!A81</f>
        <v>12.004999999999997</v>
      </c>
      <c r="B81" s="404" t="str">
        <f>Checklist!B81</f>
        <v>The CCTV cameras present are functional and adequately monitored and/or recorded.</v>
      </c>
      <c r="C81" s="93">
        <f>Checklist!D81</f>
        <v>0</v>
      </c>
      <c r="D81" s="98">
        <f>Weights!C81</f>
        <v>6.8085920818407491E-3</v>
      </c>
      <c r="E81" s="94">
        <f>IF(Checklist!C81="X",0,1)</f>
        <v>1</v>
      </c>
      <c r="F81" s="98">
        <f t="shared" si="19"/>
        <v>0</v>
      </c>
      <c r="G81" s="98">
        <f t="shared" si="20"/>
        <v>2.7234368327362996E-2</v>
      </c>
      <c r="H81" s="95">
        <f t="shared" si="18"/>
        <v>0</v>
      </c>
    </row>
    <row r="82" spans="1:8" x14ac:dyDescent="0.25">
      <c r="A82" s="403">
        <f>Checklist!A82</f>
        <v>12.005999999999997</v>
      </c>
      <c r="B82" s="404" t="str">
        <f>Checklist!B82</f>
        <v>This entity has adequate security lighting.</v>
      </c>
      <c r="C82" s="93">
        <f>Checklist!D82</f>
        <v>0</v>
      </c>
      <c r="D82" s="98">
        <f>Weights!C82</f>
        <v>7.0453294857082171E-3</v>
      </c>
      <c r="E82" s="94">
        <f>IF(Checklist!C82="X",0,1)</f>
        <v>1</v>
      </c>
      <c r="F82" s="98">
        <f t="shared" si="19"/>
        <v>0</v>
      </c>
      <c r="G82" s="98">
        <f t="shared" si="20"/>
        <v>2.8181317942832868E-2</v>
      </c>
      <c r="H82" s="95">
        <f t="shared" si="18"/>
        <v>0</v>
      </c>
    </row>
    <row r="83" spans="1:8" ht="25.5" x14ac:dyDescent="0.25">
      <c r="A83" s="403">
        <f>Checklist!A83</f>
        <v>12.006999999999996</v>
      </c>
      <c r="B83" s="404" t="str">
        <f>Checklist!B83</f>
        <v>This entity utilizes key control procedures for buildings, terminals and gates (excludes vehicles).</v>
      </c>
      <c r="C83" s="93">
        <f>Checklist!D83</f>
        <v>0</v>
      </c>
      <c r="D83" s="98">
        <f>Weights!C83</f>
        <v>7.1232652946798848E-3</v>
      </c>
      <c r="E83" s="94">
        <f>IF(Checklist!C83="X",0,1)</f>
        <v>1</v>
      </c>
      <c r="F83" s="98">
        <f t="shared" si="19"/>
        <v>0</v>
      </c>
      <c r="G83" s="98">
        <f t="shared" si="20"/>
        <v>2.8493061178719539E-2</v>
      </c>
      <c r="H83" s="95">
        <f t="shared" si="18"/>
        <v>0</v>
      </c>
    </row>
    <row r="84" spans="1:8" x14ac:dyDescent="0.25">
      <c r="A84" s="403">
        <f>Checklist!A84</f>
        <v>12.007999999999996</v>
      </c>
      <c r="B84" s="404" t="str">
        <f>Checklist!B84</f>
        <v>This entity employs on-site security personnel.</v>
      </c>
      <c r="C84" s="93">
        <f>Checklist!D84</f>
        <v>0</v>
      </c>
      <c r="D84" s="98">
        <f>Weights!C84</f>
        <v>5.1170119810362248E-3</v>
      </c>
      <c r="E84" s="94">
        <f>IF(Checklist!C84="X",0,1)</f>
        <v>1</v>
      </c>
      <c r="F84" s="98">
        <f t="shared" si="19"/>
        <v>0</v>
      </c>
      <c r="G84" s="98">
        <f t="shared" si="20"/>
        <v>2.0468047924144899E-2</v>
      </c>
      <c r="H84" s="95">
        <f t="shared" si="18"/>
        <v>0</v>
      </c>
    </row>
    <row r="85" spans="1:8" ht="25.5" x14ac:dyDescent="0.25">
      <c r="A85" s="403">
        <f>Checklist!A85</f>
        <v>12.008999999999995</v>
      </c>
      <c r="B85" s="404" t="str">
        <f>Checklist!B85</f>
        <v>This entity provides a secure location for employee parking separate from visitor parking.</v>
      </c>
      <c r="C85" s="93">
        <f>Checklist!D85</f>
        <v>0</v>
      </c>
      <c r="D85" s="98">
        <f>Weights!C85</f>
        <v>4.9353322549457613E-3</v>
      </c>
      <c r="E85" s="94">
        <f>IF(Checklist!C85="X",0,1)</f>
        <v>1</v>
      </c>
      <c r="F85" s="98">
        <f t="shared" si="19"/>
        <v>0</v>
      </c>
      <c r="G85" s="98">
        <f t="shared" si="20"/>
        <v>1.9741329019783045E-2</v>
      </c>
      <c r="H85" s="95">
        <f t="shared" si="18"/>
        <v>0</v>
      </c>
    </row>
    <row r="86" spans="1:8" ht="25.5" x14ac:dyDescent="0.25">
      <c r="A86" s="403">
        <f>Checklist!A86</f>
        <v>12.009999999999994</v>
      </c>
      <c r="B86" s="404" t="str">
        <f>Checklist!B86</f>
        <v>Clearly visible and easily understood signs are present that identify restricted or off-limit areas.</v>
      </c>
      <c r="C86" s="93">
        <f>Checklist!D86</f>
        <v>0</v>
      </c>
      <c r="D86" s="98">
        <f>Weights!C86</f>
        <v>5.8368363951159163E-3</v>
      </c>
      <c r="E86" s="94">
        <f>IF(Checklist!C86="X",0,1)</f>
        <v>1</v>
      </c>
      <c r="F86" s="98">
        <f t="shared" si="19"/>
        <v>0</v>
      </c>
      <c r="G86" s="98">
        <f t="shared" si="20"/>
        <v>2.3347345580463665E-2</v>
      </c>
      <c r="H86" s="95">
        <f t="shared" si="18"/>
        <v>0</v>
      </c>
    </row>
    <row r="87" spans="1:8" ht="25.5" x14ac:dyDescent="0.25">
      <c r="A87" s="403">
        <f>Checklist!A87</f>
        <v>12.010999999999994</v>
      </c>
      <c r="B87" s="404" t="str">
        <f>Checklist!B87</f>
        <v xml:space="preserve">Vehicle parking, stopping or standing is controlled, to the extent possible, along perimeter fencing or near restricted areas.  </v>
      </c>
      <c r="C87" s="93">
        <f>Checklist!D87</f>
        <v>0</v>
      </c>
      <c r="D87" s="98">
        <f>Weights!C87</f>
        <v>5.5858237871948364E-3</v>
      </c>
      <c r="E87" s="94">
        <f>IF(Checklist!C87="X",0,1)</f>
        <v>1</v>
      </c>
      <c r="F87" s="98">
        <f t="shared" si="19"/>
        <v>0</v>
      </c>
      <c r="G87" s="98">
        <f t="shared" si="20"/>
        <v>2.2343295148779346E-2</v>
      </c>
      <c r="H87" s="95">
        <f t="shared" ref="H87:H100" si="21">F87/G87</f>
        <v>0</v>
      </c>
    </row>
    <row r="88" spans="1:8" ht="25.5" x14ac:dyDescent="0.25">
      <c r="A88" s="403">
        <f>Checklist!A88</f>
        <v>12.011999999999993</v>
      </c>
      <c r="B88" s="404" t="str">
        <f>Checklist!B88</f>
        <v>This entity controls the growth of vegetation so that sight lines to vehicles, pedestrians, perimeter fences or restricted areas are unobstructed.</v>
      </c>
      <c r="C88" s="93">
        <f>Checklist!D88</f>
        <v>0</v>
      </c>
      <c r="D88" s="98">
        <f>Weights!C88</f>
        <v>5.623797186993261E-3</v>
      </c>
      <c r="E88" s="94">
        <f>IF(Checklist!C88="X",0,1)</f>
        <v>1</v>
      </c>
      <c r="F88" s="98">
        <f t="shared" si="19"/>
        <v>0</v>
      </c>
      <c r="G88" s="98">
        <f t="shared" si="20"/>
        <v>2.2495188747973044E-2</v>
      </c>
      <c r="H88" s="95">
        <f t="shared" si="21"/>
        <v>0</v>
      </c>
    </row>
    <row r="89" spans="1:8" ht="38.25" x14ac:dyDescent="0.25">
      <c r="A89" s="403">
        <f>Checklist!A89</f>
        <v>12.012999999999993</v>
      </c>
      <c r="B89" s="404" t="str">
        <f>Checklist!B89</f>
        <v xml:space="preserve">This entity conducts periodic random security checks on personnel/vehicles and/or other physical security countermeasures (i.e. random perimeter checks, breach/trespass tests, bomb threat drills, etc.).  </v>
      </c>
      <c r="C89" s="93">
        <f>Checklist!D89</f>
        <v>0</v>
      </c>
      <c r="D89" s="98">
        <f>Weights!C89</f>
        <v>6.5119152452404469E-3</v>
      </c>
      <c r="E89" s="94">
        <f>IF(Checklist!C89="X",0,1)</f>
        <v>1</v>
      </c>
      <c r="F89" s="98">
        <f t="shared" si="19"/>
        <v>0</v>
      </c>
      <c r="G89" s="98">
        <f t="shared" si="20"/>
        <v>2.6047660980961788E-2</v>
      </c>
      <c r="H89" s="95">
        <f t="shared" si="21"/>
        <v>0</v>
      </c>
    </row>
    <row r="90" spans="1:8" x14ac:dyDescent="0.25">
      <c r="A90" s="396"/>
      <c r="B90" s="397" t="str">
        <f>Checklist!B90</f>
        <v>SAI # 13 - Enhance Internal and External Cyber Security</v>
      </c>
      <c r="C90" s="398"/>
      <c r="D90" s="37"/>
      <c r="E90" s="41">
        <f>SUM(E91:E96)</f>
        <v>6</v>
      </c>
      <c r="F90" s="37">
        <f>SUM(F91:F96)</f>
        <v>0</v>
      </c>
      <c r="G90" s="37">
        <f>SUM(G91:G96)</f>
        <v>0.27972399618303279</v>
      </c>
      <c r="H90" s="24">
        <f>F90/G90</f>
        <v>0</v>
      </c>
    </row>
    <row r="91" spans="1:8" ht="25.5" x14ac:dyDescent="0.25">
      <c r="A91" s="400">
        <f>Checklist!A91</f>
        <v>13.000999999999999</v>
      </c>
      <c r="B91" s="401" t="str">
        <f>Checklist!B91</f>
        <v>This entity requires an employee logon and password that grants access to limited data consistent with job function.</v>
      </c>
      <c r="C91" s="93">
        <f>Checklist!D91</f>
        <v>0</v>
      </c>
      <c r="D91" s="98">
        <f>Weights!C91</f>
        <v>1.3874394845605225E-2</v>
      </c>
      <c r="E91" s="94">
        <f>IF(Checklist!C91="X",0,1)</f>
        <v>1</v>
      </c>
      <c r="F91" s="98">
        <f t="shared" ref="F91:F96" si="22">C91*D91*E91</f>
        <v>0</v>
      </c>
      <c r="G91" s="98">
        <f t="shared" ref="G91:G96" si="23">D91*E91*$C$6</f>
        <v>5.5497579382420899E-2</v>
      </c>
      <c r="H91" s="95">
        <f t="shared" si="21"/>
        <v>0</v>
      </c>
    </row>
    <row r="92" spans="1:8" ht="38.25" x14ac:dyDescent="0.25">
      <c r="A92" s="403">
        <f>Checklist!A92</f>
        <v>13.001999999999999</v>
      </c>
      <c r="B92" s="404" t="str">
        <f>Checklist!B92</f>
        <v>This entity utilizes an Information Technology (IT) "firewall" that prevents improper IT system access to entity information from both internal and external threats.</v>
      </c>
      <c r="C92" s="93">
        <f>Checklist!D92</f>
        <v>0</v>
      </c>
      <c r="D92" s="98">
        <f>Weights!C92</f>
        <v>1.1177756510455038E-2</v>
      </c>
      <c r="E92" s="94">
        <f>IF(Checklist!C92="X",0,1)</f>
        <v>1</v>
      </c>
      <c r="F92" s="98">
        <f t="shared" si="22"/>
        <v>0</v>
      </c>
      <c r="G92" s="98">
        <f t="shared" si="23"/>
        <v>4.4711026041820152E-2</v>
      </c>
      <c r="H92" s="95">
        <f t="shared" si="21"/>
        <v>0</v>
      </c>
    </row>
    <row r="93" spans="1:8" x14ac:dyDescent="0.25">
      <c r="A93" s="403">
        <f>Checklist!A93</f>
        <v>13.002999999999998</v>
      </c>
      <c r="B93" s="404" t="str">
        <f>Checklist!B93</f>
        <v xml:space="preserve">This entity has sufficient IT security guidelines. </v>
      </c>
      <c r="C93" s="93">
        <f>Checklist!D93</f>
        <v>0</v>
      </c>
      <c r="D93" s="98">
        <f>Weights!C93</f>
        <v>1.180266891251041E-2</v>
      </c>
      <c r="E93" s="94">
        <f>IF(Checklist!C93="X",0,1)</f>
        <v>1</v>
      </c>
      <c r="F93" s="98">
        <f t="shared" si="22"/>
        <v>0</v>
      </c>
      <c r="G93" s="98">
        <f t="shared" si="23"/>
        <v>4.7210675650041639E-2</v>
      </c>
      <c r="H93" s="95">
        <f t="shared" si="21"/>
        <v>0</v>
      </c>
    </row>
    <row r="94" spans="1:8" x14ac:dyDescent="0.25">
      <c r="A94" s="403">
        <f>Checklist!A94</f>
        <v>13.003999999999998</v>
      </c>
      <c r="B94" s="404" t="str">
        <f>Checklist!B94</f>
        <v>This entity identifies a qualified IT security officer or coordinator.</v>
      </c>
      <c r="C94" s="93">
        <f>Checklist!D94</f>
        <v>0</v>
      </c>
      <c r="D94" s="98">
        <f>Weights!C94</f>
        <v>1.0827431946224602E-2</v>
      </c>
      <c r="E94" s="94">
        <f>IF(Checklist!C94="X",0,1)</f>
        <v>1</v>
      </c>
      <c r="F94" s="98">
        <f t="shared" si="22"/>
        <v>0</v>
      </c>
      <c r="G94" s="98">
        <f t="shared" si="23"/>
        <v>4.3309727784898409E-2</v>
      </c>
      <c r="H94" s="95">
        <f t="shared" si="21"/>
        <v>0</v>
      </c>
    </row>
    <row r="95" spans="1:8" x14ac:dyDescent="0.25">
      <c r="A95" s="403">
        <f>Checklist!A95</f>
        <v>13.004999999999997</v>
      </c>
      <c r="B95" s="404" t="str">
        <f>Checklist!B95</f>
        <v>This entity tests their IT system for vulnerabilities.</v>
      </c>
      <c r="C95" s="93">
        <f>Checklist!D95</f>
        <v>0</v>
      </c>
      <c r="D95" s="98">
        <f>Weights!C95</f>
        <v>1.1321373528931969E-2</v>
      </c>
      <c r="E95" s="94">
        <f>IF(Checklist!C95="X",0,1)</f>
        <v>1</v>
      </c>
      <c r="F95" s="98">
        <f t="shared" si="22"/>
        <v>0</v>
      </c>
      <c r="G95" s="98">
        <f t="shared" si="23"/>
        <v>4.5285494115727874E-2</v>
      </c>
      <c r="H95" s="95">
        <f t="shared" si="21"/>
        <v>0</v>
      </c>
    </row>
    <row r="96" spans="1:8" s="405" customFormat="1" ht="25.5" x14ac:dyDescent="0.25">
      <c r="A96" s="403">
        <f>Checklist!A96</f>
        <v>13.005999999999997</v>
      </c>
      <c r="B96" s="404" t="str">
        <f>Checklist!B96</f>
        <v>This entity has off-site backup capability for data generated and system redundancy.</v>
      </c>
      <c r="C96" s="93">
        <f>Checklist!D96</f>
        <v>0</v>
      </c>
      <c r="D96" s="98">
        <f>Weights!C96</f>
        <v>1.0927373302030941E-2</v>
      </c>
      <c r="E96" s="94">
        <f>IF(Checklist!C96="X",0,1)</f>
        <v>1</v>
      </c>
      <c r="F96" s="98">
        <f t="shared" si="22"/>
        <v>0</v>
      </c>
      <c r="G96" s="98">
        <f t="shared" si="23"/>
        <v>4.3709493208123763E-2</v>
      </c>
      <c r="H96" s="95">
        <f t="shared" si="21"/>
        <v>0</v>
      </c>
    </row>
    <row r="97" spans="1:9" s="405" customFormat="1" x14ac:dyDescent="0.25">
      <c r="A97" s="392"/>
      <c r="B97" s="393"/>
      <c r="C97" s="375" t="str">
        <f>Checklist!D97</f>
        <v>Vehicle Security</v>
      </c>
      <c r="D97" s="394"/>
      <c r="E97" s="395"/>
      <c r="F97" s="36">
        <f>F98+F109+F125+F131+F141+F147+F161</f>
        <v>0</v>
      </c>
      <c r="G97" s="36">
        <f>G98+G109+G125+G131+G141+G147+G161</f>
        <v>0.73066929163877192</v>
      </c>
      <c r="H97" s="23">
        <f t="shared" si="21"/>
        <v>0</v>
      </c>
      <c r="I97" s="409"/>
    </row>
    <row r="98" spans="1:9" s="405" customFormat="1" x14ac:dyDescent="0.25">
      <c r="A98" s="396"/>
      <c r="B98" s="397" t="str">
        <f>Checklist!B98</f>
        <v>SAI # 14 - Develop a Robust Vehicle Security Program</v>
      </c>
      <c r="C98" s="398"/>
      <c r="D98" s="37"/>
      <c r="E98" s="41">
        <f>SUM(E99:E108)</f>
        <v>10</v>
      </c>
      <c r="F98" s="37">
        <f>SUM(F99:F108)</f>
        <v>0</v>
      </c>
      <c r="G98" s="37">
        <f>SUM(G99:G108)</f>
        <v>0.17436560525643249</v>
      </c>
      <c r="H98" s="24">
        <f t="shared" si="21"/>
        <v>0</v>
      </c>
    </row>
    <row r="99" spans="1:9" ht="25.5" x14ac:dyDescent="0.25">
      <c r="A99" s="400">
        <f>Checklist!A99</f>
        <v>14.000999999999999</v>
      </c>
      <c r="B99" s="401" t="str">
        <f>Checklist!B99</f>
        <v xml:space="preserve">The vehicles used by this entity are equipped with appropriate door/window locks and their use is required when unattended (if not prohibited by State law). </v>
      </c>
      <c r="C99" s="93">
        <f>Checklist!D99</f>
        <v>0</v>
      </c>
      <c r="D99" s="98">
        <f>Weights!C99</f>
        <v>5.2756887884349039E-3</v>
      </c>
      <c r="E99" s="94">
        <f>IF(Checklist!C99="X",0,1)</f>
        <v>1</v>
      </c>
      <c r="F99" s="98">
        <f t="shared" ref="F99:F108" si="24">C99*D99*E99</f>
        <v>0</v>
      </c>
      <c r="G99" s="98">
        <f t="shared" ref="G99:G108" si="25">D99*E99*$C$6</f>
        <v>2.1102755153739616E-2</v>
      </c>
      <c r="H99" s="95">
        <f t="shared" si="21"/>
        <v>0</v>
      </c>
    </row>
    <row r="100" spans="1:9" ht="38.25" x14ac:dyDescent="0.25">
      <c r="A100" s="403">
        <f>Checklist!A100</f>
        <v>14.001999999999999</v>
      </c>
      <c r="B100" s="404" t="str">
        <f>Checklist!B100</f>
        <v>This entity provides some type of supplemental equipment for securing vehicles, which may include steering wheel locks, theft alarms, "kill switches," or other devices.</v>
      </c>
      <c r="C100" s="93">
        <f>Checklist!D100</f>
        <v>0</v>
      </c>
      <c r="D100" s="98">
        <f>Weights!C100</f>
        <v>4.2691024732844805E-3</v>
      </c>
      <c r="E100" s="94">
        <f>IF(Checklist!C100="X",0,1)</f>
        <v>1</v>
      </c>
      <c r="F100" s="98">
        <f t="shared" si="24"/>
        <v>0</v>
      </c>
      <c r="G100" s="98">
        <f t="shared" si="25"/>
        <v>1.7076409893137922E-2</v>
      </c>
      <c r="H100" s="95">
        <f t="shared" si="21"/>
        <v>0</v>
      </c>
    </row>
    <row r="101" spans="1:9" ht="25.5" x14ac:dyDescent="0.25">
      <c r="A101" s="403">
        <f>Checklist!A101</f>
        <v>14.002999999999998</v>
      </c>
      <c r="B101" s="404" t="str">
        <f>Checklist!B101</f>
        <v>This entity utilizes a key control program for their vehicles (separate from key control for buildings.)</v>
      </c>
      <c r="C101" s="93">
        <f>Checklist!D101</f>
        <v>0</v>
      </c>
      <c r="D101" s="98">
        <f>Weights!C101</f>
        <v>4.6148918247421421E-3</v>
      </c>
      <c r="E101" s="94">
        <f>IF(Checklist!C101="X",0,1)</f>
        <v>1</v>
      </c>
      <c r="F101" s="98">
        <f t="shared" si="24"/>
        <v>0</v>
      </c>
      <c r="G101" s="98">
        <f t="shared" si="25"/>
        <v>1.8459567298968568E-2</v>
      </c>
      <c r="H101" s="95">
        <f t="shared" ref="H101:H108" si="26">F101/G101</f>
        <v>0</v>
      </c>
    </row>
    <row r="102" spans="1:9" ht="25.5" x14ac:dyDescent="0.25">
      <c r="A102" s="403">
        <f>Checklist!A102</f>
        <v>14.003999999999998</v>
      </c>
      <c r="B102" s="404" t="str">
        <f>Checklist!B102</f>
        <v>This entity employs technology that requires the use of key card, PIN or biometric input to enter or start vehicles.</v>
      </c>
      <c r="C102" s="93">
        <f>Checklist!D102</f>
        <v>0</v>
      </c>
      <c r="D102" s="98">
        <f>Weights!C102</f>
        <v>3.4089840932875915E-3</v>
      </c>
      <c r="E102" s="94">
        <f>IF(Checklist!C102="X",0,1)</f>
        <v>1</v>
      </c>
      <c r="F102" s="98">
        <f t="shared" si="24"/>
        <v>0</v>
      </c>
      <c r="G102" s="98">
        <f t="shared" si="25"/>
        <v>1.3635936373150366E-2</v>
      </c>
      <c r="H102" s="95">
        <f t="shared" si="26"/>
        <v>0</v>
      </c>
    </row>
    <row r="103" spans="1:9" x14ac:dyDescent="0.25">
      <c r="A103" s="403">
        <f>Checklist!A103</f>
        <v>14.004999999999997</v>
      </c>
      <c r="B103" s="404" t="str">
        <f>Checklist!B103</f>
        <v>This entity equips vehicles or provides drivers with panic button capability.</v>
      </c>
      <c r="C103" s="93">
        <f>Checklist!D103</f>
        <v>0</v>
      </c>
      <c r="D103" s="98">
        <f>Weights!C103</f>
        <v>4.0240370111261073E-3</v>
      </c>
      <c r="E103" s="94">
        <f>IF(Checklist!C103="X",0,1)</f>
        <v>1</v>
      </c>
      <c r="F103" s="98">
        <f t="shared" si="24"/>
        <v>0</v>
      </c>
      <c r="G103" s="98">
        <f t="shared" si="25"/>
        <v>1.6096148044504429E-2</v>
      </c>
      <c r="H103" s="95">
        <f t="shared" si="26"/>
        <v>0</v>
      </c>
    </row>
    <row r="104" spans="1:9" ht="25.5" x14ac:dyDescent="0.25">
      <c r="A104" s="403">
        <f>Checklist!A104</f>
        <v>14.005999999999997</v>
      </c>
      <c r="B104" s="404" t="str">
        <f>Checklist!B104</f>
        <v>This entity uses a unique distress code or signals to allow dispatch and drivers or other employees to communicate in the event of an emergency situation.</v>
      </c>
      <c r="C104" s="93">
        <f>Checklist!D104</f>
        <v>0</v>
      </c>
      <c r="D104" s="98">
        <f>Weights!C104</f>
        <v>4.0240370111261073E-3</v>
      </c>
      <c r="E104" s="94">
        <f>IF(Checklist!C104="X",0,1)</f>
        <v>1</v>
      </c>
      <c r="F104" s="98">
        <f t="shared" ref="F104" si="27">C104*D104*E104</f>
        <v>0</v>
      </c>
      <c r="G104" s="98">
        <f t="shared" ref="G104" si="28">D104*E104*$C$6</f>
        <v>1.6096148044504429E-2</v>
      </c>
      <c r="H104" s="95">
        <f t="shared" ref="H104" si="29">F104/G104</f>
        <v>0</v>
      </c>
    </row>
    <row r="105" spans="1:9" ht="25.5" x14ac:dyDescent="0.25">
      <c r="A105" s="403">
        <f>Checklist!A105</f>
        <v>14.006999999999996</v>
      </c>
      <c r="B105" s="404" t="str">
        <f>Checklist!B105</f>
        <v xml:space="preserve">This entity uses vehicles equipped with an interior and/or exterior on-board, functioning and recording video camera. </v>
      </c>
      <c r="C105" s="93">
        <f>Checklist!D105</f>
        <v>0</v>
      </c>
      <c r="D105" s="98">
        <f>Weights!C105</f>
        <v>3.7472213106528665E-3</v>
      </c>
      <c r="E105" s="94">
        <f>IF(Checklist!C105="X",0,1)</f>
        <v>1</v>
      </c>
      <c r="F105" s="98">
        <f t="shared" si="24"/>
        <v>0</v>
      </c>
      <c r="G105" s="98">
        <f t="shared" si="25"/>
        <v>1.4988885242611466E-2</v>
      </c>
      <c r="H105" s="95">
        <f t="shared" si="26"/>
        <v>0</v>
      </c>
    </row>
    <row r="106" spans="1:9" x14ac:dyDescent="0.25">
      <c r="A106" s="400">
        <f>Checklist!A106</f>
        <v>14.007999999999996</v>
      </c>
      <c r="B106" s="401" t="str">
        <f>Checklist!B106</f>
        <v>This entity uses vehicles equipped with GPS or land based tracking system.</v>
      </c>
      <c r="C106" s="93">
        <f>Checklist!D106</f>
        <v>0</v>
      </c>
      <c r="D106" s="98">
        <f>Weights!C106</f>
        <v>4.8545781285402436E-3</v>
      </c>
      <c r="E106" s="94">
        <f>IF(Checklist!C106="X",0,1)</f>
        <v>1</v>
      </c>
      <c r="F106" s="98">
        <f t="shared" si="24"/>
        <v>0</v>
      </c>
      <c r="G106" s="98">
        <f t="shared" si="25"/>
        <v>1.9418312514160974E-2</v>
      </c>
      <c r="H106" s="95">
        <f t="shared" si="26"/>
        <v>0</v>
      </c>
    </row>
    <row r="107" spans="1:9" x14ac:dyDescent="0.25">
      <c r="A107" s="403">
        <f>Checklist!A107</f>
        <v>14.008999999999995</v>
      </c>
      <c r="B107" s="404" t="str">
        <f>Checklist!B107</f>
        <v>This entity prohibits unauthorized passengers in entity vehicles.</v>
      </c>
      <c r="C107" s="93">
        <f>Checklist!D107</f>
        <v>0</v>
      </c>
      <c r="D107" s="98">
        <f>Weights!C107</f>
        <v>4.7488466336368523E-3</v>
      </c>
      <c r="E107" s="94">
        <f>IF(Checklist!C107="X",0,1)</f>
        <v>1</v>
      </c>
      <c r="F107" s="98">
        <f t="shared" si="24"/>
        <v>0</v>
      </c>
      <c r="G107" s="98">
        <f t="shared" si="25"/>
        <v>1.8995386534547409E-2</v>
      </c>
      <c r="H107" s="95">
        <f t="shared" si="26"/>
        <v>0</v>
      </c>
    </row>
    <row r="108" spans="1:9" ht="25.5" x14ac:dyDescent="0.25">
      <c r="A108" s="403">
        <f>Checklist!A108</f>
        <v>14.009999999999994</v>
      </c>
      <c r="B108" s="404" t="str">
        <f>Checklist!B108</f>
        <v>This entity restricts or has policies regarding overnight parking of entity vehicles at off-site locations (i.e.; residences, shopping centers, parking lots, etc.).</v>
      </c>
      <c r="C108" s="93">
        <f>Checklist!D108</f>
        <v>0</v>
      </c>
      <c r="D108" s="98">
        <f>Weights!C108</f>
        <v>4.6240140392768249E-3</v>
      </c>
      <c r="E108" s="94">
        <f>IF(Checklist!C108="X",0,1)</f>
        <v>1</v>
      </c>
      <c r="F108" s="98">
        <f t="shared" si="24"/>
        <v>0</v>
      </c>
      <c r="G108" s="98">
        <f t="shared" si="25"/>
        <v>1.84960561571073E-2</v>
      </c>
      <c r="H108" s="95">
        <f t="shared" si="26"/>
        <v>0</v>
      </c>
    </row>
    <row r="109" spans="1:9" x14ac:dyDescent="0.25">
      <c r="A109" s="396"/>
      <c r="B109" s="397" t="str">
        <f>Checklist!B109</f>
        <v xml:space="preserve">SAI # 15 - Develop a Solid Cargo/Passenger Security Program.  </v>
      </c>
      <c r="C109" s="398"/>
      <c r="D109" s="37"/>
      <c r="E109" s="41">
        <f>SUM(E110:E124)</f>
        <v>0</v>
      </c>
      <c r="F109" s="37">
        <f>F110+F115+F120</f>
        <v>0</v>
      </c>
      <c r="G109" s="37">
        <f>G110+G115+G120</f>
        <v>0</v>
      </c>
      <c r="H109" s="24" t="e">
        <f>F109/G109</f>
        <v>#DIV/0!</v>
      </c>
      <c r="I109" s="408"/>
    </row>
    <row r="110" spans="1:9" x14ac:dyDescent="0.25">
      <c r="A110" s="410"/>
      <c r="B110" s="411" t="str">
        <f>Checklist!B110</f>
        <v>Motor Coach Version (Questions 77MC-80MC)</v>
      </c>
      <c r="C110" s="412"/>
      <c r="D110" s="413"/>
      <c r="E110" s="412"/>
      <c r="F110" s="38">
        <f>SUM(F111:F114)</f>
        <v>0</v>
      </c>
      <c r="G110" s="38">
        <f>SUM(G111:G114)</f>
        <v>0</v>
      </c>
      <c r="H110" s="25" t="e">
        <f>F110/G110</f>
        <v>#DIV/0!</v>
      </c>
    </row>
    <row r="111" spans="1:9" x14ac:dyDescent="0.25">
      <c r="A111" s="400">
        <f>Checklist!A111</f>
        <v>15.100999999999999</v>
      </c>
      <c r="B111" s="401" t="str">
        <f>Checklist!B111</f>
        <v>X</v>
      </c>
      <c r="C111" s="93">
        <f>Checklist!D111</f>
        <v>0</v>
      </c>
      <c r="D111" s="98">
        <f>Weights!C111</f>
        <v>1.0901815113747697E-2</v>
      </c>
      <c r="E111" s="94">
        <f>IF(Checklist!C111="X",0,1)</f>
        <v>0</v>
      </c>
      <c r="F111" s="98">
        <f>C111*D111*E111</f>
        <v>0</v>
      </c>
      <c r="G111" s="98">
        <f>D111*E111*$C$6</f>
        <v>0</v>
      </c>
      <c r="H111" s="95" t="e">
        <f t="shared" ref="H111:H163" si="30">F111/G111</f>
        <v>#DIV/0!</v>
      </c>
    </row>
    <row r="112" spans="1:9" ht="25.5" x14ac:dyDescent="0.25">
      <c r="A112" s="403">
        <f>Checklist!A112</f>
        <v>15.101999999999999</v>
      </c>
      <c r="B112" s="404" t="str">
        <f>Checklist!B112</f>
        <v>XXXXXXXXXXXXXXXXXXXXXXXXXXXXXXXXXXXXXXX  XXXXXXXXXXXXXXXXXXXXXXXXXXXXXXXXXXXXXXX</v>
      </c>
      <c r="C112" s="93">
        <f>Checklist!D112</f>
        <v>0</v>
      </c>
      <c r="D112" s="98">
        <f>Weights!C112</f>
        <v>8.1705020818509319E-3</v>
      </c>
      <c r="E112" s="94">
        <f>IF(Checklist!C112="X",0,1)</f>
        <v>0</v>
      </c>
      <c r="F112" s="98">
        <f>C112*D112*E112</f>
        <v>0</v>
      </c>
      <c r="G112" s="98">
        <f>D112*E112*$C$6</f>
        <v>0</v>
      </c>
      <c r="H112" s="95" t="e">
        <f t="shared" si="30"/>
        <v>#DIV/0!</v>
      </c>
    </row>
    <row r="113" spans="1:8" ht="25.5" x14ac:dyDescent="0.25">
      <c r="A113" s="403">
        <f>Checklist!A113</f>
        <v>15.102999999999998</v>
      </c>
      <c r="B113" s="404" t="str">
        <f>Checklist!B113</f>
        <v>XXXXXXXXXXXXXXXXXXXXXXXXXXXXXXXXXXXXXXX  XXXXXXXXXXXXXXXXXXXXXXXXXXXXXXXXXXXXXXX</v>
      </c>
      <c r="C113" s="93">
        <f>Checklist!D113</f>
        <v>0</v>
      </c>
      <c r="D113" s="98">
        <f>Weights!C113</f>
        <v>9.8003634634327898E-3</v>
      </c>
      <c r="E113" s="94">
        <f>IF(Checklist!C113="X",0,1)</f>
        <v>0</v>
      </c>
      <c r="F113" s="98">
        <f>C113*D113*E113</f>
        <v>0</v>
      </c>
      <c r="G113" s="98">
        <f>D113*E113*$C$6</f>
        <v>0</v>
      </c>
      <c r="H113" s="95" t="e">
        <f t="shared" si="30"/>
        <v>#DIV/0!</v>
      </c>
    </row>
    <row r="114" spans="1:8" x14ac:dyDescent="0.25">
      <c r="A114" s="403">
        <f>Checklist!A114</f>
        <v>15.103999999999997</v>
      </c>
      <c r="B114" s="404" t="str">
        <f>Checklist!B114</f>
        <v>This Question Deleted - left blank</v>
      </c>
      <c r="C114" s="93">
        <f>Checklist!D114</f>
        <v>0</v>
      </c>
      <c r="D114" s="98">
        <f>Weights!C114</f>
        <v>0</v>
      </c>
      <c r="E114" s="94">
        <f>IF(Checklist!C114="X",0,1)</f>
        <v>0</v>
      </c>
      <c r="F114" s="98">
        <f>C114*D114*E114</f>
        <v>0</v>
      </c>
      <c r="G114" s="98">
        <f>D114*E114*$C$6</f>
        <v>0</v>
      </c>
      <c r="H114" s="95" t="e">
        <f t="shared" si="30"/>
        <v>#DIV/0!</v>
      </c>
    </row>
    <row r="115" spans="1:8" x14ac:dyDescent="0.25">
      <c r="A115" s="410"/>
      <c r="B115" s="411" t="str">
        <f>Checklist!B115</f>
        <v>School Bus Version (Questions 77SB-80SB)</v>
      </c>
      <c r="C115" s="412"/>
      <c r="D115" s="413"/>
      <c r="E115" s="412"/>
      <c r="F115" s="38">
        <f>SUM(F116:F119)</f>
        <v>0</v>
      </c>
      <c r="G115" s="38">
        <f>SUM(G116:G119)</f>
        <v>0</v>
      </c>
      <c r="H115" s="25" t="e">
        <f>F115/G115</f>
        <v>#DIV/0!</v>
      </c>
    </row>
    <row r="116" spans="1:8" ht="25.5" x14ac:dyDescent="0.25">
      <c r="A116" s="400">
        <f>Checklist!A116</f>
        <v>15.200999999999999</v>
      </c>
      <c r="B116" s="401" t="str">
        <f>Checklist!B116</f>
        <v>XXXXXXXXXXXXXXXXXXXXXXXXXXXXXXXXXXXXXXX  XXXXXXXXXXXXXXXXXXXXXXXXXXXXXXXXXXXXXXX</v>
      </c>
      <c r="C116" s="93">
        <f>Checklist!D116</f>
        <v>0</v>
      </c>
      <c r="D116" s="98">
        <f>Weights!C116</f>
        <v>1.432131638089618E-2</v>
      </c>
      <c r="E116" s="94">
        <f>IF(Checklist!C116="X",0,1)</f>
        <v>0</v>
      </c>
      <c r="F116" s="98">
        <f>C116*D116*E116</f>
        <v>0</v>
      </c>
      <c r="G116" s="98">
        <f>D116*E116*$C$6</f>
        <v>0</v>
      </c>
      <c r="H116" s="95" t="e">
        <f t="shared" si="30"/>
        <v>#DIV/0!</v>
      </c>
    </row>
    <row r="117" spans="1:8" x14ac:dyDescent="0.25">
      <c r="A117" s="403">
        <f>Checklist!A117</f>
        <v>15.201999999999998</v>
      </c>
      <c r="B117" s="404" t="str">
        <f>Checklist!B117</f>
        <v xml:space="preserve">N/A - This Question Intentionally left blank.   </v>
      </c>
      <c r="C117" s="93">
        <f>Checklist!D117</f>
        <v>0</v>
      </c>
      <c r="D117" s="98">
        <f>Weights!C117</f>
        <v>0</v>
      </c>
      <c r="E117" s="94">
        <f>IF(Checklist!C117="X",0,1)</f>
        <v>0</v>
      </c>
      <c r="F117" s="98">
        <f>C117*D117*E117</f>
        <v>0</v>
      </c>
      <c r="G117" s="98">
        <f>D117*E117*$C$6</f>
        <v>0</v>
      </c>
      <c r="H117" s="95" t="e">
        <f t="shared" si="30"/>
        <v>#DIV/0!</v>
      </c>
    </row>
    <row r="118" spans="1:8" ht="38.25" x14ac:dyDescent="0.25">
      <c r="A118" s="403">
        <f>Checklist!A118</f>
        <v>15.202999999999998</v>
      </c>
      <c r="B118" s="404" t="str">
        <f>Checklist!B118</f>
        <v>XXXXXXXXXXXXXXXXXXXXXXXXXXXXXXXXXXXXXXX  XXXXXXXXXXXXXXXXXXXXXXXXXXXXXXXXXXXXXXX  XXXXXXXXXXXXXXXXXXXXXXXXXXXXXXXXXXXXXXX</v>
      </c>
      <c r="C118" s="93">
        <f>Checklist!D118</f>
        <v>0</v>
      </c>
      <c r="D118" s="98">
        <f>Weights!C118</f>
        <v>1.2009509821359638E-2</v>
      </c>
      <c r="E118" s="94">
        <f>IF(Checklist!C118="X",0,1)</f>
        <v>0</v>
      </c>
      <c r="F118" s="98">
        <f>C118*D118*E118</f>
        <v>0</v>
      </c>
      <c r="G118" s="98">
        <f>D118*E118*$C$6</f>
        <v>0</v>
      </c>
      <c r="H118" s="95" t="e">
        <f t="shared" si="30"/>
        <v>#DIV/0!</v>
      </c>
    </row>
    <row r="119" spans="1:8" x14ac:dyDescent="0.25">
      <c r="A119" s="403">
        <f>Checklist!A119</f>
        <v>15.203999999999997</v>
      </c>
      <c r="B119" s="404" t="str">
        <f>Checklist!B119</f>
        <v>This Question Deleted - left blank</v>
      </c>
      <c r="C119" s="93">
        <f>Checklist!D119</f>
        <v>0</v>
      </c>
      <c r="D119" s="98">
        <f>Weights!C119</f>
        <v>0</v>
      </c>
      <c r="E119" s="94">
        <f>IF(Checklist!C119="X",0,1)</f>
        <v>0</v>
      </c>
      <c r="F119" s="98">
        <f>C119*D119*E119</f>
        <v>0</v>
      </c>
      <c r="G119" s="98">
        <f>D119*E119*$C$6</f>
        <v>0</v>
      </c>
      <c r="H119" s="95" t="e">
        <f t="shared" si="30"/>
        <v>#DIV/0!</v>
      </c>
    </row>
    <row r="120" spans="1:8" x14ac:dyDescent="0.25">
      <c r="A120" s="410"/>
      <c r="B120" s="411" t="str">
        <f>Checklist!B120</f>
        <v>Trucking Version (Questions 77TR-80TR)</v>
      </c>
      <c r="C120" s="412"/>
      <c r="D120" s="413"/>
      <c r="E120" s="412"/>
      <c r="F120" s="38">
        <f>SUM(F121:F124)</f>
        <v>0</v>
      </c>
      <c r="G120" s="38">
        <f>SUM(G121:G124)</f>
        <v>0</v>
      </c>
      <c r="H120" s="25" t="e">
        <f>F120/G120</f>
        <v>#DIV/0!</v>
      </c>
    </row>
    <row r="121" spans="1:8" ht="25.5" x14ac:dyDescent="0.25">
      <c r="A121" s="400">
        <f>Checklist!A121</f>
        <v>15.301</v>
      </c>
      <c r="B121" s="401" t="str">
        <f>Checklist!B121</f>
        <v>XXXXXXXXXXXXXXXXXXXXXXXXXXXXXXXXXXXXXXX  XXXXXXXXXXXXXXXXXXXXXXXXXXXXXXXXXXXXXXX</v>
      </c>
      <c r="C121" s="93">
        <f>Checklist!D121</f>
        <v>0</v>
      </c>
      <c r="D121" s="98">
        <f>Weights!C121</f>
        <v>1.0506103376365849E-2</v>
      </c>
      <c r="E121" s="94">
        <f>IF(Checklist!C121="X",0,1)</f>
        <v>0</v>
      </c>
      <c r="F121" s="98">
        <f>C121*D121*E121</f>
        <v>0</v>
      </c>
      <c r="G121" s="98">
        <f>D121*E121*$C$6</f>
        <v>0</v>
      </c>
      <c r="H121" s="95" t="e">
        <f t="shared" si="30"/>
        <v>#DIV/0!</v>
      </c>
    </row>
    <row r="122" spans="1:8" ht="25.5" x14ac:dyDescent="0.25">
      <c r="A122" s="403">
        <f>Checklist!A122</f>
        <v>15.302</v>
      </c>
      <c r="B122" s="404" t="str">
        <f>Checklist!B122</f>
        <v>XXXXXXXXXXXXXXXXXXXXXXXXXXXXXXXXXXXXXXX  XXXXXXXXXXXXXXXXXXXXXXXXXXXXXXXXXXXXXXX</v>
      </c>
      <c r="C122" s="93">
        <f>Checklist!D122</f>
        <v>0</v>
      </c>
      <c r="D122" s="98">
        <f>Weights!C122</f>
        <v>9.7541542748799392E-3</v>
      </c>
      <c r="E122" s="94">
        <f>IF(Checklist!C122="X",0,1)</f>
        <v>0</v>
      </c>
      <c r="F122" s="98">
        <f>C122*D122*E122</f>
        <v>0</v>
      </c>
      <c r="G122" s="98">
        <f>D122*E122*$C$6</f>
        <v>0</v>
      </c>
      <c r="H122" s="95" t="e">
        <f t="shared" si="30"/>
        <v>#DIV/0!</v>
      </c>
    </row>
    <row r="123" spans="1:8" ht="38.25" x14ac:dyDescent="0.25">
      <c r="A123" s="403">
        <f>Checklist!A123</f>
        <v>15.302999999999999</v>
      </c>
      <c r="B123" s="404" t="str">
        <f>Checklist!B123</f>
        <v>XXXXXXXXXXXXXXXXXXXXXXXXXXXXXXXXXXXXXXX  XXXXXXXXXXXXXXXXXXXXXXXXXXXXXXXXXXXXXXX  XXXXXXXXXXXXXXXXXXXXXXXXXXXXXXXXXXXXXXX</v>
      </c>
      <c r="C123" s="93">
        <f>Checklist!D123</f>
        <v>0</v>
      </c>
      <c r="D123" s="98">
        <f>Weights!C123</f>
        <v>8.7000540053196809E-3</v>
      </c>
      <c r="E123" s="94">
        <f>IF(Checklist!C123="X",0,1)</f>
        <v>0</v>
      </c>
      <c r="F123" s="98">
        <f>C123*D123*E123</f>
        <v>0</v>
      </c>
      <c r="G123" s="98">
        <f>D123*E123*$C$6</f>
        <v>0</v>
      </c>
      <c r="H123" s="95" t="e">
        <f t="shared" si="30"/>
        <v>#DIV/0!</v>
      </c>
    </row>
    <row r="124" spans="1:8" x14ac:dyDescent="0.25">
      <c r="A124" s="403">
        <f>Checklist!A124</f>
        <v>15.303999999999998</v>
      </c>
      <c r="B124" s="404" t="str">
        <f>Checklist!B124</f>
        <v>This Question Deleted - left blank</v>
      </c>
      <c r="C124" s="93">
        <f>Checklist!D124</f>
        <v>0</v>
      </c>
      <c r="D124" s="98">
        <f>Weights!C124</f>
        <v>0</v>
      </c>
      <c r="E124" s="94">
        <f>IF(Checklist!C124="X",0,1)</f>
        <v>0</v>
      </c>
      <c r="F124" s="98">
        <f>C124*D124*E124</f>
        <v>0</v>
      </c>
      <c r="G124" s="98">
        <f>D124*E124*$C$6</f>
        <v>0</v>
      </c>
      <c r="H124" s="95" t="e">
        <f t="shared" si="30"/>
        <v>#DIV/0!</v>
      </c>
    </row>
    <row r="125" spans="1:8" s="405" customFormat="1" x14ac:dyDescent="0.25">
      <c r="A125" s="396"/>
      <c r="B125" s="397" t="str">
        <f>Checklist!B125</f>
        <v xml:space="preserve">SAI # 16 - Plan for High Alert Level Contingencies  </v>
      </c>
      <c r="C125" s="398"/>
      <c r="D125" s="37"/>
      <c r="E125" s="41">
        <f>SUM(E126:E130)</f>
        <v>5</v>
      </c>
      <c r="F125" s="37">
        <f>SUM(F126:F130)</f>
        <v>0</v>
      </c>
      <c r="G125" s="37">
        <f>SUM(G126:G130)</f>
        <v>0.13632594117103525</v>
      </c>
      <c r="H125" s="24">
        <f>F125/G125</f>
        <v>0</v>
      </c>
    </row>
    <row r="126" spans="1:8" s="405" customFormat="1" ht="38.25" x14ac:dyDescent="0.25">
      <c r="A126" s="400">
        <f>Checklist!A126</f>
        <v>16.001000000000001</v>
      </c>
      <c r="B126" s="401" t="str">
        <f>Checklist!B126</f>
        <v>This entity has additional security procedures that take effect in the event of a heightened security alert status from the DHS National Terrorist Alert System (NTAS) or other government source.</v>
      </c>
      <c r="C126" s="93">
        <f>Checklist!D126</f>
        <v>0</v>
      </c>
      <c r="D126" s="98">
        <f>Weights!C126</f>
        <v>7.4651742798798569E-3</v>
      </c>
      <c r="E126" s="94">
        <f>IF(Checklist!C126="X",0,1)</f>
        <v>1</v>
      </c>
      <c r="F126" s="98">
        <f>C126*D126*E126</f>
        <v>0</v>
      </c>
      <c r="G126" s="98">
        <f>D126*E126*$C$6</f>
        <v>2.9860697119519428E-2</v>
      </c>
      <c r="H126" s="95">
        <f t="shared" si="30"/>
        <v>0</v>
      </c>
    </row>
    <row r="127" spans="1:8" ht="25.5" x14ac:dyDescent="0.25">
      <c r="A127" s="403">
        <f>Checklist!A127</f>
        <v>16.002000000000002</v>
      </c>
      <c r="B127" s="404" t="str">
        <f>Checklist!B127</f>
        <v>This entity monitors news or other media sources for the most current security threat information.</v>
      </c>
      <c r="C127" s="93">
        <f>Checklist!D127</f>
        <v>0</v>
      </c>
      <c r="D127" s="98">
        <f>Weights!C127</f>
        <v>6.3699484550874567E-3</v>
      </c>
      <c r="E127" s="94">
        <f>IF(Checklist!C127="X",0,1)</f>
        <v>1</v>
      </c>
      <c r="F127" s="98">
        <f>C127*D127*E127</f>
        <v>0</v>
      </c>
      <c r="G127" s="98">
        <f>D127*E127*$C$6</f>
        <v>2.5479793820349827E-2</v>
      </c>
      <c r="H127" s="95">
        <f t="shared" si="30"/>
        <v>0</v>
      </c>
    </row>
    <row r="128" spans="1:8" ht="25.5" x14ac:dyDescent="0.25">
      <c r="A128" s="400">
        <f>Checklist!A128</f>
        <v>16.003000000000004</v>
      </c>
      <c r="B128" s="401" t="str">
        <f>Checklist!B128</f>
        <v>This entity distributes relevant or evolving threat information to affected entity personnel as needed.</v>
      </c>
      <c r="C128" s="93">
        <f>Checklist!D128</f>
        <v>0</v>
      </c>
      <c r="D128" s="98">
        <f>Weights!C128</f>
        <v>7.5610179666664471E-3</v>
      </c>
      <c r="E128" s="94">
        <f>IF(Checklist!C128="X",0,1)</f>
        <v>1</v>
      </c>
      <c r="F128" s="98">
        <f>C128*D128*E128</f>
        <v>0</v>
      </c>
      <c r="G128" s="98">
        <f>D128*E128*$C$6</f>
        <v>3.0244071866665789E-2</v>
      </c>
      <c r="H128" s="95">
        <f t="shared" si="30"/>
        <v>0</v>
      </c>
    </row>
    <row r="129" spans="1:9" ht="51" x14ac:dyDescent="0.25">
      <c r="A129" s="403">
        <f>Checklist!A129</f>
        <v>16.004000000000005</v>
      </c>
      <c r="B129" s="404" t="str">
        <f>Checklist!B129</f>
        <v>Administrative or security personnel at this company have been granted access to an unclassified intelligence based internet site such as HSIN, Cybercop, or Infragard and they regularly review current intelligence information relating to their industry.</v>
      </c>
      <c r="C129" s="93">
        <f>Checklist!D129</f>
        <v>0</v>
      </c>
      <c r="D129" s="98">
        <f>Weights!C129</f>
        <v>6.3792499200761542E-3</v>
      </c>
      <c r="E129" s="94">
        <f>IF(Checklist!C129="X",0,1)</f>
        <v>1</v>
      </c>
      <c r="F129" s="98">
        <f>C129*D129*E129</f>
        <v>0</v>
      </c>
      <c r="G129" s="98">
        <f>D129*E129*$C$6</f>
        <v>2.5516999680304617E-2</v>
      </c>
      <c r="H129" s="95">
        <f t="shared" si="30"/>
        <v>0</v>
      </c>
    </row>
    <row r="130" spans="1:9" ht="51" x14ac:dyDescent="0.25">
      <c r="A130" s="403">
        <f>Checklist!A130</f>
        <v>16.005000000000006</v>
      </c>
      <c r="B130" s="404" t="str">
        <f>Checklist!B130</f>
        <v>Administrative or security personnel at this entity/facility regularly check the status of the DHS sponsored National Terrorism Alert System (NTAS) or have enrolled to receive automatic electronic NTAS alert updates at www.dhs.gov/alerts.</v>
      </c>
      <c r="C130" s="93">
        <f>Checklist!D130</f>
        <v>0</v>
      </c>
      <c r="D130" s="98">
        <f>Weights!C130</f>
        <v>6.3060946710488943E-3</v>
      </c>
      <c r="E130" s="94">
        <f>IF(Checklist!C130="X",0,1)</f>
        <v>1</v>
      </c>
      <c r="F130" s="98">
        <f>C130*D130*E130</f>
        <v>0</v>
      </c>
      <c r="G130" s="98">
        <f>D130*E130*$C$6</f>
        <v>2.5224378684195577E-2</v>
      </c>
      <c r="H130" s="95">
        <f t="shared" si="30"/>
        <v>0</v>
      </c>
    </row>
    <row r="131" spans="1:9" x14ac:dyDescent="0.25">
      <c r="A131" s="396"/>
      <c r="B131" s="397" t="str">
        <f>Checklist!B131</f>
        <v>SAI # 17 - Conduct Regular Security Inspections</v>
      </c>
      <c r="C131" s="398"/>
      <c r="D131" s="37"/>
      <c r="E131" s="41">
        <f>SUM(E132:E140)</f>
        <v>3</v>
      </c>
      <c r="F131" s="37">
        <f>(SUM(F132:F134)+F135+F137+F139)</f>
        <v>0</v>
      </c>
      <c r="G131" s="37">
        <f>(SUM(G132:G134)+G135+G137+G139)</f>
        <v>0.12309517781762848</v>
      </c>
      <c r="H131" s="24">
        <f>F131/G131</f>
        <v>0</v>
      </c>
      <c r="I131" s="408"/>
    </row>
    <row r="132" spans="1:9" ht="25.5" x14ac:dyDescent="0.25">
      <c r="A132" s="400">
        <f>Checklist!A132</f>
        <v>17.001000000000001</v>
      </c>
      <c r="B132" s="401" t="str">
        <f>Checklist!B132</f>
        <v>In addition to any pre-trip safety inspection conducted, this entity requires a pre-trip vehicle security inspection.</v>
      </c>
      <c r="C132" s="93">
        <f>Checklist!D132</f>
        <v>0</v>
      </c>
      <c r="D132" s="98">
        <f>Weights!C132</f>
        <v>1.0995635073732192E-2</v>
      </c>
      <c r="E132" s="94">
        <f>IF(Checklist!C132="X",0,1)</f>
        <v>1</v>
      </c>
      <c r="F132" s="98">
        <f>C132*D132*E132</f>
        <v>0</v>
      </c>
      <c r="G132" s="98">
        <f>D132*E132*$C$6</f>
        <v>4.3982540294928769E-2</v>
      </c>
      <c r="H132" s="95">
        <f t="shared" si="30"/>
        <v>0</v>
      </c>
    </row>
    <row r="133" spans="1:9" x14ac:dyDescent="0.25">
      <c r="A133" s="403">
        <f>Checklist!A133</f>
        <v>17.002000000000002</v>
      </c>
      <c r="B133" s="404" t="str">
        <f>Checklist!B133</f>
        <v>This entity requires a post-trip vehicle security inspection.</v>
      </c>
      <c r="C133" s="93">
        <f>Checklist!D133</f>
        <v>0</v>
      </c>
      <c r="D133" s="98">
        <f>Weights!C133</f>
        <v>9.7117266545606023E-3</v>
      </c>
      <c r="E133" s="94">
        <f>IF(Checklist!C133="X",0,1)</f>
        <v>1</v>
      </c>
      <c r="F133" s="98">
        <f>C133*D133*E133</f>
        <v>0</v>
      </c>
      <c r="G133" s="98">
        <f>D133*E133*$C$6</f>
        <v>3.8846906618242409E-2</v>
      </c>
      <c r="H133" s="95">
        <f t="shared" si="30"/>
        <v>0</v>
      </c>
    </row>
    <row r="134" spans="1:9" ht="25.5" x14ac:dyDescent="0.25">
      <c r="A134" s="403">
        <f>Checklist!A134</f>
        <v>17.003000000000004</v>
      </c>
      <c r="B134" s="404" t="str">
        <f>Checklist!B134</f>
        <v>This entity requires additional vehicle security inspections at any other times (vehicle left unattended, driver change, etc.).</v>
      </c>
      <c r="C134" s="93">
        <f>Checklist!D134</f>
        <v>0</v>
      </c>
      <c r="D134" s="98">
        <f>Weights!C134</f>
        <v>1.0066432726114325E-2</v>
      </c>
      <c r="E134" s="94">
        <f>IF(Checklist!C134="X",0,1)</f>
        <v>1</v>
      </c>
      <c r="F134" s="98">
        <f>C134*D134*E134</f>
        <v>0</v>
      </c>
      <c r="G134" s="98">
        <f>D134*E134*$C$6</f>
        <v>4.02657309044573E-2</v>
      </c>
      <c r="H134" s="95">
        <f t="shared" si="30"/>
        <v>0</v>
      </c>
    </row>
    <row r="135" spans="1:9" x14ac:dyDescent="0.25">
      <c r="A135" s="410"/>
      <c r="B135" s="411" t="str">
        <f>Checklist!B135</f>
        <v>Motor Coach Version (Question 89MC)</v>
      </c>
      <c r="C135" s="412"/>
      <c r="D135" s="413"/>
      <c r="E135" s="412"/>
      <c r="F135" s="38">
        <f>SUM(F136:F136)</f>
        <v>0</v>
      </c>
      <c r="G135" s="38">
        <f>SUM(G136:G136)</f>
        <v>0</v>
      </c>
      <c r="H135" s="25" t="e">
        <f>F135/G135</f>
        <v>#DIV/0!</v>
      </c>
    </row>
    <row r="136" spans="1:9" ht="25.5" x14ac:dyDescent="0.25">
      <c r="A136" s="403">
        <f>Checklist!A136</f>
        <v>17.100999999999999</v>
      </c>
      <c r="B136" s="404" t="str">
        <f>Checklist!B136</f>
        <v>XXXXXXXXXXXXXXXXXXXXXXXXXXXXXXXXXXXXXXX  XXXXXXXXXXXXXXXXXXXXXXXXXXXXXXXXXXXXXXX</v>
      </c>
      <c r="C136" s="93">
        <f>Checklist!D136</f>
        <v>0</v>
      </c>
      <c r="D136" s="98">
        <f>Weights!C136</f>
        <v>8.5717788601650316E-3</v>
      </c>
      <c r="E136" s="94">
        <f>IF(Checklist!C136="X",0,1)</f>
        <v>0</v>
      </c>
      <c r="F136" s="98">
        <f>C136*D136*E136</f>
        <v>0</v>
      </c>
      <c r="G136" s="98">
        <f>D136*E136*$C$6</f>
        <v>0</v>
      </c>
      <c r="H136" s="95" t="e">
        <f t="shared" si="30"/>
        <v>#DIV/0!</v>
      </c>
    </row>
    <row r="137" spans="1:9" x14ac:dyDescent="0.25">
      <c r="A137" s="410"/>
      <c r="B137" s="411" t="str">
        <f>Checklist!B137</f>
        <v>School Bus Version (Question 89SB)</v>
      </c>
      <c r="C137" s="412"/>
      <c r="D137" s="413"/>
      <c r="E137" s="412"/>
      <c r="F137" s="38">
        <f>SUM(F138:F138)</f>
        <v>0</v>
      </c>
      <c r="G137" s="38">
        <f>SUM(G138:G138)</f>
        <v>0</v>
      </c>
      <c r="H137" s="25" t="e">
        <f>F137/G137</f>
        <v>#DIV/0!</v>
      </c>
    </row>
    <row r="138" spans="1:9" ht="25.5" x14ac:dyDescent="0.25">
      <c r="A138" s="403">
        <f>Checklist!A138</f>
        <v>17.201000000000001</v>
      </c>
      <c r="B138" s="404" t="str">
        <f>Checklist!B138</f>
        <v>XXXXXXXXXXXXXXXXXXXXXXXXXXXXXXXXXXXXXXX  XXXXXXXXXXXXXXXXXXXXXXXXXXXXXXXXXXXXXXX</v>
      </c>
      <c r="C138" s="93">
        <f>Checklist!D138</f>
        <v>0</v>
      </c>
      <c r="D138" s="98">
        <f>Weights!C138</f>
        <v>9.4493706287819036E-3</v>
      </c>
      <c r="E138" s="94">
        <f>IF(Checklist!C138="X",0,1)</f>
        <v>0</v>
      </c>
      <c r="F138" s="98">
        <f>C138*D138*E138</f>
        <v>0</v>
      </c>
      <c r="G138" s="98">
        <f>D138*E138*$C$6</f>
        <v>0</v>
      </c>
      <c r="H138" s="95" t="e">
        <f t="shared" si="30"/>
        <v>#DIV/0!</v>
      </c>
    </row>
    <row r="139" spans="1:9" x14ac:dyDescent="0.25">
      <c r="A139" s="410"/>
      <c r="B139" s="411" t="str">
        <f>Checklist!B139</f>
        <v>Trucking Version (Question 89TR)</v>
      </c>
      <c r="C139" s="412"/>
      <c r="D139" s="413"/>
      <c r="E139" s="412"/>
      <c r="F139" s="38">
        <f>SUM(F140:F140)</f>
        <v>0</v>
      </c>
      <c r="G139" s="38">
        <f>SUM(G140:G140)</f>
        <v>0</v>
      </c>
      <c r="H139" s="25" t="e">
        <f>F139/G139</f>
        <v>#DIV/0!</v>
      </c>
    </row>
    <row r="140" spans="1:9" ht="25.5" x14ac:dyDescent="0.25">
      <c r="A140" s="403">
        <f>Checklist!A140</f>
        <v>17.300999999999998</v>
      </c>
      <c r="B140" s="404" t="str">
        <f>Checklist!B140</f>
        <v>XXXXXXXXXXXXXXXXXXXXXXXXXXXXXXXXXXXXXXX  XXXXXXXXXXXXXXXXXXXXXXXXXXXXXXXXXXXXXXX</v>
      </c>
      <c r="C140" s="93">
        <f>Checklist!D140</f>
        <v>0</v>
      </c>
      <c r="D140" s="98">
        <f>Weights!C140</f>
        <v>8.2805799042799614E-3</v>
      </c>
      <c r="E140" s="94">
        <f>IF(Checklist!C140="X",0,1)</f>
        <v>0</v>
      </c>
      <c r="F140" s="98">
        <f>C140*D140*E140</f>
        <v>0</v>
      </c>
      <c r="G140" s="98">
        <f>D140*E140*$C$6</f>
        <v>0</v>
      </c>
      <c r="H140" s="95" t="e">
        <f t="shared" si="30"/>
        <v>#DIV/0!</v>
      </c>
    </row>
    <row r="141" spans="1:9" x14ac:dyDescent="0.25">
      <c r="A141" s="396"/>
      <c r="B141" s="397" t="str">
        <f>Checklist!B141</f>
        <v>SAI # 18 - Have Procedures for Reporting Suspicious Activities</v>
      </c>
      <c r="C141" s="398"/>
      <c r="D141" s="37"/>
      <c r="E141" s="41">
        <f>SUM(E142:E145)</f>
        <v>4</v>
      </c>
      <c r="F141" s="37">
        <f>SUM(F142:F145)</f>
        <v>0</v>
      </c>
      <c r="G141" s="37">
        <f>SUM(G142:G145)</f>
        <v>0.14868284040280863</v>
      </c>
      <c r="H141" s="24">
        <f>F141/G141</f>
        <v>0</v>
      </c>
    </row>
    <row r="142" spans="1:9" ht="25.5" x14ac:dyDescent="0.25">
      <c r="A142" s="400">
        <f>Checklist!A142</f>
        <v>18.001000000000001</v>
      </c>
      <c r="B142" s="401" t="str">
        <f>Checklist!B142</f>
        <v>This entity has participated in or received some type of domain awareness/SAR/counterterrorism training.</v>
      </c>
      <c r="C142" s="93">
        <f>Checklist!D142</f>
        <v>0</v>
      </c>
      <c r="D142" s="98">
        <f>Weights!C142</f>
        <v>9.4071170667561262E-3</v>
      </c>
      <c r="E142" s="94">
        <f>IF(Checklist!C142="X",0,1)</f>
        <v>1</v>
      </c>
      <c r="F142" s="98">
        <f>C142*D142*E142</f>
        <v>0</v>
      </c>
      <c r="G142" s="98">
        <f>D142*E142*$C$6</f>
        <v>3.7628468267024505E-2</v>
      </c>
      <c r="H142" s="95">
        <f t="shared" si="30"/>
        <v>0</v>
      </c>
    </row>
    <row r="143" spans="1:9" ht="25.5" x14ac:dyDescent="0.25">
      <c r="A143" s="400">
        <f>Checklist!A143</f>
        <v>18.002000000000002</v>
      </c>
      <c r="B143" s="401" t="str">
        <f>Checklist!B143</f>
        <v>This entity has policies requiring employees to report security related “suspicious activities” to management and/or law enforcement.</v>
      </c>
      <c r="C143" s="93">
        <f>Checklist!D143</f>
        <v>0</v>
      </c>
      <c r="D143" s="98">
        <f>Weights!C143</f>
        <v>9.9144407276004296E-3</v>
      </c>
      <c r="E143" s="94">
        <f>IF(Checklist!C143="X",0,1)</f>
        <v>1</v>
      </c>
      <c r="F143" s="98">
        <f>C143*D143*E143</f>
        <v>0</v>
      </c>
      <c r="G143" s="98">
        <f>D143*E143*$C$6</f>
        <v>3.9657762910401718E-2</v>
      </c>
      <c r="H143" s="95">
        <f t="shared" si="30"/>
        <v>0</v>
      </c>
    </row>
    <row r="144" spans="1:9" ht="25.5" x14ac:dyDescent="0.25">
      <c r="A144" s="403">
        <f>Checklist!A144</f>
        <v>18.003000000000004</v>
      </c>
      <c r="B144" s="404" t="str">
        <f>Checklist!B144</f>
        <v>This entity has notification procedures (who to call, when to call, etc.) for all personnel upon observing suspicious activity.</v>
      </c>
      <c r="C144" s="93">
        <f>Checklist!D144</f>
        <v>0</v>
      </c>
      <c r="D144" s="98">
        <f>Weights!C144</f>
        <v>9.3963579771716172E-3</v>
      </c>
      <c r="E144" s="94">
        <f>IF(Checklist!C144="X",0,1)</f>
        <v>1</v>
      </c>
      <c r="F144" s="98">
        <f>C144*D144*E144</f>
        <v>0</v>
      </c>
      <c r="G144" s="98">
        <f>D144*E144*$C$6</f>
        <v>3.7585431908686469E-2</v>
      </c>
      <c r="H144" s="95">
        <f t="shared" si="30"/>
        <v>0</v>
      </c>
    </row>
    <row r="145" spans="1:9" ht="25.5" x14ac:dyDescent="0.25">
      <c r="A145" s="403">
        <f>Checklist!A145</f>
        <v>18.004000000000005</v>
      </c>
      <c r="B145" s="404" t="str">
        <f>Checklist!B145</f>
        <v xml:space="preserve">This entity has policies requiring a written report be filed for suspicious activities observed.  </v>
      </c>
      <c r="C145" s="93">
        <f>Checklist!D145</f>
        <v>0</v>
      </c>
      <c r="D145" s="98">
        <f>Weights!C145</f>
        <v>8.452794329173988E-3</v>
      </c>
      <c r="E145" s="94">
        <f>IF(Checklist!C145="X",0,1)</f>
        <v>1</v>
      </c>
      <c r="F145" s="98">
        <f>C145*D145*E145</f>
        <v>0</v>
      </c>
      <c r="G145" s="98">
        <f>D145*E145*$C$6</f>
        <v>3.3811177316695952E-2</v>
      </c>
      <c r="H145" s="95">
        <f t="shared" si="30"/>
        <v>0</v>
      </c>
    </row>
    <row r="146" spans="1:9" ht="25.5" x14ac:dyDescent="0.25">
      <c r="A146" s="406">
        <f>Checklist!A146</f>
        <v>18.004999999999999</v>
      </c>
      <c r="B146" s="407" t="str">
        <f>Checklist!B146</f>
        <v>The entity has policies requiring employees to report internal suspicious activity to their supervisor or management.</v>
      </c>
      <c r="C146" s="93">
        <f>Checklist!D146</f>
        <v>0</v>
      </c>
      <c r="D146" s="98">
        <f>Weights!C146</f>
        <v>9.2999999999999992E-3</v>
      </c>
      <c r="E146" s="94">
        <f>IF(Checklist!C146="X",0,1)</f>
        <v>1</v>
      </c>
      <c r="F146" s="98">
        <f>C146*D146*E146</f>
        <v>0</v>
      </c>
      <c r="G146" s="98">
        <f>D146*E146*$C$6</f>
        <v>3.7199999999999997E-2</v>
      </c>
      <c r="H146" s="95">
        <f t="shared" ref="H146" si="31">F146/G146</f>
        <v>0</v>
      </c>
    </row>
    <row r="147" spans="1:9" x14ac:dyDescent="0.25">
      <c r="A147" s="396"/>
      <c r="B147" s="397" t="str">
        <f>Checklist!B147</f>
        <v xml:space="preserve">SAI # 19 - Ensure Chain of Custody &amp; Shipment/ Service Verification  </v>
      </c>
      <c r="C147" s="414"/>
      <c r="D147" s="37"/>
      <c r="E147" s="41">
        <f>SUM(E148:E160)</f>
        <v>1</v>
      </c>
      <c r="F147" s="39">
        <f>F148+F152+F156+F160</f>
        <v>0</v>
      </c>
      <c r="G147" s="39">
        <f>G148+G152+G156+G160</f>
        <v>3.521612615984869E-2</v>
      </c>
      <c r="H147" s="26">
        <f>F147/G147</f>
        <v>0</v>
      </c>
      <c r="I147" s="408"/>
    </row>
    <row r="148" spans="1:9" x14ac:dyDescent="0.25">
      <c r="A148" s="410"/>
      <c r="B148" s="411" t="str">
        <f>Checklist!B148</f>
        <v>Motor Coach Version (Questions 94MC-96MC)</v>
      </c>
      <c r="C148" s="412"/>
      <c r="D148" s="413"/>
      <c r="E148" s="412"/>
      <c r="F148" s="38">
        <f>SUM(F149:F151)</f>
        <v>0</v>
      </c>
      <c r="G148" s="38">
        <f>SUM(G149:G151)</f>
        <v>0</v>
      </c>
      <c r="H148" s="25" t="e">
        <f>F148/G148</f>
        <v>#DIV/0!</v>
      </c>
    </row>
    <row r="149" spans="1:9" ht="25.5" x14ac:dyDescent="0.25">
      <c r="A149" s="400">
        <f>Checklist!A149</f>
        <v>19.100999999999999</v>
      </c>
      <c r="B149" s="401" t="str">
        <f>Checklist!B149</f>
        <v>XXXXXXXXXXXXXXXXXXXXXXXXXXXXXXXXXXXXXXX  XXXXXXXXXXXXXXXXXXXXXXXXXXXXXXXXXXXXXXX</v>
      </c>
      <c r="C149" s="93">
        <f>Checklist!D149</f>
        <v>0</v>
      </c>
      <c r="D149" s="98">
        <f>Weights!C149</f>
        <v>1.1967085815259158E-2</v>
      </c>
      <c r="E149" s="94">
        <f>IF(Checklist!C149="X",0,1)</f>
        <v>0</v>
      </c>
      <c r="F149" s="98">
        <f>C149*D149*E149</f>
        <v>0</v>
      </c>
      <c r="G149" s="98">
        <f>D149*E149*$C$6</f>
        <v>0</v>
      </c>
      <c r="H149" s="95" t="e">
        <f t="shared" si="30"/>
        <v>#DIV/0!</v>
      </c>
    </row>
    <row r="150" spans="1:9" ht="25.5" x14ac:dyDescent="0.25">
      <c r="A150" s="403">
        <f>Checklist!A150</f>
        <v>19.102</v>
      </c>
      <c r="B150" s="404" t="str">
        <f>Checklist!B150</f>
        <v>XXXXXXXXXXXXXXXXXXXXXXXXXXXXXXXXXXXXXXX  XXXXXXXXXXXXXXXXXXXXXXXXXXXXXXXXXXXXXXX</v>
      </c>
      <c r="C150" s="93">
        <f>Checklist!D150</f>
        <v>0</v>
      </c>
      <c r="D150" s="98">
        <f>Weights!C150</f>
        <v>1.1465174131227178E-2</v>
      </c>
      <c r="E150" s="94">
        <f>IF(Checklist!C150="X",0,1)</f>
        <v>0</v>
      </c>
      <c r="F150" s="98">
        <f>C150*D150*E150</f>
        <v>0</v>
      </c>
      <c r="G150" s="98">
        <f>D150*E150*$C$6</f>
        <v>0</v>
      </c>
      <c r="H150" s="95" t="e">
        <f t="shared" si="30"/>
        <v>#DIV/0!</v>
      </c>
    </row>
    <row r="151" spans="1:9" x14ac:dyDescent="0.25">
      <c r="A151" s="403">
        <f>Checklist!A151</f>
        <v>19.103000000000002</v>
      </c>
      <c r="B151" s="404" t="str">
        <f>Checklist!B151</f>
        <v>This question is intentionally left blank.  N/A</v>
      </c>
      <c r="C151" s="93">
        <f>Checklist!D151</f>
        <v>0</v>
      </c>
      <c r="D151" s="98">
        <f>Weights!C151</f>
        <v>0</v>
      </c>
      <c r="E151" s="94">
        <f>IF(Checklist!C151="X",0,1)</f>
        <v>0</v>
      </c>
      <c r="F151" s="98">
        <f>C151*D151*E151</f>
        <v>0</v>
      </c>
      <c r="G151" s="98">
        <f>D151*E151*$C$6</f>
        <v>0</v>
      </c>
      <c r="H151" s="95" t="e">
        <f t="shared" si="30"/>
        <v>#DIV/0!</v>
      </c>
    </row>
    <row r="152" spans="1:9" x14ac:dyDescent="0.25">
      <c r="A152" s="410"/>
      <c r="B152" s="411" t="str">
        <f>Checklist!B152</f>
        <v>School Bus Version (Questions 94SB-96SB)</v>
      </c>
      <c r="C152" s="412"/>
      <c r="D152" s="413"/>
      <c r="E152" s="412"/>
      <c r="F152" s="38">
        <f>SUM(F153:F155)</f>
        <v>0</v>
      </c>
      <c r="G152" s="38">
        <f>SUM(G153:G155)</f>
        <v>0</v>
      </c>
      <c r="H152" s="25" t="e">
        <f>F152/G152</f>
        <v>#DIV/0!</v>
      </c>
    </row>
    <row r="153" spans="1:9" ht="38.25" x14ac:dyDescent="0.25">
      <c r="A153" s="400">
        <f>Checklist!A153</f>
        <v>19.201000000000001</v>
      </c>
      <c r="B153" s="401" t="str">
        <f>Checklist!B153</f>
        <v>XXXXXXXXXXXXXXXXXXXXXXXXXXXXXXXXXXXXXXX  XXXXXXXXXXXXXXXXXXXXXXXXXXXXXXXXXXXXXXX  XXXXXXXXXXXXXXXXXXXXXXXXXXXXXXXXXXXXXXX</v>
      </c>
      <c r="C153" s="93">
        <f>Checklist!D153</f>
        <v>0</v>
      </c>
      <c r="D153" s="98">
        <f>Weights!C153</f>
        <v>1.2306545756009958E-2</v>
      </c>
      <c r="E153" s="94">
        <f>IF(Checklist!C153="X",0,1)</f>
        <v>0</v>
      </c>
      <c r="F153" s="98">
        <f>C153*D153*E153</f>
        <v>0</v>
      </c>
      <c r="G153" s="98">
        <f>D153*E153*$C$6</f>
        <v>0</v>
      </c>
      <c r="H153" s="95" t="e">
        <f t="shared" si="30"/>
        <v>#DIV/0!</v>
      </c>
    </row>
    <row r="154" spans="1:9" ht="25.5" x14ac:dyDescent="0.25">
      <c r="A154" s="403">
        <f>Checklist!A154</f>
        <v>19.202000000000002</v>
      </c>
      <c r="B154" s="404" t="str">
        <f>Checklist!B154</f>
        <v>XXXXXXXXXXXXXXXXXXXXXXXXXXXXXXXXXXXXXXX  XXXXXXXXXXXXXXXXXXXXXXXXXXXXXXXXXXXXXXX</v>
      </c>
      <c r="C154" s="93">
        <f>Checklist!D154</f>
        <v>0</v>
      </c>
      <c r="D154" s="98">
        <f>Weights!C154</f>
        <v>1.1561038934840647E-2</v>
      </c>
      <c r="E154" s="94">
        <f>IF(Checklist!C154="X",0,1)</f>
        <v>0</v>
      </c>
      <c r="F154" s="98">
        <f>C154*D154*E154</f>
        <v>0</v>
      </c>
      <c r="G154" s="98">
        <f>D154*E154*$C$6</f>
        <v>0</v>
      </c>
      <c r="H154" s="95" t="e">
        <f t="shared" si="30"/>
        <v>#DIV/0!</v>
      </c>
    </row>
    <row r="155" spans="1:9" x14ac:dyDescent="0.25">
      <c r="A155" s="403">
        <f>Checklist!A155</f>
        <v>19.202999999999999</v>
      </c>
      <c r="B155" s="404" t="str">
        <f>Checklist!B155</f>
        <v>This question is intentionally left blank.  N/A</v>
      </c>
      <c r="C155" s="93">
        <f>Checklist!D155</f>
        <v>0</v>
      </c>
      <c r="D155" s="98">
        <f>Weights!C155</f>
        <v>0</v>
      </c>
      <c r="E155" s="94">
        <f>IF(Checklist!C155="X",0,1)</f>
        <v>0</v>
      </c>
      <c r="F155" s="98">
        <f>C155*D155*E155</f>
        <v>0</v>
      </c>
      <c r="G155" s="98">
        <f>D155*E155*$C$6</f>
        <v>0</v>
      </c>
      <c r="H155" s="95" t="e">
        <f t="shared" si="30"/>
        <v>#DIV/0!</v>
      </c>
    </row>
    <row r="156" spans="1:9" x14ac:dyDescent="0.25">
      <c r="A156" s="410"/>
      <c r="B156" s="411" t="str">
        <f>Checklist!B156</f>
        <v>Trucking Version (Questions 94TR-96TR)</v>
      </c>
      <c r="C156" s="412"/>
      <c r="D156" s="413"/>
      <c r="E156" s="412"/>
      <c r="F156" s="38">
        <f>SUM(F157:F159)</f>
        <v>0</v>
      </c>
      <c r="G156" s="38">
        <f>SUM(G157:G159)</f>
        <v>0</v>
      </c>
      <c r="H156" s="25" t="e">
        <f>F156/G156</f>
        <v>#DIV/0!</v>
      </c>
    </row>
    <row r="157" spans="1:9" x14ac:dyDescent="0.25">
      <c r="A157" s="400">
        <f>Checklist!A157</f>
        <v>19.300999999999998</v>
      </c>
      <c r="B157" s="401" t="str">
        <f>Checklist!B157</f>
        <v>X</v>
      </c>
      <c r="C157" s="93">
        <f>Checklist!D157</f>
        <v>0</v>
      </c>
      <c r="D157" s="98">
        <f>Weights!C157</f>
        <v>9.2974631284991911E-3</v>
      </c>
      <c r="E157" s="94">
        <f>IF(Checklist!C157="X",0,1)</f>
        <v>0</v>
      </c>
      <c r="F157" s="98">
        <f>C157*D157*E157</f>
        <v>0</v>
      </c>
      <c r="G157" s="98">
        <f>D157*E157*$C$6</f>
        <v>0</v>
      </c>
      <c r="H157" s="95" t="e">
        <f t="shared" si="30"/>
        <v>#DIV/0!</v>
      </c>
    </row>
    <row r="158" spans="1:9" ht="25.5" x14ac:dyDescent="0.25">
      <c r="A158" s="403">
        <f>Checklist!A158</f>
        <v>19.302</v>
      </c>
      <c r="B158" s="404" t="str">
        <f>Checklist!B158</f>
        <v>XXXXXXXXXXXXXXXXXXXXXXXXXXXXXXXXXXXXXXX  XXXXXXXXXXXXXXXXXXXXXXXXXXXXXXXXXXXXXXX</v>
      </c>
      <c r="C158" s="93">
        <f>Checklist!D158</f>
        <v>0</v>
      </c>
      <c r="D158" s="98">
        <f>Weights!C158</f>
        <v>8.4326042005572997E-3</v>
      </c>
      <c r="E158" s="94">
        <f>IF(Checklist!C158="X",0,1)</f>
        <v>0</v>
      </c>
      <c r="F158" s="98">
        <f>C158*D158*E158</f>
        <v>0</v>
      </c>
      <c r="G158" s="98">
        <f>D158*E158*$C$6</f>
        <v>0</v>
      </c>
      <c r="H158" s="95" t="e">
        <f t="shared" si="30"/>
        <v>#DIV/0!</v>
      </c>
    </row>
    <row r="159" spans="1:9" ht="25.5" x14ac:dyDescent="0.25">
      <c r="A159" s="403">
        <f>Checklist!A159</f>
        <v>19.303000000000001</v>
      </c>
      <c r="B159" s="404" t="str">
        <f>Checklist!B159</f>
        <v>XXXXXXXXXXXXXXXXXXXXXXXXXXXXXXXXXXXXXXX  XXXXXXXXXXXXXXXXXXXXXXXXXXXXXXXXXXXXXXX</v>
      </c>
      <c r="C159" s="93">
        <f>Checklist!D159</f>
        <v>0</v>
      </c>
      <c r="D159" s="98">
        <f>Weights!C159</f>
        <v>6.9548150228111996E-3</v>
      </c>
      <c r="E159" s="94">
        <f>IF(Checklist!C159="X",0,1)</f>
        <v>0</v>
      </c>
      <c r="F159" s="98">
        <f>C159*D159*E159</f>
        <v>0</v>
      </c>
      <c r="G159" s="98">
        <f>D159*E159*$C$6</f>
        <v>0</v>
      </c>
      <c r="H159" s="95" t="e">
        <f t="shared" si="30"/>
        <v>#DIV/0!</v>
      </c>
    </row>
    <row r="160" spans="1:9" ht="38.25" x14ac:dyDescent="0.25">
      <c r="A160" s="403">
        <f>Checklist!A160</f>
        <v>19.401</v>
      </c>
      <c r="B160" s="404" t="str">
        <f>Checklist!B160</f>
        <v>This entity requires specific security protocols be followed in the event a trip must be delayed, discontinued, requires multiple days to complete or exceeds hours-of-service regulations.</v>
      </c>
      <c r="C160" s="93">
        <f>Checklist!D160</f>
        <v>0</v>
      </c>
      <c r="D160" s="70">
        <f>Weights!C160</f>
        <v>8.8040315399621726E-3</v>
      </c>
      <c r="E160" s="93">
        <f>IF(Checklist!C160="X",0,1)</f>
        <v>1</v>
      </c>
      <c r="F160" s="70">
        <f>C160*D160*E160</f>
        <v>0</v>
      </c>
      <c r="G160" s="70">
        <f>D160*E160*$C$6</f>
        <v>3.521612615984869E-2</v>
      </c>
      <c r="H160" s="71">
        <f t="shared" si="30"/>
        <v>0</v>
      </c>
      <c r="I160" s="408"/>
    </row>
    <row r="161" spans="1:8" x14ac:dyDescent="0.25">
      <c r="A161" s="396"/>
      <c r="B161" s="397" t="str">
        <f>Checklist!B161</f>
        <v>SAI # 20 - Pre-plan Emergency Travel Routes.</v>
      </c>
      <c r="C161" s="398"/>
      <c r="D161" s="37"/>
      <c r="E161" s="41">
        <f>SUM(E162:E163)</f>
        <v>2</v>
      </c>
      <c r="F161" s="37">
        <f>SUM(F162:F163)</f>
        <v>0</v>
      </c>
      <c r="G161" s="37">
        <f>SUM(G162:G163)</f>
        <v>0.1129836008310183</v>
      </c>
      <c r="H161" s="24">
        <f>F161/G161</f>
        <v>0</v>
      </c>
    </row>
    <row r="162" spans="1:8" ht="25.5" x14ac:dyDescent="0.25">
      <c r="A162" s="400">
        <f>Checklist!A162</f>
        <v>20.001000000000001</v>
      </c>
      <c r="B162" s="401" t="str">
        <f>Checklist!B162</f>
        <v>This entity prohibits drivers from diverting from authorized routes, making unauthorized pickups or stopping at unauthorized locations without justification.</v>
      </c>
      <c r="C162" s="93">
        <f>Checklist!D162</f>
        <v>0</v>
      </c>
      <c r="D162" s="98">
        <f>Weights!C162</f>
        <v>1.5785076634868309E-2</v>
      </c>
      <c r="E162" s="94">
        <f>IF(Checklist!C162="X",0,1)</f>
        <v>1</v>
      </c>
      <c r="F162" s="98">
        <f>C162*D162*E162</f>
        <v>0</v>
      </c>
      <c r="G162" s="98">
        <f>D162*E162*$C$6</f>
        <v>6.3140306539473237E-2</v>
      </c>
      <c r="H162" s="95">
        <f t="shared" si="30"/>
        <v>0</v>
      </c>
    </row>
    <row r="163" spans="1:8" ht="25.5" x14ac:dyDescent="0.25">
      <c r="A163" s="403">
        <f>Checklist!A163</f>
        <v>20.001999999999999</v>
      </c>
      <c r="B163" s="404" t="str">
        <f>Checklist!B163</f>
        <v>This entity has identified alternate routes in the event primary routes cannot be used under certain security related emergencies.</v>
      </c>
      <c r="C163" s="93">
        <f>Checklist!D163</f>
        <v>0</v>
      </c>
      <c r="D163" s="98">
        <f>Weights!C163</f>
        <v>1.2460823572886267E-2</v>
      </c>
      <c r="E163" s="94">
        <f>IF(Checklist!C163="X",0,1)</f>
        <v>1</v>
      </c>
      <c r="F163" s="98">
        <f>C163*D163*E163</f>
        <v>0</v>
      </c>
      <c r="G163" s="98">
        <f>D163*E163*$C$6</f>
        <v>4.9843294291545069E-2</v>
      </c>
      <c r="H163" s="95">
        <f t="shared" si="30"/>
        <v>0</v>
      </c>
    </row>
  </sheetData>
  <sheetProtection password="CC3D" sheet="1" objects="1" scenarios="1"/>
  <mergeCells count="3">
    <mergeCell ref="F3:H3"/>
    <mergeCell ref="F5:H5"/>
    <mergeCell ref="A9:H9"/>
  </mergeCells>
  <pageMargins left="0.2" right="0.2" top="0.25" bottom="0.25" header="0.3" footer="0.3"/>
  <pageSetup orientation="landscape" horizontalDpi="4294967295" verticalDpi="4294967295"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3:D163"/>
  <sheetViews>
    <sheetView workbookViewId="0">
      <selection activeCell="E3" sqref="E3"/>
    </sheetView>
  </sheetViews>
  <sheetFormatPr defaultRowHeight="15" x14ac:dyDescent="0.25"/>
  <cols>
    <col min="1" max="1" width="9.85546875" customWidth="1"/>
    <col min="2" max="2" width="87.140625" customWidth="1"/>
    <col min="3" max="3" width="7.85546875" style="32" bestFit="1" customWidth="1"/>
    <col min="4" max="4" width="7.85546875" style="27" customWidth="1"/>
  </cols>
  <sheetData>
    <row r="3" spans="1:4" ht="15.75" x14ac:dyDescent="0.25">
      <c r="A3" s="17" t="s">
        <v>302</v>
      </c>
    </row>
    <row r="7" spans="1:4" ht="15.75" thickBot="1" x14ac:dyDescent="0.3"/>
    <row r="8" spans="1:4" ht="15.75" x14ac:dyDescent="0.25">
      <c r="A8" s="1"/>
      <c r="B8" s="42" t="s">
        <v>3</v>
      </c>
      <c r="C8" s="40"/>
      <c r="D8" s="28"/>
    </row>
    <row r="9" spans="1:4" ht="15.75" x14ac:dyDescent="0.25">
      <c r="A9" s="8"/>
      <c r="B9" s="43" t="s">
        <v>6</v>
      </c>
      <c r="C9" s="47" t="s">
        <v>297</v>
      </c>
      <c r="D9" s="29"/>
    </row>
    <row r="10" spans="1:4" ht="15.75" x14ac:dyDescent="0.25">
      <c r="A10" s="18">
        <f>Technical!A10</f>
        <v>0</v>
      </c>
      <c r="B10" s="18" t="str">
        <f>Technical!C10</f>
        <v>Management and Accountability</v>
      </c>
      <c r="C10" s="48"/>
      <c r="D10" s="29"/>
    </row>
    <row r="11" spans="1:4" ht="15.75" x14ac:dyDescent="0.25">
      <c r="A11" s="10">
        <f>Technical!A11</f>
        <v>0</v>
      </c>
      <c r="B11" s="11" t="str">
        <f>Technical!B11</f>
        <v>SAI #1 – Have a Designated Security Coordinator</v>
      </c>
      <c r="C11" s="49"/>
      <c r="D11" s="29"/>
    </row>
    <row r="12" spans="1:4" ht="15.75" x14ac:dyDescent="0.25">
      <c r="A12" s="2">
        <f>Technical!A12</f>
        <v>1.0009999999999999</v>
      </c>
      <c r="B12" s="12" t="str">
        <f>Technical!B12</f>
        <v>This entity designates a qualified primary Security Coordinator/ Director.</v>
      </c>
      <c r="C12" s="99">
        <v>1.5406223888722414E-2</v>
      </c>
      <c r="D12" s="30"/>
    </row>
    <row r="13" spans="1:4" ht="15.75" x14ac:dyDescent="0.25">
      <c r="A13" s="2">
        <f>Technical!A13</f>
        <v>1.002</v>
      </c>
      <c r="B13" s="12" t="str">
        <f>Technical!B13</f>
        <v>This entity designates an alternate Security Coordinator/Director.</v>
      </c>
      <c r="C13" s="99">
        <v>1.1425666761848296E-2</v>
      </c>
      <c r="D13" s="30"/>
    </row>
    <row r="14" spans="1:4" ht="15.75" x14ac:dyDescent="0.25">
      <c r="A14" s="2">
        <f>Technical!A14</f>
        <v>1.0029999999999999</v>
      </c>
      <c r="B14" s="12" t="str">
        <f>Technical!B14</f>
        <v>This entity has policies that specify the transportation related duties of the Security Coordinator.</v>
      </c>
      <c r="C14" s="99">
        <v>1.3760328011329606E-2</v>
      </c>
      <c r="D14" s="30"/>
    </row>
    <row r="15" spans="1:4" ht="15.75" x14ac:dyDescent="0.25">
      <c r="A15" s="10">
        <f>Technical!A15</f>
        <v>0</v>
      </c>
      <c r="B15" s="11" t="str">
        <f>Technical!B15</f>
        <v>SAI #2 – Conduct a Thorough Vulnerability Assessment</v>
      </c>
      <c r="C15" s="49"/>
      <c r="D15" s="29"/>
    </row>
    <row r="16" spans="1:4" ht="47.25" x14ac:dyDescent="0.25">
      <c r="A16" s="2">
        <f>Technical!A16</f>
        <v>2.0009999999999999</v>
      </c>
      <c r="B16" s="12" t="str">
        <f>Technical!B16</f>
        <v>This entity recognizes they may have certain assets of specific interest to terrorists (i.e.: vehicles, IT information, passengers, critical personnel, etc.) and considers this factor when developing transportation security practices.</v>
      </c>
      <c r="C16" s="99">
        <v>1.3643389553366947E-2</v>
      </c>
      <c r="D16" s="30"/>
    </row>
    <row r="17" spans="1:4" ht="31.5" x14ac:dyDescent="0.25">
      <c r="A17" s="2">
        <f>Technical!A17</f>
        <v>2.0019999999999998</v>
      </c>
      <c r="B17" s="12" t="str">
        <f>Technical!B17</f>
        <v>This entity has conducted a documented, site specific "Vulnerability Assessment” and is generally familiar with any significant threats or consequences they may face.</v>
      </c>
      <c r="C17" s="99">
        <v>1.3999966184975421E-2</v>
      </c>
      <c r="D17" s="30"/>
    </row>
    <row r="18" spans="1:4" ht="31.5" x14ac:dyDescent="0.25">
      <c r="A18" s="2">
        <f>Technical!A18</f>
        <v>2.0030000000000001</v>
      </c>
      <c r="B18" s="12" t="str">
        <f>Technical!B18</f>
        <v xml:space="preserve">Management generally supports efforts to improve security and provides funding and/or approves corrective actions to security vulnerabilities or weaknesses identified.  </v>
      </c>
      <c r="C18" s="99">
        <v>1.219506660280721E-2</v>
      </c>
      <c r="D18" s="30"/>
    </row>
    <row r="19" spans="1:4" ht="15.75" x14ac:dyDescent="0.25">
      <c r="A19" s="10">
        <f>Technical!A19</f>
        <v>0</v>
      </c>
      <c r="B19" s="11" t="str">
        <f>Technical!B19</f>
        <v>SAI # 3 - Develop a Security Plan (Security Specific Protocols)</v>
      </c>
      <c r="C19" s="49"/>
      <c r="D19" s="29"/>
    </row>
    <row r="20" spans="1:4" ht="47.25" x14ac:dyDescent="0.25">
      <c r="A20" s="2">
        <f>Technical!A20</f>
        <v>3.0009999999999999</v>
      </c>
      <c r="B20" s="12" t="str">
        <f>Technical!B20</f>
        <v>This entity has a written, site specific transportation Security Plan that addresses, at a minimum, management procedures, personnel security, facility security and vehicle security along with actions to be taken in the event of a security incident or security breach.</v>
      </c>
      <c r="C20" s="99">
        <v>6.4326648865127498E-3</v>
      </c>
      <c r="D20" s="30"/>
    </row>
    <row r="21" spans="1:4" ht="31.5" x14ac:dyDescent="0.25">
      <c r="A21" s="2">
        <f>Technical!A21</f>
        <v>3.0019999999999998</v>
      </c>
      <c r="B21" s="12" t="str">
        <f>Technical!B21</f>
        <v>This entity limits access to its security plan or security procedures to employees with a "need-to-know.”</v>
      </c>
      <c r="C21" s="99">
        <v>5.3237266764107989E-3</v>
      </c>
      <c r="D21" s="30"/>
    </row>
    <row r="22" spans="1:4" ht="31.5" x14ac:dyDescent="0.25">
      <c r="A22" s="2">
        <f>Technical!A22</f>
        <v>3.0030000000000001</v>
      </c>
      <c r="B22" s="12" t="str">
        <f>Technical!B22</f>
        <v>This entity requires that employees with access to security procedures sign a non-disclosure agreement (NDA).</v>
      </c>
      <c r="C22" s="99">
        <v>4.6923859512526178E-3</v>
      </c>
      <c r="D22" s="30"/>
    </row>
    <row r="23" spans="1:4" ht="31.5" x14ac:dyDescent="0.25">
      <c r="A23" s="2">
        <f>Technical!A23</f>
        <v>3.004</v>
      </c>
      <c r="B23" s="12" t="str">
        <f>Technical!B23</f>
        <v>This entity has written security plans/policies that have been reviewed and approved at the entity's executive level.</v>
      </c>
      <c r="C23" s="99">
        <v>5.4428168724573135E-3</v>
      </c>
      <c r="D23" s="30"/>
    </row>
    <row r="24" spans="1:4" ht="31.5" x14ac:dyDescent="0.25">
      <c r="A24" s="2">
        <f>Technical!A24</f>
        <v>3.0049999999999999</v>
      </c>
      <c r="B24" s="12" t="str">
        <f>Technical!B24</f>
        <v>This entity has security procedures to be followed by all personnel (i.e., drivers, office workers, maintenance workers, laborers and others) in the event of a security breach or incident.</v>
      </c>
      <c r="C24" s="99">
        <v>6.0599150440361687E-3</v>
      </c>
      <c r="D24" s="30"/>
    </row>
    <row r="25" spans="1:4" s="90" customFormat="1" ht="15.75" x14ac:dyDescent="0.25">
      <c r="A25" s="3">
        <f>Technical!A25</f>
        <v>3.0059999999999998</v>
      </c>
      <c r="B25" s="421" t="str">
        <f>Technical!B25</f>
        <v>The entity has procedures for responding to an active shooter event.</v>
      </c>
      <c r="C25" s="99">
        <v>5.4999999999999997E-3</v>
      </c>
      <c r="D25" s="97"/>
    </row>
    <row r="26" spans="1:4" ht="31.5" x14ac:dyDescent="0.25">
      <c r="A26" s="2">
        <f>Technical!A26</f>
        <v>3.0070000000000001</v>
      </c>
      <c r="B26" s="12" t="str">
        <f>Technical!B26</f>
        <v>This entity requires that their security policies be reviewed at least annually and updated as needed.</v>
      </c>
      <c r="C26" s="99">
        <v>4.9676910812774247E-3</v>
      </c>
      <c r="D26" s="30"/>
    </row>
    <row r="27" spans="1:4" ht="47.25" x14ac:dyDescent="0.25">
      <c r="A27" s="2">
        <f>Technical!A27</f>
        <v>3.008</v>
      </c>
      <c r="B27" s="12" t="str">
        <f>Technical!B27</f>
        <v xml:space="preserve">Employees are provided with site-specific, up to date contact information for entity management and/or security personnel to be notified in the event of a security incident and this entity periodically tests their notification or "call-tree" procedures. </v>
      </c>
      <c r="C27" s="99">
        <v>5.2331167748354904E-3</v>
      </c>
      <c r="D27" s="30"/>
    </row>
    <row r="28" spans="1:4" ht="31.5" x14ac:dyDescent="0.25">
      <c r="A28" s="2">
        <f>Technical!A28</f>
        <v>3.0089999999999999</v>
      </c>
      <c r="B28" s="12" t="str">
        <f>Technical!B28</f>
        <v>This entity has procedures for 24/7 notification of entity security personnel and/or local/state/federal authorities to be notified in the event of a security incident.</v>
      </c>
      <c r="C28" s="99">
        <v>5.5686552534949321E-3</v>
      </c>
      <c r="D28" s="30"/>
    </row>
    <row r="29" spans="1:4" ht="15.75" x14ac:dyDescent="0.25">
      <c r="A29" s="10">
        <f>Technical!A29</f>
        <v>0</v>
      </c>
      <c r="B29" s="11" t="str">
        <f>Technical!B29</f>
        <v>SAI # 4 – Plan for Emergency Response &amp; Continuity of Operations</v>
      </c>
      <c r="C29" s="49"/>
      <c r="D29" s="29"/>
    </row>
    <row r="30" spans="1:4" ht="47.25" x14ac:dyDescent="0.25">
      <c r="A30" s="2">
        <f>Technical!A30</f>
        <v>4.0010000000000003</v>
      </c>
      <c r="B30" s="12" t="str">
        <f>Technical!B30</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30" s="99">
        <v>1.7909328617119434E-2</v>
      </c>
      <c r="D30" s="30"/>
    </row>
    <row r="31" spans="1:4" ht="31.5" x14ac:dyDescent="0.25">
      <c r="A31" s="2">
        <f>Technical!A31</f>
        <v>4.0019999999999998</v>
      </c>
      <c r="B31" s="12" t="str">
        <f>Technical!B31</f>
        <v>This entity ensures all facilities have an auxiliary power source if needed or the ability to operate effectively from an identified secondary site.</v>
      </c>
      <c r="C31" s="99">
        <v>1.4664182192824525E-2</v>
      </c>
      <c r="D31" s="30"/>
    </row>
    <row r="32" spans="1:4" ht="15.75" x14ac:dyDescent="0.25">
      <c r="A32" s="10">
        <f>Technical!A32</f>
        <v>0</v>
      </c>
      <c r="B32" s="11" t="str">
        <f>Technical!B32</f>
        <v>SAI # 5 – Develop a Communications Plan</v>
      </c>
      <c r="C32" s="49"/>
      <c r="D32" s="29"/>
    </row>
    <row r="33" spans="1:4" ht="15.75" x14ac:dyDescent="0.25">
      <c r="A33" s="2">
        <f>Technical!A33</f>
        <v>5.0010000000000003</v>
      </c>
      <c r="B33" s="12" t="str">
        <f>Technical!B33</f>
        <v>This entity has methods for communicating with drivers during normal conditions.</v>
      </c>
      <c r="C33" s="99">
        <v>1.970621119291471E-2</v>
      </c>
      <c r="D33" s="30"/>
    </row>
    <row r="34" spans="1:4" ht="47.25" x14ac:dyDescent="0.25">
      <c r="A34" s="2">
        <f>Technical!A34</f>
        <v>5.0019999999999998</v>
      </c>
      <c r="B34" s="12" t="str">
        <f>Technical!B34</f>
        <v xml:space="preserve">This entity has emergency procedures in place for drivers on the road to follow in the event normal communications are disrupted. Entity should have contingencies in place in the event dispatch system, if applicable, become inoperable.   </v>
      </c>
      <c r="C34" s="99">
        <v>1.7897505824420918E-2</v>
      </c>
      <c r="D34" s="30"/>
    </row>
    <row r="35" spans="1:4" ht="15.75" x14ac:dyDescent="0.25">
      <c r="A35" s="10">
        <f>Technical!A35</f>
        <v>0</v>
      </c>
      <c r="B35" s="11" t="str">
        <f>Technical!B35</f>
        <v>SAI # 6 -  Safeguard Business and Security Critical Information</v>
      </c>
      <c r="C35" s="49"/>
      <c r="D35" s="29"/>
    </row>
    <row r="36" spans="1:4" ht="47.25" x14ac:dyDescent="0.25">
      <c r="A36" s="2">
        <f>Technical!A36</f>
        <v>6.0010000000000003</v>
      </c>
      <c r="B36" s="12" t="str">
        <f>Technical!B36</f>
        <v xml:space="preserve">This entity controls access to business documents (i.e. security plans, critical asset lists, risk/vulnerability assessments, schematics, drawings, manifests, etc.) that may compromise entity security practices.  </v>
      </c>
      <c r="C36" s="99">
        <v>1.2377601472915813E-2</v>
      </c>
      <c r="D36" s="30"/>
    </row>
    <row r="37" spans="1:4" ht="31.5" x14ac:dyDescent="0.25">
      <c r="A37" s="2">
        <f>Technical!A37</f>
        <v>6.0019999999999998</v>
      </c>
      <c r="B37" s="12" t="str">
        <f>Technical!B37</f>
        <v xml:space="preserve">This entity controls personnel information (i.e. SSN, address, drivers license, etc.) that may be deemed sensitive in nature.  </v>
      </c>
      <c r="C37" s="99">
        <v>1.0661394118535108E-2</v>
      </c>
      <c r="D37" s="30"/>
    </row>
    <row r="38" spans="1:4" ht="63" x14ac:dyDescent="0.25">
      <c r="A38" s="2">
        <f>Technical!A38</f>
        <v>6.0030000000000001</v>
      </c>
      <c r="B38" s="12" t="str">
        <f>Technical!B38</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8" s="99">
        <v>1.0996429993314285E-2</v>
      </c>
      <c r="D38" s="30"/>
    </row>
    <row r="39" spans="1:4" ht="15.75" x14ac:dyDescent="0.25">
      <c r="A39" s="10">
        <f>Technical!A39</f>
        <v>0</v>
      </c>
      <c r="B39" s="11" t="str">
        <f>Technical!B39</f>
        <v xml:space="preserve">SAI # 7 - Be Aware of Industry Security Best Practices. </v>
      </c>
      <c r="C39" s="49"/>
      <c r="D39" s="29"/>
    </row>
    <row r="40" spans="1:4" ht="47.25" x14ac:dyDescent="0.25">
      <c r="A40" s="2">
        <f>Technical!A40</f>
        <v>7.0010000000000003</v>
      </c>
      <c r="B40" s="12" t="str">
        <f>Technical!B40</f>
        <v>Personnel at this entity meet/communicate with industry peers, partners or associations that share security related information or best practices.  (May include individual or corporate membership with an industry trade association).</v>
      </c>
      <c r="C40" s="99">
        <v>1.6438164637430572E-2</v>
      </c>
      <c r="D40" s="30"/>
    </row>
    <row r="41" spans="1:4" ht="31.5" x14ac:dyDescent="0.25">
      <c r="A41" s="2">
        <f>Technical!A41</f>
        <v>7.0019999999999998</v>
      </c>
      <c r="B41" s="12" t="str">
        <f>Technical!B41</f>
        <v>Personnel at this entity have sought and/or obtained transportation related security information or "best practices" guidance from external sources.</v>
      </c>
      <c r="C41" s="99">
        <v>1.447704438973E-2</v>
      </c>
      <c r="D41" s="30"/>
    </row>
    <row r="42" spans="1:4" ht="15.75" x14ac:dyDescent="0.25">
      <c r="A42" s="9">
        <f>Technical!A42</f>
        <v>0</v>
      </c>
      <c r="B42" s="18" t="str">
        <f>Technical!C42</f>
        <v>Personnel Security</v>
      </c>
      <c r="C42" s="48"/>
      <c r="D42" s="29"/>
    </row>
    <row r="43" spans="1:4" ht="31.5" x14ac:dyDescent="0.25">
      <c r="A43" s="10">
        <f>Technical!A43</f>
        <v>0</v>
      </c>
      <c r="B43" s="11" t="str">
        <f>Technical!B43</f>
        <v>SAI # 8 – Conduct Licensing &amp; Background Checks for  Drivers / Employees / Contractors</v>
      </c>
      <c r="C43" s="51"/>
      <c r="D43" s="29"/>
    </row>
    <row r="44" spans="1:4" ht="47.25" x14ac:dyDescent="0.25">
      <c r="A44" s="2">
        <f>Technical!A44</f>
        <v>8.0009999999999994</v>
      </c>
      <c r="B44" s="12" t="str">
        <f>Technical!B44</f>
        <v>This entity requires verification and documentation that persons operating entity vehicles have a valid driver’s license for the type of vehicle driven, along with any applicable endorsement(s) needed.</v>
      </c>
      <c r="C44" s="99">
        <v>1.5112442057267977E-2</v>
      </c>
      <c r="D44" s="30"/>
    </row>
    <row r="45" spans="1:4" ht="31.5" x14ac:dyDescent="0.25">
      <c r="A45" s="2">
        <f>Technical!A45</f>
        <v>8.0020000000000007</v>
      </c>
      <c r="B45" s="12" t="str">
        <f>Technical!B45</f>
        <v>This entity requires a criminal history check, verification of Social Security number and verification of immigration status for personnel operating entity vehicles.</v>
      </c>
      <c r="C45" s="99">
        <v>1.5338182001970922E-2</v>
      </c>
      <c r="D45" s="30"/>
    </row>
    <row r="46" spans="1:4" ht="47.25" x14ac:dyDescent="0.25">
      <c r="A46" s="2">
        <f>Technical!A46</f>
        <v>8.0030000000000001</v>
      </c>
      <c r="B46" s="12" t="str">
        <f>Technical!B46</f>
        <v>This entity requires a criminal history check, verification of Social Security number and verification of immigration status for non-driver employees with access to security related information or restricted areas.</v>
      </c>
      <c r="C46" s="99">
        <v>1.4502500656137465E-2</v>
      </c>
      <c r="D46" s="30"/>
    </row>
    <row r="47" spans="1:4" ht="47.25" x14ac:dyDescent="0.25">
      <c r="A47" s="2">
        <f>Technical!A47</f>
        <v>8.0039999999999996</v>
      </c>
      <c r="B47" s="12" t="str">
        <f>Technical!B47</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47" s="99">
        <v>8.8410183374321907E-3</v>
      </c>
      <c r="D47" s="30"/>
    </row>
    <row r="48" spans="1:4" ht="31.5" x14ac:dyDescent="0.25">
      <c r="A48" s="2">
        <f>Technical!A48</f>
        <v>8.0050000000000008</v>
      </c>
      <c r="B48" s="12" t="str">
        <f>Technical!B48</f>
        <v>This entity has security-related criteria that would disqualify current or prospective personnel from employment.</v>
      </c>
      <c r="C48" s="99">
        <v>1.3266727411891157E-2</v>
      </c>
      <c r="D48" s="30"/>
    </row>
    <row r="49" spans="1:4" ht="31.5" x14ac:dyDescent="0.25">
      <c r="A49" s="2">
        <f>Technical!A49</f>
        <v>8.0060000000000002</v>
      </c>
      <c r="B49" s="12" t="str">
        <f>Technical!B49</f>
        <v>This entity has policies to address criminal allegations that may arise or come to light involving current employees.</v>
      </c>
      <c r="C49" s="99">
        <v>1.2430324531782213E-2</v>
      </c>
      <c r="D49" s="30"/>
    </row>
    <row r="50" spans="1:4" ht="63" x14ac:dyDescent="0.25">
      <c r="A50" s="2">
        <f>Technical!A50</f>
        <v>8.0069999999999997</v>
      </c>
      <c r="B50" s="12" t="str">
        <f>Technical!B50</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50" s="99">
        <v>1.325176033827897E-2</v>
      </c>
      <c r="D50" s="30"/>
    </row>
    <row r="51" spans="1:4" ht="15.75" x14ac:dyDescent="0.25">
      <c r="A51" s="10">
        <f>Technical!A51</f>
        <v>0</v>
      </c>
      <c r="B51" s="11" t="str">
        <f>Technical!B51</f>
        <v xml:space="preserve">SAI # 9 – Develop and Follow Security Training Plan(s) </v>
      </c>
      <c r="C51" s="49"/>
      <c r="D51" s="29"/>
    </row>
    <row r="52" spans="1:4" ht="31.5" x14ac:dyDescent="0.25">
      <c r="A52" s="2">
        <f>Technical!A52</f>
        <v>9.0009999999999994</v>
      </c>
      <c r="B52" s="12" t="str">
        <f>Technical!B52</f>
        <v xml:space="preserve">This entity provides general security awareness training to all employees (separate from or in addition to regular safety training).  </v>
      </c>
      <c r="C52" s="99">
        <v>1.6685170214738348E-2</v>
      </c>
      <c r="D52" s="30"/>
    </row>
    <row r="53" spans="1:4" ht="31.5" x14ac:dyDescent="0.25">
      <c r="A53" s="2">
        <f>Technical!A53</f>
        <v>9.0020000000000007</v>
      </c>
      <c r="B53" s="12" t="str">
        <f>Technical!B53</f>
        <v>This entity provides additional security training to employees having specific security responsibilities.</v>
      </c>
      <c r="C53" s="99">
        <v>1.5755381203810023E-2</v>
      </c>
      <c r="D53" s="30"/>
    </row>
    <row r="54" spans="1:4" ht="15.75" x14ac:dyDescent="0.25">
      <c r="A54" s="2">
        <f>Technical!A54</f>
        <v>9.0030000000000001</v>
      </c>
      <c r="B54" s="12" t="str">
        <f>Technical!B54</f>
        <v>This entity provides periodic security re-training to all employees.</v>
      </c>
      <c r="C54" s="99">
        <v>1.4181102521076053E-2</v>
      </c>
      <c r="D54" s="30"/>
    </row>
    <row r="55" spans="1:4" ht="47.25" x14ac:dyDescent="0.25">
      <c r="A55" s="2">
        <f>Technical!A55</f>
        <v>9.0039999999999996</v>
      </c>
      <c r="B55" s="12" t="str">
        <f>Technical!B55</f>
        <v>The security training/re-training offered by this entity is specific to and appropriate for the type of transportation operation being conducted (trucking, school bus, motor coach or infrastructure mode).</v>
      </c>
      <c r="C55" s="99">
        <v>1.5273281208602095E-2</v>
      </c>
      <c r="D55" s="30"/>
    </row>
    <row r="56" spans="1:4" s="90" customFormat="1" ht="15.75" x14ac:dyDescent="0.25">
      <c r="A56" s="3">
        <f>Technical!A56</f>
        <v>9.0050000000000008</v>
      </c>
      <c r="B56" s="421" t="str">
        <f>Technical!B56</f>
        <v>The entity provides Active Shooter training to all employees.</v>
      </c>
      <c r="C56" s="99">
        <v>1.4800000000000001E-2</v>
      </c>
      <c r="D56" s="97"/>
    </row>
    <row r="57" spans="1:4" ht="31.5" x14ac:dyDescent="0.25">
      <c r="A57" s="2">
        <f>Technical!A57</f>
        <v>9.0060000000000002</v>
      </c>
      <c r="B57" s="12" t="str">
        <f>Technical!B57</f>
        <v>This entity has comparable security training requirements for both regular employees and contracted employees with security responsibilities or access to security-related information.</v>
      </c>
      <c r="C57" s="99">
        <v>1.456390811604099E-2</v>
      </c>
      <c r="D57" s="30"/>
    </row>
    <row r="58" spans="1:4" ht="31.5" x14ac:dyDescent="0.25">
      <c r="A58" s="2">
        <f>Technical!A58</f>
        <v>9.0069999999999997</v>
      </c>
      <c r="B58" s="12" t="str">
        <f>Technical!B58</f>
        <v>This entity requires documentation and retention of records relating to security training received by employees.</v>
      </c>
      <c r="C58" s="99">
        <v>1.2316957226654865E-2</v>
      </c>
      <c r="D58" s="30"/>
    </row>
    <row r="59" spans="1:4" ht="15.75" x14ac:dyDescent="0.25">
      <c r="A59" s="10">
        <f>Technical!A59</f>
        <v>0</v>
      </c>
      <c r="B59" s="11" t="str">
        <f>Technical!B59</f>
        <v>SAI # 10 –Participates in Security Exercises &amp; Drills</v>
      </c>
      <c r="C59" s="49"/>
      <c r="D59" s="29"/>
    </row>
    <row r="60" spans="1:4" ht="31.5" x14ac:dyDescent="0.25">
      <c r="A60" s="2">
        <f>Technical!A60</f>
        <v>10.000999999999999</v>
      </c>
      <c r="B60" s="12" t="str">
        <f>Technical!B60</f>
        <v>This entity meets with outside agencies (i.e.; law enforcement/first responders/Federal officials) regarding security support and or issues.</v>
      </c>
      <c r="C60" s="99">
        <v>2.6440160056988921E-2</v>
      </c>
      <c r="D60" s="30"/>
    </row>
    <row r="61" spans="1:4" ht="31.5" x14ac:dyDescent="0.25">
      <c r="A61" s="2">
        <f>Technical!A61</f>
        <v>10.002000000000001</v>
      </c>
      <c r="B61" s="12" t="str">
        <f>Technical!B61</f>
        <v>Personnel at this entity have actually conducted or participated in some type of exercises/drills that involve security related activities.</v>
      </c>
      <c r="C61" s="99">
        <v>2.4167920608083353E-2</v>
      </c>
      <c r="D61" s="30"/>
    </row>
    <row r="62" spans="1:4" s="90" customFormat="1" ht="31.5" x14ac:dyDescent="0.25">
      <c r="A62" s="3">
        <f>Technical!A62</f>
        <v>10.003</v>
      </c>
      <c r="B62" s="421" t="str">
        <f>Technical!B62</f>
        <v>The entity has consulted local law enforcement/ first responders when developing active shooter plans and procedures.</v>
      </c>
      <c r="C62" s="99">
        <v>2.4E-2</v>
      </c>
      <c r="D62" s="97"/>
    </row>
    <row r="63" spans="1:4" s="90" customFormat="1" ht="31.5" x14ac:dyDescent="0.25">
      <c r="A63" s="3">
        <f>Technical!A63</f>
        <v>10.004</v>
      </c>
      <c r="B63" s="421" t="str">
        <f>Technical!B63</f>
        <v>The entity conducts exercises (tabletop or full-scale) that specifically focus on active shooter scenarios.</v>
      </c>
      <c r="C63" s="99">
        <v>2.4E-2</v>
      </c>
      <c r="D63" s="97"/>
    </row>
    <row r="64" spans="1:4" ht="31.5" x14ac:dyDescent="0.25">
      <c r="A64" s="2">
        <f>Technical!A64</f>
        <v>10.005000000000001</v>
      </c>
      <c r="B64" s="12" t="str">
        <f>Technical!B64</f>
        <v>This entity has administrative and/or security personnel trained in the National Incident Management System (NIMS) or Incident Command System (ICS).</v>
      </c>
      <c r="C64" s="99">
        <v>2.1421198443742313E-2</v>
      </c>
      <c r="D64" s="30"/>
    </row>
    <row r="65" spans="1:4" ht="15.75" x14ac:dyDescent="0.25">
      <c r="A65" s="9">
        <f>Technical!A65</f>
        <v>0</v>
      </c>
      <c r="B65" s="18" t="str">
        <f>Technical!C65</f>
        <v>Facility Security</v>
      </c>
      <c r="C65" s="48"/>
      <c r="D65" s="29"/>
    </row>
    <row r="66" spans="1:4" ht="15.75" x14ac:dyDescent="0.25">
      <c r="A66" s="10">
        <f>Technical!A66</f>
        <v>0</v>
      </c>
      <c r="B66" s="11" t="str">
        <f>Technical!B66</f>
        <v>SAI # 11 - Maintain Facility Access Control</v>
      </c>
      <c r="C66" s="49"/>
      <c r="D66" s="29"/>
    </row>
    <row r="67" spans="1:4" ht="31.5" x14ac:dyDescent="0.25">
      <c r="A67" s="2">
        <f>Technical!A67</f>
        <v>11.000999999999999</v>
      </c>
      <c r="B67" s="12" t="str">
        <f>Technical!B67</f>
        <v>This entity has controlled points of entry/exit for employees and restricts non-employee access to buildings, terminals and/or work areas.</v>
      </c>
      <c r="C67" s="99">
        <v>1.1035951688360584E-2</v>
      </c>
      <c r="D67" s="30"/>
    </row>
    <row r="68" spans="1:4" ht="31.5" x14ac:dyDescent="0.25">
      <c r="A68" s="2">
        <f>Technical!A68</f>
        <v>11.001999999999999</v>
      </c>
      <c r="B68" s="12" t="str">
        <f>Technical!B68</f>
        <v>This entity has secured all doors, windows, skylights, roof openings and other access points to all buildings, terminals and/or work areas.</v>
      </c>
      <c r="C68" s="99">
        <v>1.0570048015048716E-2</v>
      </c>
      <c r="D68" s="30"/>
    </row>
    <row r="69" spans="1:4" ht="31.5" x14ac:dyDescent="0.25">
      <c r="A69" s="2">
        <f>Technical!A69</f>
        <v>11.002999999999998</v>
      </c>
      <c r="B69" s="12" t="str">
        <f>Technical!B69</f>
        <v>This entity restricts employee access into certain secure areas located within their building or site (i.e.; computer room, administrative areas, dispatch, etc.).</v>
      </c>
      <c r="C69" s="99">
        <v>1.0171924546215998E-2</v>
      </c>
      <c r="D69" s="30"/>
    </row>
    <row r="70" spans="1:4" ht="31.5" x14ac:dyDescent="0.25">
      <c r="A70" s="2">
        <f>Technical!A70</f>
        <v>11.003999999999998</v>
      </c>
      <c r="B70" s="12" t="str">
        <f>Technical!B70</f>
        <v xml:space="preserve">This entity issues photo-identification cards/badges or uses other effective identification methods to identify employees.  </v>
      </c>
      <c r="C70" s="99">
        <v>1.0074107879980757E-2</v>
      </c>
      <c r="D70" s="30"/>
    </row>
    <row r="71" spans="1:4" ht="31.5" x14ac:dyDescent="0.25">
      <c r="A71" s="2">
        <f>Technical!A71</f>
        <v>11.004999999999997</v>
      </c>
      <c r="B71" s="12" t="str">
        <f>Technical!B71</f>
        <v xml:space="preserve">This entity requires employees to carry and/or display their identification card/badge or other form of positive employee ID while on duty.   </v>
      </c>
      <c r="C71" s="99">
        <v>9.3671983624140781E-3</v>
      </c>
      <c r="D71" s="30"/>
    </row>
    <row r="72" spans="1:4" ht="31.5" x14ac:dyDescent="0.25">
      <c r="A72" s="2">
        <f>Technical!A72</f>
        <v>11.005999999999997</v>
      </c>
      <c r="B72" s="12" t="str">
        <f>Technical!B72</f>
        <v xml:space="preserve">This entity has a challenge procedure that requires employees to safely report unknown persons or persons not having proper identification.  </v>
      </c>
      <c r="C72" s="99">
        <v>9.7046605352654712E-3</v>
      </c>
      <c r="D72" s="30"/>
    </row>
    <row r="73" spans="1:4" ht="47.25" x14ac:dyDescent="0.25">
      <c r="A73" s="2">
        <f>Technical!A73</f>
        <v>11.006999999999996</v>
      </c>
      <c r="B73" s="12" t="str">
        <f>Technical!B73</f>
        <v>This entity utilizes advanced physical control locking measures beyond simple locks &amp; keys (i.e.; biometric input, key card, PIN, combination locks) for access to buildings, sites or secure areas (excludes vehicles).</v>
      </c>
      <c r="C73" s="99">
        <v>7.7422479142495232E-3</v>
      </c>
      <c r="D73" s="30"/>
    </row>
    <row r="74" spans="1:4" ht="31.5" x14ac:dyDescent="0.25">
      <c r="A74" s="2">
        <f>Technical!A74</f>
        <v>11.007999999999996</v>
      </c>
      <c r="B74" s="12" t="str">
        <f>Technical!B74</f>
        <v>Where appropriate, entrance and/or exit data to facilities and/or to secure areas can be reviewed as needed (may be written logs, PIN or biometric data, or recorded camera surveillance).</v>
      </c>
      <c r="C74" s="99">
        <v>8.003005278778055E-3</v>
      </c>
      <c r="D74" s="30"/>
    </row>
    <row r="75" spans="1:4" ht="15.75" x14ac:dyDescent="0.25">
      <c r="A75" s="2">
        <f>Technical!A75</f>
        <v>11.008999999999995</v>
      </c>
      <c r="B75" s="12" t="str">
        <f>Technical!B75</f>
        <v>This entity utilizes visitor control protocols for non-employees accessing non-public areas.</v>
      </c>
      <c r="C75" s="99">
        <v>9.6847543009598355E-3</v>
      </c>
      <c r="D75" s="30"/>
    </row>
    <row r="76" spans="1:4" ht="15.75" x14ac:dyDescent="0.25">
      <c r="A76" s="10">
        <f>Technical!A76</f>
        <v>0</v>
      </c>
      <c r="B76" s="11" t="str">
        <f>Technical!B76</f>
        <v>SAI # 12 - Implement Strong Physical Security at all Locations</v>
      </c>
      <c r="C76" s="49"/>
      <c r="D76" s="29"/>
    </row>
    <row r="77" spans="1:4" ht="31.5" x14ac:dyDescent="0.25">
      <c r="A77" s="2">
        <f>Technical!A77</f>
        <v>12.000999999999999</v>
      </c>
      <c r="B77" s="12" t="str">
        <f>Technical!B77</f>
        <v>This entity utilizes perimeter physical security barriers (fences/gates/walls/planters /bollards, etc.) that restrict both unauthorized vehicle and pedestrian access.</v>
      </c>
      <c r="C77" s="99">
        <v>8.0772749622298138E-3</v>
      </c>
      <c r="D77" s="30"/>
    </row>
    <row r="78" spans="1:4" ht="31.5" x14ac:dyDescent="0.25">
      <c r="A78" s="2">
        <f>Technical!A78</f>
        <v>12.001999999999999</v>
      </c>
      <c r="B78" s="12" t="str">
        <f>Technical!B78</f>
        <v xml:space="preserve">All perimeter physical security barriers on site are functional, used as designed, and adequately maintained to effectively restrict vehicle and/or pedestrian access. </v>
      </c>
      <c r="C78" s="99">
        <v>7.5776581687457588E-3</v>
      </c>
      <c r="D78" s="30"/>
    </row>
    <row r="79" spans="1:4" ht="15.75" x14ac:dyDescent="0.25">
      <c r="A79" s="2">
        <f>Technical!A79</f>
        <v>12.002999999999998</v>
      </c>
      <c r="B79" s="12" t="str">
        <f>Technical!B79</f>
        <v>This entity utilizes a tamper resistant intrusion detection system(s) (burglary/robbery alarm).</v>
      </c>
      <c r="C79" s="99">
        <v>6.2133917376856751E-3</v>
      </c>
      <c r="D79" s="30"/>
    </row>
    <row r="80" spans="1:4" ht="15.75" x14ac:dyDescent="0.25">
      <c r="A80" s="2">
        <f>Technical!A80</f>
        <v>12.003999999999998</v>
      </c>
      <c r="B80" s="12" t="str">
        <f>Technical!B80</f>
        <v>This entity utilizes closed circuit television cameras (CCTV).</v>
      </c>
      <c r="C80" s="99">
        <v>6.8876948122509425E-3</v>
      </c>
      <c r="D80" s="30"/>
    </row>
    <row r="81" spans="1:4" ht="15.75" x14ac:dyDescent="0.25">
      <c r="A81" s="2">
        <f>Technical!A81</f>
        <v>12.004999999999997</v>
      </c>
      <c r="B81" s="44" t="str">
        <f>Technical!B81</f>
        <v>The CCTV cameras present are functional and adequately monitored and/or recorded.</v>
      </c>
      <c r="C81" s="99">
        <v>6.8085920818407491E-3</v>
      </c>
      <c r="D81" s="30"/>
    </row>
    <row r="82" spans="1:4" ht="15.75" x14ac:dyDescent="0.25">
      <c r="A82" s="2">
        <f>Technical!A82</f>
        <v>12.005999999999997</v>
      </c>
      <c r="B82" s="12" t="str">
        <f>Technical!B82</f>
        <v>This entity has adequate security lighting.</v>
      </c>
      <c r="C82" s="99">
        <v>7.0453294857082171E-3</v>
      </c>
      <c r="D82" s="30"/>
    </row>
    <row r="83" spans="1:4" ht="15.75" x14ac:dyDescent="0.25">
      <c r="A83" s="2">
        <f>Technical!A83</f>
        <v>12.006999999999996</v>
      </c>
      <c r="B83" s="12" t="str">
        <f>Technical!B83</f>
        <v>This entity utilizes key control procedures for buildings, terminals and gates (excludes vehicles).</v>
      </c>
      <c r="C83" s="99">
        <v>7.1232652946798848E-3</v>
      </c>
      <c r="D83" s="30"/>
    </row>
    <row r="84" spans="1:4" ht="15.75" x14ac:dyDescent="0.25">
      <c r="A84" s="2">
        <f>Technical!A84</f>
        <v>12.007999999999996</v>
      </c>
      <c r="B84" s="12" t="str">
        <f>Technical!B84</f>
        <v>This entity employs on-site security personnel.</v>
      </c>
      <c r="C84" s="99">
        <v>5.1170119810362248E-3</v>
      </c>
      <c r="D84" s="30"/>
    </row>
    <row r="85" spans="1:4" ht="15.75" x14ac:dyDescent="0.25">
      <c r="A85" s="2">
        <f>Technical!A85</f>
        <v>12.008999999999995</v>
      </c>
      <c r="B85" s="12" t="str">
        <f>Technical!B85</f>
        <v>This entity provides a secure location for employee parking separate from visitor parking.</v>
      </c>
      <c r="C85" s="99">
        <v>4.9353322549457613E-3</v>
      </c>
      <c r="D85" s="30"/>
    </row>
    <row r="86" spans="1:4" ht="15.75" x14ac:dyDescent="0.25">
      <c r="A86" s="2">
        <f>Technical!A86</f>
        <v>12.009999999999994</v>
      </c>
      <c r="B86" s="12" t="str">
        <f>Technical!B86</f>
        <v>Clearly visible and easily understood signs are present that identify restricted or off-limit areas.</v>
      </c>
      <c r="C86" s="99">
        <v>5.8368363951159163E-3</v>
      </c>
      <c r="D86" s="30"/>
    </row>
    <row r="87" spans="1:4" ht="31.5" x14ac:dyDescent="0.25">
      <c r="A87" s="2">
        <f>Technical!A87</f>
        <v>12.010999999999994</v>
      </c>
      <c r="B87" s="12" t="str">
        <f>Technical!B87</f>
        <v xml:space="preserve">Vehicle parking, stopping or standing is controlled, to the extent possible, along perimeter fencing or near restricted areas.  </v>
      </c>
      <c r="C87" s="99">
        <v>5.5858237871948364E-3</v>
      </c>
      <c r="D87" s="30"/>
    </row>
    <row r="88" spans="1:4" ht="31.5" x14ac:dyDescent="0.25">
      <c r="A88" s="2">
        <f>Technical!A88</f>
        <v>12.011999999999993</v>
      </c>
      <c r="B88" s="45" t="str">
        <f>Technical!B88</f>
        <v>This entity controls the growth of vegetation so that sight lines to vehicles, pedestrians, perimeter fences or restricted areas are unobstructed.</v>
      </c>
      <c r="C88" s="99">
        <v>5.623797186993261E-3</v>
      </c>
      <c r="D88" s="30"/>
    </row>
    <row r="89" spans="1:4" ht="47.25" x14ac:dyDescent="0.25">
      <c r="A89" s="2">
        <f>Technical!A89</f>
        <v>12.012999999999993</v>
      </c>
      <c r="B89" s="45" t="str">
        <f>Technical!B89</f>
        <v xml:space="preserve">This entity conducts periodic random security checks on personnel/vehicles and/or other physical security countermeasures (i.e. random perimeter checks, breach/trespass tests, bomb threat drills, etc.).  </v>
      </c>
      <c r="C89" s="99">
        <v>6.5119152452404469E-3</v>
      </c>
      <c r="D89" s="30"/>
    </row>
    <row r="90" spans="1:4" ht="15.75" x14ac:dyDescent="0.25">
      <c r="A90" s="10">
        <f>Technical!A90</f>
        <v>0</v>
      </c>
      <c r="B90" s="11" t="str">
        <f>Technical!B90</f>
        <v>SAI # 13 - Enhance Internal and External Cyber Security</v>
      </c>
      <c r="C90" s="49"/>
      <c r="D90" s="29"/>
    </row>
    <row r="91" spans="1:4" ht="31.5" x14ac:dyDescent="0.25">
      <c r="A91" s="2">
        <f>Technical!A91</f>
        <v>13.000999999999999</v>
      </c>
      <c r="B91" s="12" t="str">
        <f>Technical!B91</f>
        <v>This entity requires an employee logon and password that grants access to limited data consistent with job function.</v>
      </c>
      <c r="C91" s="99">
        <v>1.3874394845605225E-2</v>
      </c>
      <c r="D91" s="30"/>
    </row>
    <row r="92" spans="1:4" ht="31.5" x14ac:dyDescent="0.25">
      <c r="A92" s="2">
        <f>Technical!A92</f>
        <v>13.001999999999999</v>
      </c>
      <c r="B92" s="12" t="str">
        <f>Technical!B92</f>
        <v>This entity utilizes an Information Technology (IT) "firewall" that prevents improper IT system access to entity information from both internal and external threats.</v>
      </c>
      <c r="C92" s="99">
        <v>1.1177756510455038E-2</v>
      </c>
      <c r="D92" s="30"/>
    </row>
    <row r="93" spans="1:4" ht="15.75" x14ac:dyDescent="0.25">
      <c r="A93" s="2">
        <f>Technical!A93</f>
        <v>13.002999999999998</v>
      </c>
      <c r="B93" s="12" t="str">
        <f>Technical!B93</f>
        <v xml:space="preserve">This entity has sufficient IT security guidelines. </v>
      </c>
      <c r="C93" s="99">
        <v>1.180266891251041E-2</v>
      </c>
      <c r="D93" s="30"/>
    </row>
    <row r="94" spans="1:4" ht="15.75" x14ac:dyDescent="0.25">
      <c r="A94" s="2">
        <f>Technical!A94</f>
        <v>13.003999999999998</v>
      </c>
      <c r="B94" s="12" t="str">
        <f>Technical!B94</f>
        <v>This entity identifies a qualified IT security officer or coordinator.</v>
      </c>
      <c r="C94" s="99">
        <v>1.0827431946224602E-2</v>
      </c>
      <c r="D94" s="30"/>
    </row>
    <row r="95" spans="1:4" ht="15.75" x14ac:dyDescent="0.25">
      <c r="A95" s="2">
        <f>Technical!A95</f>
        <v>13.004999999999997</v>
      </c>
      <c r="B95" s="12" t="str">
        <f>Technical!B95</f>
        <v>This entity tests their IT system for vulnerabilities.</v>
      </c>
      <c r="C95" s="99">
        <v>1.1321373528931969E-2</v>
      </c>
      <c r="D95" s="30"/>
    </row>
    <row r="96" spans="1:4" ht="15.75" x14ac:dyDescent="0.25">
      <c r="A96" s="2">
        <f>Technical!A96</f>
        <v>13.005999999999997</v>
      </c>
      <c r="B96" s="12" t="str">
        <f>Technical!B96</f>
        <v>This entity has off-site backup capability for data generated and system redundancy.</v>
      </c>
      <c r="C96" s="99">
        <v>1.0927373302030941E-2</v>
      </c>
      <c r="D96" s="30"/>
    </row>
    <row r="97" spans="1:4" ht="15.75" x14ac:dyDescent="0.25">
      <c r="A97" s="9">
        <f>Technical!A97</f>
        <v>0</v>
      </c>
      <c r="B97" s="18" t="str">
        <f>Technical!C97</f>
        <v>Vehicle Security</v>
      </c>
      <c r="C97" s="48"/>
      <c r="D97" s="29"/>
    </row>
    <row r="98" spans="1:4" ht="15.75" x14ac:dyDescent="0.25">
      <c r="A98" s="10">
        <f>Technical!A98</f>
        <v>0</v>
      </c>
      <c r="B98" s="11" t="str">
        <f>Technical!B98</f>
        <v>SAI # 14 - Develop a Robust Vehicle Security Program</v>
      </c>
      <c r="C98" s="49"/>
      <c r="D98" s="29"/>
    </row>
    <row r="99" spans="1:4" ht="31.5" x14ac:dyDescent="0.25">
      <c r="A99" s="2">
        <f>Technical!A99</f>
        <v>14.000999999999999</v>
      </c>
      <c r="B99" s="12" t="str">
        <f>Technical!B99</f>
        <v xml:space="preserve">The vehicles used by this entity are equipped with appropriate door/window locks and their use is required when unattended (if not prohibited by State law). </v>
      </c>
      <c r="C99" s="99">
        <v>5.2756887884349039E-3</v>
      </c>
      <c r="D99" s="30"/>
    </row>
    <row r="100" spans="1:4" ht="31.5" x14ac:dyDescent="0.25">
      <c r="A100" s="2">
        <f>Technical!A100</f>
        <v>14.001999999999999</v>
      </c>
      <c r="B100" s="12" t="str">
        <f>Technical!B100</f>
        <v>This entity provides some type of supplemental equipment for securing vehicles, which may include steering wheel locks, theft alarms, "kill switches," or other devices.</v>
      </c>
      <c r="C100" s="99">
        <v>4.2691024732844805E-3</v>
      </c>
      <c r="D100" s="30"/>
    </row>
    <row r="101" spans="1:4" ht="31.5" x14ac:dyDescent="0.25">
      <c r="A101" s="2">
        <f>Technical!A101</f>
        <v>14.002999999999998</v>
      </c>
      <c r="B101" s="12" t="str">
        <f>Technical!B101</f>
        <v>This entity utilizes a key control program for their vehicles (separate from key control for buildings.)</v>
      </c>
      <c r="C101" s="99">
        <v>4.6148918247421421E-3</v>
      </c>
      <c r="D101" s="30"/>
    </row>
    <row r="102" spans="1:4" ht="31.5" x14ac:dyDescent="0.25">
      <c r="A102" s="2">
        <f>Technical!A102</f>
        <v>14.003999999999998</v>
      </c>
      <c r="B102" s="12" t="str">
        <f>Technical!B102</f>
        <v>This entity employs technology that requires the use of key card, PIN or biometric input to enter or start vehicles.</v>
      </c>
      <c r="C102" s="99">
        <v>3.4089840932875915E-3</v>
      </c>
      <c r="D102" s="30"/>
    </row>
    <row r="103" spans="1:4" ht="15.75" x14ac:dyDescent="0.25">
      <c r="A103" s="2">
        <f>Technical!A103</f>
        <v>14.004999999999997</v>
      </c>
      <c r="B103" s="12" t="str">
        <f>Technical!B103</f>
        <v>This entity equips vehicles or provides drivers with panic button capability.</v>
      </c>
      <c r="C103" s="99">
        <v>4.0240370111261073E-3</v>
      </c>
      <c r="D103" s="30"/>
    </row>
    <row r="104" spans="1:4" s="90" customFormat="1" ht="31.5" x14ac:dyDescent="0.25">
      <c r="A104" s="91">
        <f>Technical!A104</f>
        <v>14.005999999999997</v>
      </c>
      <c r="B104" s="92" t="str">
        <f>Technical!B104</f>
        <v>This entity uses a unique distress code or signals to allow dispatch and drivers or other employees to communicate in the event of an emergency situation.</v>
      </c>
      <c r="C104" s="99">
        <v>4.0240370111261073E-3</v>
      </c>
      <c r="D104" s="97"/>
    </row>
    <row r="105" spans="1:4" ht="31.5" x14ac:dyDescent="0.25">
      <c r="A105" s="2">
        <f>Technical!A105</f>
        <v>14.006999999999996</v>
      </c>
      <c r="B105" s="12" t="str">
        <f>Technical!B105</f>
        <v xml:space="preserve">This entity uses vehicles equipped with an interior and/or exterior on-board, functioning and recording video camera. </v>
      </c>
      <c r="C105" s="99">
        <v>3.7472213106528665E-3</v>
      </c>
      <c r="D105" s="30"/>
    </row>
    <row r="106" spans="1:4" ht="15.75" x14ac:dyDescent="0.25">
      <c r="A106" s="2">
        <f>Technical!A106</f>
        <v>14.007999999999996</v>
      </c>
      <c r="B106" s="12" t="str">
        <f>Technical!B106</f>
        <v>This entity uses vehicles equipped with GPS or land based tracking system.</v>
      </c>
      <c r="C106" s="99">
        <v>4.8545781285402436E-3</v>
      </c>
      <c r="D106" s="30"/>
    </row>
    <row r="107" spans="1:4" ht="15.75" x14ac:dyDescent="0.25">
      <c r="A107" s="2">
        <f>Technical!A107</f>
        <v>14.008999999999995</v>
      </c>
      <c r="B107" s="12" t="str">
        <f>Technical!B107</f>
        <v>This entity prohibits unauthorized passengers in entity vehicles.</v>
      </c>
      <c r="C107" s="99">
        <v>4.7488466336368523E-3</v>
      </c>
      <c r="D107" s="30"/>
    </row>
    <row r="108" spans="1:4" ht="31.5" x14ac:dyDescent="0.25">
      <c r="A108" s="2">
        <f>Technical!A108</f>
        <v>14.009999999999994</v>
      </c>
      <c r="B108" s="12" t="str">
        <f>Technical!B108</f>
        <v>This entity restricts or has policies regarding overnight parking of entity vehicles at off-site locations (i.e.; residences, shopping centers, parking lots, etc.).</v>
      </c>
      <c r="C108" s="99">
        <v>4.6240140392768249E-3</v>
      </c>
      <c r="D108" s="30"/>
    </row>
    <row r="109" spans="1:4" ht="15.75" x14ac:dyDescent="0.25">
      <c r="A109" s="10">
        <f>Technical!A109</f>
        <v>0</v>
      </c>
      <c r="B109" s="11" t="str">
        <f>Technical!B109</f>
        <v xml:space="preserve">SAI # 15 - Develop a Solid Cargo/Passenger Security Program.  </v>
      </c>
      <c r="C109" s="49"/>
      <c r="D109" s="29"/>
    </row>
    <row r="110" spans="1:4" ht="15.75" x14ac:dyDescent="0.25">
      <c r="A110" s="13">
        <f>Technical!A110</f>
        <v>0</v>
      </c>
      <c r="B110" s="14" t="str">
        <f>Technical!B110</f>
        <v>Motor Coach Version (Questions 77MC-80MC)</v>
      </c>
      <c r="C110" s="50"/>
      <c r="D110" s="31"/>
    </row>
    <row r="111" spans="1:4" ht="15.75" x14ac:dyDescent="0.25">
      <c r="A111" s="3">
        <f>Technical!A111</f>
        <v>15.100999999999999</v>
      </c>
      <c r="B111" s="15" t="str">
        <f>Technical!B111</f>
        <v>X</v>
      </c>
      <c r="C111" s="99">
        <v>1.0901815113747697E-2</v>
      </c>
      <c r="D111" s="30"/>
    </row>
    <row r="112" spans="1:4" ht="31.5" x14ac:dyDescent="0.25">
      <c r="A112" s="4">
        <f>Technical!A112</f>
        <v>15.101999999999999</v>
      </c>
      <c r="B112" s="15" t="str">
        <f>Technical!B112</f>
        <v>XXXXXXXXXXXXXXXXXXXXXXXXXXXXXXXXXXXXXXX  XXXXXXXXXXXXXXXXXXXXXXXXXXXXXXXXXXXXXXX</v>
      </c>
      <c r="C112" s="99">
        <v>8.1705020818509319E-3</v>
      </c>
      <c r="D112" s="30"/>
    </row>
    <row r="113" spans="1:4" ht="31.5" x14ac:dyDescent="0.25">
      <c r="A113" s="5">
        <f>Technical!A113</f>
        <v>15.102999999999998</v>
      </c>
      <c r="B113" s="15" t="str">
        <f>Technical!B113</f>
        <v>XXXXXXXXXXXXXXXXXXXXXXXXXXXXXXXXXXXXXXX  XXXXXXXXXXXXXXXXXXXXXXXXXXXXXXXXXXXXXXX</v>
      </c>
      <c r="C113" s="99">
        <v>9.8003634634327898E-3</v>
      </c>
      <c r="D113" s="30"/>
    </row>
    <row r="114" spans="1:4" ht="15.75" x14ac:dyDescent="0.25">
      <c r="A114" s="6">
        <f>Technical!A114</f>
        <v>15.103999999999997</v>
      </c>
      <c r="B114" s="46" t="str">
        <f>Technical!B114</f>
        <v>This Question Deleted - left blank</v>
      </c>
      <c r="C114" s="99">
        <v>0</v>
      </c>
      <c r="D114" s="30"/>
    </row>
    <row r="115" spans="1:4" ht="15.75" x14ac:dyDescent="0.25">
      <c r="A115" s="13">
        <f>Technical!A115</f>
        <v>0</v>
      </c>
      <c r="B115" s="14" t="str">
        <f>Technical!B115</f>
        <v>School Bus Version (Questions 77SB-80SB)</v>
      </c>
      <c r="C115" s="50"/>
      <c r="D115" s="31"/>
    </row>
    <row r="116" spans="1:4" ht="31.5" x14ac:dyDescent="0.25">
      <c r="A116" s="3">
        <f>Technical!A116</f>
        <v>15.200999999999999</v>
      </c>
      <c r="B116" s="15" t="str">
        <f>Technical!B116</f>
        <v>XXXXXXXXXXXXXXXXXXXXXXXXXXXXXXXXXXXXXXX  XXXXXXXXXXXXXXXXXXXXXXXXXXXXXXXXXXXXXXX</v>
      </c>
      <c r="C116" s="99">
        <v>1.432131638089618E-2</v>
      </c>
      <c r="D116" s="30"/>
    </row>
    <row r="117" spans="1:4" ht="15.75" x14ac:dyDescent="0.25">
      <c r="A117" s="4">
        <f>Technical!A117</f>
        <v>15.201999999999998</v>
      </c>
      <c r="B117" s="15" t="str">
        <f>Technical!B117</f>
        <v xml:space="preserve">N/A - This Question Intentionally left blank.   </v>
      </c>
      <c r="C117" s="99">
        <v>0</v>
      </c>
      <c r="D117" s="30"/>
    </row>
    <row r="118" spans="1:4" ht="47.25" x14ac:dyDescent="0.25">
      <c r="A118" s="5">
        <f>Technical!A118</f>
        <v>15.202999999999998</v>
      </c>
      <c r="B118" s="15" t="str">
        <f>Technical!B118</f>
        <v>XXXXXXXXXXXXXXXXXXXXXXXXXXXXXXXXXXXXXXX  XXXXXXXXXXXXXXXXXXXXXXXXXXXXXXXXXXXXXXX  XXXXXXXXXXXXXXXXXXXXXXXXXXXXXXXXXXXXXXX</v>
      </c>
      <c r="C118" s="99">
        <v>1.2009509821359638E-2</v>
      </c>
      <c r="D118" s="30"/>
    </row>
    <row r="119" spans="1:4" ht="15.75" x14ac:dyDescent="0.25">
      <c r="A119" s="6">
        <f>Technical!A119</f>
        <v>15.203999999999997</v>
      </c>
      <c r="B119" s="46" t="str">
        <f>Technical!B119</f>
        <v>This Question Deleted - left blank</v>
      </c>
      <c r="C119" s="99">
        <v>0</v>
      </c>
      <c r="D119" s="30"/>
    </row>
    <row r="120" spans="1:4" ht="15.75" x14ac:dyDescent="0.25">
      <c r="A120" s="13">
        <f>Technical!A120</f>
        <v>0</v>
      </c>
      <c r="B120" s="14" t="str">
        <f>Technical!B120</f>
        <v>Trucking Version (Questions 77TR-80TR)</v>
      </c>
      <c r="C120" s="50"/>
      <c r="D120" s="31"/>
    </row>
    <row r="121" spans="1:4" ht="31.5" x14ac:dyDescent="0.25">
      <c r="A121" s="3">
        <f>Technical!A121</f>
        <v>15.301</v>
      </c>
      <c r="B121" s="15" t="str">
        <f>Technical!B121</f>
        <v>XXXXXXXXXXXXXXXXXXXXXXXXXXXXXXXXXXXXXXX  XXXXXXXXXXXXXXXXXXXXXXXXXXXXXXXXXXXXXXX</v>
      </c>
      <c r="C121" s="99">
        <v>1.0506103376365849E-2</v>
      </c>
      <c r="D121" s="30"/>
    </row>
    <row r="122" spans="1:4" ht="31.5" x14ac:dyDescent="0.25">
      <c r="A122" s="4">
        <f>Technical!A122</f>
        <v>15.302</v>
      </c>
      <c r="B122" s="15" t="str">
        <f>Technical!B122</f>
        <v>XXXXXXXXXXXXXXXXXXXXXXXXXXXXXXXXXXXXXXX  XXXXXXXXXXXXXXXXXXXXXXXXXXXXXXXXXXXXXXX</v>
      </c>
      <c r="C122" s="99">
        <v>9.7541542748799392E-3</v>
      </c>
      <c r="D122" s="30"/>
    </row>
    <row r="123" spans="1:4" ht="47.25" x14ac:dyDescent="0.25">
      <c r="A123" s="5">
        <f>Technical!A123</f>
        <v>15.302999999999999</v>
      </c>
      <c r="B123" s="15" t="str">
        <f>Technical!B123</f>
        <v>XXXXXXXXXXXXXXXXXXXXXXXXXXXXXXXXXXXXXXX  XXXXXXXXXXXXXXXXXXXXXXXXXXXXXXXXXXXXXXX  XXXXXXXXXXXXXXXXXXXXXXXXXXXXXXXXXXXXXXX</v>
      </c>
      <c r="C123" s="99">
        <v>8.7000540053196809E-3</v>
      </c>
      <c r="D123" s="30"/>
    </row>
    <row r="124" spans="1:4" ht="15.75" x14ac:dyDescent="0.25">
      <c r="A124" s="6">
        <f>Technical!A124</f>
        <v>15.303999999999998</v>
      </c>
      <c r="B124" s="46" t="str">
        <f>Technical!B124</f>
        <v>This Question Deleted - left blank</v>
      </c>
      <c r="C124" s="99">
        <v>0</v>
      </c>
      <c r="D124" s="30"/>
    </row>
    <row r="125" spans="1:4" ht="15.75" x14ac:dyDescent="0.25">
      <c r="A125" s="10">
        <f>Technical!A125</f>
        <v>0</v>
      </c>
      <c r="B125" s="11" t="str">
        <f>Technical!B125</f>
        <v xml:space="preserve">SAI # 16 - Plan for High Alert Level Contingencies  </v>
      </c>
      <c r="C125" s="49"/>
      <c r="D125" s="29"/>
    </row>
    <row r="126" spans="1:4" ht="31.5" x14ac:dyDescent="0.25">
      <c r="A126" s="2">
        <f>Technical!A126</f>
        <v>16.001000000000001</v>
      </c>
      <c r="B126" s="12" t="str">
        <f>Technical!B126</f>
        <v>This entity has additional security procedures that take effect in the event of a heightened security alert status from the DHS National Terrorist Alert System (NTAS) or other government source.</v>
      </c>
      <c r="C126" s="99">
        <v>7.4651742798798569E-3</v>
      </c>
      <c r="D126" s="30"/>
    </row>
    <row r="127" spans="1:4" ht="15.75" x14ac:dyDescent="0.25">
      <c r="A127" s="2">
        <f>Technical!A127</f>
        <v>16.002000000000002</v>
      </c>
      <c r="B127" s="12" t="str">
        <f>Technical!B127</f>
        <v>This entity monitors news or other media sources for the most current security threat information.</v>
      </c>
      <c r="C127" s="99">
        <v>6.3699484550874567E-3</v>
      </c>
      <c r="D127" s="30"/>
    </row>
    <row r="128" spans="1:4" ht="31.5" x14ac:dyDescent="0.25">
      <c r="A128" s="2">
        <f>Technical!A128</f>
        <v>16.003000000000004</v>
      </c>
      <c r="B128" s="12" t="str">
        <f>Technical!B128</f>
        <v>This entity distributes relevant or evolving threat information to affected entity personnel as needed.</v>
      </c>
      <c r="C128" s="99">
        <v>7.5610179666664471E-3</v>
      </c>
      <c r="D128" s="30"/>
    </row>
    <row r="129" spans="1:4" ht="47.25" x14ac:dyDescent="0.25">
      <c r="A129" s="2">
        <f>Technical!A129</f>
        <v>16.004000000000005</v>
      </c>
      <c r="B129" s="12" t="str">
        <f>Technical!B129</f>
        <v>Administrative or security personnel at this company have been granted access to an unclassified intelligence based internet site such as HSIN, Cybercop, or Infragard and they regularly review current intelligence information relating to their industry.</v>
      </c>
      <c r="C129" s="99">
        <v>6.3792499200761542E-3</v>
      </c>
      <c r="D129" s="30"/>
    </row>
    <row r="130" spans="1:4" ht="47.25" x14ac:dyDescent="0.25">
      <c r="A130" s="2">
        <f>Technical!A130</f>
        <v>16.005000000000006</v>
      </c>
      <c r="B130" s="12" t="str">
        <f>Technical!B130</f>
        <v>Administrative or security personnel at this entity/facility regularly check the status of the DHS sponsored National Terrorism Alert System (NTAS) or have enrolled to receive automatic electronic NTAS alert updates at www.dhs.gov/alerts.</v>
      </c>
      <c r="C130" s="99">
        <v>6.3060946710488943E-3</v>
      </c>
      <c r="D130" s="30"/>
    </row>
    <row r="131" spans="1:4" ht="15.75" x14ac:dyDescent="0.25">
      <c r="A131" s="10">
        <f>Technical!A131</f>
        <v>0</v>
      </c>
      <c r="B131" s="11" t="str">
        <f>Technical!B131</f>
        <v>SAI # 17 - Conduct Regular Security Inspections</v>
      </c>
      <c r="C131" s="49"/>
      <c r="D131" s="29"/>
    </row>
    <row r="132" spans="1:4" ht="31.5" x14ac:dyDescent="0.25">
      <c r="A132" s="2">
        <f>Technical!A132</f>
        <v>17.001000000000001</v>
      </c>
      <c r="B132" s="12" t="str">
        <f>Technical!B132</f>
        <v>In addition to any pre-trip safety inspection conducted, this entity requires a pre-trip vehicle security inspection.</v>
      </c>
      <c r="C132" s="99">
        <v>1.0995635073732192E-2</v>
      </c>
      <c r="D132" s="30"/>
    </row>
    <row r="133" spans="1:4" ht="15.75" x14ac:dyDescent="0.25">
      <c r="A133" s="2">
        <f>Technical!A133</f>
        <v>17.002000000000002</v>
      </c>
      <c r="B133" s="12" t="str">
        <f>Technical!B133</f>
        <v>This entity requires a post-trip vehicle security inspection.</v>
      </c>
      <c r="C133" s="99">
        <v>9.7117266545606023E-3</v>
      </c>
      <c r="D133" s="30"/>
    </row>
    <row r="134" spans="1:4" ht="31.5" x14ac:dyDescent="0.25">
      <c r="A134" s="2">
        <f>Technical!A134</f>
        <v>17.003000000000004</v>
      </c>
      <c r="B134" s="12" t="str">
        <f>Technical!B134</f>
        <v>This entity requires additional vehicle security inspections at any other times (vehicle left unattended, driver change, etc.).</v>
      </c>
      <c r="C134" s="99">
        <v>1.0066432726114325E-2</v>
      </c>
      <c r="D134" s="30"/>
    </row>
    <row r="135" spans="1:4" ht="15.75" x14ac:dyDescent="0.25">
      <c r="A135" s="13">
        <f>Technical!A135</f>
        <v>0</v>
      </c>
      <c r="B135" s="14" t="str">
        <f>Technical!B135</f>
        <v>Motor Coach Version (Question 89MC)</v>
      </c>
      <c r="C135" s="50"/>
      <c r="D135" s="31"/>
    </row>
    <row r="136" spans="1:4" ht="31.5" x14ac:dyDescent="0.25">
      <c r="A136" s="3">
        <f>Technical!A136</f>
        <v>17.100999999999999</v>
      </c>
      <c r="B136" s="15" t="str">
        <f>Technical!B136</f>
        <v>XXXXXXXXXXXXXXXXXXXXXXXXXXXXXXXXXXXXXXX  XXXXXXXXXXXXXXXXXXXXXXXXXXXXXXXXXXXXXXX</v>
      </c>
      <c r="C136" s="99">
        <v>8.5717788601650316E-3</v>
      </c>
      <c r="D136" s="30"/>
    </row>
    <row r="137" spans="1:4" ht="15.75" x14ac:dyDescent="0.25">
      <c r="A137" s="13">
        <f>Technical!A137</f>
        <v>0</v>
      </c>
      <c r="B137" s="14" t="str">
        <f>Technical!B137</f>
        <v>School Bus Version (Question 89SB)</v>
      </c>
      <c r="C137" s="50"/>
      <c r="D137" s="31"/>
    </row>
    <row r="138" spans="1:4" ht="31.5" x14ac:dyDescent="0.25">
      <c r="A138" s="3">
        <f>Technical!A138</f>
        <v>17.201000000000001</v>
      </c>
      <c r="B138" s="15" t="str">
        <f>Technical!B138</f>
        <v>XXXXXXXXXXXXXXXXXXXXXXXXXXXXXXXXXXXXXXX  XXXXXXXXXXXXXXXXXXXXXXXXXXXXXXXXXXXXXXX</v>
      </c>
      <c r="C138" s="99">
        <v>9.4493706287819036E-3</v>
      </c>
      <c r="D138" s="30"/>
    </row>
    <row r="139" spans="1:4" ht="15.75" x14ac:dyDescent="0.25">
      <c r="A139" s="13">
        <f>Technical!A139</f>
        <v>0</v>
      </c>
      <c r="B139" s="14" t="str">
        <f>Technical!B139</f>
        <v>Trucking Version (Question 89TR)</v>
      </c>
      <c r="C139" s="50"/>
      <c r="D139" s="31"/>
    </row>
    <row r="140" spans="1:4" ht="31.5" x14ac:dyDescent="0.25">
      <c r="A140" s="3">
        <f>Technical!A140</f>
        <v>17.300999999999998</v>
      </c>
      <c r="B140" s="15" t="str">
        <f>Technical!B140</f>
        <v>XXXXXXXXXXXXXXXXXXXXXXXXXXXXXXXXXXXXXXX  XXXXXXXXXXXXXXXXXXXXXXXXXXXXXXXXXXXXXXX</v>
      </c>
      <c r="C140" s="99">
        <v>8.2805799042799614E-3</v>
      </c>
      <c r="D140" s="30"/>
    </row>
    <row r="141" spans="1:4" ht="15.75" x14ac:dyDescent="0.25">
      <c r="A141" s="10">
        <f>Technical!A141</f>
        <v>0</v>
      </c>
      <c r="B141" s="11" t="str">
        <f>Technical!B141</f>
        <v>SAI # 18 - Have Procedures for Reporting Suspicious Activities</v>
      </c>
      <c r="C141" s="49"/>
      <c r="D141" s="29"/>
    </row>
    <row r="142" spans="1:4" ht="31.5" x14ac:dyDescent="0.25">
      <c r="A142" s="2">
        <f>Technical!A142</f>
        <v>18.001000000000001</v>
      </c>
      <c r="B142" s="12" t="str">
        <f>Technical!B142</f>
        <v>This entity has participated in or received some type of domain awareness/SAR/counterterrorism training.</v>
      </c>
      <c r="C142" s="99">
        <v>9.4071170667561262E-3</v>
      </c>
      <c r="D142" s="30"/>
    </row>
    <row r="143" spans="1:4" ht="31.5" x14ac:dyDescent="0.25">
      <c r="A143" s="2">
        <f>Technical!A143</f>
        <v>18.002000000000002</v>
      </c>
      <c r="B143" s="12" t="str">
        <f>Technical!B143</f>
        <v>This entity has policies requiring employees to report security related “suspicious activities” to management and/or law enforcement.</v>
      </c>
      <c r="C143" s="99">
        <v>9.9144407276004296E-3</v>
      </c>
      <c r="D143" s="30"/>
    </row>
    <row r="144" spans="1:4" ht="31.5" x14ac:dyDescent="0.25">
      <c r="A144" s="2">
        <f>Technical!A144</f>
        <v>18.003000000000004</v>
      </c>
      <c r="B144" s="12" t="str">
        <f>Technical!B144</f>
        <v>This entity has notification procedures (who to call, when to call, etc.) for all personnel upon observing suspicious activity.</v>
      </c>
      <c r="C144" s="99">
        <v>9.3963579771716172E-3</v>
      </c>
      <c r="D144" s="30"/>
    </row>
    <row r="145" spans="1:4" ht="15.75" x14ac:dyDescent="0.25">
      <c r="A145" s="2">
        <f>Technical!A145</f>
        <v>18.004000000000005</v>
      </c>
      <c r="B145" s="12" t="str">
        <f>Technical!B145</f>
        <v xml:space="preserve">This entity has policies requiring a written report be filed for suspicious activities observed.  </v>
      </c>
      <c r="C145" s="99">
        <v>8.452794329173988E-3</v>
      </c>
      <c r="D145" s="30"/>
    </row>
    <row r="146" spans="1:4" s="90" customFormat="1" ht="31.5" x14ac:dyDescent="0.25">
      <c r="A146" s="3">
        <f>Technical!A146</f>
        <v>18.004999999999999</v>
      </c>
      <c r="B146" s="421" t="str">
        <f>Technical!B146</f>
        <v>The entity has policies requiring employees to report internal suspicious activity to their supervisor or management.</v>
      </c>
      <c r="C146" s="99">
        <v>9.2999999999999992E-3</v>
      </c>
      <c r="D146" s="97"/>
    </row>
    <row r="147" spans="1:4" ht="15.75" x14ac:dyDescent="0.25">
      <c r="A147" s="10">
        <f>Technical!A147</f>
        <v>0</v>
      </c>
      <c r="B147" s="11" t="str">
        <f>Technical!B147</f>
        <v xml:space="preserve">SAI # 19 - Ensure Chain of Custody &amp; Shipment/ Service Verification  </v>
      </c>
      <c r="C147" s="49"/>
      <c r="D147" s="29"/>
    </row>
    <row r="148" spans="1:4" ht="15.75" x14ac:dyDescent="0.25">
      <c r="A148" s="13">
        <f>Technical!A148</f>
        <v>0</v>
      </c>
      <c r="B148" s="14" t="str">
        <f>Technical!B148</f>
        <v>Motor Coach Version (Questions 94MC-96MC)</v>
      </c>
      <c r="C148" s="50"/>
      <c r="D148" s="31"/>
    </row>
    <row r="149" spans="1:4" ht="31.5" x14ac:dyDescent="0.25">
      <c r="A149" s="4">
        <f>Technical!A149</f>
        <v>19.100999999999999</v>
      </c>
      <c r="B149" s="15" t="str">
        <f>Technical!B149</f>
        <v>XXXXXXXXXXXXXXXXXXXXXXXXXXXXXXXXXXXXXXX  XXXXXXXXXXXXXXXXXXXXXXXXXXXXXXXXXXXXXXX</v>
      </c>
      <c r="C149" s="99">
        <v>1.1967085815259158E-2</v>
      </c>
      <c r="D149" s="30"/>
    </row>
    <row r="150" spans="1:4" ht="31.5" x14ac:dyDescent="0.25">
      <c r="A150" s="7">
        <f>Technical!A150</f>
        <v>19.102</v>
      </c>
      <c r="B150" s="15" t="str">
        <f>Technical!B150</f>
        <v>XXXXXXXXXXXXXXXXXXXXXXXXXXXXXXXXXXXXXXX  XXXXXXXXXXXXXXXXXXXXXXXXXXXXXXXXXXXXXXX</v>
      </c>
      <c r="C150" s="99">
        <v>1.1465174131227178E-2</v>
      </c>
      <c r="D150" s="30"/>
    </row>
    <row r="151" spans="1:4" ht="15.75" x14ac:dyDescent="0.25">
      <c r="A151" s="6">
        <f>Technical!A151</f>
        <v>19.103000000000002</v>
      </c>
      <c r="B151" s="15" t="str">
        <f>Technical!B151</f>
        <v>This question is intentionally left blank.  N/A</v>
      </c>
      <c r="C151" s="99">
        <v>0</v>
      </c>
      <c r="D151" s="30"/>
    </row>
    <row r="152" spans="1:4" ht="15.75" x14ac:dyDescent="0.25">
      <c r="A152" s="13">
        <f>Technical!A152</f>
        <v>0</v>
      </c>
      <c r="B152" s="14" t="str">
        <f>Technical!B152</f>
        <v>School Bus Version (Questions 94SB-96SB)</v>
      </c>
      <c r="C152" s="50"/>
      <c r="D152" s="31"/>
    </row>
    <row r="153" spans="1:4" ht="47.25" x14ac:dyDescent="0.25">
      <c r="A153" s="4">
        <f>Technical!A153</f>
        <v>19.201000000000001</v>
      </c>
      <c r="B153" s="15" t="str">
        <f>Technical!B153</f>
        <v>XXXXXXXXXXXXXXXXXXXXXXXXXXXXXXXXXXXXXXX  XXXXXXXXXXXXXXXXXXXXXXXXXXXXXXXXXXXXXXX  XXXXXXXXXXXXXXXXXXXXXXXXXXXXXXXXXXXXXXX</v>
      </c>
      <c r="C153" s="99">
        <v>1.2306545756009958E-2</v>
      </c>
      <c r="D153" s="30"/>
    </row>
    <row r="154" spans="1:4" ht="31.5" x14ac:dyDescent="0.25">
      <c r="A154" s="7">
        <f>Technical!A154</f>
        <v>19.202000000000002</v>
      </c>
      <c r="B154" s="15" t="str">
        <f>Technical!B154</f>
        <v>XXXXXXXXXXXXXXXXXXXXXXXXXXXXXXXXXXXXXXX  XXXXXXXXXXXXXXXXXXXXXXXXXXXXXXXXXXXXXXX</v>
      </c>
      <c r="C154" s="99">
        <v>1.1561038934840647E-2</v>
      </c>
      <c r="D154" s="30"/>
    </row>
    <row r="155" spans="1:4" ht="15.75" x14ac:dyDescent="0.25">
      <c r="A155" s="6">
        <f>Technical!A155</f>
        <v>19.202999999999999</v>
      </c>
      <c r="B155" s="15" t="str">
        <f>Technical!B155</f>
        <v>This question is intentionally left blank.  N/A</v>
      </c>
      <c r="C155" s="99">
        <v>0</v>
      </c>
      <c r="D155" s="30"/>
    </row>
    <row r="156" spans="1:4" ht="15.75" x14ac:dyDescent="0.25">
      <c r="A156" s="13">
        <f>Technical!A156</f>
        <v>0</v>
      </c>
      <c r="B156" s="14" t="str">
        <f>Technical!B156</f>
        <v>Trucking Version (Questions 94TR-96TR)</v>
      </c>
      <c r="C156" s="50"/>
      <c r="D156" s="31"/>
    </row>
    <row r="157" spans="1:4" ht="15.75" x14ac:dyDescent="0.25">
      <c r="A157" s="4">
        <f>Technical!A157</f>
        <v>19.300999999999998</v>
      </c>
      <c r="B157" s="15" t="str">
        <f>Technical!B157</f>
        <v>X</v>
      </c>
      <c r="C157" s="99">
        <v>9.2974631284991911E-3</v>
      </c>
      <c r="D157" s="30"/>
    </row>
    <row r="158" spans="1:4" ht="31.5" x14ac:dyDescent="0.25">
      <c r="A158" s="7">
        <f>Technical!A158</f>
        <v>19.302</v>
      </c>
      <c r="B158" s="15" t="str">
        <f>Technical!B158</f>
        <v>XXXXXXXXXXXXXXXXXXXXXXXXXXXXXXXXXXXXXXX  XXXXXXXXXXXXXXXXXXXXXXXXXXXXXXXXXXXXXXX</v>
      </c>
      <c r="C158" s="99">
        <v>8.4326042005572997E-3</v>
      </c>
      <c r="D158" s="30"/>
    </row>
    <row r="159" spans="1:4" ht="31.5" x14ac:dyDescent="0.25">
      <c r="A159" s="6">
        <f>Technical!A159</f>
        <v>19.303000000000001</v>
      </c>
      <c r="B159" s="15" t="str">
        <f>Technical!B159</f>
        <v>XXXXXXXXXXXXXXXXXXXXXXXXXXXXXXXXXXXXXXX  XXXXXXXXXXXXXXXXXXXXXXXXXXXXXXXXXXXXXXX</v>
      </c>
      <c r="C159" s="99">
        <v>6.9548150228111996E-3</v>
      </c>
      <c r="D159" s="30"/>
    </row>
    <row r="160" spans="1:4" ht="31.5" x14ac:dyDescent="0.25">
      <c r="A160" s="2">
        <f>Technical!A160</f>
        <v>19.401</v>
      </c>
      <c r="B160" s="12" t="str">
        <f>Technical!B160</f>
        <v>This entity requires specific security protocols be followed in the event a trip must be delayed, discontinued, requires multiple days to complete or exceeds hours-of-service regulations.</v>
      </c>
      <c r="C160" s="99">
        <v>8.8040315399621726E-3</v>
      </c>
      <c r="D160" s="30"/>
    </row>
    <row r="161" spans="1:4" ht="15.75" x14ac:dyDescent="0.25">
      <c r="A161" s="10">
        <f>Technical!A161</f>
        <v>0</v>
      </c>
      <c r="B161" s="11" t="str">
        <f>Technical!B161</f>
        <v>SAI # 20 - Pre-plan Emergency Travel Routes.</v>
      </c>
      <c r="C161" s="49"/>
      <c r="D161" s="29"/>
    </row>
    <row r="162" spans="1:4" ht="31.5" x14ac:dyDescent="0.25">
      <c r="A162" s="2">
        <f>Technical!A162</f>
        <v>20.001000000000001</v>
      </c>
      <c r="B162" s="12" t="str">
        <f>Technical!B162</f>
        <v>This entity prohibits drivers from diverting from authorized routes, making unauthorized pickups or stopping at unauthorized locations without justification.</v>
      </c>
      <c r="C162" s="99">
        <v>1.5785076634868309E-2</v>
      </c>
      <c r="D162" s="30"/>
    </row>
    <row r="163" spans="1:4" ht="31.5" x14ac:dyDescent="0.25">
      <c r="A163" s="2">
        <f>Technical!A163</f>
        <v>20.001999999999999</v>
      </c>
      <c r="B163" s="12" t="str">
        <f>Technical!B163</f>
        <v>This entity has identified alternate routes in the event primary routes cannot be used under certain security related emergencies.</v>
      </c>
      <c r="C163" s="99">
        <v>1.2460823572886267E-2</v>
      </c>
      <c r="D163" s="30"/>
    </row>
  </sheetData>
  <sheetProtection algorithmName="SHA-512" hashValue="RzFV63PxP/25c1EzO92AF3gNuIWO+5VnOcrc0p0AecUAbj/Qu7wVG7ZkCOgI00ZVPl8UYr+OvdLCOBWXXIFDYw==" saltValue="576fsANRCYcn4rXzgxBCNw==" spinCount="100000" sheet="1" objects="1" scenarios="1" selectLockedCells="1" selectUnlockedCell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GO15"/>
  <sheetViews>
    <sheetView workbookViewId="0">
      <selection activeCell="A2" sqref="A2:XFD2"/>
    </sheetView>
  </sheetViews>
  <sheetFormatPr defaultColWidth="9.140625" defaultRowHeight="15" x14ac:dyDescent="0.25"/>
  <cols>
    <col min="1" max="8" width="9.140625" style="281"/>
    <col min="9" max="9" width="11.85546875" style="281" bestFit="1" customWidth="1"/>
    <col min="10" max="11" width="11.85546875" style="281" customWidth="1"/>
    <col min="12" max="12" width="18.28515625" style="281" customWidth="1"/>
    <col min="13" max="13" width="5.28515625" style="281" bestFit="1" customWidth="1"/>
    <col min="14" max="14" width="7.140625" style="281" bestFit="1" customWidth="1"/>
    <col min="15" max="15" width="21" style="281" bestFit="1" customWidth="1"/>
    <col min="16" max="16" width="7" style="281" bestFit="1" customWidth="1"/>
    <col min="17" max="17" width="20.7109375" style="281" bestFit="1" customWidth="1"/>
    <col min="18" max="18" width="13.28515625" style="281" bestFit="1" customWidth="1"/>
    <col min="19" max="19" width="5.5703125" style="292" bestFit="1" customWidth="1"/>
    <col min="20" max="20" width="6" style="281" bestFit="1" customWidth="1"/>
    <col min="21" max="21" width="5.85546875" style="281" bestFit="1" customWidth="1"/>
    <col min="22" max="22" width="25" style="292" bestFit="1" customWidth="1"/>
    <col min="23" max="23" width="12" style="281" bestFit="1" customWidth="1"/>
    <col min="24" max="24" width="8.85546875" style="281" bestFit="1" customWidth="1"/>
    <col min="25" max="25" width="8.42578125" style="292" bestFit="1" customWidth="1"/>
    <col min="26" max="26" width="17" style="292" bestFit="1" customWidth="1"/>
    <col min="27" max="28" width="17" style="292" customWidth="1"/>
    <col min="29" max="29" width="21.7109375" style="281" bestFit="1" customWidth="1"/>
    <col min="30" max="30" width="9.5703125" style="292" bestFit="1" customWidth="1"/>
    <col min="31" max="31" width="22.85546875" style="281" bestFit="1" customWidth="1"/>
    <col min="32" max="32" width="25.28515625" style="281" bestFit="1" customWidth="1"/>
    <col min="33" max="33" width="24" style="281" bestFit="1" customWidth="1"/>
    <col min="34" max="34" width="25.85546875" style="281" bestFit="1" customWidth="1"/>
    <col min="35" max="35" width="23.42578125" style="281" bestFit="1" customWidth="1"/>
    <col min="36" max="36" width="25.7109375" style="281" bestFit="1" customWidth="1"/>
    <col min="37" max="37" width="29" style="281" bestFit="1" customWidth="1"/>
    <col min="38" max="38" width="28.5703125" style="281" bestFit="1" customWidth="1"/>
    <col min="39" max="39" width="29.42578125" style="281" bestFit="1" customWidth="1"/>
    <col min="40" max="40" width="27.140625" style="281" bestFit="1" customWidth="1"/>
    <col min="41" max="41" width="29.28515625" style="281" bestFit="1" customWidth="1"/>
    <col min="42" max="42" width="15.42578125" style="281" bestFit="1" customWidth="1"/>
    <col min="43" max="43" width="14.140625" style="281" bestFit="1" customWidth="1"/>
    <col min="44" max="44" width="16.42578125" style="281" bestFit="1" customWidth="1"/>
    <col min="45" max="45" width="15.85546875" style="281" bestFit="1" customWidth="1"/>
    <col min="46" max="46" width="15.7109375" style="281" bestFit="1" customWidth="1"/>
    <col min="47" max="47" width="15.42578125" style="281" bestFit="1" customWidth="1"/>
    <col min="48" max="48" width="14.140625" style="281" bestFit="1" customWidth="1"/>
    <col min="49" max="49" width="16.42578125" style="281" bestFit="1" customWidth="1"/>
    <col min="50" max="50" width="15.85546875" style="281" bestFit="1" customWidth="1"/>
    <col min="51" max="51" width="15.7109375" style="281" bestFit="1" customWidth="1"/>
    <col min="52" max="62" width="5.5703125" style="292" bestFit="1" customWidth="1"/>
    <col min="63" max="63" width="5.5703125" style="292" customWidth="1"/>
    <col min="64" max="86" width="5.5703125" style="292" bestFit="1" customWidth="1"/>
    <col min="87" max="87" width="5.5703125" style="292" customWidth="1"/>
    <col min="88" max="89" width="5.5703125" style="292" bestFit="1" customWidth="1"/>
    <col min="90" max="91" width="6.5703125" style="292" bestFit="1" customWidth="1"/>
    <col min="92" max="93" width="6.5703125" style="292" customWidth="1"/>
    <col min="94" max="159" width="6.5703125" style="292" bestFit="1" customWidth="1"/>
    <col min="160" max="160" width="6.5703125" style="292" customWidth="1"/>
    <col min="161" max="172" width="6.5703125" style="292" bestFit="1" customWidth="1"/>
    <col min="173" max="193" width="6.5703125" style="292" customWidth="1"/>
    <col min="194" max="194" width="22.28515625" style="281" bestFit="1" customWidth="1"/>
    <col min="195" max="195" width="22" style="281" bestFit="1" customWidth="1"/>
    <col min="196" max="196" width="7" style="281" bestFit="1" customWidth="1"/>
    <col min="197" max="198" width="13.7109375" style="281" bestFit="1" customWidth="1"/>
    <col min="199" max="199" width="16.28515625" style="281" bestFit="1" customWidth="1"/>
    <col min="200" max="200" width="5.5703125" style="281" bestFit="1" customWidth="1"/>
    <col min="201" max="201" width="13.7109375" style="281" bestFit="1" customWidth="1"/>
    <col min="202" max="202" width="16.28515625" style="281" bestFit="1" customWidth="1"/>
    <col min="203" max="203" width="5.5703125" style="281" bestFit="1" customWidth="1"/>
    <col min="204" max="204" width="13.7109375" style="281" bestFit="1" customWidth="1"/>
    <col min="205" max="205" width="16.28515625" style="281" bestFit="1" customWidth="1"/>
    <col min="206" max="16384" width="9.140625" style="281"/>
  </cols>
  <sheetData>
    <row r="1" spans="1:197" s="292" customFormat="1" ht="16.5" thickTop="1" thickBot="1" x14ac:dyDescent="0.3">
      <c r="A1" s="292" t="s">
        <v>1181</v>
      </c>
      <c r="B1" s="292" t="s">
        <v>1182</v>
      </c>
      <c r="C1" s="292" t="s">
        <v>1190</v>
      </c>
      <c r="D1" s="292" t="s">
        <v>1144</v>
      </c>
      <c r="E1" s="292" t="s">
        <v>1183</v>
      </c>
      <c r="F1" s="292" t="s">
        <v>1184</v>
      </c>
      <c r="G1" s="292" t="s">
        <v>1185</v>
      </c>
      <c r="H1" s="292" t="s">
        <v>1186</v>
      </c>
      <c r="I1" s="292" t="s">
        <v>187</v>
      </c>
      <c r="J1" s="292" t="s">
        <v>1187</v>
      </c>
      <c r="K1" s="292" t="s">
        <v>1188</v>
      </c>
      <c r="L1" s="292" t="s">
        <v>189</v>
      </c>
      <c r="M1" s="514" t="s">
        <v>1224</v>
      </c>
      <c r="N1" s="515" t="s">
        <v>1225</v>
      </c>
      <c r="O1" s="292" t="s">
        <v>329</v>
      </c>
      <c r="P1" s="292" t="s">
        <v>330</v>
      </c>
      <c r="Q1" s="292" t="s">
        <v>331</v>
      </c>
      <c r="R1" s="292" t="s">
        <v>192</v>
      </c>
      <c r="S1" s="292" t="s">
        <v>193</v>
      </c>
      <c r="T1" s="292" t="s">
        <v>332</v>
      </c>
      <c r="U1" s="519" t="s">
        <v>198</v>
      </c>
      <c r="V1" s="292" t="s">
        <v>333</v>
      </c>
      <c r="W1" s="519" t="s">
        <v>334</v>
      </c>
      <c r="X1" s="292" t="s">
        <v>335</v>
      </c>
      <c r="Y1" s="520" t="s">
        <v>758</v>
      </c>
      <c r="Z1" s="519" t="s">
        <v>864</v>
      </c>
      <c r="AA1" s="521" t="s">
        <v>1197</v>
      </c>
      <c r="AB1" s="521" t="s">
        <v>1199</v>
      </c>
      <c r="AC1" s="292" t="s">
        <v>338</v>
      </c>
      <c r="AD1" s="519" t="s">
        <v>339</v>
      </c>
      <c r="AE1" s="292" t="s">
        <v>852</v>
      </c>
      <c r="AF1" s="292" t="s">
        <v>340</v>
      </c>
      <c r="AG1" s="292" t="s">
        <v>853</v>
      </c>
      <c r="AH1" s="292" t="s">
        <v>341</v>
      </c>
      <c r="AI1" s="292" t="s">
        <v>854</v>
      </c>
      <c r="AJ1" s="292" t="s">
        <v>342</v>
      </c>
      <c r="AK1" s="292" t="s">
        <v>855</v>
      </c>
      <c r="AL1" s="292" t="s">
        <v>856</v>
      </c>
      <c r="AM1" s="292" t="s">
        <v>857</v>
      </c>
      <c r="AN1" s="292" t="s">
        <v>858</v>
      </c>
      <c r="AO1" s="292" t="s">
        <v>859</v>
      </c>
      <c r="AP1" s="292" t="s">
        <v>343</v>
      </c>
      <c r="AQ1" s="292" t="s">
        <v>860</v>
      </c>
      <c r="AR1" s="292" t="s">
        <v>861</v>
      </c>
      <c r="AS1" s="292" t="s">
        <v>345</v>
      </c>
      <c r="AT1" s="292" t="s">
        <v>344</v>
      </c>
      <c r="AU1" s="292" t="s">
        <v>346</v>
      </c>
      <c r="AV1" s="292" t="s">
        <v>862</v>
      </c>
      <c r="AW1" s="292" t="s">
        <v>863</v>
      </c>
      <c r="AX1" s="292" t="s">
        <v>348</v>
      </c>
      <c r="AY1" s="292" t="s">
        <v>347</v>
      </c>
      <c r="AZ1" s="303">
        <v>1.0009999999999999</v>
      </c>
      <c r="BA1" s="304">
        <v>1.002</v>
      </c>
      <c r="BB1" s="304">
        <v>1.0029999999999999</v>
      </c>
      <c r="BC1" s="304">
        <v>2.0009999999999999</v>
      </c>
      <c r="BD1" s="303">
        <v>2.0019999999999998</v>
      </c>
      <c r="BE1" s="304">
        <v>2.0030000000000001</v>
      </c>
      <c r="BF1" s="303">
        <v>3.0009999999999999</v>
      </c>
      <c r="BG1" s="304">
        <v>3.0019999999999998</v>
      </c>
      <c r="BH1" s="304">
        <v>3.0030000000000001</v>
      </c>
      <c r="BI1" s="304">
        <v>3.004</v>
      </c>
      <c r="BJ1" s="303">
        <v>3.0049999999999999</v>
      </c>
      <c r="BK1" s="376">
        <v>3.0059999999999998</v>
      </c>
      <c r="BL1" s="304">
        <v>3.0070000000000001</v>
      </c>
      <c r="BM1" s="304">
        <v>3.008</v>
      </c>
      <c r="BN1" s="304">
        <v>3.0089999999999999</v>
      </c>
      <c r="BO1" s="303">
        <v>4.0010000000000003</v>
      </c>
      <c r="BP1" s="304">
        <v>4.0019999999999998</v>
      </c>
      <c r="BQ1" s="303">
        <v>5.0010000000000003</v>
      </c>
      <c r="BR1" s="304">
        <v>5.0019999999999998</v>
      </c>
      <c r="BS1" s="303">
        <v>6.0010000000000003</v>
      </c>
      <c r="BT1" s="304">
        <v>6.0019999999999998</v>
      </c>
      <c r="BU1" s="304">
        <v>6.0030000000000001</v>
      </c>
      <c r="BV1" s="303">
        <v>7.0010000000000003</v>
      </c>
      <c r="BW1" s="306">
        <v>7.0019999999999998</v>
      </c>
      <c r="BX1" s="303">
        <v>8.0009999999999994</v>
      </c>
      <c r="BY1" s="303">
        <v>8.0020000000000007</v>
      </c>
      <c r="BZ1" s="307">
        <v>8.0030000000000001</v>
      </c>
      <c r="CA1" s="304">
        <v>8.0039999999999996</v>
      </c>
      <c r="CB1" s="304">
        <v>8.0050000000000008</v>
      </c>
      <c r="CC1" s="304">
        <v>8.0060000000000002</v>
      </c>
      <c r="CD1" s="304">
        <v>8.0069999999999997</v>
      </c>
      <c r="CE1" s="303">
        <v>9.0009999999999994</v>
      </c>
      <c r="CF1" s="304">
        <v>9.0020000000000007</v>
      </c>
      <c r="CG1" s="304">
        <v>9.0030000000000001</v>
      </c>
      <c r="CH1" s="304">
        <v>9.0039999999999996</v>
      </c>
      <c r="CI1" s="376">
        <v>9.0050000000000008</v>
      </c>
      <c r="CJ1" s="304">
        <v>9.0060000000000002</v>
      </c>
      <c r="CK1" s="304">
        <v>9.0069999999999997</v>
      </c>
      <c r="CL1" s="303">
        <v>10.000999999999999</v>
      </c>
      <c r="CM1" s="304">
        <v>10.002000000000001</v>
      </c>
      <c r="CN1" s="376">
        <v>10.003</v>
      </c>
      <c r="CO1" s="376">
        <v>10.004</v>
      </c>
      <c r="CP1" s="308">
        <v>10.005000000000001</v>
      </c>
      <c r="CQ1" s="303">
        <v>11.000999999999999</v>
      </c>
      <c r="CR1" s="303">
        <v>11.001999999999999</v>
      </c>
      <c r="CS1" s="304">
        <v>11.002999999999998</v>
      </c>
      <c r="CT1" s="303">
        <v>11.003999999999998</v>
      </c>
      <c r="CU1" s="304">
        <v>11.004999999999997</v>
      </c>
      <c r="CV1" s="304">
        <v>11.005999999999997</v>
      </c>
      <c r="CW1" s="304">
        <v>11.006999999999996</v>
      </c>
      <c r="CX1" s="304">
        <v>11.007999999999996</v>
      </c>
      <c r="CY1" s="304">
        <v>11.008999999999995</v>
      </c>
      <c r="CZ1" s="303">
        <v>12.000999999999999</v>
      </c>
      <c r="DA1" s="303">
        <v>12.001999999999999</v>
      </c>
      <c r="DB1" s="304">
        <v>12.002999999999998</v>
      </c>
      <c r="DC1" s="304">
        <v>12.003999999999998</v>
      </c>
      <c r="DD1" s="304">
        <v>12.004999999999997</v>
      </c>
      <c r="DE1" s="304">
        <v>12.005999999999997</v>
      </c>
      <c r="DF1" s="304">
        <v>12.006999999999996</v>
      </c>
      <c r="DG1" s="304">
        <v>12.007999999999996</v>
      </c>
      <c r="DH1" s="304">
        <v>12.008999999999995</v>
      </c>
      <c r="DI1" s="304">
        <v>12.009999999999994</v>
      </c>
      <c r="DJ1" s="304">
        <v>12.010999999999994</v>
      </c>
      <c r="DK1" s="304">
        <v>12.011999999999993</v>
      </c>
      <c r="DL1" s="304">
        <v>12.012999999999993</v>
      </c>
      <c r="DM1" s="303">
        <v>13.000999999999999</v>
      </c>
      <c r="DN1" s="304">
        <v>13.001999999999999</v>
      </c>
      <c r="DO1" s="304">
        <v>13.002999999999998</v>
      </c>
      <c r="DP1" s="304">
        <v>13.003999999999998</v>
      </c>
      <c r="DQ1" s="304">
        <v>13.004999999999997</v>
      </c>
      <c r="DR1" s="308">
        <v>13.005999999999997</v>
      </c>
      <c r="DS1" s="303">
        <v>14.000999999999999</v>
      </c>
      <c r="DT1" s="304">
        <v>14.001999999999999</v>
      </c>
      <c r="DU1" s="304">
        <v>14.002999999999998</v>
      </c>
      <c r="DV1" s="304">
        <v>14.003999999999998</v>
      </c>
      <c r="DW1" s="304">
        <v>14.004999999999997</v>
      </c>
      <c r="DX1" s="304">
        <v>14.005999999999997</v>
      </c>
      <c r="DY1" s="304">
        <v>14.006999999999996</v>
      </c>
      <c r="DZ1" s="303">
        <v>14.007999999999996</v>
      </c>
      <c r="EA1" s="304">
        <v>14.008999999999995</v>
      </c>
      <c r="EB1" s="304">
        <v>14.009999999999994</v>
      </c>
      <c r="EC1" s="310">
        <v>15.100999999999999</v>
      </c>
      <c r="ED1" s="311">
        <v>15.101999999999999</v>
      </c>
      <c r="EE1" s="312">
        <v>15.102999999999998</v>
      </c>
      <c r="EF1" s="313">
        <v>15.103999999999997</v>
      </c>
      <c r="EG1" s="310">
        <v>15.200999999999999</v>
      </c>
      <c r="EH1" s="314">
        <v>15.201999999999998</v>
      </c>
      <c r="EI1" s="312">
        <v>15.202999999999998</v>
      </c>
      <c r="EJ1" s="313">
        <v>15.203999999999997</v>
      </c>
      <c r="EK1" s="310">
        <v>15.301</v>
      </c>
      <c r="EL1" s="311">
        <v>15.302</v>
      </c>
      <c r="EM1" s="312">
        <v>15.302999999999999</v>
      </c>
      <c r="EN1" s="313">
        <v>15.303999999999998</v>
      </c>
      <c r="EO1" s="303">
        <v>16.001000000000001</v>
      </c>
      <c r="EP1" s="304">
        <v>16.002000000000002</v>
      </c>
      <c r="EQ1" s="303">
        <v>16.003000000000004</v>
      </c>
      <c r="ER1" s="304">
        <v>16.004000000000005</v>
      </c>
      <c r="ES1" s="304">
        <v>16.005000000000006</v>
      </c>
      <c r="ET1" s="303">
        <v>17.001000000000001</v>
      </c>
      <c r="EU1" s="304">
        <v>17.002000000000002</v>
      </c>
      <c r="EV1" s="304">
        <v>17.003000000000004</v>
      </c>
      <c r="EW1" s="311">
        <v>17.100999999999999</v>
      </c>
      <c r="EX1" s="311">
        <v>17.201000000000001</v>
      </c>
      <c r="EY1" s="311">
        <v>17.300999999999998</v>
      </c>
      <c r="EZ1" s="303">
        <v>18.001000000000001</v>
      </c>
      <c r="FA1" s="303">
        <v>18.002000000000002</v>
      </c>
      <c r="FB1" s="304">
        <v>18.003000000000004</v>
      </c>
      <c r="FC1" s="304">
        <v>18.004000000000005</v>
      </c>
      <c r="FD1" s="376">
        <v>18.004999999999999</v>
      </c>
      <c r="FE1" s="303">
        <v>19.100999999999999</v>
      </c>
      <c r="FF1" s="315">
        <v>19.102</v>
      </c>
      <c r="FG1" s="316">
        <v>19.103000000000002</v>
      </c>
      <c r="FH1" s="303">
        <v>19.201000000000001</v>
      </c>
      <c r="FI1" s="315">
        <v>19.202000000000002</v>
      </c>
      <c r="FJ1" s="316">
        <v>19.202999999999999</v>
      </c>
      <c r="FK1" s="303">
        <v>19.300999999999998</v>
      </c>
      <c r="FL1" s="315">
        <v>19.302</v>
      </c>
      <c r="FM1" s="317">
        <v>19.303000000000001</v>
      </c>
      <c r="FN1" s="304">
        <v>19.401</v>
      </c>
      <c r="FO1" s="303">
        <v>20.001000000000001</v>
      </c>
      <c r="FP1" s="304">
        <v>20.001999999999999</v>
      </c>
      <c r="FQ1" s="475" t="s">
        <v>1116</v>
      </c>
      <c r="FR1" s="475" t="s">
        <v>1117</v>
      </c>
      <c r="FS1" s="475" t="s">
        <v>1118</v>
      </c>
      <c r="FT1" s="475" t="s">
        <v>1119</v>
      </c>
      <c r="FU1" s="475" t="s">
        <v>1120</v>
      </c>
      <c r="FV1" s="475" t="s">
        <v>1121</v>
      </c>
      <c r="FW1" s="475" t="s">
        <v>1122</v>
      </c>
      <c r="FX1" s="475" t="s">
        <v>1123</v>
      </c>
      <c r="FY1" s="475" t="s">
        <v>1124</v>
      </c>
      <c r="FZ1" s="475" t="s">
        <v>1125</v>
      </c>
      <c r="GA1" s="475" t="s">
        <v>1126</v>
      </c>
      <c r="GB1" s="475" t="s">
        <v>1127</v>
      </c>
      <c r="GC1" s="475" t="s">
        <v>1128</v>
      </c>
      <c r="GD1" s="475" t="s">
        <v>1129</v>
      </c>
      <c r="GE1" s="475" t="s">
        <v>1130</v>
      </c>
      <c r="GF1" s="475" t="s">
        <v>1131</v>
      </c>
      <c r="GG1" s="475" t="s">
        <v>1132</v>
      </c>
      <c r="GH1" s="475" t="s">
        <v>1141</v>
      </c>
      <c r="GI1" s="475" t="s">
        <v>1142</v>
      </c>
      <c r="GJ1" s="475" t="s">
        <v>1143</v>
      </c>
      <c r="GK1" s="476" t="s">
        <v>1189</v>
      </c>
      <c r="GL1" s="292" t="s">
        <v>491</v>
      </c>
      <c r="GM1" s="292" t="s">
        <v>492</v>
      </c>
      <c r="GN1" s="292" t="s">
        <v>502</v>
      </c>
      <c r="GO1" s="292" t="s">
        <v>865</v>
      </c>
    </row>
    <row r="2" spans="1:197" x14ac:dyDescent="0.25">
      <c r="I2" s="522">
        <f>Profile!G5</f>
        <v>0</v>
      </c>
      <c r="J2" s="523">
        <f>Profile!A12</f>
        <v>0</v>
      </c>
      <c r="K2" s="522">
        <f>Profile!D12</f>
        <v>0</v>
      </c>
      <c r="L2" s="281">
        <f>Profile!K5</f>
        <v>0</v>
      </c>
      <c r="O2" s="281">
        <f>Profile!G9</f>
        <v>0</v>
      </c>
      <c r="P2" s="281">
        <f>Profile!I5</f>
        <v>0</v>
      </c>
      <c r="Q2" s="281">
        <f>Profile!H10</f>
        <v>0</v>
      </c>
      <c r="R2" s="281">
        <f>Profile!H11</f>
        <v>0</v>
      </c>
      <c r="S2" s="292">
        <f>Profile!K11</f>
        <v>0</v>
      </c>
      <c r="T2" s="281">
        <f>Profile!M11</f>
        <v>0</v>
      </c>
      <c r="U2" s="524" t="str">
        <f>IF(OR(V2="", V2="Not an HTUA"),"", "X")</f>
        <v/>
      </c>
      <c r="V2" s="292" t="str">
        <f>IF(Profile!J14="","",Profile!J14)</f>
        <v/>
      </c>
      <c r="W2" s="525" t="str">
        <f>IF(X2=1,"Northeast",IF(X2=2, "Southeast", IF(X2=3, "North Central", IF(X2=4, "South Central", IF(X2=5, "Northwest", IF(X2=6, "Southwest", IF(X2=7, "Mid-Atlantic", "")))))))</f>
        <v/>
      </c>
      <c r="X2" s="281">
        <f>Profile!M5</f>
        <v>0</v>
      </c>
      <c r="Y2" s="292">
        <f>Profile!$A$14</f>
        <v>0</v>
      </c>
      <c r="Z2" s="292" t="str">
        <f>Profile!$A$10</f>
        <v>Corporate Review</v>
      </c>
      <c r="AA2" s="292">
        <f>Profile!D15</f>
        <v>0</v>
      </c>
      <c r="AB2" s="292">
        <f>Profile!J15</f>
        <v>0</v>
      </c>
      <c r="AC2" s="526">
        <f>Profile!F17</f>
        <v>0</v>
      </c>
      <c r="AD2" s="527" t="str">
        <f>IF(AC2=0,"0",IF(AC2=1, "A", IF(AND(AC2&gt;=2, AC2&lt;=3), "B", IF(AND(AC2&gt;=4, AC2&lt;=6), "C", IF(AND(AC2&gt;=7, AC2&lt;=8), "D", IF(AND(AC2&gt;=9, AC2&lt;=11), "E", IF(AND(AC2&gt;=12, AC2&lt;=14), "F", IF(AND(AC2&gt;=15, AC2&lt;=17), "G", IF(AND(AC2&gt;=18, AC2&lt;=20), "H", IF(AND(AC2&gt;=21, AC2&lt;=23), "I", IF(AND(AC2&gt;=24, AC2&lt;=28), "J", IF(AND(AC2&gt;=29, AC2&lt;=32), "K", IF(AND(AC2&gt;=33, AC2&lt;=38), "L", IF(AND(AC2&gt;=39, AC2&lt;=44), "M", IF(AND(AC2&gt;=45, AC2&lt;=55), "N", IF(AND(AC2&gt;=56, AC2&lt;=75), "O", IF(AND(AC2&gt;=76, AC2&lt;=100), "P", IF(AND(AC2&gt;=101, AC2&lt;=200), "Q", IF(AND(AC2&gt;=201, AC2&lt;=300), "R", IF(AND(AC2&gt;=301, AC2&lt;=400), "S", IF(AND(AC2&gt;=401, AC2&lt;=550), "T", IF(AND(AC2&gt;=551, AC2&lt;=999), "U", IF(AND(AC2&gt;=1000, AC2&lt;=2000), "V", IF(AND(AC2&gt;=2001, AC2&lt;=3000), "W", IF(AND(AC2&gt;=3001, AC2&lt;=4000), "X", IF(AND(AC2&gt;=4001, AC2&lt;=5000), "Y", IF(AC2&gt;5000, "Z")))))))))))))))))))))))))))</f>
        <v>0</v>
      </c>
      <c r="AE2" s="526">
        <f>Profile!M17</f>
        <v>0</v>
      </c>
      <c r="AF2" s="281">
        <f>Profile!A21</f>
        <v>0</v>
      </c>
      <c r="AG2" s="281" t="str">
        <f>Profile!D21</f>
        <v>Security Coordinator</v>
      </c>
      <c r="AH2" s="281">
        <f>Profile!G21</f>
        <v>0</v>
      </c>
      <c r="AI2" s="281">
        <f>Profile!I21</f>
        <v>0</v>
      </c>
      <c r="AJ2" s="281">
        <f>Profile!K21</f>
        <v>0</v>
      </c>
      <c r="AK2" s="281">
        <f>Profile!A22</f>
        <v>0</v>
      </c>
      <c r="AL2" s="281" t="str">
        <f>Profile!D22</f>
        <v>Alternate Security Coordinator</v>
      </c>
      <c r="AM2" s="281">
        <f>Profile!G22</f>
        <v>0</v>
      </c>
      <c r="AN2" s="281">
        <f>Profile!I22</f>
        <v>0</v>
      </c>
      <c r="AO2" s="281">
        <f>Profile!K22</f>
        <v>0</v>
      </c>
      <c r="AP2" s="281">
        <f>Profile!A36</f>
        <v>0</v>
      </c>
      <c r="AQ2" s="281">
        <f>Profile!D36</f>
        <v>0</v>
      </c>
      <c r="AR2" s="281">
        <f>Profile!G36</f>
        <v>0</v>
      </c>
      <c r="AS2" s="281">
        <f>Profile!I36</f>
        <v>0</v>
      </c>
      <c r="AT2" s="281">
        <f>Profile!K36</f>
        <v>0</v>
      </c>
      <c r="AU2" s="281">
        <f>Profile!A37</f>
        <v>0</v>
      </c>
      <c r="AV2" s="281">
        <f>Profile!D37</f>
        <v>0</v>
      </c>
      <c r="AW2" s="281">
        <f>Profile!G37</f>
        <v>0</v>
      </c>
      <c r="AX2" s="281">
        <f>Profile!I37</f>
        <v>0</v>
      </c>
      <c r="AY2" s="281">
        <f>Profile!K37</f>
        <v>0</v>
      </c>
      <c r="AZ2" s="292">
        <f>IF(AZ3="X","",Checklist!$D$12)</f>
        <v>0</v>
      </c>
      <c r="BA2" s="292">
        <f>IF(BA3="X","",Checklist!$D$13)</f>
        <v>0</v>
      </c>
      <c r="BB2" s="292">
        <f>IF(BB3="X","",Checklist!$D$14)</f>
        <v>0</v>
      </c>
      <c r="BC2" s="292">
        <f>IF(BC3="X","",Checklist!$D$16)</f>
        <v>0</v>
      </c>
      <c r="BD2" s="292">
        <f>IF(BD3="X","",Checklist!$D$17)</f>
        <v>0</v>
      </c>
      <c r="BE2" s="292">
        <f>IF(BE3="X","",Checklist!$D$18)</f>
        <v>0</v>
      </c>
      <c r="BF2" s="292">
        <f>IF(BF3="X","",Checklist!$D$20)</f>
        <v>0</v>
      </c>
      <c r="BG2" s="292">
        <f>IF(BG3="X","",Checklist!$D$21)</f>
        <v>0</v>
      </c>
      <c r="BH2" s="292">
        <f>IF(BH3="X","",Checklist!$D$22)</f>
        <v>0</v>
      </c>
      <c r="BI2" s="292">
        <f>IF(BI3="X","",Checklist!$D$23)</f>
        <v>0</v>
      </c>
      <c r="BJ2" s="292">
        <f>IF(BJ3="X","",Checklist!$D$24)</f>
        <v>0</v>
      </c>
      <c r="BK2" s="292">
        <f>IF(BK3="X","",Checklist!$D$25)</f>
        <v>0</v>
      </c>
      <c r="BL2" s="292">
        <f>IF(BL3="X","",Checklist!$D$26)</f>
        <v>0</v>
      </c>
      <c r="BM2" s="292">
        <f>IF(BM3="X","",Checklist!$D$27)</f>
        <v>0</v>
      </c>
      <c r="BN2" s="292">
        <f>IF(BN3="X","",Checklist!$D$28)</f>
        <v>0</v>
      </c>
      <c r="BO2" s="292">
        <f>IF(BO3="X","",Checklist!$D$30)</f>
        <v>0</v>
      </c>
      <c r="BP2" s="292">
        <f>IF(BP3="X","",Checklist!$D$31)</f>
        <v>0</v>
      </c>
      <c r="BQ2" s="292">
        <f>IF(BQ3="X","",Checklist!$D$33)</f>
        <v>0</v>
      </c>
      <c r="BR2" s="292">
        <f>IF(BR3="X","",Checklist!$D$34)</f>
        <v>0</v>
      </c>
      <c r="BS2" s="292">
        <f>IF(BS3="X","",Checklist!$D$36)</f>
        <v>0</v>
      </c>
      <c r="BT2" s="292">
        <f>IF(BT3="X","",Checklist!$D$37)</f>
        <v>0</v>
      </c>
      <c r="BU2" s="292">
        <f>IF(BU3="X","",Checklist!$D$38)</f>
        <v>0</v>
      </c>
      <c r="BV2" s="292">
        <f>IF(BV3="X","",Checklist!$D$40)</f>
        <v>0</v>
      </c>
      <c r="BW2" s="292">
        <f>IF(BW3="X","",Checklist!$D$41)</f>
        <v>0</v>
      </c>
      <c r="BX2" s="292">
        <f>IF(BX3="X","",Checklist!$D$44)</f>
        <v>0</v>
      </c>
      <c r="BY2" s="292">
        <f>IF(BY3="X","",Checklist!$D$45)</f>
        <v>0</v>
      </c>
      <c r="BZ2" s="292">
        <f>IF(BZ3="X","",Checklist!$D$46)</f>
        <v>0</v>
      </c>
      <c r="CA2" s="292">
        <f>IF(CA3="X","",Checklist!$D$47)</f>
        <v>0</v>
      </c>
      <c r="CB2" s="292">
        <f>IF(CB3="X","",Checklist!$D$48)</f>
        <v>0</v>
      </c>
      <c r="CC2" s="292">
        <f>IF(CC3="X","",Checklist!$D$49)</f>
        <v>0</v>
      </c>
      <c r="CD2" s="292">
        <f>IF(CD3="X","",Checklist!$D$50)</f>
        <v>0</v>
      </c>
      <c r="CE2" s="292">
        <f>IF(CE3="X","",Checklist!$D$52)</f>
        <v>0</v>
      </c>
      <c r="CF2" s="292">
        <f>IF(CF3="X","",Checklist!$D$53)</f>
        <v>0</v>
      </c>
      <c r="CG2" s="292">
        <f>IF(CG3="X","",Checklist!$D$54)</f>
        <v>0</v>
      </c>
      <c r="CH2" s="292">
        <f>IF(CH3="X","",Checklist!$D$55)</f>
        <v>0</v>
      </c>
      <c r="CI2" s="292">
        <f>IF(CI3="X","",Checklist!$D$56)</f>
        <v>0</v>
      </c>
      <c r="CJ2" s="292">
        <f>IF(CJ3="X","",Checklist!$D$57)</f>
        <v>0</v>
      </c>
      <c r="CK2" s="292">
        <f>IF(CK3="X","",Checklist!$D$58)</f>
        <v>0</v>
      </c>
      <c r="CL2" s="292">
        <f>IF(CL3="X","",Checklist!$D$60)</f>
        <v>0</v>
      </c>
      <c r="CM2" s="292">
        <f>IF(CM3="X","",Checklist!$D$61)</f>
        <v>0</v>
      </c>
      <c r="CN2" s="292">
        <f>IF(CN3="X","",Checklist!$D$62)</f>
        <v>0</v>
      </c>
      <c r="CO2" s="292">
        <f>IF(CO3="X","",Checklist!$D$63)</f>
        <v>0</v>
      </c>
      <c r="CP2" s="292">
        <f>IF(CP3="X","",Checklist!$D$64)</f>
        <v>0</v>
      </c>
      <c r="CQ2" s="292">
        <f>IF(CQ3="X","",Checklist!$D$67)</f>
        <v>0</v>
      </c>
      <c r="CR2" s="292">
        <f>IF(CR3="X","",Checklist!$D$68)</f>
        <v>0</v>
      </c>
      <c r="CS2" s="292">
        <f>IF(CS3="X","",Checklist!$D$69)</f>
        <v>0</v>
      </c>
      <c r="CT2" s="292">
        <f>IF(CT3="X","",Checklist!$D$70)</f>
        <v>0</v>
      </c>
      <c r="CU2" s="292">
        <f>IF(CU3="X","",Checklist!$D$71)</f>
        <v>0</v>
      </c>
      <c r="CV2" s="292">
        <f>IF(CV3="X","",Checklist!$D$72)</f>
        <v>0</v>
      </c>
      <c r="CW2" s="292">
        <f>IF(CW3="X","",Checklist!$D$73)</f>
        <v>0</v>
      </c>
      <c r="CX2" s="292">
        <f>IF(CX3="X","",Checklist!$D$74)</f>
        <v>0</v>
      </c>
      <c r="CY2" s="292">
        <f>IF(CY3="X","",Checklist!$D$75)</f>
        <v>0</v>
      </c>
      <c r="CZ2" s="292">
        <f>IF(CZ3="X","",Checklist!$D$77)</f>
        <v>0</v>
      </c>
      <c r="DA2" s="292">
        <f>IF(DA3="X","",Checklist!$D$78)</f>
        <v>0</v>
      </c>
      <c r="DB2" s="292">
        <f>IF(DB3="X","",Checklist!$D$79)</f>
        <v>0</v>
      </c>
      <c r="DC2" s="292">
        <f>IF(DC3="X","",Checklist!$D$80)</f>
        <v>0</v>
      </c>
      <c r="DD2" s="292">
        <f>IF(DD3="X","",Checklist!$D$81)</f>
        <v>0</v>
      </c>
      <c r="DE2" s="292">
        <f>IF(DE3="X","",Checklist!$D$82)</f>
        <v>0</v>
      </c>
      <c r="DF2" s="292">
        <f>IF(DF3="X","",Checklist!$D$83)</f>
        <v>0</v>
      </c>
      <c r="DG2" s="292">
        <f>IF(DG3="X","",Checklist!$D$84)</f>
        <v>0</v>
      </c>
      <c r="DH2" s="292">
        <f>IF(DH3="X","",Checklist!$D$85)</f>
        <v>0</v>
      </c>
      <c r="DI2" s="292">
        <f>IF(DI3="X","",Checklist!$D$86)</f>
        <v>0</v>
      </c>
      <c r="DJ2" s="292">
        <f>IF(DJ3="X","",Checklist!$D$87)</f>
        <v>0</v>
      </c>
      <c r="DK2" s="292">
        <f>IF(DK3="X","",Checklist!$D$88)</f>
        <v>0</v>
      </c>
      <c r="DL2" s="292">
        <f>IF(DL3="X","",Checklist!$D$89)</f>
        <v>0</v>
      </c>
      <c r="DM2" s="292">
        <f>IF(DM3="X","",Checklist!$D$91)</f>
        <v>0</v>
      </c>
      <c r="DN2" s="292">
        <f>IF(DN3="X","",Checklist!$D$92)</f>
        <v>0</v>
      </c>
      <c r="DO2" s="292">
        <f>IF(DO3="X","",Checklist!$D$93)</f>
        <v>0</v>
      </c>
      <c r="DP2" s="292">
        <f>IF(DP3="X","",Checklist!$D$94)</f>
        <v>0</v>
      </c>
      <c r="DQ2" s="292">
        <f>IF(DQ3="X","",Checklist!$D$95)</f>
        <v>0</v>
      </c>
      <c r="DR2" s="292">
        <f>IF(DR3="X","",Checklist!$D$96)</f>
        <v>0</v>
      </c>
      <c r="DS2" s="292">
        <f>IF(DS3="X","",Checklist!$D$99)</f>
        <v>0</v>
      </c>
      <c r="DT2" s="292">
        <f>IF(DT3="X","",Checklist!$D$100)</f>
        <v>0</v>
      </c>
      <c r="DU2" s="292">
        <f>IF(DU3="X","",Checklist!$D$101)</f>
        <v>0</v>
      </c>
      <c r="DV2" s="292">
        <f>IF(DV3="X","",Checklist!$D$102)</f>
        <v>0</v>
      </c>
      <c r="DW2" s="519">
        <f>IF(DW3="X","",Checklist!$D$103)</f>
        <v>0</v>
      </c>
      <c r="DX2" s="519">
        <f>IF(DX3="X","",Checklist!$D$104)</f>
        <v>0</v>
      </c>
      <c r="DY2" s="292">
        <f>IF(DY3="X","",Checklist!$D$105)</f>
        <v>0</v>
      </c>
      <c r="DZ2" s="292">
        <f>IF(DZ3="X","",Checklist!$D$106)</f>
        <v>0</v>
      </c>
      <c r="EA2" s="292">
        <f>IF(EA3="X","",Checklist!$D$107)</f>
        <v>0</v>
      </c>
      <c r="EB2" s="292">
        <f>IF(EB3="X","",Checklist!$D$108)</f>
        <v>0</v>
      </c>
      <c r="EC2" s="292" t="str">
        <f>IF(EC3="X","",Checklist!$D$111)</f>
        <v/>
      </c>
      <c r="ED2" s="292" t="str">
        <f>IF(ED3="X","",Checklist!$D$112)</f>
        <v/>
      </c>
      <c r="EE2" s="292" t="str">
        <f>IF(EE3="X","",Checklist!$D$113)</f>
        <v/>
      </c>
      <c r="EF2" s="292" t="str">
        <f>IF(EF3="X","",Checklist!$D$114)</f>
        <v/>
      </c>
      <c r="EG2" s="292" t="str">
        <f>IF(EG3="X","",Checklist!$D$116)</f>
        <v/>
      </c>
      <c r="EH2" s="292" t="str">
        <f>IF(EH3="X","",Checklist!$D$117)</f>
        <v/>
      </c>
      <c r="EI2" s="292" t="str">
        <f>IF(EI3="X","",Checklist!$D$118)</f>
        <v/>
      </c>
      <c r="EJ2" s="292" t="str">
        <f>IF(EJ3="X","",Checklist!$D$119)</f>
        <v/>
      </c>
      <c r="EK2" s="292" t="str">
        <f>IF(EK3="X","",Checklist!$D$121)</f>
        <v/>
      </c>
      <c r="EL2" s="292" t="str">
        <f>IF(EL3="X","",Checklist!$D$122)</f>
        <v/>
      </c>
      <c r="EM2" s="292" t="str">
        <f>IF(EM3="X","",Checklist!$D$123)</f>
        <v/>
      </c>
      <c r="EN2" s="292" t="str">
        <f>IF(EN3="X","",Checklist!$D$124)</f>
        <v/>
      </c>
      <c r="EO2" s="292">
        <f>IF(EO3="X","",Checklist!$D$126)</f>
        <v>0</v>
      </c>
      <c r="EP2" s="292">
        <f>IF(EP3="X","",Checklist!$D$127)</f>
        <v>0</v>
      </c>
      <c r="EQ2" s="292">
        <f>IF(EQ3="X","",Checklist!$D$128)</f>
        <v>0</v>
      </c>
      <c r="ER2" s="292">
        <f>IF(ER3="X","",Checklist!$D$129)</f>
        <v>0</v>
      </c>
      <c r="ES2" s="292">
        <f>IF(ES3="X","",Checklist!$D$130)</f>
        <v>0</v>
      </c>
      <c r="ET2" s="292">
        <f>IF(ET3="X","",Checklist!$D$132)</f>
        <v>0</v>
      </c>
      <c r="EU2" s="292">
        <f>IF(EU3="X","",Checklist!$D$133)</f>
        <v>0</v>
      </c>
      <c r="EV2" s="292">
        <f>IF(EV3="X","",Checklist!$D$134)</f>
        <v>0</v>
      </c>
      <c r="EW2" s="292" t="str">
        <f>IF(EW3="X","",Checklist!$D$136)</f>
        <v/>
      </c>
      <c r="EX2" s="292" t="str">
        <f>IF(EX3="X","",Checklist!$D$138)</f>
        <v/>
      </c>
      <c r="EY2" s="292" t="str">
        <f>IF(EY3="X","",Checklist!$D$140)</f>
        <v/>
      </c>
      <c r="EZ2" s="292">
        <f>IF(EZ3="X","",Checklist!$D$142)</f>
        <v>0</v>
      </c>
      <c r="FA2" s="292">
        <f>IF(FA3="X","",Checklist!$D$143)</f>
        <v>0</v>
      </c>
      <c r="FB2" s="292">
        <f>IF(FB3="X","",Checklist!$D$144)</f>
        <v>0</v>
      </c>
      <c r="FC2" s="292">
        <f>IF(FC3="X","",Checklist!$D$145)</f>
        <v>0</v>
      </c>
      <c r="FD2" s="292">
        <f>IF(FD3="X","",Checklist!$D$146)</f>
        <v>0</v>
      </c>
      <c r="FE2" s="292" t="str">
        <f>IF(FE3="X","",Checklist!$D$149)</f>
        <v/>
      </c>
      <c r="FF2" s="292" t="str">
        <f>IF(FF3="X","",Checklist!$D$150)</f>
        <v/>
      </c>
      <c r="FG2" s="292" t="str">
        <f>IF(FG3="X","",Checklist!$D$151)</f>
        <v/>
      </c>
      <c r="FH2" s="292" t="str">
        <f>IF(FH3="X","",Checklist!$D$153)</f>
        <v/>
      </c>
      <c r="FI2" s="292" t="str">
        <f>IF(FI3="X","",Checklist!$D$154)</f>
        <v/>
      </c>
      <c r="FJ2" s="292" t="str">
        <f>IF(FJ3="X","",Checklist!$D$155)</f>
        <v/>
      </c>
      <c r="FK2" s="292" t="str">
        <f>IF(FK3="X","",Checklist!$D$157)</f>
        <v/>
      </c>
      <c r="FL2" s="292" t="str">
        <f>IF(FL3="X","",Checklist!$D$158)</f>
        <v/>
      </c>
      <c r="FM2" s="292" t="str">
        <f>IF(FM3="X","",Checklist!$D$159)</f>
        <v/>
      </c>
      <c r="FN2" s="292">
        <f>IF(FN3="X","",Checklist!$D$160)</f>
        <v>0</v>
      </c>
      <c r="FO2" s="292">
        <f>IF(FO3="X","",Checklist!$D$162)</f>
        <v>0</v>
      </c>
      <c r="FP2" s="292">
        <f>IF(FP3="X","",Checklist!$D$163)</f>
        <v>0</v>
      </c>
      <c r="FQ2" s="528">
        <f>IF(FQ3="Yes - Targeted SAI's", 'Targeted SAI Summary'!$C$10, 'Comprehensive Summary'!$C$15)</f>
        <v>0</v>
      </c>
      <c r="FR2" s="528">
        <f>IF(FR3="Yes - Targeted SAI's", 'Targeted SAI Summary'!$C$11, 'Comprehensive Summary'!$C$16)</f>
        <v>0</v>
      </c>
      <c r="FS2" s="528">
        <f>IF(FS3="Yes - Targeted SAI's", 'Targeted SAI Summary'!$C$12, 'Comprehensive Summary'!$C$17)</f>
        <v>0</v>
      </c>
      <c r="FT2" s="528">
        <f>IF(FT3="Yes - Targeted SAI's", 'Targeted SAI Summary'!$C$13, 'Comprehensive Summary'!$C$18)</f>
        <v>0</v>
      </c>
      <c r="FU2" s="528">
        <f>IF(FU3="Yes - Targeted SAI's", 'Targeted SAI Summary'!$C$14, 'Comprehensive Summary'!$C$19)</f>
        <v>0</v>
      </c>
      <c r="FV2" s="528">
        <f>IF(FV3="Yes - Targeted SAI's", 'Targeted SAI Summary'!$C$15, 'Comprehensive Summary'!$C$20)</f>
        <v>0</v>
      </c>
      <c r="FW2" s="528">
        <f>IF(FW3="Yes - Targeted SAI's", 'Targeted SAI Summary'!$C$16, 'Comprehensive Summary'!$C$21)</f>
        <v>0</v>
      </c>
      <c r="FX2" s="528">
        <f>IF(FX3="Yes - Targeted SAI's", 'Targeted SAI Summary'!$C$17, 'Comprehensive Summary'!$C$22)</f>
        <v>0</v>
      </c>
      <c r="FY2" s="528">
        <f>IF(FY3="Yes - Targeted SAI's", 'Targeted SAI Summary'!$C$18, 'Comprehensive Summary'!$C$23)</f>
        <v>0</v>
      </c>
      <c r="FZ2" s="528">
        <f>IF(FZ3="Yes - Targeted SAI's", 'Targeted SAI Summary'!$C$19, 'Comprehensive Summary'!$C$24)</f>
        <v>0</v>
      </c>
      <c r="GA2" s="528">
        <f>IF(GA3="Yes - Targeted SAI's", 'Targeted SAI Summary'!$C$20, 'Comprehensive Summary'!$C$25)</f>
        <v>0</v>
      </c>
      <c r="GB2" s="528">
        <f>IF(GB3="Yes - Targeted SAI's", 'Targeted SAI Summary'!$C$21, 'Comprehensive Summary'!$C$26)</f>
        <v>0</v>
      </c>
      <c r="GC2" s="528">
        <f>IF(GC3="Yes - Targeted SAI's", 'Targeted SAI Summary'!$C$22, 'Comprehensive Summary'!$C$27)</f>
        <v>0</v>
      </c>
      <c r="GD2" s="528">
        <f>IF(GD3="Yes - Targeted SAI's", 'Targeted SAI Summary'!$C$23, 'Comprehensive Summary'!$C$28)</f>
        <v>0</v>
      </c>
      <c r="GE2" s="528" t="str">
        <f>IF(GE3="Yes - Targeted SAI's", 'Targeted SAI Summary'!$C$24, 'Comprehensive Summary'!$C$29)</f>
        <v>N/A</v>
      </c>
      <c r="GF2" s="528">
        <f>IF(GF3="Yes - Targeted SAI's", 'Targeted SAI Summary'!$C$25, 'Comprehensive Summary'!$C$30)</f>
        <v>0</v>
      </c>
      <c r="GG2" s="528">
        <f>IF(GG3="Yes - Targeted SAI's", 'Targeted SAI Summary'!$C$26, 'Comprehensive Summary'!$C$31)</f>
        <v>0</v>
      </c>
      <c r="GH2" s="528">
        <f>IF(GH3="Yes - Targeted SAI's", 'Targeted SAI Summary'!$C$27, 'Comprehensive Summary'!$C$32)</f>
        <v>0</v>
      </c>
      <c r="GI2" s="528">
        <f>IF(GI3="Yes - Targeted SAI's", 'Targeted SAI Summary'!$C$28, 'Comprehensive Summary'!$C$33)</f>
        <v>0</v>
      </c>
      <c r="GJ2" s="528">
        <f>IF(GJ3="Yes - Targeted SAI's", 'Targeted SAI Summary'!$C$29, 'Comprehensive Summary'!$C$34)</f>
        <v>0</v>
      </c>
      <c r="GK2" s="528">
        <f>IF(GK3="Yes - Targeted SAI's", 'Targeted SAI Summary'!$C$31, 'Comprehensive Summary'!$C$36)</f>
        <v>0</v>
      </c>
      <c r="GL2" s="529">
        <f>'Comprehensive Summary'!C36</f>
        <v>0</v>
      </c>
      <c r="GM2" s="529">
        <f>'Comprehensive Summary'!C38</f>
        <v>0</v>
      </c>
      <c r="GN2" s="292">
        <f>Profile!J13</f>
        <v>0</v>
      </c>
      <c r="GO2" s="281">
        <f>'Additional Information'!A22</f>
        <v>0</v>
      </c>
    </row>
    <row r="3" spans="1:197" x14ac:dyDescent="0.25">
      <c r="I3" s="352"/>
      <c r="J3" s="352"/>
      <c r="K3" s="352"/>
      <c r="AC3" s="526"/>
      <c r="AZ3" s="292">
        <f>Checklist!$C$12</f>
        <v>0</v>
      </c>
      <c r="BA3" s="292">
        <f>Checklist!$C$13</f>
        <v>0</v>
      </c>
      <c r="BB3" s="292">
        <f>Checklist!$C$14</f>
        <v>0</v>
      </c>
      <c r="BC3" s="292">
        <f>Checklist!$C$16</f>
        <v>0</v>
      </c>
      <c r="BD3" s="292">
        <f>Checklist!$C$17</f>
        <v>0</v>
      </c>
      <c r="BE3" s="292">
        <f>Checklist!$C$18</f>
        <v>0</v>
      </c>
      <c r="BF3" s="292">
        <f>Checklist!$C$20</f>
        <v>0</v>
      </c>
      <c r="BG3" s="292">
        <f>Checklist!$C$21</f>
        <v>0</v>
      </c>
      <c r="BH3" s="292">
        <f>Checklist!$C$22</f>
        <v>0</v>
      </c>
      <c r="BI3" s="292">
        <f>Checklist!$C$23</f>
        <v>0</v>
      </c>
      <c r="BJ3" s="292">
        <f>Checklist!$C$24</f>
        <v>0</v>
      </c>
      <c r="BK3" s="292">
        <f>Checklist!$C$25</f>
        <v>0</v>
      </c>
      <c r="BL3" s="292">
        <f>Checklist!$C$26</f>
        <v>0</v>
      </c>
      <c r="BM3" s="292">
        <f>Checklist!$C$27</f>
        <v>0</v>
      </c>
      <c r="BN3" s="292">
        <f>Checklist!$C$28</f>
        <v>0</v>
      </c>
      <c r="BO3" s="292">
        <f>Checklist!$C$30</f>
        <v>0</v>
      </c>
      <c r="BP3" s="292">
        <f>Checklist!$C$31</f>
        <v>0</v>
      </c>
      <c r="BQ3" s="292">
        <f>Checklist!$C$33</f>
        <v>0</v>
      </c>
      <c r="BR3" s="292">
        <f>Checklist!$C$34</f>
        <v>0</v>
      </c>
      <c r="BS3" s="292">
        <f>Checklist!$C$36</f>
        <v>0</v>
      </c>
      <c r="BT3" s="292">
        <f>Checklist!$C$37</f>
        <v>0</v>
      </c>
      <c r="BU3" s="292">
        <f>Checklist!$C$38</f>
        <v>0</v>
      </c>
      <c r="BV3" s="292">
        <f>Checklist!$C$40</f>
        <v>0</v>
      </c>
      <c r="BW3" s="292">
        <f>Checklist!$C$41</f>
        <v>0</v>
      </c>
      <c r="BX3" s="292">
        <f>Checklist!$C$44</f>
        <v>0</v>
      </c>
      <c r="BY3" s="292">
        <f>Checklist!$C$45</f>
        <v>0</v>
      </c>
      <c r="BZ3" s="292">
        <f>Checklist!$C$46</f>
        <v>0</v>
      </c>
      <c r="CA3" s="292">
        <f>Checklist!$C$47</f>
        <v>0</v>
      </c>
      <c r="CB3" s="292">
        <f>Checklist!$C$48</f>
        <v>0</v>
      </c>
      <c r="CC3" s="292">
        <f>Checklist!$C$49</f>
        <v>0</v>
      </c>
      <c r="CD3" s="292">
        <f>Checklist!$C$50</f>
        <v>0</v>
      </c>
      <c r="CE3" s="292">
        <f>Checklist!$C$52</f>
        <v>0</v>
      </c>
      <c r="CF3" s="292">
        <f>Checklist!$C$53</f>
        <v>0</v>
      </c>
      <c r="CG3" s="292">
        <f>Checklist!$C$54</f>
        <v>0</v>
      </c>
      <c r="CH3" s="292">
        <f>Checklist!$C$55</f>
        <v>0</v>
      </c>
      <c r="CI3" s="292">
        <f>Checklist!$C$56</f>
        <v>0</v>
      </c>
      <c r="CJ3" s="292">
        <f>Checklist!$C$57</f>
        <v>0</v>
      </c>
      <c r="CK3" s="292">
        <f>Checklist!$C$58</f>
        <v>0</v>
      </c>
      <c r="CL3" s="292">
        <f>Checklist!$C$60</f>
        <v>0</v>
      </c>
      <c r="CM3" s="292">
        <f>Checklist!$C$61</f>
        <v>0</v>
      </c>
      <c r="CN3" s="292">
        <f>Checklist!$C$62</f>
        <v>0</v>
      </c>
      <c r="CO3" s="292">
        <f>Checklist!$C$63</f>
        <v>0</v>
      </c>
      <c r="CP3" s="292">
        <f>Checklist!$C$64</f>
        <v>0</v>
      </c>
      <c r="CQ3" s="292">
        <f>Checklist!$C$67</f>
        <v>0</v>
      </c>
      <c r="CR3" s="292">
        <f>Checklist!$C$68</f>
        <v>0</v>
      </c>
      <c r="CS3" s="292">
        <f>Checklist!$C$69</f>
        <v>0</v>
      </c>
      <c r="CT3" s="292">
        <f>Checklist!$C$70</f>
        <v>0</v>
      </c>
      <c r="CU3" s="292">
        <f>Checklist!$C$71</f>
        <v>0</v>
      </c>
      <c r="CV3" s="292">
        <f>Checklist!$C$72</f>
        <v>0</v>
      </c>
      <c r="CW3" s="292">
        <f>Checklist!$C$73</f>
        <v>0</v>
      </c>
      <c r="CX3" s="292">
        <f>Checklist!$C$74</f>
        <v>0</v>
      </c>
      <c r="CY3" s="292">
        <f>Checklist!$C$75</f>
        <v>0</v>
      </c>
      <c r="CZ3" s="292">
        <f>Checklist!$C$77</f>
        <v>0</v>
      </c>
      <c r="DA3" s="292">
        <f>Checklist!$C$78</f>
        <v>0</v>
      </c>
      <c r="DB3" s="292">
        <f>Checklist!$C$79</f>
        <v>0</v>
      </c>
      <c r="DC3" s="292">
        <f>Checklist!$C$80</f>
        <v>0</v>
      </c>
      <c r="DD3" s="292">
        <f>Checklist!$C$81</f>
        <v>0</v>
      </c>
      <c r="DE3" s="292">
        <f>Checklist!$C$82</f>
        <v>0</v>
      </c>
      <c r="DF3" s="292">
        <f>Checklist!$C$83</f>
        <v>0</v>
      </c>
      <c r="DG3" s="292">
        <f>Checklist!$C$84</f>
        <v>0</v>
      </c>
      <c r="DH3" s="292">
        <f>Checklist!$C$85</f>
        <v>0</v>
      </c>
      <c r="DI3" s="292">
        <f>Checklist!$C$86</f>
        <v>0</v>
      </c>
      <c r="DJ3" s="292">
        <f>Checklist!$C$87</f>
        <v>0</v>
      </c>
      <c r="DK3" s="292">
        <f>Checklist!$C$88</f>
        <v>0</v>
      </c>
      <c r="DL3" s="292">
        <f>Checklist!$C$89</f>
        <v>0</v>
      </c>
      <c r="DM3" s="292">
        <f>Checklist!$C$91</f>
        <v>0</v>
      </c>
      <c r="DN3" s="292">
        <f>Checklist!$C$92</f>
        <v>0</v>
      </c>
      <c r="DO3" s="292">
        <f>Checklist!$C$93</f>
        <v>0</v>
      </c>
      <c r="DP3" s="292">
        <f>Checklist!$C$94</f>
        <v>0</v>
      </c>
      <c r="DQ3" s="292">
        <f>Checklist!$C$95</f>
        <v>0</v>
      </c>
      <c r="DR3" s="292">
        <f>Checklist!$C$96</f>
        <v>0</v>
      </c>
      <c r="DS3" s="292">
        <f>Checklist!$C$99</f>
        <v>0</v>
      </c>
      <c r="DT3" s="292">
        <f>Checklist!$C$100</f>
        <v>0</v>
      </c>
      <c r="DU3" s="292">
        <f>Checklist!$C$101</f>
        <v>0</v>
      </c>
      <c r="DV3" s="292">
        <f>Checklist!$C$102</f>
        <v>0</v>
      </c>
      <c r="DW3" s="519">
        <f>Checklist!$C$103</f>
        <v>0</v>
      </c>
      <c r="DX3" s="519">
        <f>Checklist!$C$104</f>
        <v>0</v>
      </c>
      <c r="DY3" s="292">
        <f>Checklist!$C$105</f>
        <v>0</v>
      </c>
      <c r="DZ3" s="292">
        <f>Checklist!$C$106</f>
        <v>0</v>
      </c>
      <c r="EA3" s="292">
        <f>Checklist!$C$107</f>
        <v>0</v>
      </c>
      <c r="EB3" s="292">
        <f>Checklist!$C$108</f>
        <v>0</v>
      </c>
      <c r="EC3" s="292" t="str">
        <f>Checklist!$C$111</f>
        <v>X</v>
      </c>
      <c r="ED3" s="292" t="str">
        <f>Checklist!$C$112</f>
        <v>X</v>
      </c>
      <c r="EE3" s="292" t="str">
        <f>Checklist!$C$113</f>
        <v>X</v>
      </c>
      <c r="EF3" s="292" t="str">
        <f>Checklist!$C$114</f>
        <v>X</v>
      </c>
      <c r="EG3" s="292" t="str">
        <f>Checklist!$C$116</f>
        <v>X</v>
      </c>
      <c r="EH3" s="292" t="str">
        <f>Checklist!$C$117</f>
        <v>X</v>
      </c>
      <c r="EI3" s="292" t="str">
        <f>Checklist!$C$118</f>
        <v>X</v>
      </c>
      <c r="EJ3" s="292" t="str">
        <f>Checklist!$C$119</f>
        <v>X</v>
      </c>
      <c r="EK3" s="292" t="str">
        <f>Checklist!$C$121</f>
        <v>X</v>
      </c>
      <c r="EL3" s="292" t="str">
        <f>Checklist!$C$122</f>
        <v>X</v>
      </c>
      <c r="EM3" s="292" t="str">
        <f>Checklist!$C$123</f>
        <v>X</v>
      </c>
      <c r="EN3" s="292" t="str">
        <f>Checklist!$C$124</f>
        <v>X</v>
      </c>
      <c r="EO3" s="292">
        <f>Checklist!$C$126</f>
        <v>0</v>
      </c>
      <c r="EP3" s="292">
        <f>Checklist!$C$127</f>
        <v>0</v>
      </c>
      <c r="EQ3" s="292">
        <f>Checklist!$C$128</f>
        <v>0</v>
      </c>
      <c r="ER3" s="292">
        <f>Checklist!$C$129</f>
        <v>0</v>
      </c>
      <c r="ES3" s="292">
        <f>Checklist!$C$130</f>
        <v>0</v>
      </c>
      <c r="ET3" s="292">
        <f>Checklist!$C$132</f>
        <v>0</v>
      </c>
      <c r="EU3" s="292">
        <f>Checklist!$C$133</f>
        <v>0</v>
      </c>
      <c r="EV3" s="292">
        <f>Checklist!$C$134</f>
        <v>0</v>
      </c>
      <c r="EW3" s="292" t="str">
        <f>Checklist!$C$136</f>
        <v>X</v>
      </c>
      <c r="EX3" s="292" t="str">
        <f>Checklist!$C$138</f>
        <v>X</v>
      </c>
      <c r="EY3" s="292" t="str">
        <f>Checklist!$C$140</f>
        <v>X</v>
      </c>
      <c r="EZ3" s="292">
        <f>Checklist!$C$142</f>
        <v>0</v>
      </c>
      <c r="FA3" s="292">
        <f>Checklist!$C$143</f>
        <v>0</v>
      </c>
      <c r="FB3" s="292">
        <f>Checklist!$C$144</f>
        <v>0</v>
      </c>
      <c r="FC3" s="292">
        <f>Checklist!$C$145</f>
        <v>0</v>
      </c>
      <c r="FD3" s="292">
        <f>Checklist!$C$146</f>
        <v>0</v>
      </c>
      <c r="FE3" s="292" t="str">
        <f>Checklist!$C$149</f>
        <v>X</v>
      </c>
      <c r="FF3" s="292" t="str">
        <f>Checklist!$C$150</f>
        <v>X</v>
      </c>
      <c r="FG3" s="292" t="str">
        <f>Checklist!$C$151</f>
        <v>X</v>
      </c>
      <c r="FH3" s="292" t="str">
        <f>Checklist!$C$153</f>
        <v>X</v>
      </c>
      <c r="FI3" s="292" t="str">
        <f>Checklist!$C$154</f>
        <v>X</v>
      </c>
      <c r="FJ3" s="292" t="str">
        <f>Checklist!$C$155</f>
        <v>X</v>
      </c>
      <c r="FK3" s="292" t="str">
        <f>Checklist!$C$157</f>
        <v>X</v>
      </c>
      <c r="FL3" s="292" t="str">
        <f>Checklist!$C$158</f>
        <v>X</v>
      </c>
      <c r="FM3" s="292" t="str">
        <f>Checklist!$C$159</f>
        <v>X</v>
      </c>
      <c r="FN3" s="292">
        <f>Checklist!$C$160</f>
        <v>0</v>
      </c>
      <c r="FO3" s="292">
        <f>Checklist!$C$162</f>
        <v>0</v>
      </c>
      <c r="FP3" s="292">
        <f>Checklist!$C$163</f>
        <v>0</v>
      </c>
      <c r="FQ3" s="523">
        <f>Profile!$A$12</f>
        <v>0</v>
      </c>
      <c r="FR3" s="523">
        <f>Profile!$A$12</f>
        <v>0</v>
      </c>
      <c r="FS3" s="523">
        <f>Profile!$A$12</f>
        <v>0</v>
      </c>
      <c r="FT3" s="523">
        <f>Profile!$A$12</f>
        <v>0</v>
      </c>
      <c r="FU3" s="523">
        <f>Profile!$A$12</f>
        <v>0</v>
      </c>
      <c r="FV3" s="523">
        <f>Profile!$A$12</f>
        <v>0</v>
      </c>
      <c r="FW3" s="523">
        <f>Profile!$A$12</f>
        <v>0</v>
      </c>
      <c r="FX3" s="523">
        <f>Profile!$A$12</f>
        <v>0</v>
      </c>
      <c r="FY3" s="523">
        <f>Profile!$A$12</f>
        <v>0</v>
      </c>
      <c r="FZ3" s="523">
        <f>Profile!$A$12</f>
        <v>0</v>
      </c>
      <c r="GA3" s="523">
        <f>Profile!$A$12</f>
        <v>0</v>
      </c>
      <c r="GB3" s="523">
        <f>Profile!$A$12</f>
        <v>0</v>
      </c>
      <c r="GC3" s="523">
        <f>Profile!$A$12</f>
        <v>0</v>
      </c>
      <c r="GD3" s="523">
        <f>Profile!$A$12</f>
        <v>0</v>
      </c>
      <c r="GE3" s="523">
        <f>Profile!$A$12</f>
        <v>0</v>
      </c>
      <c r="GF3" s="523">
        <f>Profile!$A$12</f>
        <v>0</v>
      </c>
      <c r="GG3" s="523">
        <f>Profile!$A$12</f>
        <v>0</v>
      </c>
      <c r="GH3" s="523">
        <f>Profile!$A$12</f>
        <v>0</v>
      </c>
      <c r="GI3" s="523">
        <f>Profile!$A$12</f>
        <v>0</v>
      </c>
      <c r="GJ3" s="523">
        <f>Profile!$A$12</f>
        <v>0</v>
      </c>
      <c r="GK3" s="523">
        <f>Profile!$A$12</f>
        <v>0</v>
      </c>
    </row>
    <row r="4" spans="1:197" ht="21" x14ac:dyDescent="0.25">
      <c r="L4" s="530" t="s">
        <v>352</v>
      </c>
      <c r="M4" s="530"/>
      <c r="N4" s="530"/>
      <c r="DW4" s="519"/>
      <c r="DX4" s="519"/>
    </row>
    <row r="5" spans="1:197" ht="21" x14ac:dyDescent="0.25">
      <c r="L5" s="531" t="s">
        <v>479</v>
      </c>
      <c r="M5" s="531"/>
      <c r="N5" s="531"/>
      <c r="CI5" s="519"/>
      <c r="CJ5" s="519"/>
      <c r="DW5" s="519"/>
      <c r="DX5" s="519"/>
      <c r="FC5" s="532"/>
      <c r="FD5" s="532"/>
    </row>
    <row r="6" spans="1:197" ht="15.75" thickBot="1" x14ac:dyDescent="0.3">
      <c r="AY6" s="281" t="s">
        <v>1161</v>
      </c>
      <c r="AZ6" s="292">
        <v>12</v>
      </c>
      <c r="BA6" s="292">
        <v>13</v>
      </c>
      <c r="BB6" s="533">
        <v>14</v>
      </c>
      <c r="BC6" s="533">
        <v>16</v>
      </c>
      <c r="BD6" s="292">
        <v>17</v>
      </c>
      <c r="BE6" s="292">
        <v>18</v>
      </c>
      <c r="BF6" s="292">
        <v>20</v>
      </c>
      <c r="BG6" s="292">
        <v>21</v>
      </c>
      <c r="BH6" s="292">
        <v>22</v>
      </c>
      <c r="BI6" s="292">
        <v>23</v>
      </c>
      <c r="BJ6" s="292">
        <v>24</v>
      </c>
      <c r="BK6" s="292">
        <v>25</v>
      </c>
      <c r="BL6" s="292">
        <v>26</v>
      </c>
      <c r="BM6" s="292">
        <v>27</v>
      </c>
      <c r="BN6" s="533">
        <v>28</v>
      </c>
      <c r="BO6" s="533">
        <v>30</v>
      </c>
      <c r="BP6" s="533">
        <v>31</v>
      </c>
      <c r="BQ6" s="533">
        <v>33</v>
      </c>
      <c r="BR6" s="533">
        <v>34</v>
      </c>
      <c r="BS6" s="533">
        <v>36</v>
      </c>
      <c r="BT6" s="292">
        <v>37</v>
      </c>
      <c r="BU6" s="533">
        <v>38</v>
      </c>
      <c r="BV6" s="533">
        <v>40</v>
      </c>
      <c r="BW6" s="533">
        <v>41</v>
      </c>
      <c r="BX6" s="533">
        <v>44</v>
      </c>
      <c r="BY6" s="292">
        <v>45</v>
      </c>
      <c r="BZ6" s="292">
        <v>46</v>
      </c>
      <c r="CA6" s="292">
        <v>47</v>
      </c>
      <c r="CB6" s="292">
        <v>48</v>
      </c>
      <c r="CC6" s="292">
        <v>49</v>
      </c>
      <c r="CD6" s="533">
        <v>50</v>
      </c>
      <c r="CE6" s="533">
        <v>52</v>
      </c>
      <c r="CF6" s="292">
        <v>53</v>
      </c>
      <c r="CG6" s="292">
        <v>54</v>
      </c>
      <c r="CH6" s="292">
        <v>55</v>
      </c>
      <c r="CI6" s="292">
        <v>56</v>
      </c>
      <c r="CJ6" s="292">
        <v>57</v>
      </c>
      <c r="CK6" s="533">
        <v>58</v>
      </c>
      <c r="CL6" s="533">
        <v>60</v>
      </c>
      <c r="CM6" s="292">
        <v>61</v>
      </c>
      <c r="CN6" s="292">
        <v>62</v>
      </c>
      <c r="CO6" s="292">
        <v>63</v>
      </c>
      <c r="CP6" s="533">
        <v>64</v>
      </c>
      <c r="CQ6" s="533">
        <v>67</v>
      </c>
      <c r="CR6" s="292">
        <v>68</v>
      </c>
      <c r="CS6" s="292">
        <v>69</v>
      </c>
      <c r="CT6" s="292">
        <v>70</v>
      </c>
      <c r="CU6" s="292">
        <v>71</v>
      </c>
      <c r="CV6" s="292">
        <v>72</v>
      </c>
      <c r="CW6" s="292">
        <v>73</v>
      </c>
      <c r="CX6" s="292">
        <v>74</v>
      </c>
      <c r="CY6" s="533">
        <v>75</v>
      </c>
      <c r="CZ6" s="533">
        <v>77</v>
      </c>
      <c r="DA6" s="292">
        <v>78</v>
      </c>
      <c r="DB6" s="292">
        <v>79</v>
      </c>
      <c r="DC6" s="292">
        <v>80</v>
      </c>
      <c r="DD6" s="292">
        <v>81</v>
      </c>
      <c r="DE6" s="292">
        <v>82</v>
      </c>
      <c r="DF6" s="292">
        <v>83</v>
      </c>
      <c r="DG6" s="292">
        <v>84</v>
      </c>
      <c r="DH6" s="292">
        <v>85</v>
      </c>
      <c r="DI6" s="292">
        <v>86</v>
      </c>
      <c r="DJ6" s="292">
        <v>87</v>
      </c>
      <c r="DK6" s="292">
        <v>88</v>
      </c>
      <c r="DL6" s="533">
        <v>89</v>
      </c>
      <c r="DM6" s="533">
        <v>91</v>
      </c>
      <c r="DN6" s="292">
        <v>92</v>
      </c>
      <c r="DO6" s="292">
        <v>93</v>
      </c>
      <c r="DP6" s="292">
        <v>94</v>
      </c>
      <c r="DQ6" s="292">
        <v>95</v>
      </c>
      <c r="DR6" s="533">
        <v>96</v>
      </c>
      <c r="DS6" s="533">
        <v>99</v>
      </c>
      <c r="DT6" s="292">
        <v>100</v>
      </c>
      <c r="DU6" s="292">
        <v>101</v>
      </c>
      <c r="DV6" s="292">
        <v>102</v>
      </c>
      <c r="DW6" s="519">
        <v>103</v>
      </c>
      <c r="DX6" s="519">
        <v>104</v>
      </c>
      <c r="DY6" s="292">
        <v>105</v>
      </c>
      <c r="DZ6" s="292">
        <v>106</v>
      </c>
      <c r="EA6" s="292">
        <v>107</v>
      </c>
      <c r="EB6" s="533">
        <v>108</v>
      </c>
      <c r="EC6" s="533">
        <v>111</v>
      </c>
      <c r="ED6" s="292">
        <v>112</v>
      </c>
      <c r="EE6" s="292">
        <v>113</v>
      </c>
      <c r="EF6" s="533">
        <v>114</v>
      </c>
      <c r="EG6" s="533">
        <v>116</v>
      </c>
      <c r="EH6" s="292">
        <v>117</v>
      </c>
      <c r="EI6" s="292">
        <v>118</v>
      </c>
      <c r="EJ6" s="533">
        <v>119</v>
      </c>
      <c r="EK6" s="533">
        <v>121</v>
      </c>
      <c r="EL6" s="292">
        <v>122</v>
      </c>
      <c r="EM6" s="292">
        <v>123</v>
      </c>
      <c r="EN6" s="533">
        <v>124</v>
      </c>
      <c r="EO6" s="533">
        <v>126</v>
      </c>
      <c r="EP6" s="292">
        <v>127</v>
      </c>
      <c r="EQ6" s="292">
        <v>128</v>
      </c>
      <c r="ER6" s="292">
        <v>129</v>
      </c>
      <c r="ES6" s="533">
        <v>130</v>
      </c>
      <c r="ET6" s="533">
        <v>132</v>
      </c>
      <c r="EU6" s="292">
        <v>133</v>
      </c>
      <c r="EV6" s="533">
        <v>134</v>
      </c>
      <c r="EW6" s="533">
        <v>136</v>
      </c>
      <c r="EX6" s="533">
        <v>138</v>
      </c>
      <c r="EY6" s="533">
        <v>140</v>
      </c>
      <c r="EZ6" s="533">
        <v>142</v>
      </c>
      <c r="FA6" s="292">
        <v>143</v>
      </c>
      <c r="FB6" s="292">
        <v>144</v>
      </c>
      <c r="FC6" s="292">
        <v>145</v>
      </c>
      <c r="FD6" s="533">
        <v>146</v>
      </c>
      <c r="FE6" s="533">
        <v>149</v>
      </c>
      <c r="FF6" s="292">
        <v>150</v>
      </c>
      <c r="FG6" s="533">
        <v>151</v>
      </c>
      <c r="FH6" s="533">
        <v>153</v>
      </c>
      <c r="FI6" s="292">
        <v>154</v>
      </c>
      <c r="FJ6" s="533">
        <v>155</v>
      </c>
      <c r="FK6" s="533">
        <v>157</v>
      </c>
      <c r="FL6" s="292">
        <v>158</v>
      </c>
      <c r="FM6" s="292">
        <v>159</v>
      </c>
      <c r="FN6" s="533">
        <v>160</v>
      </c>
      <c r="FO6" s="533">
        <v>162</v>
      </c>
      <c r="FP6" s="292">
        <v>163</v>
      </c>
    </row>
    <row r="7" spans="1:197" ht="35.25" customHeight="1" thickTop="1" thickBot="1" x14ac:dyDescent="0.3">
      <c r="A7" s="838" t="str">
        <f>Profile!L3</f>
        <v>HMC FY2020 V.1 (October 2019)</v>
      </c>
      <c r="B7" s="839"/>
      <c r="DW7" s="519"/>
      <c r="DX7" s="519"/>
    </row>
    <row r="8" spans="1:197" ht="15.75" thickTop="1" x14ac:dyDescent="0.25">
      <c r="U8" s="520"/>
      <c r="AY8" s="281" t="s">
        <v>1159</v>
      </c>
      <c r="AZ8" s="534">
        <v>1</v>
      </c>
      <c r="BA8" s="534">
        <v>2</v>
      </c>
      <c r="BB8" s="534">
        <v>3</v>
      </c>
      <c r="BC8" s="292">
        <v>4</v>
      </c>
      <c r="BD8" s="292">
        <v>5</v>
      </c>
      <c r="BE8" s="292">
        <v>6</v>
      </c>
      <c r="BF8" s="534">
        <v>7</v>
      </c>
      <c r="BG8" s="534">
        <v>8</v>
      </c>
      <c r="BH8" s="534">
        <v>9</v>
      </c>
      <c r="BI8" s="534">
        <v>10</v>
      </c>
      <c r="BJ8" s="534">
        <v>11</v>
      </c>
      <c r="BK8" s="535" t="s">
        <v>1162</v>
      </c>
      <c r="BL8" s="534">
        <v>12</v>
      </c>
      <c r="BM8" s="534">
        <v>13</v>
      </c>
      <c r="BN8" s="534">
        <v>14</v>
      </c>
      <c r="BO8" s="292">
        <v>15</v>
      </c>
      <c r="BP8" s="292">
        <v>16</v>
      </c>
      <c r="BQ8" s="534">
        <v>17</v>
      </c>
      <c r="BR8" s="534">
        <v>18</v>
      </c>
      <c r="BS8" s="292">
        <v>19</v>
      </c>
      <c r="BT8" s="292">
        <v>20</v>
      </c>
      <c r="BU8" s="292">
        <v>21</v>
      </c>
      <c r="BV8" s="534">
        <v>22</v>
      </c>
      <c r="BW8" s="534">
        <v>23</v>
      </c>
      <c r="BX8" s="292">
        <v>24</v>
      </c>
      <c r="BY8" s="292">
        <v>25</v>
      </c>
      <c r="BZ8" s="292">
        <v>26</v>
      </c>
      <c r="CA8" s="292">
        <v>27</v>
      </c>
      <c r="CB8" s="292">
        <v>28</v>
      </c>
      <c r="CC8" s="292">
        <v>29</v>
      </c>
      <c r="CD8" s="292">
        <v>30</v>
      </c>
      <c r="CE8" s="534">
        <v>31</v>
      </c>
      <c r="CF8" s="534">
        <v>32</v>
      </c>
      <c r="CG8" s="534">
        <v>33</v>
      </c>
      <c r="CH8" s="534">
        <v>34</v>
      </c>
      <c r="CI8" s="535" t="s">
        <v>1163</v>
      </c>
      <c r="CJ8" s="534">
        <v>35</v>
      </c>
      <c r="CK8" s="534">
        <v>36</v>
      </c>
      <c r="CL8" s="292">
        <v>37</v>
      </c>
      <c r="CM8" s="292">
        <v>38</v>
      </c>
      <c r="CN8" s="535" t="s">
        <v>1164</v>
      </c>
      <c r="CO8" s="535" t="s">
        <v>1165</v>
      </c>
      <c r="CP8" s="536">
        <v>39</v>
      </c>
      <c r="CQ8" s="534">
        <v>40</v>
      </c>
      <c r="CR8" s="534">
        <v>41</v>
      </c>
      <c r="CS8" s="534">
        <v>42</v>
      </c>
      <c r="CT8" s="534">
        <v>43</v>
      </c>
      <c r="CU8" s="534">
        <v>44</v>
      </c>
      <c r="CV8" s="534">
        <v>45</v>
      </c>
      <c r="CW8" s="534">
        <v>46</v>
      </c>
      <c r="CX8" s="534">
        <v>47</v>
      </c>
      <c r="CY8" s="534">
        <v>48</v>
      </c>
      <c r="CZ8" s="536">
        <v>49</v>
      </c>
      <c r="DA8" s="536">
        <v>50</v>
      </c>
      <c r="DB8" s="536">
        <v>51</v>
      </c>
      <c r="DC8" s="536">
        <v>52</v>
      </c>
      <c r="DD8" s="536">
        <v>53</v>
      </c>
      <c r="DE8" s="536">
        <v>54</v>
      </c>
      <c r="DF8" s="536">
        <v>55</v>
      </c>
      <c r="DG8" s="536">
        <v>56</v>
      </c>
      <c r="DH8" s="536">
        <v>57</v>
      </c>
      <c r="DI8" s="536">
        <v>58</v>
      </c>
      <c r="DJ8" s="536">
        <v>59</v>
      </c>
      <c r="DK8" s="536">
        <v>60</v>
      </c>
      <c r="DL8" s="536">
        <v>61</v>
      </c>
      <c r="DM8" s="534">
        <v>62</v>
      </c>
      <c r="DN8" s="534">
        <v>63</v>
      </c>
      <c r="DO8" s="534">
        <v>64</v>
      </c>
      <c r="DP8" s="534">
        <v>65</v>
      </c>
      <c r="DQ8" s="534">
        <v>66</v>
      </c>
      <c r="DR8" s="534">
        <v>67</v>
      </c>
      <c r="DS8" s="536">
        <v>68</v>
      </c>
      <c r="DT8" s="536">
        <v>69</v>
      </c>
      <c r="DU8" s="536">
        <v>70</v>
      </c>
      <c r="DV8" s="536">
        <v>71</v>
      </c>
      <c r="DW8" s="519" t="s">
        <v>573</v>
      </c>
      <c r="DX8" s="519" t="s">
        <v>574</v>
      </c>
      <c r="DY8" s="536">
        <v>73</v>
      </c>
      <c r="DZ8" s="536">
        <v>74</v>
      </c>
      <c r="EA8" s="536">
        <v>75</v>
      </c>
      <c r="EB8" s="536">
        <v>76</v>
      </c>
      <c r="EC8" s="534" t="s">
        <v>362</v>
      </c>
      <c r="ED8" s="534" t="s">
        <v>285</v>
      </c>
      <c r="EE8" s="534" t="s">
        <v>287</v>
      </c>
      <c r="EF8" s="534" t="s">
        <v>289</v>
      </c>
      <c r="EG8" s="534" t="s">
        <v>370</v>
      </c>
      <c r="EH8" s="534" t="s">
        <v>349</v>
      </c>
      <c r="EI8" s="534" t="s">
        <v>350</v>
      </c>
      <c r="EJ8" s="534" t="s">
        <v>351</v>
      </c>
      <c r="EK8" s="534" t="s">
        <v>363</v>
      </c>
      <c r="EL8" s="534" t="s">
        <v>286</v>
      </c>
      <c r="EM8" s="534" t="s">
        <v>288</v>
      </c>
      <c r="EN8" s="534" t="s">
        <v>290</v>
      </c>
      <c r="EO8" s="536">
        <v>81</v>
      </c>
      <c r="EP8" s="536">
        <v>82</v>
      </c>
      <c r="EQ8" s="536">
        <v>83</v>
      </c>
      <c r="ER8" s="536">
        <v>84</v>
      </c>
      <c r="ES8" s="536">
        <v>85</v>
      </c>
      <c r="ET8" s="534">
        <v>86</v>
      </c>
      <c r="EU8" s="534">
        <v>87</v>
      </c>
      <c r="EV8" s="534">
        <v>88</v>
      </c>
      <c r="EW8" s="534" t="s">
        <v>364</v>
      </c>
      <c r="EX8" s="534" t="s">
        <v>365</v>
      </c>
      <c r="EY8" s="534" t="s">
        <v>366</v>
      </c>
      <c r="EZ8" s="536">
        <v>90</v>
      </c>
      <c r="FA8" s="536">
        <v>91</v>
      </c>
      <c r="FB8" s="536">
        <v>92</v>
      </c>
      <c r="FC8" s="536">
        <v>93</v>
      </c>
      <c r="FD8" s="535" t="s">
        <v>1166</v>
      </c>
      <c r="FE8" s="534" t="s">
        <v>367</v>
      </c>
      <c r="FF8" s="534" t="s">
        <v>291</v>
      </c>
      <c r="FG8" s="534" t="s">
        <v>292</v>
      </c>
      <c r="FH8" s="534" t="s">
        <v>368</v>
      </c>
      <c r="FI8" s="534" t="s">
        <v>293</v>
      </c>
      <c r="FJ8" s="534" t="s">
        <v>294</v>
      </c>
      <c r="FK8" s="534" t="s">
        <v>369</v>
      </c>
      <c r="FL8" s="534" t="s">
        <v>295</v>
      </c>
      <c r="FM8" s="534" t="s">
        <v>296</v>
      </c>
      <c r="FN8" s="534">
        <v>97</v>
      </c>
      <c r="FO8" s="536">
        <v>98</v>
      </c>
      <c r="FP8" s="536">
        <v>99</v>
      </c>
      <c r="FQ8" s="536"/>
      <c r="FR8" s="536"/>
      <c r="FS8" s="536"/>
      <c r="FT8" s="536"/>
      <c r="FU8" s="536"/>
      <c r="FV8" s="536"/>
      <c r="FW8" s="536"/>
      <c r="FX8" s="536"/>
      <c r="FY8" s="536"/>
      <c r="FZ8" s="536"/>
      <c r="GA8" s="536"/>
      <c r="GB8" s="536"/>
      <c r="GC8" s="536"/>
      <c r="GD8" s="536"/>
      <c r="GE8" s="536"/>
      <c r="GF8" s="536"/>
      <c r="GG8" s="536"/>
      <c r="GH8" s="536"/>
      <c r="GI8" s="536"/>
      <c r="GJ8" s="536"/>
      <c r="GK8" s="536"/>
    </row>
    <row r="9" spans="1:197" ht="15.75" thickBot="1" x14ac:dyDescent="0.3">
      <c r="U9" s="520"/>
      <c r="AY9" s="281" t="s">
        <v>1160</v>
      </c>
      <c r="AZ9" s="303">
        <v>1.0009999999999999</v>
      </c>
      <c r="BA9" s="304">
        <v>1.002</v>
      </c>
      <c r="BB9" s="304">
        <v>1.0029999999999999</v>
      </c>
      <c r="BC9" s="304">
        <v>2.0009999999999999</v>
      </c>
      <c r="BD9" s="303">
        <v>2.0019999999999998</v>
      </c>
      <c r="BE9" s="304">
        <v>2.0030000000000001</v>
      </c>
      <c r="BF9" s="303">
        <v>3.0009999999999999</v>
      </c>
      <c r="BG9" s="304">
        <v>3.0019999999999998</v>
      </c>
      <c r="BH9" s="304">
        <v>3.0030000000000001</v>
      </c>
      <c r="BI9" s="304">
        <v>3.004</v>
      </c>
      <c r="BJ9" s="303">
        <v>3.0049999999999999</v>
      </c>
      <c r="BK9" s="376" t="s">
        <v>7</v>
      </c>
      <c r="BL9" s="304">
        <v>3.0059999999999998</v>
      </c>
      <c r="BM9" s="304">
        <v>3.0070000000000001</v>
      </c>
      <c r="BN9" s="304">
        <v>3.008</v>
      </c>
      <c r="BO9" s="303">
        <v>4.0010000000000003</v>
      </c>
      <c r="BP9" s="304">
        <v>4.0019999999999998</v>
      </c>
      <c r="BQ9" s="303">
        <v>5.0010000000000003</v>
      </c>
      <c r="BR9" s="304">
        <v>5.0019999999999998</v>
      </c>
      <c r="BS9" s="303">
        <v>6.0010000000000003</v>
      </c>
      <c r="BT9" s="304">
        <v>6.0019999999999998</v>
      </c>
      <c r="BU9" s="304">
        <v>6.0030000000000001</v>
      </c>
      <c r="BV9" s="303">
        <v>7.0010000000000003</v>
      </c>
      <c r="BW9" s="306">
        <v>7.0019999999999998</v>
      </c>
      <c r="BX9" s="303">
        <v>8.0009999999999994</v>
      </c>
      <c r="BY9" s="303">
        <v>8.0020000000000007</v>
      </c>
      <c r="BZ9" s="307">
        <v>8.0030000000000001</v>
      </c>
      <c r="CA9" s="304">
        <v>8.0039999999999996</v>
      </c>
      <c r="CB9" s="304">
        <v>8.0050000000000008</v>
      </c>
      <c r="CC9" s="304">
        <v>8.0060000000000002</v>
      </c>
      <c r="CD9" s="304">
        <v>8.0069999999999997</v>
      </c>
      <c r="CE9" s="303">
        <v>9.0009999999999994</v>
      </c>
      <c r="CF9" s="304">
        <v>9.0020000000000007</v>
      </c>
      <c r="CG9" s="304">
        <v>9.0030000000000001</v>
      </c>
      <c r="CH9" s="304">
        <v>9.0039999999999996</v>
      </c>
      <c r="CI9" s="376" t="s">
        <v>7</v>
      </c>
      <c r="CJ9" s="304">
        <v>9.0050000000000008</v>
      </c>
      <c r="CK9" s="304">
        <v>9.0060000000000002</v>
      </c>
      <c r="CL9" s="303">
        <v>10.000999999999999</v>
      </c>
      <c r="CM9" s="304">
        <v>10.002000000000001</v>
      </c>
      <c r="CN9" s="376" t="s">
        <v>7</v>
      </c>
      <c r="CO9" s="376" t="s">
        <v>7</v>
      </c>
      <c r="CP9" s="308">
        <v>10.003</v>
      </c>
      <c r="CQ9" s="303">
        <v>11.000999999999999</v>
      </c>
      <c r="CR9" s="303">
        <v>11.001999999999999</v>
      </c>
      <c r="CS9" s="304">
        <v>11.002999999999998</v>
      </c>
      <c r="CT9" s="303">
        <v>11.003999999999998</v>
      </c>
      <c r="CU9" s="304">
        <v>11.004999999999997</v>
      </c>
      <c r="CV9" s="304">
        <v>11.005999999999997</v>
      </c>
      <c r="CW9" s="304">
        <v>11.006999999999996</v>
      </c>
      <c r="CX9" s="304">
        <v>11.007999999999996</v>
      </c>
      <c r="CY9" s="304">
        <v>11.008999999999995</v>
      </c>
      <c r="CZ9" s="303">
        <v>12.000999999999999</v>
      </c>
      <c r="DA9" s="303">
        <v>12.001999999999999</v>
      </c>
      <c r="DB9" s="304">
        <v>12.002999999999998</v>
      </c>
      <c r="DC9" s="304">
        <v>12.003999999999998</v>
      </c>
      <c r="DD9" s="304">
        <v>12.004999999999997</v>
      </c>
      <c r="DE9" s="304">
        <v>12.005999999999997</v>
      </c>
      <c r="DF9" s="304">
        <v>12.006999999999996</v>
      </c>
      <c r="DG9" s="304">
        <v>12.007999999999996</v>
      </c>
      <c r="DH9" s="304">
        <v>12.008999999999995</v>
      </c>
      <c r="DI9" s="304">
        <v>12.009999999999994</v>
      </c>
      <c r="DJ9" s="304">
        <v>12.010999999999994</v>
      </c>
      <c r="DK9" s="304">
        <v>12.011999999999993</v>
      </c>
      <c r="DL9" s="304">
        <v>12.012999999999993</v>
      </c>
      <c r="DM9" s="303">
        <v>13.000999999999999</v>
      </c>
      <c r="DN9" s="304">
        <v>13.001999999999999</v>
      </c>
      <c r="DO9" s="304">
        <v>13.002999999999998</v>
      </c>
      <c r="DP9" s="304">
        <v>13.003999999999998</v>
      </c>
      <c r="DQ9" s="304">
        <v>13.004999999999997</v>
      </c>
      <c r="DR9" s="308">
        <v>13.005999999999997</v>
      </c>
      <c r="DS9" s="303">
        <v>14.000999999999999</v>
      </c>
      <c r="DT9" s="304">
        <v>14.001999999999999</v>
      </c>
      <c r="DU9" s="304">
        <v>14.002999999999998</v>
      </c>
      <c r="DV9" s="304">
        <v>14.003999999999998</v>
      </c>
      <c r="DW9" s="304">
        <v>14.004999999999997</v>
      </c>
      <c r="DX9" s="304">
        <v>14.005999999999997</v>
      </c>
      <c r="DY9" s="304">
        <v>14.006999999999996</v>
      </c>
      <c r="DZ9" s="303">
        <v>14.007999999999996</v>
      </c>
      <c r="EA9" s="304">
        <v>14.008999999999995</v>
      </c>
      <c r="EB9" s="304">
        <v>14.009999999999994</v>
      </c>
      <c r="EC9" s="310">
        <v>15.100999999999999</v>
      </c>
      <c r="ED9" s="311">
        <v>15.101999999999999</v>
      </c>
      <c r="EE9" s="312">
        <v>15.102999999999998</v>
      </c>
      <c r="EF9" s="313">
        <v>15.103999999999997</v>
      </c>
      <c r="EG9" s="310">
        <v>15.200999999999999</v>
      </c>
      <c r="EH9" s="314">
        <v>15.201999999999998</v>
      </c>
      <c r="EI9" s="312">
        <v>15.202999999999998</v>
      </c>
      <c r="EJ9" s="313">
        <v>15.203999999999997</v>
      </c>
      <c r="EK9" s="310">
        <v>15.301</v>
      </c>
      <c r="EL9" s="311">
        <v>15.302</v>
      </c>
      <c r="EM9" s="312">
        <v>15.302999999999999</v>
      </c>
      <c r="EN9" s="313">
        <v>15.303999999999998</v>
      </c>
      <c r="EO9" s="303">
        <v>16.001000000000001</v>
      </c>
      <c r="EP9" s="304">
        <v>16.002000000000002</v>
      </c>
      <c r="EQ9" s="303">
        <v>16.003000000000004</v>
      </c>
      <c r="ER9" s="304">
        <v>16.004000000000005</v>
      </c>
      <c r="ES9" s="304">
        <v>16.005000000000006</v>
      </c>
      <c r="ET9" s="303">
        <v>17.001000000000001</v>
      </c>
      <c r="EU9" s="304">
        <v>17.002000000000002</v>
      </c>
      <c r="EV9" s="304">
        <v>17.003000000000004</v>
      </c>
      <c r="EW9" s="311">
        <v>17.100999999999999</v>
      </c>
      <c r="EX9" s="311">
        <v>17.201000000000001</v>
      </c>
      <c r="EY9" s="311">
        <v>17.300999999999998</v>
      </c>
      <c r="EZ9" s="303">
        <v>18.001000000000001</v>
      </c>
      <c r="FA9" s="303">
        <v>18.002000000000002</v>
      </c>
      <c r="FB9" s="304">
        <v>18.003000000000004</v>
      </c>
      <c r="FC9" s="304">
        <v>18.004000000000005</v>
      </c>
      <c r="FD9" s="376" t="s">
        <v>7</v>
      </c>
      <c r="FE9" s="303">
        <v>19.100999999999999</v>
      </c>
      <c r="FF9" s="315">
        <v>19.102</v>
      </c>
      <c r="FG9" s="316">
        <v>19.103000000000002</v>
      </c>
      <c r="FH9" s="303">
        <v>19.201000000000001</v>
      </c>
      <c r="FI9" s="315">
        <v>19.202000000000002</v>
      </c>
      <c r="FJ9" s="316">
        <v>19.202999999999999</v>
      </c>
      <c r="FK9" s="303">
        <v>19.300999999999998</v>
      </c>
      <c r="FL9" s="315">
        <v>19.302</v>
      </c>
      <c r="FM9" s="317">
        <v>19.303000000000001</v>
      </c>
      <c r="FN9" s="304">
        <v>19.401</v>
      </c>
      <c r="FO9" s="303">
        <v>20.001000000000001</v>
      </c>
      <c r="FP9" s="304">
        <v>20.001999999999999</v>
      </c>
      <c r="FQ9" s="474"/>
      <c r="FR9" s="474"/>
      <c r="FS9" s="474"/>
      <c r="FT9" s="474"/>
      <c r="FU9" s="474"/>
      <c r="FV9" s="474"/>
      <c r="FW9" s="474"/>
      <c r="FX9" s="474"/>
      <c r="FY9" s="474"/>
      <c r="FZ9" s="474"/>
      <c r="GA9" s="474"/>
      <c r="GB9" s="474"/>
      <c r="GC9" s="474"/>
      <c r="GD9" s="474"/>
      <c r="GE9" s="474"/>
      <c r="GF9" s="474"/>
      <c r="GG9" s="474"/>
      <c r="GH9" s="474"/>
      <c r="GI9" s="474"/>
      <c r="GJ9" s="474"/>
      <c r="GK9" s="474"/>
    </row>
    <row r="10" spans="1:197" x14ac:dyDescent="0.25">
      <c r="U10" s="520"/>
      <c r="DW10" s="519"/>
      <c r="DX10" s="519"/>
    </row>
    <row r="11" spans="1:197" x14ac:dyDescent="0.25">
      <c r="U11" s="520"/>
    </row>
    <row r="12" spans="1:197" x14ac:dyDescent="0.25">
      <c r="U12" s="520"/>
    </row>
    <row r="13" spans="1:197" x14ac:dyDescent="0.25">
      <c r="U13" s="520"/>
    </row>
    <row r="14" spans="1:197" x14ac:dyDescent="0.25">
      <c r="U14" s="520"/>
    </row>
    <row r="15" spans="1:197" x14ac:dyDescent="0.25">
      <c r="U15" s="520"/>
    </row>
  </sheetData>
  <sheetProtection algorithmName="SHA-512" hashValue="3jCLYh6xe8jj5E8lzFwO3ZOqEe5oGmxCGOpbioIPHyfJmmd0iKQAsriS7x/SKoWVBU4UAMnB0g1D3ghywwHCDg==" saltValue="qqI/jp4BTXrILngKAF2Tcw==" spinCount="100000" sheet="1" objects="1" scenarios="1"/>
  <mergeCells count="1">
    <mergeCell ref="A7:B7"/>
  </mergeCells>
  <conditionalFormatting sqref="FQ3">
    <cfRule type="containsText" dxfId="144" priority="3" operator="containsText" text="Yes - Targeted SAI's">
      <formula>NOT(ISERROR(SEARCH("Yes - Targeted SAI's",FQ3)))</formula>
    </cfRule>
  </conditionalFormatting>
  <conditionalFormatting sqref="FR3:GK3">
    <cfRule type="containsText" dxfId="143" priority="2" operator="containsText" text="Yes - Targeted SAI's">
      <formula>NOT(ISERROR(SEARCH("Yes - Targeted SAI's",FR3)))</formula>
    </cfRule>
  </conditionalFormatting>
  <conditionalFormatting sqref="J2">
    <cfRule type="containsText" dxfId="142" priority="1" operator="containsText" text="Yes - Targeted SAI's">
      <formula>NOT(ISERROR(SEARCH("Yes - Targeted SAI's",J2)))</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V17"/>
  <sheetViews>
    <sheetView workbookViewId="0">
      <selection activeCell="A11" sqref="A11"/>
    </sheetView>
  </sheetViews>
  <sheetFormatPr defaultColWidth="9.140625" defaultRowHeight="15" x14ac:dyDescent="0.25"/>
  <cols>
    <col min="1" max="1" width="32" style="498" bestFit="1" customWidth="1"/>
    <col min="2" max="16384" width="9.140625" style="498"/>
  </cols>
  <sheetData>
    <row r="1" spans="1:22" ht="15.75" thickTop="1" x14ac:dyDescent="0.25">
      <c r="A1" s="495" t="s">
        <v>758</v>
      </c>
      <c r="B1" s="496" t="s">
        <v>759</v>
      </c>
      <c r="C1" s="496" t="s">
        <v>761</v>
      </c>
      <c r="D1" s="496" t="s">
        <v>762</v>
      </c>
      <c r="E1" s="496" t="s">
        <v>763</v>
      </c>
      <c r="F1" s="496" t="s">
        <v>764</v>
      </c>
      <c r="G1" s="496" t="s">
        <v>765</v>
      </c>
      <c r="H1" s="496" t="s">
        <v>766</v>
      </c>
      <c r="I1" s="496" t="s">
        <v>767</v>
      </c>
      <c r="J1" s="496" t="s">
        <v>768</v>
      </c>
      <c r="K1" s="496" t="s">
        <v>769</v>
      </c>
      <c r="L1" s="496" t="s">
        <v>770</v>
      </c>
      <c r="M1" s="496" t="s">
        <v>771</v>
      </c>
      <c r="N1" s="496" t="s">
        <v>772</v>
      </c>
      <c r="O1" s="496" t="s">
        <v>773</v>
      </c>
      <c r="P1" s="496" t="s">
        <v>774</v>
      </c>
      <c r="Q1" s="496" t="s">
        <v>775</v>
      </c>
      <c r="R1" s="496" t="s">
        <v>776</v>
      </c>
      <c r="S1" s="496" t="s">
        <v>777</v>
      </c>
      <c r="T1" s="496" t="s">
        <v>778</v>
      </c>
      <c r="U1" s="496" t="s">
        <v>779</v>
      </c>
      <c r="V1" s="497" t="s">
        <v>760</v>
      </c>
    </row>
    <row r="2" spans="1:22" x14ac:dyDescent="0.25">
      <c r="A2" s="499" t="s">
        <v>670</v>
      </c>
      <c r="B2" s="502">
        <v>0.58272543062633464</v>
      </c>
      <c r="C2" s="502">
        <v>0.59247725239347471</v>
      </c>
      <c r="D2" s="502">
        <v>0.52120954729409519</v>
      </c>
      <c r="E2" s="502">
        <v>0.52802608233921244</v>
      </c>
      <c r="F2" s="502">
        <v>0.68964930117630951</v>
      </c>
      <c r="G2" s="502">
        <v>0.78965277076611451</v>
      </c>
      <c r="H2" s="502">
        <v>0.80156037669923497</v>
      </c>
      <c r="I2" s="502">
        <v>0.69416205060060299</v>
      </c>
      <c r="J2" s="502">
        <v>0.53309426185840714</v>
      </c>
      <c r="K2" s="502">
        <v>0.34502142781185663</v>
      </c>
      <c r="L2" s="502">
        <v>0.62262960084791052</v>
      </c>
      <c r="M2" s="502">
        <v>0.63585687496956378</v>
      </c>
      <c r="N2" s="502">
        <v>0.75423717487526398</v>
      </c>
      <c r="O2" s="502">
        <v>0.69184398044337314</v>
      </c>
      <c r="P2" s="502">
        <v>0.47602448315647661</v>
      </c>
      <c r="Q2" s="502">
        <v>0.57071360734078014</v>
      </c>
      <c r="R2" s="502">
        <v>0.56457797893174533</v>
      </c>
      <c r="S2" s="502">
        <v>0.62054106379037388</v>
      </c>
      <c r="T2" s="502">
        <v>0.71572713939217336</v>
      </c>
      <c r="U2" s="502">
        <v>0.78560469829514146</v>
      </c>
      <c r="V2" s="503">
        <v>0.61166050558541973</v>
      </c>
    </row>
    <row r="3" spans="1:22" x14ac:dyDescent="0.25">
      <c r="A3" s="499" t="s">
        <v>671</v>
      </c>
      <c r="B3" s="502">
        <v>0.95387062426173097</v>
      </c>
      <c r="C3" s="502">
        <v>0.93396377901681826</v>
      </c>
      <c r="D3" s="502">
        <v>0.83078459439197028</v>
      </c>
      <c r="E3" s="502">
        <v>0.83456649616128409</v>
      </c>
      <c r="F3" s="502">
        <v>0.82193643380653458</v>
      </c>
      <c r="G3" s="502">
        <v>0.96088604984334713</v>
      </c>
      <c r="H3" s="502">
        <v>0.96508810929969813</v>
      </c>
      <c r="I3" s="502">
        <v>0.8169833970618896</v>
      </c>
      <c r="J3" s="502">
        <v>0.92292819890102396</v>
      </c>
      <c r="K3" s="502">
        <v>0.83241871569951031</v>
      </c>
      <c r="L3" s="502">
        <v>0.78739818241435877</v>
      </c>
      <c r="M3" s="502">
        <v>0.80765107356403676</v>
      </c>
      <c r="N3" s="502">
        <v>0.98662167595502837</v>
      </c>
      <c r="O3" s="502">
        <v>0.90296221062409354</v>
      </c>
      <c r="P3" s="502">
        <v>0.88469941479549674</v>
      </c>
      <c r="Q3" s="502">
        <v>0.86116907032732193</v>
      </c>
      <c r="R3" s="502">
        <v>0.93868992248116845</v>
      </c>
      <c r="S3" s="502">
        <v>0.93862260358880134</v>
      </c>
      <c r="T3" s="502">
        <v>0.92034511697218091</v>
      </c>
      <c r="U3" s="502">
        <v>0.96573853658120179</v>
      </c>
      <c r="V3" s="503">
        <v>0.89095169077460923</v>
      </c>
    </row>
    <row r="4" spans="1:22" x14ac:dyDescent="0.25">
      <c r="A4" s="499" t="s">
        <v>337</v>
      </c>
      <c r="B4" s="502">
        <v>0.52193730000374694</v>
      </c>
      <c r="C4" s="502">
        <v>0.61400365228045728</v>
      </c>
      <c r="D4" s="502">
        <v>0.4942643066900762</v>
      </c>
      <c r="E4" s="502">
        <v>0.48634040860510402</v>
      </c>
      <c r="F4" s="502">
        <v>0.76137396155108705</v>
      </c>
      <c r="G4" s="502">
        <v>0.76345917718877288</v>
      </c>
      <c r="H4" s="502">
        <v>0.85008258297251793</v>
      </c>
      <c r="I4" s="502">
        <v>0.75380411495751354</v>
      </c>
      <c r="J4" s="502">
        <v>0.54449934662869681</v>
      </c>
      <c r="K4" s="502">
        <v>0.4219634660475447</v>
      </c>
      <c r="L4" s="502">
        <v>0.64762967959830209</v>
      </c>
      <c r="M4" s="502">
        <v>0.60821279551049501</v>
      </c>
      <c r="N4" s="502">
        <v>0.77761289493978636</v>
      </c>
      <c r="O4" s="502">
        <v>0.57278749013905983</v>
      </c>
      <c r="P4" s="502">
        <v>0.72186775763587463</v>
      </c>
      <c r="Q4" s="502">
        <v>0.50154345749828722</v>
      </c>
      <c r="R4" s="502">
        <v>0.51188766888330306</v>
      </c>
      <c r="S4" s="502">
        <v>0.60303159158602682</v>
      </c>
      <c r="T4" s="502">
        <v>0.62359088048885236</v>
      </c>
      <c r="U4" s="502">
        <v>0.81108894923419206</v>
      </c>
      <c r="V4" s="503">
        <v>0.61465963623168995</v>
      </c>
    </row>
    <row r="5" spans="1:22" x14ac:dyDescent="0.25">
      <c r="A5" s="499" t="s">
        <v>336</v>
      </c>
      <c r="B5" s="502">
        <v>0.54879234012129752</v>
      </c>
      <c r="C5" s="502">
        <v>0.62947870531726924</v>
      </c>
      <c r="D5" s="502">
        <v>0.60136944379316648</v>
      </c>
      <c r="E5" s="502">
        <v>0.54990991139910106</v>
      </c>
      <c r="F5" s="502">
        <v>0.78030406552377674</v>
      </c>
      <c r="G5" s="502">
        <v>0.75675741542014618</v>
      </c>
      <c r="H5" s="502">
        <v>0.92139295450457659</v>
      </c>
      <c r="I5" s="502">
        <v>0.82847216869416673</v>
      </c>
      <c r="J5" s="502">
        <v>0.65778192736560992</v>
      </c>
      <c r="K5" s="502">
        <v>0.64114642646312325</v>
      </c>
      <c r="L5" s="502">
        <v>0.69651302002392923</v>
      </c>
      <c r="M5" s="502">
        <v>0.6331684014591451</v>
      </c>
      <c r="N5" s="502">
        <v>0.87484337999077355</v>
      </c>
      <c r="O5" s="502">
        <v>0.57156113812487652</v>
      </c>
      <c r="P5" s="502">
        <v>0.77662441242163982</v>
      </c>
      <c r="Q5" s="502">
        <v>0.50821887633198715</v>
      </c>
      <c r="R5" s="502">
        <v>0.50183260185073775</v>
      </c>
      <c r="S5" s="502">
        <v>0.60539181842226009</v>
      </c>
      <c r="T5" s="502">
        <v>0.58345072093389894</v>
      </c>
      <c r="U5" s="502">
        <v>0.79582932337463053</v>
      </c>
      <c r="V5" s="503">
        <v>0.6775967027307388</v>
      </c>
    </row>
    <row r="6" spans="1:22" x14ac:dyDescent="0.25">
      <c r="A6" s="499" t="s">
        <v>669</v>
      </c>
      <c r="B6" s="502">
        <v>0.60293565201969979</v>
      </c>
      <c r="C6" s="502">
        <v>0.68075563029136199</v>
      </c>
      <c r="D6" s="502">
        <v>0.57540001396342078</v>
      </c>
      <c r="E6" s="502">
        <v>0.57655180588436428</v>
      </c>
      <c r="F6" s="502">
        <v>0.71359201355992108</v>
      </c>
      <c r="G6" s="502">
        <v>0.77344135684444215</v>
      </c>
      <c r="H6" s="502">
        <v>0.82737991679859901</v>
      </c>
      <c r="I6" s="502">
        <v>0.74135865670146217</v>
      </c>
      <c r="J6" s="502">
        <v>0.55236914538621884</v>
      </c>
      <c r="K6" s="502">
        <v>0.27246302080803941</v>
      </c>
      <c r="L6" s="502">
        <v>0.76207170342303632</v>
      </c>
      <c r="M6" s="502">
        <v>0.70051663693266686</v>
      </c>
      <c r="N6" s="502">
        <v>0.85776448847829523</v>
      </c>
      <c r="O6" s="502">
        <v>0.57838709686088952</v>
      </c>
      <c r="P6" s="502">
        <v>0.68531873578973224</v>
      </c>
      <c r="Q6" s="502">
        <v>0.48737831508809876</v>
      </c>
      <c r="R6" s="502">
        <v>0.54454273917692186</v>
      </c>
      <c r="S6" s="502">
        <v>0.64649356770147492</v>
      </c>
      <c r="T6" s="502">
        <v>0.80944465010541655</v>
      </c>
      <c r="U6" s="502">
        <v>0.74856697197839683</v>
      </c>
      <c r="V6" s="503">
        <v>0.64115966988638184</v>
      </c>
    </row>
    <row r="7" spans="1:22" ht="15.75" thickBot="1" x14ac:dyDescent="0.3">
      <c r="A7" s="500" t="s">
        <v>672</v>
      </c>
      <c r="B7" s="504">
        <v>0.55803025256090844</v>
      </c>
      <c r="C7" s="504">
        <v>0.60122235234756183</v>
      </c>
      <c r="D7" s="504">
        <v>0.51026304329871253</v>
      </c>
      <c r="E7" s="504">
        <v>0.51109127738473092</v>
      </c>
      <c r="F7" s="504">
        <v>0.71878744445356257</v>
      </c>
      <c r="G7" s="504">
        <v>0.77901162337531948</v>
      </c>
      <c r="H7" s="504">
        <v>0.8212725229977561</v>
      </c>
      <c r="I7" s="504">
        <v>0.71839163924559823</v>
      </c>
      <c r="J7" s="504">
        <v>0.53772757754633727</v>
      </c>
      <c r="K7" s="504">
        <v>0.37627913084510495</v>
      </c>
      <c r="L7" s="504">
        <v>0.63278588284025727</v>
      </c>
      <c r="M7" s="504">
        <v>0.62462646768931718</v>
      </c>
      <c r="N7" s="504">
        <v>0.76373356115147584</v>
      </c>
      <c r="O7" s="504">
        <v>0.6434772812572459</v>
      </c>
      <c r="P7" s="504">
        <v>0.5758983134137321</v>
      </c>
      <c r="Q7" s="504">
        <v>0.54261323396726713</v>
      </c>
      <c r="R7" s="504">
        <v>0.54317254047456554</v>
      </c>
      <c r="S7" s="504">
        <v>0.6134278407073579</v>
      </c>
      <c r="T7" s="504">
        <v>0.6782967842126989</v>
      </c>
      <c r="U7" s="504">
        <v>0.79595767523913064</v>
      </c>
      <c r="V7" s="505">
        <v>0.61287890241046705</v>
      </c>
    </row>
    <row r="8" spans="1:22" ht="16.5" thickTop="1" thickBot="1" x14ac:dyDescent="0.3"/>
    <row r="9" spans="1:22" ht="39" thickTop="1" thickBot="1" x14ac:dyDescent="0.3">
      <c r="A9" s="537" t="str">
        <f>Profile!L3</f>
        <v>HMC FY2020 V.1 (October 2019)</v>
      </c>
      <c r="C9" s="840" t="s">
        <v>1228</v>
      </c>
      <c r="D9" s="841"/>
      <c r="E9" s="841"/>
      <c r="F9" s="841"/>
      <c r="G9" s="841"/>
      <c r="H9" s="841"/>
      <c r="I9" s="841"/>
      <c r="J9" s="842"/>
    </row>
    <row r="10" spans="1:22" ht="15.75" thickTop="1" x14ac:dyDescent="0.25">
      <c r="C10" s="843"/>
      <c r="D10" s="844"/>
      <c r="E10" s="844"/>
      <c r="F10" s="844"/>
      <c r="G10" s="844"/>
      <c r="H10" s="844"/>
      <c r="I10" s="844"/>
      <c r="J10" s="845"/>
    </row>
    <row r="11" spans="1:22" ht="15.75" thickBot="1" x14ac:dyDescent="0.3">
      <c r="C11" s="846"/>
      <c r="D11" s="847"/>
      <c r="E11" s="847"/>
      <c r="F11" s="847"/>
      <c r="G11" s="847"/>
      <c r="H11" s="847"/>
      <c r="I11" s="847"/>
      <c r="J11" s="848"/>
    </row>
    <row r="12" spans="1:22" ht="15.75" thickTop="1" x14ac:dyDescent="0.25"/>
    <row r="13" spans="1:22" x14ac:dyDescent="0.25">
      <c r="B13" s="501"/>
      <c r="C13" s="501"/>
      <c r="D13" s="501"/>
      <c r="E13" s="501"/>
      <c r="F13" s="501"/>
      <c r="G13" s="501"/>
      <c r="H13" s="501"/>
      <c r="I13" s="501"/>
      <c r="J13" s="501"/>
      <c r="K13" s="501"/>
      <c r="L13" s="501"/>
      <c r="M13" s="501"/>
      <c r="N13" s="501"/>
      <c r="O13" s="501"/>
      <c r="P13" s="501"/>
      <c r="Q13" s="501"/>
      <c r="R13" s="501"/>
      <c r="S13" s="501"/>
      <c r="T13" s="501"/>
      <c r="U13" s="501"/>
      <c r="V13" s="501"/>
    </row>
    <row r="14" spans="1:22" x14ac:dyDescent="0.25">
      <c r="B14" s="501"/>
      <c r="C14" s="501"/>
      <c r="D14" s="501"/>
      <c r="E14" s="501"/>
      <c r="F14" s="501"/>
      <c r="G14" s="501"/>
      <c r="H14" s="501"/>
      <c r="I14" s="501"/>
      <c r="J14" s="501"/>
      <c r="K14" s="501"/>
      <c r="L14" s="501"/>
      <c r="M14" s="501"/>
      <c r="N14" s="501"/>
      <c r="O14" s="501"/>
      <c r="P14" s="501"/>
      <c r="Q14" s="501"/>
      <c r="R14" s="501"/>
      <c r="S14" s="501"/>
      <c r="T14" s="501"/>
      <c r="U14" s="501"/>
      <c r="V14" s="501"/>
    </row>
    <row r="15" spans="1:22" x14ac:dyDescent="0.25">
      <c r="B15" s="501"/>
      <c r="C15" s="501"/>
      <c r="D15" s="501"/>
      <c r="E15" s="501"/>
      <c r="F15" s="501"/>
      <c r="G15" s="501"/>
      <c r="H15" s="501"/>
      <c r="I15" s="501"/>
      <c r="J15" s="501"/>
      <c r="K15" s="501"/>
      <c r="L15" s="501"/>
      <c r="M15" s="501"/>
      <c r="N15" s="501"/>
      <c r="O15" s="501"/>
      <c r="P15" s="501"/>
      <c r="Q15" s="501"/>
      <c r="R15" s="501"/>
      <c r="S15" s="501"/>
      <c r="T15" s="501"/>
      <c r="U15" s="501"/>
      <c r="V15" s="501"/>
    </row>
    <row r="16" spans="1:22" x14ac:dyDescent="0.25">
      <c r="B16" s="501"/>
      <c r="C16" s="501"/>
      <c r="D16" s="501"/>
      <c r="E16" s="501"/>
      <c r="F16" s="501"/>
      <c r="G16" s="501"/>
      <c r="H16" s="501"/>
      <c r="I16" s="501"/>
      <c r="J16" s="501"/>
      <c r="K16" s="501"/>
      <c r="L16" s="501"/>
      <c r="M16" s="501"/>
      <c r="N16" s="501"/>
      <c r="O16" s="501"/>
      <c r="P16" s="501"/>
      <c r="Q16" s="501"/>
      <c r="R16" s="501"/>
      <c r="S16" s="501"/>
      <c r="T16" s="501"/>
      <c r="U16" s="501"/>
      <c r="V16" s="501"/>
    </row>
    <row r="17" spans="2:22" x14ac:dyDescent="0.25">
      <c r="B17" s="501"/>
      <c r="C17" s="501"/>
      <c r="D17" s="501"/>
      <c r="E17" s="501"/>
      <c r="F17" s="501"/>
      <c r="G17" s="501"/>
      <c r="H17" s="501"/>
      <c r="I17" s="501"/>
      <c r="J17" s="501"/>
      <c r="K17" s="501"/>
      <c r="L17" s="501"/>
      <c r="M17" s="501"/>
      <c r="N17" s="501"/>
      <c r="O17" s="501"/>
      <c r="P17" s="501"/>
      <c r="Q17" s="501"/>
      <c r="R17" s="501"/>
      <c r="S17" s="501"/>
      <c r="T17" s="501"/>
      <c r="U17" s="501"/>
      <c r="V17" s="501"/>
    </row>
  </sheetData>
  <sheetProtection algorithmName="SHA-512" hashValue="WDERPXpNCKjJxfgzLyJVLqs8X0MhKrxTxeVfbzd5sVKiZ8iMkfLqRNNb4NyqJjknxf/b4z0wMs226BzfNk1CdA==" saltValue="J74zC5d+yJShJxEdG2ENrw==" spinCount="100000" sheet="1" objects="1" scenarios="1"/>
  <mergeCells count="1">
    <mergeCell ref="C9:J11"/>
  </mergeCells>
  <conditionalFormatting sqref="B2:V2">
    <cfRule type="cellIs" dxfId="141" priority="4" stopIfTrue="1" operator="lessThan">
      <formula>0.7</formula>
    </cfRule>
    <cfRule type="cellIs" dxfId="140" priority="5" stopIfTrue="1" operator="between">
      <formula>0.7</formula>
      <formula>0.899999999</formula>
    </cfRule>
    <cfRule type="cellIs" dxfId="139" priority="6" stopIfTrue="1" operator="greaterThanOrEqual">
      <formula>0.9</formula>
    </cfRule>
  </conditionalFormatting>
  <conditionalFormatting sqref="B3:V7">
    <cfRule type="cellIs" dxfId="138" priority="1" stopIfTrue="1" operator="lessThan">
      <formula>0.7</formula>
    </cfRule>
    <cfRule type="cellIs" dxfId="137" priority="2" stopIfTrue="1" operator="between">
      <formula>0.7</formula>
      <formula>0.899999999</formula>
    </cfRule>
    <cfRule type="cellIs" dxfId="136" priority="3" stopIfTrue="1" operator="greaterThanOrEqual">
      <formula>0.9</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O129"/>
  <sheetViews>
    <sheetView zoomScale="80" zoomScaleNormal="80" workbookViewId="0">
      <pane ySplit="1" topLeftCell="A33" activePane="bottomLeft" state="frozen"/>
      <selection activeCell="B1" sqref="B1"/>
      <selection pane="bottomLeft"/>
    </sheetView>
  </sheetViews>
  <sheetFormatPr defaultColWidth="9.140625" defaultRowHeight="15" x14ac:dyDescent="0.25"/>
  <cols>
    <col min="1" max="1" width="62.140625" style="85" bestFit="1" customWidth="1"/>
    <col min="2" max="2" width="17.7109375" style="86" bestFit="1" customWidth="1"/>
    <col min="3" max="3" width="50.85546875" style="81" bestFit="1" customWidth="1"/>
    <col min="4" max="4" width="87.42578125" style="83" bestFit="1" customWidth="1"/>
    <col min="5" max="5" width="12.28515625" style="87" bestFit="1" customWidth="1"/>
    <col min="6" max="6" width="48.7109375" style="80" bestFit="1" customWidth="1"/>
    <col min="7" max="7" width="11.7109375" style="88" hidden="1" customWidth="1"/>
    <col min="8" max="8" width="12.28515625" style="88" hidden="1" customWidth="1"/>
    <col min="9" max="9" width="10.85546875" style="88" hidden="1" customWidth="1"/>
    <col min="10" max="10" width="9.140625" style="79"/>
    <col min="11" max="13" width="9.140625" style="107"/>
    <col min="14" max="16384" width="9.140625" style="80"/>
  </cols>
  <sheetData>
    <row r="1" spans="1:13" ht="30" x14ac:dyDescent="0.25">
      <c r="A1" s="147" t="s">
        <v>537</v>
      </c>
      <c r="B1" s="106" t="s">
        <v>538</v>
      </c>
      <c r="C1" s="106" t="s">
        <v>3</v>
      </c>
      <c r="D1" s="148" t="s">
        <v>542</v>
      </c>
      <c r="E1" s="148" t="s">
        <v>539</v>
      </c>
      <c r="F1" s="149" t="s">
        <v>540</v>
      </c>
      <c r="G1" s="89" t="s">
        <v>534</v>
      </c>
      <c r="H1" s="89" t="s">
        <v>535</v>
      </c>
      <c r="I1" s="89" t="s">
        <v>536</v>
      </c>
      <c r="J1" s="79" t="s">
        <v>757</v>
      </c>
      <c r="K1" s="279" t="s">
        <v>979</v>
      </c>
      <c r="L1" s="278" t="s">
        <v>978</v>
      </c>
      <c r="M1" s="280" t="s">
        <v>980</v>
      </c>
    </row>
    <row r="2" spans="1:13" ht="94.5" x14ac:dyDescent="0.25">
      <c r="A2" s="156" t="s">
        <v>15</v>
      </c>
      <c r="B2" s="124" t="s">
        <v>984</v>
      </c>
      <c r="C2" s="125" t="str">
        <f>Checklist!B12</f>
        <v>This entity designates a qualified primary Security Coordinator/ Director.</v>
      </c>
      <c r="D2" s="126" t="s">
        <v>868</v>
      </c>
      <c r="E2" s="143" t="s">
        <v>504</v>
      </c>
      <c r="F2" s="127" t="str">
        <f>IF(Checklist!C12="X", "Not Applicable", IF(Checklist!D12="", "Awaiting Response", IF(Checklist!D12&gt;3, "Component Met - Maintain Situational Awareness", IF(Checklist!D12&lt;4,"1 High Priority - Immediate Corrective Actions Recommended"))))</f>
        <v>Awaiting Response</v>
      </c>
      <c r="G2" s="88">
        <f>IF(F2="1 High Priority - Immediate Corrective Actions Recommended", 1, 0)</f>
        <v>0</v>
      </c>
      <c r="H2" s="88">
        <f t="shared" ref="H2:H34" si="0">IF(F2="Not Applicable", 0, 1)</f>
        <v>1</v>
      </c>
      <c r="I2" s="88">
        <f t="shared" ref="I2:I34" si="1">IF(F2="Awaiting Response", 1, 0)</f>
        <v>1</v>
      </c>
      <c r="K2" s="107" t="str">
        <f t="shared" ref="K2:K34" si="2">IF(F2="1 High Priority - Immediate Corrective Actions Recommended", 1, "")</f>
        <v/>
      </c>
      <c r="L2" s="107" t="str">
        <f t="shared" ref="L2:L34" si="3">IF(F2="2 Medium Priority - Prompt Corrective Actions Recommended", 1, "")</f>
        <v/>
      </c>
      <c r="M2" s="107" t="str">
        <f t="shared" ref="M2:M34" si="4">IF(F2="3 Low Priority - Corrective Actions Recommended To Be Taken At Earliest Convenience.", 1, "")</f>
        <v/>
      </c>
    </row>
    <row r="3" spans="1:13" ht="31.5" x14ac:dyDescent="0.25">
      <c r="A3" s="156" t="s">
        <v>15</v>
      </c>
      <c r="B3" s="124" t="s">
        <v>985</v>
      </c>
      <c r="C3" s="125" t="str">
        <f>Checklist!B13</f>
        <v>This entity designates an alternate Security Coordinator/Director.</v>
      </c>
      <c r="D3" s="126" t="s">
        <v>869</v>
      </c>
      <c r="E3" s="145" t="s">
        <v>528</v>
      </c>
      <c r="F3" s="127" t="str">
        <f>IF(Checklist!C13="X", "Not Applicable", IF(Checklist!D13="", "Awaiting Response", IF(Checklist!D13&gt;3, "Component Met - Maintain Situational Awareness", IF(Checklist!D13&lt;4,"3 Low Priority - Corrective Actions Recommended To Be Taken At Earliest Convenience."))))</f>
        <v>Awaiting Response</v>
      </c>
      <c r="G3" s="88">
        <f>IF(F3="3 Low Priority - Corrective Actions Recommended To Be Taken At Earliest Convenience.", 1, 0)</f>
        <v>0</v>
      </c>
      <c r="H3" s="88">
        <f t="shared" si="0"/>
        <v>1</v>
      </c>
      <c r="I3" s="88">
        <f t="shared" si="1"/>
        <v>1</v>
      </c>
      <c r="K3" s="107" t="str">
        <f t="shared" si="2"/>
        <v/>
      </c>
      <c r="L3" s="107" t="str">
        <f t="shared" si="3"/>
        <v/>
      </c>
      <c r="M3" s="107" t="str">
        <f t="shared" si="4"/>
        <v/>
      </c>
    </row>
    <row r="4" spans="1:13" ht="78.75" x14ac:dyDescent="0.25">
      <c r="A4" s="157" t="s">
        <v>15</v>
      </c>
      <c r="B4" s="124" t="s">
        <v>986</v>
      </c>
      <c r="C4" s="125" t="str">
        <f>Checklist!B14</f>
        <v>This entity has policies that specify the transportation related duties of the Security Coordinator.</v>
      </c>
      <c r="D4" s="126" t="s">
        <v>870</v>
      </c>
      <c r="E4" s="144" t="s">
        <v>523</v>
      </c>
      <c r="F4" s="127" t="str">
        <f>IF(Checklist!C14="X", "Not Applicable", IF(Checklist!D14="", "Awaiting Response", IF(Checklist!D14&gt;3, "Component Met - Maintain Situational Awareness", IF(Checklist!D14&lt;4,"2 Medium Priority - Prompt Corrective Actions Recommended"))))</f>
        <v>Awaiting Response</v>
      </c>
      <c r="G4" s="88">
        <f>IF(F4="2 Medium Priority - Prompt Corrective Actions Recommended", 1, 0)</f>
        <v>0</v>
      </c>
      <c r="H4" s="88">
        <f t="shared" si="0"/>
        <v>1</v>
      </c>
      <c r="I4" s="88">
        <f t="shared" si="1"/>
        <v>1</v>
      </c>
      <c r="K4" s="107" t="str">
        <f t="shared" si="2"/>
        <v/>
      </c>
      <c r="L4" s="107" t="str">
        <f t="shared" si="3"/>
        <v/>
      </c>
      <c r="M4" s="107" t="str">
        <f t="shared" si="4"/>
        <v/>
      </c>
    </row>
    <row r="5" spans="1:13" ht="94.5" x14ac:dyDescent="0.25">
      <c r="A5" s="157" t="s">
        <v>17</v>
      </c>
      <c r="B5" s="124" t="s">
        <v>987</v>
      </c>
      <c r="C5" s="125" t="str">
        <f>Checklist!B16</f>
        <v>This entity recognizes they may have certain assets of specific interest to terrorists (i.e.: vehicles, IT information, passengers, critical personnel, etc.) and considers this factor when developing transportation security practices.</v>
      </c>
      <c r="D5" s="126" t="s">
        <v>871</v>
      </c>
      <c r="E5" s="144" t="s">
        <v>523</v>
      </c>
      <c r="F5" s="127" t="str">
        <f>IF(Checklist!C16="X", "Not Applicable", IF(Checklist!D16="", "Awaiting Response", IF(Checklist!D16&gt;3, "Component Met - Maintain Situational Awareness", IF(Checklist!D16&lt;4,"2 Medium Priority - Prompt Corrective Actions Recommended"))))</f>
        <v>Awaiting Response</v>
      </c>
      <c r="G5" s="88">
        <f>IF(F5="2 Medium Priority - Prompt Corrective Actions Recommended", 1, 0)</f>
        <v>0</v>
      </c>
      <c r="H5" s="88">
        <f t="shared" si="0"/>
        <v>1</v>
      </c>
      <c r="I5" s="88">
        <f t="shared" si="1"/>
        <v>1</v>
      </c>
      <c r="K5" s="107" t="str">
        <f t="shared" si="2"/>
        <v/>
      </c>
      <c r="L5" s="107" t="str">
        <f t="shared" si="3"/>
        <v/>
      </c>
      <c r="M5" s="107" t="str">
        <f t="shared" si="4"/>
        <v/>
      </c>
    </row>
    <row r="6" spans="1:13" ht="63" x14ac:dyDescent="0.25">
      <c r="A6" s="123" t="s">
        <v>578</v>
      </c>
      <c r="B6" s="124" t="s">
        <v>988</v>
      </c>
      <c r="C6" s="125" t="str">
        <f>Checklist!B17</f>
        <v>This entity has conducted a documented, site specific "Vulnerability Assessment” and is generally familiar with any significant threats or consequences they may face.</v>
      </c>
      <c r="D6" s="126" t="s">
        <v>867</v>
      </c>
      <c r="E6" s="143" t="s">
        <v>504</v>
      </c>
      <c r="F6" s="127" t="str">
        <f>IF(Checklist!C17="X", "Not Applicable", IF(Checklist!D17="", "Awaiting Response", IF(Checklist!D17&gt;3, "Component Met - Maintain Situational Awareness", IF(Checklist!D17&lt;4,"1 High Priority - Immediate Corrective Actions Recommended"))))</f>
        <v>Awaiting Response</v>
      </c>
      <c r="G6" s="88">
        <f>IF(F6="1 High Priority - Immediate Corrective Actions Recommended", 1, 0)</f>
        <v>0</v>
      </c>
      <c r="H6" s="88">
        <f t="shared" si="0"/>
        <v>1</v>
      </c>
      <c r="I6" s="88">
        <f t="shared" si="1"/>
        <v>1</v>
      </c>
      <c r="K6" s="107" t="str">
        <f t="shared" si="2"/>
        <v/>
      </c>
      <c r="L6" s="107" t="str">
        <f t="shared" si="3"/>
        <v/>
      </c>
      <c r="M6" s="107" t="str">
        <f t="shared" si="4"/>
        <v/>
      </c>
    </row>
    <row r="7" spans="1:13" ht="63" x14ac:dyDescent="0.25">
      <c r="A7" s="156" t="s">
        <v>17</v>
      </c>
      <c r="B7" s="124" t="s">
        <v>989</v>
      </c>
      <c r="C7" s="125" t="str">
        <f>Checklist!B18</f>
        <v xml:space="preserve">Management generally supports efforts to improve security and provides funding and/or approves corrective actions to security vulnerabilities or weaknesses identified.  </v>
      </c>
      <c r="D7" s="140" t="s">
        <v>872</v>
      </c>
      <c r="E7" s="145" t="s">
        <v>528</v>
      </c>
      <c r="F7" s="127" t="str">
        <f>IF(Checklist!C18="X", "Not Applicable", IF(Checklist!D18="", "Awaiting Response", IF(Checklist!D18&gt;3, "Component Met - Maintain Situational Awareness", IF(Checklist!D18&lt;4,"3 Low Priority - Corrective Actions Recommended To Be Taken At Earliest Convenience."))))</f>
        <v>Awaiting Response</v>
      </c>
      <c r="G7" s="88">
        <f>IF(F7="3 Low Priority - Corrective Actions Recommended To Be Taken At Earliest Convenience.", 1, 0)</f>
        <v>0</v>
      </c>
      <c r="H7" s="88">
        <f t="shared" si="0"/>
        <v>1</v>
      </c>
      <c r="I7" s="88">
        <f t="shared" si="1"/>
        <v>1</v>
      </c>
      <c r="K7" s="107" t="str">
        <f t="shared" si="2"/>
        <v/>
      </c>
      <c r="L7" s="107" t="str">
        <f t="shared" si="3"/>
        <v/>
      </c>
      <c r="M7" s="107" t="str">
        <f t="shared" si="4"/>
        <v/>
      </c>
    </row>
    <row r="8" spans="1:13" ht="94.5" x14ac:dyDescent="0.25">
      <c r="A8" s="255" t="s">
        <v>505</v>
      </c>
      <c r="B8" s="124" t="s">
        <v>990</v>
      </c>
      <c r="C8" s="125"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D8" s="126" t="s">
        <v>873</v>
      </c>
      <c r="E8" s="143" t="s">
        <v>504</v>
      </c>
      <c r="F8" s="127" t="str">
        <f>IF(Checklist!C20="X", "Not Applicable", IF(Checklist!D20="", "Awaiting Response", IF(Checklist!D20&gt;3, "Component Met - Maintain Situational Awareness", IF(Checklist!D20&lt;4,"1 High Priority - Immediate Corrective Actions Recommended"))))</f>
        <v>Awaiting Response</v>
      </c>
      <c r="G8" s="88">
        <f>IF(F8="1 High Priority - Immediate Corrective Actions Recommended", 1, 0)</f>
        <v>0</v>
      </c>
      <c r="H8" s="88">
        <f t="shared" si="0"/>
        <v>1</v>
      </c>
      <c r="I8" s="88">
        <f t="shared" si="1"/>
        <v>1</v>
      </c>
      <c r="K8" s="107" t="str">
        <f t="shared" si="2"/>
        <v/>
      </c>
      <c r="L8" s="107" t="str">
        <f t="shared" si="3"/>
        <v/>
      </c>
      <c r="M8" s="107" t="str">
        <f t="shared" si="4"/>
        <v/>
      </c>
    </row>
    <row r="9" spans="1:13" ht="63" x14ac:dyDescent="0.25">
      <c r="A9" s="255" t="s">
        <v>505</v>
      </c>
      <c r="B9" s="124" t="s">
        <v>991</v>
      </c>
      <c r="C9" s="125" t="str">
        <f>Checklist!B21</f>
        <v>This entity limits access to its security plan or security procedures to employees with a "need-to-know.”</v>
      </c>
      <c r="D9" s="126" t="s">
        <v>874</v>
      </c>
      <c r="E9" s="145" t="s">
        <v>528</v>
      </c>
      <c r="F9" s="127" t="str">
        <f>IF(Checklist!C21="X", "Not Applicable", IF(Checklist!D21="", "Awaiting Response", IF(Checklist!D21&gt;3, "Component Met - Maintain Situational Awareness", IF(Checklist!D21&lt;4,"3 Low Priority - Corrective Actions Recommended To Be Taken At Earliest Convenience."))))</f>
        <v>Awaiting Response</v>
      </c>
      <c r="G9" s="88">
        <f>IF(F9="3 Low Priority - Corrective Actions Recommended To Be Taken At Earliest Convenience.", 1, 0)</f>
        <v>0</v>
      </c>
      <c r="H9" s="88">
        <f t="shared" si="0"/>
        <v>1</v>
      </c>
      <c r="I9" s="88">
        <f t="shared" si="1"/>
        <v>1</v>
      </c>
      <c r="K9" s="107" t="str">
        <f t="shared" si="2"/>
        <v/>
      </c>
      <c r="L9" s="107" t="str">
        <f t="shared" si="3"/>
        <v/>
      </c>
      <c r="M9" s="107" t="str">
        <f t="shared" si="4"/>
        <v/>
      </c>
    </row>
    <row r="10" spans="1:13" ht="78.75" x14ac:dyDescent="0.25">
      <c r="A10" s="254" t="s">
        <v>505</v>
      </c>
      <c r="B10" s="124" t="s">
        <v>992</v>
      </c>
      <c r="C10" s="125" t="str">
        <f>Checklist!B22</f>
        <v>This entity requires that employees with access to security procedures sign a non-disclosure agreement (NDA).</v>
      </c>
      <c r="D10" s="126" t="s">
        <v>875</v>
      </c>
      <c r="E10" s="145" t="s">
        <v>528</v>
      </c>
      <c r="F10" s="127" t="str">
        <f>IF(Checklist!C22="X", "Not Applicable", IF(Checklist!D22="", "Awaiting Response", IF(Checklist!D22&gt;3, "Component Met - Maintain Situational Awareness", IF(Checklist!D22&lt;4,"3 Low Priority - Corrective Actions Recommended To Be Taken At Earliest Convenience."))))</f>
        <v>Awaiting Response</v>
      </c>
      <c r="G10" s="88">
        <f>IF(F10="3 Low Priority - Corrective Actions Recommended To Be Taken At Earliest Convenience.", 1, 0)</f>
        <v>0</v>
      </c>
      <c r="H10" s="88">
        <f t="shared" si="0"/>
        <v>1</v>
      </c>
      <c r="I10" s="88">
        <f t="shared" si="1"/>
        <v>1</v>
      </c>
      <c r="K10" s="107" t="str">
        <f t="shared" si="2"/>
        <v/>
      </c>
      <c r="L10" s="107" t="str">
        <f t="shared" si="3"/>
        <v/>
      </c>
      <c r="M10" s="107" t="str">
        <f t="shared" si="4"/>
        <v/>
      </c>
    </row>
    <row r="11" spans="1:13" ht="47.25" x14ac:dyDescent="0.25">
      <c r="A11" s="254" t="s">
        <v>505</v>
      </c>
      <c r="B11" s="124" t="s">
        <v>993</v>
      </c>
      <c r="C11" s="125" t="str">
        <f>Checklist!B23</f>
        <v>This entity has written security plans/policies that have been reviewed and approved at the entity's executive level.</v>
      </c>
      <c r="D11" s="126" t="s">
        <v>876</v>
      </c>
      <c r="E11" s="144" t="s">
        <v>523</v>
      </c>
      <c r="F11" s="127" t="str">
        <f>IF(Checklist!C23="X", "Not Applicable", IF(Checklist!D23="", "Awaiting Response", IF(Checklist!D23&gt;3, "Component Met - Maintain Situational Awareness", IF(Checklist!D23&lt;4,"2 Medium Priority - Prompt Corrective Actions Recommended"))))</f>
        <v>Awaiting Response</v>
      </c>
      <c r="G11" s="88">
        <f>IF(F11="2 Medium Priority - Prompt Corrective Actions Recommended", 1, 0)</f>
        <v>0</v>
      </c>
      <c r="H11" s="88">
        <f t="shared" si="0"/>
        <v>1</v>
      </c>
      <c r="I11" s="88">
        <f t="shared" si="1"/>
        <v>1</v>
      </c>
      <c r="K11" s="107" t="str">
        <f t="shared" si="2"/>
        <v/>
      </c>
      <c r="L11" s="107" t="str">
        <f t="shared" si="3"/>
        <v/>
      </c>
      <c r="M11" s="107" t="str">
        <f t="shared" si="4"/>
        <v/>
      </c>
    </row>
    <row r="12" spans="1:13" s="82" customFormat="1" ht="63" x14ac:dyDescent="0.25">
      <c r="A12" s="255" t="s">
        <v>505</v>
      </c>
      <c r="B12" s="124" t="s">
        <v>994</v>
      </c>
      <c r="C12" s="125" t="str">
        <f>Checklist!B24</f>
        <v>This entity has security procedures to be followed by all personnel (i.e., drivers, office workers, maintenance workers, laborers and others) in the event of a security breach or incident.</v>
      </c>
      <c r="D12" s="126" t="s">
        <v>877</v>
      </c>
      <c r="E12" s="143" t="s">
        <v>504</v>
      </c>
      <c r="F12" s="127" t="str">
        <f>IF(Checklist!C24="X", "Not Applicable", IF(Checklist!D24="", "Awaiting Response", IF(Checklist!D24&gt;3, "Component Met - Maintain Situational Awareness", IF(Checklist!D24&lt;4,"1 High Priority - Immediate Corrective Actions Recommended"))))</f>
        <v>Awaiting Response</v>
      </c>
      <c r="G12" s="88">
        <f>IF(F12="1 High Priority - Immediate Corrective Actions Recommended", 1, 0)</f>
        <v>0</v>
      </c>
      <c r="H12" s="88">
        <f t="shared" si="0"/>
        <v>1</v>
      </c>
      <c r="I12" s="88">
        <f t="shared" si="1"/>
        <v>1</v>
      </c>
      <c r="J12" s="104"/>
      <c r="K12" s="107" t="str">
        <f t="shared" si="2"/>
        <v/>
      </c>
      <c r="L12" s="107" t="str">
        <f t="shared" si="3"/>
        <v/>
      </c>
      <c r="M12" s="107" t="str">
        <f t="shared" si="4"/>
        <v/>
      </c>
    </row>
    <row r="13" spans="1:13" s="82" customFormat="1" ht="31.5" x14ac:dyDescent="0.25">
      <c r="A13" s="255" t="s">
        <v>505</v>
      </c>
      <c r="B13" s="510" t="s">
        <v>995</v>
      </c>
      <c r="C13" s="511" t="str">
        <f>Checklist!B25</f>
        <v>The entity has procedures for responding to an active shooter event.</v>
      </c>
      <c r="D13" s="512" t="s">
        <v>1220</v>
      </c>
      <c r="E13" s="143" t="s">
        <v>504</v>
      </c>
      <c r="F13" s="127" t="str">
        <f>IF(Checklist!C25="X", "Not Applicable", IF(Checklist!D25="", "Awaiting Response", IF(Checklist!D25&gt;3, "Component Met - Maintain Situational Awareness", IF(Checklist!D25&lt;4,"1 High Priority - Immediate Corrective Actions Recommended"))))</f>
        <v>Awaiting Response</v>
      </c>
      <c r="G13" s="107"/>
      <c r="H13" s="107"/>
      <c r="I13" s="107"/>
      <c r="J13" s="104"/>
      <c r="K13" s="107"/>
      <c r="L13" s="107"/>
      <c r="M13" s="107"/>
    </row>
    <row r="14" spans="1:13" ht="31.5" x14ac:dyDescent="0.25">
      <c r="A14" s="255" t="s">
        <v>505</v>
      </c>
      <c r="B14" s="124" t="s">
        <v>996</v>
      </c>
      <c r="C14" s="125" t="str">
        <f>Checklist!B26</f>
        <v>This entity requires that their security policies be reviewed at least annually and updated as needed.</v>
      </c>
      <c r="D14" s="126" t="s">
        <v>878</v>
      </c>
      <c r="E14" s="145" t="s">
        <v>528</v>
      </c>
      <c r="F14" s="127" t="str">
        <f>IF(Checklist!C26="X", "Not Applicable", IF(Checklist!D26="", "Awaiting Response", IF(Checklist!D26&gt;3, "Component Met - Maintain Situational Awareness", IF(Checklist!D26&lt;4,"3 Low Priority - Corrective Actions Recommended To Be Taken At Earliest Convenience."))))</f>
        <v>Awaiting Response</v>
      </c>
      <c r="G14" s="88">
        <f>IF(F14="3 Low Priority - Corrective Actions Recommended To Be Taken At Earliest Convenience.", 1, 0)</f>
        <v>0</v>
      </c>
      <c r="H14" s="88">
        <f t="shared" si="0"/>
        <v>1</v>
      </c>
      <c r="I14" s="88">
        <f t="shared" si="1"/>
        <v>1</v>
      </c>
      <c r="K14" s="107" t="str">
        <f t="shared" si="2"/>
        <v/>
      </c>
      <c r="L14" s="107" t="str">
        <f t="shared" si="3"/>
        <v/>
      </c>
      <c r="M14" s="107" t="str">
        <f t="shared" si="4"/>
        <v/>
      </c>
    </row>
    <row r="15" spans="1:13" ht="78.75" x14ac:dyDescent="0.25">
      <c r="A15" s="254" t="s">
        <v>505</v>
      </c>
      <c r="B15" s="124" t="s">
        <v>997</v>
      </c>
      <c r="C15" s="125" t="str">
        <f>Checklist!B27</f>
        <v xml:space="preserve">Employees are provided with site-specific, up to date contact information for entity management and/or security personnel to be notified in the event of a security incident and this entity periodically tests their notification or "call-tree" procedures. </v>
      </c>
      <c r="D15" s="126" t="s">
        <v>879</v>
      </c>
      <c r="E15" s="145" t="s">
        <v>528</v>
      </c>
      <c r="F15" s="127" t="str">
        <f>IF(Checklist!C27="X", "Not Applicable", IF(Checklist!D27="", "Awaiting Response", IF(Checklist!D27&gt;3, "Component Met - Maintain Situational Awareness", IF(Checklist!D27&lt;4,"3 Low Priority - Corrective Actions Recommended To Be Taken At Earliest Convenience."))))</f>
        <v>Awaiting Response</v>
      </c>
      <c r="G15" s="88">
        <f>IF(F15="3 Low Priority - Corrective Actions Recommended To Be Taken At Earliest Convenience.", 1, 0)</f>
        <v>0</v>
      </c>
      <c r="H15" s="88">
        <f t="shared" si="0"/>
        <v>1</v>
      </c>
      <c r="I15" s="88">
        <f t="shared" si="1"/>
        <v>1</v>
      </c>
      <c r="K15" s="107" t="str">
        <f t="shared" si="2"/>
        <v/>
      </c>
      <c r="L15" s="107" t="str">
        <f t="shared" si="3"/>
        <v/>
      </c>
      <c r="M15" s="107" t="str">
        <f t="shared" si="4"/>
        <v/>
      </c>
    </row>
    <row r="16" spans="1:13" ht="63" x14ac:dyDescent="0.25">
      <c r="A16" s="254" t="s">
        <v>505</v>
      </c>
      <c r="B16" s="124" t="s">
        <v>1215</v>
      </c>
      <c r="C16" s="125" t="str">
        <f>Checklist!B28</f>
        <v>This entity has procedures for 24/7 notification of entity security personnel and/or local/state/federal authorities to be notified in the event of a security incident.</v>
      </c>
      <c r="D16" s="126" t="s">
        <v>880</v>
      </c>
      <c r="E16" s="144" t="s">
        <v>523</v>
      </c>
      <c r="F16" s="127" t="str">
        <f>IF(Checklist!C28="X", "Not Applicable", IF(Checklist!D28="", "Awaiting Response", IF(Checklist!D28&gt;3, "Component Met - Maintain Situational Awareness", IF(Checklist!D28&lt;4,"2 Medium Priority - Prompt Corrective Actions Recommended"))))</f>
        <v>Awaiting Response</v>
      </c>
      <c r="G16" s="88">
        <f>IF(F16="2 Medium Priority - Prompt Corrective Actions Recommended", 1, 0)</f>
        <v>0</v>
      </c>
      <c r="H16" s="88">
        <f t="shared" si="0"/>
        <v>1</v>
      </c>
      <c r="I16" s="88">
        <f t="shared" si="1"/>
        <v>1</v>
      </c>
      <c r="K16" s="107" t="str">
        <f t="shared" si="2"/>
        <v/>
      </c>
      <c r="L16" s="107" t="str">
        <f t="shared" si="3"/>
        <v/>
      </c>
      <c r="M16" s="107" t="str">
        <f t="shared" si="4"/>
        <v/>
      </c>
    </row>
    <row r="17" spans="1:15" ht="94.5" x14ac:dyDescent="0.25">
      <c r="A17" s="156" t="s">
        <v>506</v>
      </c>
      <c r="B17" s="124" t="s">
        <v>998</v>
      </c>
      <c r="C17" s="125" t="str">
        <f>Checklist!B30</f>
        <v>Following a significant operational disruption, this entity has procedures designed to ensure an appropriate response and restoration of facilities and services. (May be in the form of a Business Recovery Plan, Continuity of Operations Plan or  Emergency Response/Safety Plan).</v>
      </c>
      <c r="D17" s="126" t="s">
        <v>881</v>
      </c>
      <c r="E17" s="143" t="s">
        <v>504</v>
      </c>
      <c r="F17" s="127" t="str">
        <f>IF(Checklist!C30="X", "Not Applicable", IF(Checklist!D30="", "Awaiting Response", IF(Checklist!D30&gt;3, "Component Met - Maintain Situational Awareness", IF(Checklist!D30&lt;4,"1 High Priority - Immediate Corrective Actions Recommended"))))</f>
        <v>Awaiting Response</v>
      </c>
      <c r="G17" s="88">
        <f>IF(F17="1 High Priority - Immediate Corrective Actions Recommended", 1, 0)</f>
        <v>0</v>
      </c>
      <c r="H17" s="88">
        <f t="shared" si="0"/>
        <v>1</v>
      </c>
      <c r="I17" s="88">
        <f t="shared" si="1"/>
        <v>1</v>
      </c>
      <c r="K17" s="107" t="str">
        <f t="shared" si="2"/>
        <v/>
      </c>
      <c r="L17" s="107" t="str">
        <f t="shared" si="3"/>
        <v/>
      </c>
      <c r="M17" s="107" t="str">
        <f t="shared" si="4"/>
        <v/>
      </c>
    </row>
    <row r="18" spans="1:15" ht="78.75" x14ac:dyDescent="0.25">
      <c r="A18" s="156" t="s">
        <v>506</v>
      </c>
      <c r="B18" s="124" t="s">
        <v>999</v>
      </c>
      <c r="C18" s="125" t="str">
        <f>Checklist!B31</f>
        <v>This entity ensures all facilities have an auxiliary power source if needed or the ability to operate effectively from an identified secondary site.</v>
      </c>
      <c r="D18" s="126" t="s">
        <v>882</v>
      </c>
      <c r="E18" s="144" t="s">
        <v>523</v>
      </c>
      <c r="F18" s="127" t="str">
        <f>IF(Checklist!C31="X", "Not Applicable", IF(Checklist!D31="", "Awaiting Response", IF(Checklist!D31&gt;3, "Component Met - Maintain Situational Awareness", IF(Checklist!D31&lt;4,"2 Medium Priority - Prompt Corrective Actions Recommended"))))</f>
        <v>Awaiting Response</v>
      </c>
      <c r="G18" s="88">
        <f>IF(F18="2 Medium Priority - Prompt Corrective Actions Recommended", 1, 0)</f>
        <v>0</v>
      </c>
      <c r="H18" s="88">
        <f t="shared" si="0"/>
        <v>1</v>
      </c>
      <c r="I18" s="88">
        <f t="shared" si="1"/>
        <v>1</v>
      </c>
      <c r="K18" s="107" t="str">
        <f t="shared" si="2"/>
        <v/>
      </c>
      <c r="L18" s="107" t="str">
        <f t="shared" si="3"/>
        <v/>
      </c>
      <c r="M18" s="107" t="str">
        <f t="shared" si="4"/>
        <v/>
      </c>
    </row>
    <row r="19" spans="1:15" ht="110.25" x14ac:dyDescent="0.25">
      <c r="A19" s="157" t="s">
        <v>507</v>
      </c>
      <c r="B19" s="124" t="s">
        <v>1000</v>
      </c>
      <c r="C19" s="125" t="str">
        <f>Checklist!B33</f>
        <v>This entity has methods for communicating with drivers during normal conditions.</v>
      </c>
      <c r="D19" s="126" t="s">
        <v>883</v>
      </c>
      <c r="E19" s="143" t="s">
        <v>504</v>
      </c>
      <c r="F19" s="127" t="str">
        <f>IF(Checklist!C33="X", "Not Applicable", IF(Checklist!D33="", "Awaiting Response", IF(Checklist!D33&gt;3, "Component Met - Maintain Situational Awareness", IF(Checklist!D33&lt;4,"1 High Priority - Immediate Corrective Actions Recommended"))))</f>
        <v>Awaiting Response</v>
      </c>
      <c r="G19" s="88">
        <f>IF(F19="1 High Priority - Immediate Corrective Actions Recommended", 1, 0)</f>
        <v>0</v>
      </c>
      <c r="H19" s="88">
        <f t="shared" si="0"/>
        <v>1</v>
      </c>
      <c r="I19" s="88">
        <f t="shared" si="1"/>
        <v>1</v>
      </c>
      <c r="K19" s="107" t="str">
        <f t="shared" si="2"/>
        <v/>
      </c>
      <c r="L19" s="107" t="str">
        <f t="shared" si="3"/>
        <v/>
      </c>
      <c r="M19" s="107" t="str">
        <f t="shared" si="4"/>
        <v/>
      </c>
    </row>
    <row r="20" spans="1:15" ht="110.25" x14ac:dyDescent="0.25">
      <c r="A20" s="157" t="s">
        <v>507</v>
      </c>
      <c r="B20" s="124" t="s">
        <v>1001</v>
      </c>
      <c r="C20" s="125" t="str">
        <f>Checklist!B34</f>
        <v xml:space="preserve">This entity has emergency procedures in place for drivers on the road to follow in the event normal communications are disrupted. Entity should have contingencies in place in the event dispatch system, if applicable, become inoperable.   </v>
      </c>
      <c r="D20" s="126" t="s">
        <v>884</v>
      </c>
      <c r="E20" s="144" t="s">
        <v>523</v>
      </c>
      <c r="F20" s="127" t="str">
        <f>IF(Checklist!C34="X", "Not Applicable", IF(Checklist!D34="", "Awaiting Response", IF(Checklist!D34&gt;3, "Component Met - Maintain Situational Awareness", IF(Checklist!D34&lt;4,"2 Medium Priority - Prompt Corrective Actions Recommended"))))</f>
        <v>Awaiting Response</v>
      </c>
      <c r="G20" s="88">
        <f>IF(F20="2 Medium Priority - Prompt Corrective Actions Recommended", 1, 0)</f>
        <v>0</v>
      </c>
      <c r="H20" s="88">
        <f t="shared" si="0"/>
        <v>1</v>
      </c>
      <c r="I20" s="88">
        <f t="shared" si="1"/>
        <v>1</v>
      </c>
      <c r="K20" s="107" t="str">
        <f t="shared" si="2"/>
        <v/>
      </c>
      <c r="L20" s="107" t="str">
        <f t="shared" si="3"/>
        <v/>
      </c>
      <c r="M20" s="107" t="str">
        <f t="shared" si="4"/>
        <v/>
      </c>
    </row>
    <row r="21" spans="1:15" ht="78.75" x14ac:dyDescent="0.25">
      <c r="A21" s="157" t="s">
        <v>508</v>
      </c>
      <c r="B21" s="124" t="s">
        <v>1002</v>
      </c>
      <c r="C21" s="125" t="str">
        <f>Checklist!B36</f>
        <v xml:space="preserve">This entity controls access to business documents (i.e. security plans, critical asset lists, risk/vulnerability assessments, schematics, drawings, manifests, etc.) that may compromise entity security practices.  </v>
      </c>
      <c r="D21" s="126" t="s">
        <v>885</v>
      </c>
      <c r="E21" s="143" t="s">
        <v>504</v>
      </c>
      <c r="F21" s="127" t="str">
        <f>IF(Checklist!C36="X", "Not Applicable", IF(Checklist!D36="", "Awaiting Response", IF(Checklist!D36&gt;3, "Component Met - Maintain Situational Awareness", IF(Checklist!D36&lt;4,"1 High Priority - Immediate Corrective Actions Recommended"))))</f>
        <v>Awaiting Response</v>
      </c>
      <c r="G21" s="88">
        <f>IF(F21="1 High Priority - Immediate Corrective Actions Recommended", 1, 0)</f>
        <v>0</v>
      </c>
      <c r="H21" s="88">
        <f t="shared" si="0"/>
        <v>1</v>
      </c>
      <c r="I21" s="88">
        <f t="shared" si="1"/>
        <v>1</v>
      </c>
      <c r="K21" s="107" t="str">
        <f t="shared" si="2"/>
        <v/>
      </c>
      <c r="L21" s="107" t="str">
        <f t="shared" si="3"/>
        <v/>
      </c>
      <c r="M21" s="107" t="str">
        <f t="shared" si="4"/>
        <v/>
      </c>
      <c r="N21" s="79"/>
      <c r="O21" s="79"/>
    </row>
    <row r="22" spans="1:15" ht="47.25" x14ac:dyDescent="0.25">
      <c r="A22" s="157" t="s">
        <v>508</v>
      </c>
      <c r="B22" s="124" t="s">
        <v>1003</v>
      </c>
      <c r="C22" s="125" t="str">
        <f>Checklist!B37</f>
        <v xml:space="preserve">This entity controls personnel information (i.e. SSN, address, drivers license, etc.) that may be deemed sensitive in nature.  </v>
      </c>
      <c r="D22" s="126" t="s">
        <v>886</v>
      </c>
      <c r="E22" s="145" t="s">
        <v>528</v>
      </c>
      <c r="F22" s="127" t="str">
        <f>IF(Checklist!C37="X", "Not Applicable", IF(Checklist!D37="", "Awaiting Response", IF(Checklist!D37&gt;3, "Component Met - Maintain Situational Awareness", IF(Checklist!D37&lt;4,"3 Low Priority - Corrective Actions Recommended To Be Taken At Earliest Convenience."))))</f>
        <v>Awaiting Response</v>
      </c>
      <c r="G22" s="88">
        <f>IF(F22="3 Low Priority - Corrective Actions Recommended To Be Taken At Earliest Convenience.", 1, 0)</f>
        <v>0</v>
      </c>
      <c r="H22" s="88">
        <f t="shared" si="0"/>
        <v>1</v>
      </c>
      <c r="I22" s="88">
        <f t="shared" si="1"/>
        <v>1</v>
      </c>
      <c r="K22" s="107" t="str">
        <f t="shared" si="2"/>
        <v/>
      </c>
      <c r="L22" s="107" t="str">
        <f t="shared" si="3"/>
        <v/>
      </c>
      <c r="M22" s="107" t="str">
        <f t="shared" si="4"/>
        <v/>
      </c>
      <c r="N22" s="79"/>
      <c r="O22" s="79"/>
    </row>
    <row r="23" spans="1:15" ht="94.5" x14ac:dyDescent="0.25">
      <c r="A23" s="157" t="s">
        <v>508</v>
      </c>
      <c r="B23" s="124" t="s">
        <v>1004</v>
      </c>
      <c r="C23" s="125" t="str">
        <f>Checklist!B38</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D23" s="126" t="s">
        <v>887</v>
      </c>
      <c r="E23" s="144" t="s">
        <v>523</v>
      </c>
      <c r="F23" s="127" t="str">
        <f>IF(Checklist!C38="X", "Not Applicable", IF(Checklist!D38="", "Awaiting Response", IF(Checklist!D38&gt;3, "Component Met - Maintain Situational Awareness", IF(Checklist!D38&lt;4,"2 Medium Priority - Prompt Corrective Actions Recommended"))))</f>
        <v>Awaiting Response</v>
      </c>
      <c r="G23" s="88">
        <f>IF(F23="2 Medium Priority - Prompt Corrective Actions Recommended", 1, 0)</f>
        <v>0</v>
      </c>
      <c r="H23" s="88">
        <f t="shared" si="0"/>
        <v>1</v>
      </c>
      <c r="I23" s="88">
        <f t="shared" si="1"/>
        <v>1</v>
      </c>
      <c r="K23" s="107" t="str">
        <f t="shared" si="2"/>
        <v/>
      </c>
      <c r="L23" s="107" t="str">
        <f t="shared" si="3"/>
        <v/>
      </c>
      <c r="M23" s="107" t="str">
        <f t="shared" si="4"/>
        <v/>
      </c>
      <c r="N23" s="79"/>
      <c r="O23" s="79"/>
    </row>
    <row r="24" spans="1:15" ht="78.75" x14ac:dyDescent="0.25">
      <c r="A24" s="157" t="s">
        <v>509</v>
      </c>
      <c r="B24" s="124" t="s">
        <v>1005</v>
      </c>
      <c r="C24" s="125" t="str">
        <f>Checklist!B40</f>
        <v>Personnel at this entity meet/communicate with industry peers, partners or associations that share security related information or best practices.  (May include individual or corporate membership with an industry trade association).</v>
      </c>
      <c r="D24" s="126" t="s">
        <v>888</v>
      </c>
      <c r="E24" s="143" t="s">
        <v>504</v>
      </c>
      <c r="F24" s="127" t="str">
        <f>IF(Checklist!C40="X", "Not Applicable", IF(Checklist!D40="", "Awaiting Response", IF(Checklist!D40&gt;3, "Component Met - Maintain Situational Awareness", IF(Checklist!D40&lt;4,"1 High Priority - Immediate Corrective Actions Recommended"))))</f>
        <v>Awaiting Response</v>
      </c>
      <c r="G24" s="88">
        <f>IF(F24="1 High Priority - Immediate Corrective Actions Recommended", 1, 0)</f>
        <v>0</v>
      </c>
      <c r="H24" s="88">
        <f t="shared" si="0"/>
        <v>1</v>
      </c>
      <c r="I24" s="88">
        <f t="shared" si="1"/>
        <v>1</v>
      </c>
      <c r="K24" s="107" t="str">
        <f t="shared" si="2"/>
        <v/>
      </c>
      <c r="L24" s="107" t="str">
        <f t="shared" si="3"/>
        <v/>
      </c>
      <c r="M24" s="107" t="str">
        <f t="shared" si="4"/>
        <v/>
      </c>
    </row>
    <row r="25" spans="1:15" ht="47.25" x14ac:dyDescent="0.25">
      <c r="A25" s="157" t="s">
        <v>509</v>
      </c>
      <c r="B25" s="124" t="s">
        <v>1006</v>
      </c>
      <c r="C25" s="125" t="str">
        <f>Checklist!B41</f>
        <v>Personnel at this entity have sought and/or obtained transportation related security information or "best practices" guidance from external sources.</v>
      </c>
      <c r="D25" s="126" t="s">
        <v>889</v>
      </c>
      <c r="E25" s="144" t="s">
        <v>523</v>
      </c>
      <c r="F25" s="127" t="str">
        <f>IF(Checklist!C41="X", "Not Applicable", IF(Checklist!D41="", "Awaiting Response", IF(Checklist!D41&gt;3, "Component Met - Maintain Situational Awareness", IF(Checklist!D41&lt;4,"2 Medium Priority - Prompt Corrective Actions Recommended"))))</f>
        <v>Awaiting Response</v>
      </c>
      <c r="G25" s="88">
        <f>IF(F25="2 Medium Priority - Prompt Corrective Actions Recommended", 1, 0)</f>
        <v>0</v>
      </c>
      <c r="H25" s="88">
        <f t="shared" si="0"/>
        <v>1</v>
      </c>
      <c r="I25" s="88">
        <f t="shared" si="1"/>
        <v>1</v>
      </c>
      <c r="K25" s="107" t="str">
        <f t="shared" si="2"/>
        <v/>
      </c>
      <c r="L25" s="107" t="str">
        <f t="shared" si="3"/>
        <v/>
      </c>
      <c r="M25" s="107" t="str">
        <f t="shared" si="4"/>
        <v/>
      </c>
    </row>
    <row r="26" spans="1:15" ht="63" x14ac:dyDescent="0.25">
      <c r="A26" s="255" t="s">
        <v>510</v>
      </c>
      <c r="B26" s="124" t="s">
        <v>1007</v>
      </c>
      <c r="C26" s="125" t="str">
        <f>Checklist!B44</f>
        <v>This entity requires verification and documentation that persons operating entity vehicles have a valid driver’s license for the type of vehicle driven, along with any applicable endorsement(s) needed.</v>
      </c>
      <c r="D26" s="126" t="s">
        <v>890</v>
      </c>
      <c r="E26" s="143" t="s">
        <v>504</v>
      </c>
      <c r="F26" s="127" t="str">
        <f>IF(Checklist!C44="X", "Not Applicable", IF(Checklist!D44="", "Awaiting Response", IF(Checklist!D44&gt;3, "Component Met - Maintain Situational Awareness", IF(Checklist!D44&lt;4,"1 High Priority - Immediate Corrective Actions Recommended"))))</f>
        <v>Awaiting Response</v>
      </c>
      <c r="G26" s="88">
        <f>IF(F26="1 High Priority - Immediate Corrective Actions Recommended", 1, 0)</f>
        <v>0</v>
      </c>
      <c r="H26" s="88">
        <f t="shared" si="0"/>
        <v>1</v>
      </c>
      <c r="I26" s="88">
        <f t="shared" si="1"/>
        <v>1</v>
      </c>
      <c r="K26" s="107" t="str">
        <f t="shared" si="2"/>
        <v/>
      </c>
      <c r="L26" s="107" t="str">
        <f t="shared" si="3"/>
        <v/>
      </c>
      <c r="M26" s="107" t="str">
        <f t="shared" si="4"/>
        <v/>
      </c>
    </row>
    <row r="27" spans="1:15" ht="63" x14ac:dyDescent="0.25">
      <c r="A27" s="254" t="s">
        <v>510</v>
      </c>
      <c r="B27" s="124" t="s">
        <v>1008</v>
      </c>
      <c r="C27" s="125" t="str">
        <f>Checklist!B45</f>
        <v>This entity requires a criminal history check, verification of Social Security number and verification of immigration status for personnel operating entity vehicles.</v>
      </c>
      <c r="D27" s="126" t="s">
        <v>891</v>
      </c>
      <c r="E27" s="143" t="s">
        <v>504</v>
      </c>
      <c r="F27" s="127" t="str">
        <f>IF(Checklist!C45="X", "Not Applicable", IF(Checklist!D45="", "Awaiting Response", IF(Checklist!D45&gt;3, "Component Met - Maintain Situational Awareness", IF(Checklist!D45&lt;4,"1 High Priority - Immediate Corrective Actions Recommended"))))</f>
        <v>Awaiting Response</v>
      </c>
      <c r="G27" s="88">
        <f>IF(F27="1 High Priority - Immediate Corrective Actions Recommended", 1, 0)</f>
        <v>0</v>
      </c>
      <c r="H27" s="88">
        <f t="shared" si="0"/>
        <v>1</v>
      </c>
      <c r="I27" s="88">
        <f t="shared" si="1"/>
        <v>1</v>
      </c>
      <c r="K27" s="107" t="str">
        <f t="shared" si="2"/>
        <v/>
      </c>
      <c r="L27" s="107" t="str">
        <f t="shared" si="3"/>
        <v/>
      </c>
      <c r="M27" s="107" t="str">
        <f t="shared" si="4"/>
        <v/>
      </c>
    </row>
    <row r="28" spans="1:15" ht="78.75" x14ac:dyDescent="0.25">
      <c r="A28" s="254" t="s">
        <v>510</v>
      </c>
      <c r="B28" s="124" t="s">
        <v>1009</v>
      </c>
      <c r="C28" s="125" t="str">
        <f>Checklist!B46</f>
        <v>This entity requires a criminal history check, verification of Social Security number and verification of immigration status for non-driver employees with access to security related information or restricted areas.</v>
      </c>
      <c r="D28" s="126" t="s">
        <v>892</v>
      </c>
      <c r="E28" s="144" t="s">
        <v>523</v>
      </c>
      <c r="F28" s="127" t="str">
        <f>IF(Checklist!C46="X", "Not Applicable", IF(Checklist!D46="", "Awaiting Response", IF(Checklist!D46&gt;3, "Component Met - Maintain Situational Awareness", IF(Checklist!D46&lt;4,"2 Medium Priority - Prompt Corrective Actions Recommended"))))</f>
        <v>Awaiting Response</v>
      </c>
      <c r="G28" s="88">
        <f>IF(F28="2 Medium Priority - Prompt Corrective Actions Recommended", 1, 0)</f>
        <v>0</v>
      </c>
      <c r="H28" s="88">
        <f t="shared" si="0"/>
        <v>1</v>
      </c>
      <c r="I28" s="88">
        <f t="shared" si="1"/>
        <v>1</v>
      </c>
      <c r="K28" s="107" t="str">
        <f t="shared" si="2"/>
        <v/>
      </c>
      <c r="L28" s="107" t="str">
        <f t="shared" si="3"/>
        <v/>
      </c>
      <c r="M28" s="107" t="str">
        <f t="shared" si="4"/>
        <v/>
      </c>
    </row>
    <row r="29" spans="1:15" ht="94.5" x14ac:dyDescent="0.25">
      <c r="A29" s="157" t="s">
        <v>510</v>
      </c>
      <c r="B29" s="124" t="s">
        <v>1010</v>
      </c>
      <c r="C29" s="125" t="str">
        <f>Checklist!B47</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D29" s="126" t="s">
        <v>893</v>
      </c>
      <c r="E29" s="145" t="s">
        <v>528</v>
      </c>
      <c r="F29" s="127" t="str">
        <f>IF(Checklist!C47="X", "Not Applicable", IF(Checklist!D47="", "Awaiting Response", IF(Checklist!D47&gt;3, "Component Met - Maintain Situational Awareness", IF(Checklist!D47&lt;4,"3 Low Priority - Corrective Actions Recommended To Be Taken At Earliest Convenience."))))</f>
        <v>Awaiting Response</v>
      </c>
      <c r="G29" s="88">
        <f>IF(F29="3 Low Priority - Corrective Actions Recommended To Be Taken At Earliest Convenience.", 1, 0)</f>
        <v>0</v>
      </c>
      <c r="H29" s="88">
        <f t="shared" si="0"/>
        <v>1</v>
      </c>
      <c r="I29" s="88">
        <f t="shared" si="1"/>
        <v>1</v>
      </c>
      <c r="K29" s="107" t="str">
        <f t="shared" si="2"/>
        <v/>
      </c>
      <c r="L29" s="107" t="str">
        <f t="shared" si="3"/>
        <v/>
      </c>
      <c r="M29" s="107" t="str">
        <f t="shared" si="4"/>
        <v/>
      </c>
      <c r="N29" s="79"/>
      <c r="O29" s="79"/>
    </row>
    <row r="30" spans="1:15" ht="47.25" x14ac:dyDescent="0.25">
      <c r="A30" s="254" t="s">
        <v>510</v>
      </c>
      <c r="B30" s="124" t="s">
        <v>1011</v>
      </c>
      <c r="C30" s="125" t="str">
        <f>Checklist!B48</f>
        <v>This entity has security-related criteria that would disqualify current or prospective personnel from employment.</v>
      </c>
      <c r="D30" s="126" t="s">
        <v>894</v>
      </c>
      <c r="E30" s="144" t="s">
        <v>523</v>
      </c>
      <c r="F30" s="127" t="str">
        <f>IF(Checklist!C48="X", "Not Applicable", IF(Checklist!D48="", "Awaiting Response", IF(Checklist!D48&gt;3, "Component Met - Maintain Situational Awareness", IF(Checklist!D48&lt;4,"2 Medium Priority - Prompt Corrective Actions Recommended"))))</f>
        <v>Awaiting Response</v>
      </c>
      <c r="G30" s="88">
        <f>IF(F30="2 Medium Priority - Prompt Corrective Actions Recommended", 1, 0)</f>
        <v>0</v>
      </c>
      <c r="H30" s="88">
        <f t="shared" si="0"/>
        <v>1</v>
      </c>
      <c r="I30" s="88">
        <f t="shared" si="1"/>
        <v>1</v>
      </c>
      <c r="K30" s="107" t="str">
        <f t="shared" si="2"/>
        <v/>
      </c>
      <c r="L30" s="107" t="str">
        <f t="shared" si="3"/>
        <v/>
      </c>
      <c r="M30" s="107" t="str">
        <f t="shared" si="4"/>
        <v/>
      </c>
      <c r="N30" s="79"/>
      <c r="O30" s="79"/>
    </row>
    <row r="31" spans="1:15" ht="47.25" x14ac:dyDescent="0.25">
      <c r="A31" s="254" t="s">
        <v>510</v>
      </c>
      <c r="B31" s="124" t="s">
        <v>1012</v>
      </c>
      <c r="C31" s="125" t="str">
        <f>Checklist!B49</f>
        <v>This entity has policies to address criminal allegations that may arise or come to light involving current employees.</v>
      </c>
      <c r="D31" s="126" t="s">
        <v>895</v>
      </c>
      <c r="E31" s="144" t="s">
        <v>523</v>
      </c>
      <c r="F31" s="127" t="str">
        <f>IF(Checklist!C49="X", "Not Applicable", IF(Checklist!D49="", "Awaiting Response", IF(Checklist!D49&gt;3, "Component Met - Maintain Situational Awareness", IF(Checklist!D49&lt;4,"2 Medium Priority - Prompt Corrective Actions Recommended"))))</f>
        <v>Awaiting Response</v>
      </c>
      <c r="G31" s="88">
        <f>IF(F31="2 Medium Priority - Prompt Corrective Actions Recommended", 1, 0)</f>
        <v>0</v>
      </c>
      <c r="H31" s="88">
        <f t="shared" si="0"/>
        <v>1</v>
      </c>
      <c r="I31" s="88">
        <f t="shared" si="1"/>
        <v>1</v>
      </c>
      <c r="K31" s="107" t="str">
        <f t="shared" si="2"/>
        <v/>
      </c>
      <c r="L31" s="107" t="str">
        <f t="shared" si="3"/>
        <v/>
      </c>
      <c r="M31" s="107" t="str">
        <f t="shared" si="4"/>
        <v/>
      </c>
      <c r="N31" s="79"/>
      <c r="O31" s="79"/>
    </row>
    <row r="32" spans="1:15" ht="110.25" x14ac:dyDescent="0.25">
      <c r="A32" s="255" t="s">
        <v>510</v>
      </c>
      <c r="B32" s="124" t="s">
        <v>1013</v>
      </c>
      <c r="C32" s="125" t="str">
        <f>Checklist!B50</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D32" s="126" t="s">
        <v>896</v>
      </c>
      <c r="E32" s="144" t="s">
        <v>523</v>
      </c>
      <c r="F32" s="127" t="str">
        <f>IF(Checklist!C50="X", "Not Applicable", IF(Checklist!D50="", "Awaiting Response", IF(Checklist!D50&gt;3, "Component Met - Maintain Situational Awareness", IF(Checklist!D50&lt;4,"2 Medium Priority - Prompt Corrective Actions Recommended"))))</f>
        <v>Awaiting Response</v>
      </c>
      <c r="G32" s="88">
        <f>IF(F32="2 Medium Priority - Prompt Corrective Actions Recommended", 1, 0)</f>
        <v>0</v>
      </c>
      <c r="H32" s="88">
        <f t="shared" si="0"/>
        <v>1</v>
      </c>
      <c r="I32" s="88">
        <f t="shared" si="1"/>
        <v>1</v>
      </c>
      <c r="K32" s="107" t="str">
        <f t="shared" si="2"/>
        <v/>
      </c>
      <c r="L32" s="107" t="str">
        <f t="shared" si="3"/>
        <v/>
      </c>
      <c r="M32" s="107" t="str">
        <f t="shared" si="4"/>
        <v/>
      </c>
    </row>
    <row r="33" spans="1:13" ht="47.25" x14ac:dyDescent="0.25">
      <c r="A33" s="156" t="s">
        <v>511</v>
      </c>
      <c r="B33" s="124" t="s">
        <v>1014</v>
      </c>
      <c r="C33" s="125" t="str">
        <f>Checklist!B52</f>
        <v xml:space="preserve">This entity provides general security awareness training to all employees (separate from or in addition to regular safety training).  </v>
      </c>
      <c r="D33" s="126" t="s">
        <v>897</v>
      </c>
      <c r="E33" s="143" t="s">
        <v>504</v>
      </c>
      <c r="F33" s="127" t="str">
        <f>IF(Checklist!C52="X", "Not Applicable", IF(Checklist!D52="", "Awaiting Response", IF(Checklist!D52&gt;3, "Component Met - Maintain Situational Awareness", IF(Checklist!D52&lt;4,"1 High Priority - Immediate Corrective Actions Recommended"))))</f>
        <v>Awaiting Response</v>
      </c>
      <c r="G33" s="88">
        <f>IF(F33="1 High Priority - Immediate Corrective Actions Recommended", 1, 0)</f>
        <v>0</v>
      </c>
      <c r="H33" s="88">
        <f t="shared" si="0"/>
        <v>1</v>
      </c>
      <c r="I33" s="88">
        <f t="shared" si="1"/>
        <v>1</v>
      </c>
      <c r="J33" s="84"/>
      <c r="K33" s="107" t="str">
        <f t="shared" si="2"/>
        <v/>
      </c>
      <c r="L33" s="107" t="str">
        <f t="shared" si="3"/>
        <v/>
      </c>
      <c r="M33" s="107" t="str">
        <f t="shared" si="4"/>
        <v/>
      </c>
    </row>
    <row r="34" spans="1:13" ht="47.25" x14ac:dyDescent="0.25">
      <c r="A34" s="255" t="s">
        <v>511</v>
      </c>
      <c r="B34" s="124" t="s">
        <v>1015</v>
      </c>
      <c r="C34" s="125" t="str">
        <f>Checklist!B53</f>
        <v>This entity provides additional security training to employees having specific security responsibilities.</v>
      </c>
      <c r="D34" s="126" t="s">
        <v>898</v>
      </c>
      <c r="E34" s="144" t="s">
        <v>523</v>
      </c>
      <c r="F34" s="127" t="str">
        <f>IF(Checklist!C53="X", "Not Applicable", IF(Checklist!D53="", "Awaiting Response", IF(Checklist!D53&gt;3, "Component Met - Maintain Situational Awareness", IF(Checklist!D53&lt;4,"2 Medium Priority - Prompt Corrective Actions Recommended"))))</f>
        <v>Awaiting Response</v>
      </c>
      <c r="G34" s="88">
        <f>IF(F34="2 Medium Priority - Prompt Corrective Actions Recommended", 1, 0)</f>
        <v>0</v>
      </c>
      <c r="H34" s="88">
        <f t="shared" si="0"/>
        <v>1</v>
      </c>
      <c r="I34" s="88">
        <f t="shared" si="1"/>
        <v>1</v>
      </c>
      <c r="K34" s="107" t="str">
        <f t="shared" si="2"/>
        <v/>
      </c>
      <c r="L34" s="107" t="str">
        <f t="shared" si="3"/>
        <v/>
      </c>
      <c r="M34" s="107" t="str">
        <f t="shared" si="4"/>
        <v/>
      </c>
    </row>
    <row r="35" spans="1:13" ht="31.5" x14ac:dyDescent="0.25">
      <c r="A35" s="254" t="s">
        <v>511</v>
      </c>
      <c r="B35" s="124" t="s">
        <v>1016</v>
      </c>
      <c r="C35" s="125" t="str">
        <f>Checklist!B54</f>
        <v>This entity provides periodic security re-training to all employees.</v>
      </c>
      <c r="D35" s="126" t="s">
        <v>899</v>
      </c>
      <c r="E35" s="145" t="s">
        <v>528</v>
      </c>
      <c r="F35" s="127" t="str">
        <f>IF(Checklist!C54="X", "Not Applicable", IF(Checklist!D54="", "Awaiting Response", IF(Checklist!D54&gt;3, "Component Met - Maintain Situational Awareness", IF(Checklist!D54&lt;4,"3 Low Priority - Corrective Actions Recommended To Be Taken At Earliest Convenience."))))</f>
        <v>Awaiting Response</v>
      </c>
      <c r="G35" s="88">
        <f>IF(F35="3 Low Priority - Corrective Actions Recommended To Be Taken At Earliest Convenience.", 1, 0)</f>
        <v>0</v>
      </c>
      <c r="H35" s="88">
        <f t="shared" ref="H35:H69" si="5">IF(F35="Not Applicable", 0, 1)</f>
        <v>1</v>
      </c>
      <c r="I35" s="88">
        <f t="shared" ref="I35:I69" si="6">IF(F35="Awaiting Response", 1, 0)</f>
        <v>1</v>
      </c>
      <c r="K35" s="107" t="str">
        <f t="shared" ref="K35:K69" si="7">IF(F35="1 High Priority - Immediate Corrective Actions Recommended", 1, "")</f>
        <v/>
      </c>
      <c r="L35" s="107" t="str">
        <f t="shared" ref="L35:L69" si="8">IF(F35="2 Medium Priority - Prompt Corrective Actions Recommended", 1, "")</f>
        <v/>
      </c>
      <c r="M35" s="107" t="str">
        <f t="shared" ref="M35:M69" si="9">IF(F35="3 Low Priority - Corrective Actions Recommended To Be Taken At Earliest Convenience.", 1, "")</f>
        <v/>
      </c>
    </row>
    <row r="36" spans="1:13" ht="63" x14ac:dyDescent="0.25">
      <c r="A36" s="254" t="s">
        <v>511</v>
      </c>
      <c r="B36" s="124" t="s">
        <v>1017</v>
      </c>
      <c r="C36" s="125" t="str">
        <f>Checklist!B55</f>
        <v>The security training/re-training offered by this entity is specific to and appropriate for the type of transportation operation being conducted (trucking, school bus, motor coach or infrastructure mode).</v>
      </c>
      <c r="D36" s="126" t="s">
        <v>900</v>
      </c>
      <c r="E36" s="144" t="s">
        <v>523</v>
      </c>
      <c r="F36" s="127" t="str">
        <f>IF(Checklist!C55="X", "Not Applicable", IF(Checklist!D55="", "Awaiting Response", IF(Checklist!D55&gt;3, "Component Met - Maintain Situational Awareness", IF(Checklist!D55&lt;4,"2 Medium Priority - Prompt Corrective Actions Recommended"))))</f>
        <v>Awaiting Response</v>
      </c>
      <c r="G36" s="88">
        <f>IF(F36="2 Medium Priority - Prompt Corrective Actions Recommended", 1, 0)</f>
        <v>0</v>
      </c>
      <c r="H36" s="88">
        <f t="shared" si="5"/>
        <v>1</v>
      </c>
      <c r="I36" s="88">
        <f t="shared" si="6"/>
        <v>1</v>
      </c>
      <c r="K36" s="107" t="str">
        <f t="shared" si="7"/>
        <v/>
      </c>
      <c r="L36" s="107" t="str">
        <f t="shared" si="8"/>
        <v/>
      </c>
      <c r="M36" s="107" t="str">
        <f t="shared" si="9"/>
        <v/>
      </c>
    </row>
    <row r="37" spans="1:13" s="105" customFormat="1" ht="31.5" x14ac:dyDescent="0.25">
      <c r="A37" s="254" t="s">
        <v>511</v>
      </c>
      <c r="B37" s="510" t="s">
        <v>1018</v>
      </c>
      <c r="C37" s="511" t="str">
        <f>Checklist!B56</f>
        <v>The entity provides Active Shooter training to all employees.</v>
      </c>
      <c r="D37" s="512" t="s">
        <v>1221</v>
      </c>
      <c r="E37" s="143" t="s">
        <v>504</v>
      </c>
      <c r="F37" s="127" t="str">
        <f>IF(Checklist!C56="X", "Not Applicable", IF(Checklist!D56="", "Awaiting Response", IF(Checklist!D56&gt;3, "Component Met - Maintain Situational Awareness", IF(Checklist!D56&lt;4,"1 High Priority - Immediate Corrective Actions Recommended"))))</f>
        <v>Awaiting Response</v>
      </c>
      <c r="G37" s="107"/>
      <c r="H37" s="107"/>
      <c r="I37" s="107"/>
      <c r="J37" s="104"/>
      <c r="K37" s="107"/>
      <c r="L37" s="107"/>
      <c r="M37" s="107"/>
    </row>
    <row r="38" spans="1:13" ht="63" x14ac:dyDescent="0.25">
      <c r="A38" s="255" t="s">
        <v>511</v>
      </c>
      <c r="B38" s="124" t="s">
        <v>1019</v>
      </c>
      <c r="C38" s="125" t="str">
        <f>Checklist!B57</f>
        <v>This entity has comparable security training requirements for both regular employees and contracted employees with security responsibilities or access to security-related information.</v>
      </c>
      <c r="D38" s="126" t="s">
        <v>901</v>
      </c>
      <c r="E38" s="145" t="s">
        <v>528</v>
      </c>
      <c r="F38" s="127" t="str">
        <f>IF(Checklist!C57="X", "Not Applicable", IF(Checklist!D57="", "Awaiting Response", IF(Checklist!D57&gt;3, "Component Met - Maintain Situational Awareness", IF(Checklist!D57&lt;4,"3 Low Priority - Corrective Actions Recommended To Be Taken At Earliest Convenience."))))</f>
        <v>Awaiting Response</v>
      </c>
      <c r="G38" s="88">
        <f>IF(F38="3 Low Priority - Corrective Actions Recommended To Be Taken At Earliest Convenience.", 1, 0)</f>
        <v>0</v>
      </c>
      <c r="H38" s="88">
        <f t="shared" si="5"/>
        <v>1</v>
      </c>
      <c r="I38" s="88">
        <f t="shared" si="6"/>
        <v>1</v>
      </c>
      <c r="K38" s="107" t="str">
        <f t="shared" si="7"/>
        <v/>
      </c>
      <c r="L38" s="107" t="str">
        <f t="shared" si="8"/>
        <v/>
      </c>
      <c r="M38" s="107" t="str">
        <f t="shared" si="9"/>
        <v/>
      </c>
    </row>
    <row r="39" spans="1:13" ht="47.25" x14ac:dyDescent="0.25">
      <c r="A39" s="255" t="s">
        <v>511</v>
      </c>
      <c r="B39" s="124" t="s">
        <v>1216</v>
      </c>
      <c r="C39" s="125" t="str">
        <f>Checklist!B58</f>
        <v>This entity requires documentation and retention of records relating to security training received by employees.</v>
      </c>
      <c r="D39" s="126" t="s">
        <v>902</v>
      </c>
      <c r="E39" s="144" t="s">
        <v>523</v>
      </c>
      <c r="F39" s="127" t="str">
        <f>IF(Checklist!C58="X", "Not Applicable", IF(Checklist!D58="", "Awaiting Response", IF(Checklist!D58&gt;3, "Component Met - Maintain Situational Awareness", IF(Checklist!D58&lt;4,"2 Medium Priority - Prompt Corrective Actions Recommended"))))</f>
        <v>Awaiting Response</v>
      </c>
      <c r="G39" s="88">
        <f>IF(F39="2 Medium Priority - Prompt Corrective Actions Recommended", 1, 0)</f>
        <v>0</v>
      </c>
      <c r="H39" s="88">
        <f t="shared" si="5"/>
        <v>1</v>
      </c>
      <c r="I39" s="88">
        <f t="shared" si="6"/>
        <v>1</v>
      </c>
      <c r="K39" s="107" t="str">
        <f t="shared" si="7"/>
        <v/>
      </c>
      <c r="L39" s="107" t="str">
        <f t="shared" si="8"/>
        <v/>
      </c>
      <c r="M39" s="107" t="str">
        <f t="shared" si="9"/>
        <v/>
      </c>
    </row>
    <row r="40" spans="1:13" ht="47.25" x14ac:dyDescent="0.25">
      <c r="A40" s="156" t="s">
        <v>512</v>
      </c>
      <c r="B40" s="124" t="s">
        <v>1020</v>
      </c>
      <c r="C40" s="125" t="str">
        <f>Checklist!B60</f>
        <v>This entity meets with outside agencies (i.e.; law enforcement/first responders/Federal officials) regarding security support and or issues.</v>
      </c>
      <c r="D40" s="126" t="s">
        <v>903</v>
      </c>
      <c r="E40" s="143" t="s">
        <v>504</v>
      </c>
      <c r="F40" s="127" t="str">
        <f>IF(Checklist!C60="X", "Not Applicable", IF(Checklist!D60="", "Awaiting Response", IF(Checklist!D60&gt;3, "Component Met - Maintain Situational Awareness", IF(Checklist!D60&lt;4,"1 High Priority - Immediate Corrective Actions Recommended"))))</f>
        <v>Awaiting Response</v>
      </c>
      <c r="G40" s="88">
        <f>IF(F40="1 High Priority - Immediate Corrective Actions Recommended", 1, 0)</f>
        <v>0</v>
      </c>
      <c r="H40" s="88">
        <f t="shared" si="5"/>
        <v>1</v>
      </c>
      <c r="I40" s="88">
        <f t="shared" si="6"/>
        <v>1</v>
      </c>
      <c r="K40" s="107" t="str">
        <f t="shared" si="7"/>
        <v/>
      </c>
      <c r="L40" s="107" t="str">
        <f t="shared" si="8"/>
        <v/>
      </c>
      <c r="M40" s="107" t="str">
        <f t="shared" si="9"/>
        <v/>
      </c>
    </row>
    <row r="41" spans="1:13" ht="47.25" x14ac:dyDescent="0.25">
      <c r="A41" s="156" t="s">
        <v>512</v>
      </c>
      <c r="B41" s="124" t="s">
        <v>1021</v>
      </c>
      <c r="C41" s="125" t="str">
        <f>Checklist!B61</f>
        <v>Personnel at this entity have actually conducted or participated in some type of exercises/drills that involve security related activities.</v>
      </c>
      <c r="D41" s="125" t="s">
        <v>902</v>
      </c>
      <c r="E41" s="144" t="s">
        <v>523</v>
      </c>
      <c r="F41" s="127" t="str">
        <f>IF(Checklist!C61="X", "Not Applicable", IF(Checklist!D61="", "Awaiting Response", IF(Checklist!D61&gt;3, "Component Met - Maintain Situational Awareness", IF(Checklist!D61&lt;4,"2 Medium Priority - Prompt Corrective Actions Recommended"))))</f>
        <v>Awaiting Response</v>
      </c>
      <c r="G41" s="88">
        <f>IF(F41="2 Medium Priority - Prompt Corrective Actions Recommended", 1, 0)</f>
        <v>0</v>
      </c>
      <c r="H41" s="88">
        <f t="shared" si="5"/>
        <v>1</v>
      </c>
      <c r="I41" s="88">
        <f t="shared" si="6"/>
        <v>1</v>
      </c>
      <c r="K41" s="107" t="str">
        <f t="shared" si="7"/>
        <v/>
      </c>
      <c r="L41" s="107" t="str">
        <f t="shared" si="8"/>
        <v/>
      </c>
      <c r="M41" s="107" t="str">
        <f t="shared" si="9"/>
        <v/>
      </c>
    </row>
    <row r="42" spans="1:13" s="105" customFormat="1" ht="47.25" x14ac:dyDescent="0.25">
      <c r="A42" s="156" t="s">
        <v>512</v>
      </c>
      <c r="B42" s="510" t="s">
        <v>1022</v>
      </c>
      <c r="C42" s="511" t="str">
        <f>Checklist!B62</f>
        <v>The entity has consulted local law enforcement/ first responders when developing active shooter plans and procedures.</v>
      </c>
      <c r="D42" s="511" t="s">
        <v>1222</v>
      </c>
      <c r="E42" s="143" t="s">
        <v>504</v>
      </c>
      <c r="F42" s="127" t="str">
        <f>IF(Checklist!C62="X", "Not Applicable", IF(Checklist!D62="", "Awaiting Response", IF(Checklist!D62&gt;3, "Component Met - Maintain Situational Awareness", IF(Checklist!D62&lt;4,"1 High Priority - Immediate Corrective Actions Recommended"))))</f>
        <v>Awaiting Response</v>
      </c>
      <c r="G42" s="107"/>
      <c r="H42" s="107"/>
      <c r="I42" s="107"/>
      <c r="J42" s="104"/>
      <c r="K42" s="107"/>
      <c r="L42" s="107"/>
      <c r="M42" s="107"/>
    </row>
    <row r="43" spans="1:13" s="105" customFormat="1" ht="47.25" x14ac:dyDescent="0.25">
      <c r="A43" s="156" t="s">
        <v>512</v>
      </c>
      <c r="B43" s="510" t="s">
        <v>1217</v>
      </c>
      <c r="C43" s="511" t="str">
        <f>Checklist!B63</f>
        <v>The entity conducts exercises (tabletop or full-scale) that specifically focus on active shooter scenarios.</v>
      </c>
      <c r="D43" s="511" t="s">
        <v>1223</v>
      </c>
      <c r="E43" s="143" t="s">
        <v>504</v>
      </c>
      <c r="F43" s="127" t="str">
        <f>IF(Checklist!C63="X", "Not Applicable", IF(Checklist!D63="", "Awaiting Response", IF(Checklist!D63&gt;3, "Component Met - Maintain Situational Awareness", IF(Checklist!D63&lt;4,"1 High Priority - Immediate Corrective Actions Recommended"))))</f>
        <v>Awaiting Response</v>
      </c>
      <c r="G43" s="107"/>
      <c r="H43" s="107"/>
      <c r="I43" s="107"/>
      <c r="J43" s="104"/>
      <c r="K43" s="107"/>
      <c r="L43" s="107"/>
      <c r="M43" s="107"/>
    </row>
    <row r="44" spans="1:13" ht="63" x14ac:dyDescent="0.25">
      <c r="A44" s="157" t="s">
        <v>512</v>
      </c>
      <c r="B44" s="124" t="s">
        <v>1218</v>
      </c>
      <c r="C44" s="125" t="str">
        <f>Checklist!B64</f>
        <v>This entity has administrative and/or security personnel trained in the National Incident Management System (NIMS) or Incident Command System (ICS).</v>
      </c>
      <c r="D44" s="126" t="s">
        <v>904</v>
      </c>
      <c r="E44" s="145" t="s">
        <v>528</v>
      </c>
      <c r="F44" s="127" t="str">
        <f>IF(Checklist!C64="X", "Not Applicable", IF(Checklist!D64="", "Awaiting Response", IF(Checklist!D64&gt;3, "Component Met - Maintain Situational Awareness", IF(Checklist!D64&lt;4,"3 Low Priority - Corrective Actions Recommended To Be Taken At Earliest Convenience."))))</f>
        <v>Awaiting Response</v>
      </c>
      <c r="G44" s="88">
        <f>IF(F44="3 Low Priority - Corrective Actions Recommended To Be Taken At Earliest Convenience.", 1, 0)</f>
        <v>0</v>
      </c>
      <c r="H44" s="88">
        <f t="shared" si="5"/>
        <v>1</v>
      </c>
      <c r="I44" s="88">
        <f t="shared" si="6"/>
        <v>1</v>
      </c>
      <c r="K44" s="107" t="str">
        <f t="shared" si="7"/>
        <v/>
      </c>
      <c r="L44" s="107" t="str">
        <f t="shared" si="8"/>
        <v/>
      </c>
      <c r="M44" s="107" t="str">
        <f t="shared" si="9"/>
        <v/>
      </c>
    </row>
    <row r="45" spans="1:13" ht="47.25" x14ac:dyDescent="0.25">
      <c r="A45" s="254" t="s">
        <v>513</v>
      </c>
      <c r="B45" s="124" t="s">
        <v>1023</v>
      </c>
      <c r="C45" s="125" t="str">
        <f>Checklist!B67</f>
        <v>This entity has controlled points of entry/exit for employees and restricts non-employee access to buildings, terminals and/or work areas.</v>
      </c>
      <c r="D45" s="126" t="s">
        <v>905</v>
      </c>
      <c r="E45" s="143" t="s">
        <v>504</v>
      </c>
      <c r="F45" s="127" t="str">
        <f>IF(Checklist!C67="X", "Not Applicable", IF(Checklist!D67="", "Awaiting Response", IF(Checklist!D67&gt;3, "Component Met - Maintain Situational Awareness", IF(Checklist!D67&lt;4,"1 High Priority - Immediate Corrective Actions Recommended"))))</f>
        <v>Awaiting Response</v>
      </c>
      <c r="G45" s="88">
        <f>IF(F45="1 High Priority - Immediate Corrective Actions Recommended", 1, 0)</f>
        <v>0</v>
      </c>
      <c r="H45" s="88">
        <f t="shared" si="5"/>
        <v>1</v>
      </c>
      <c r="I45" s="88">
        <f t="shared" si="6"/>
        <v>1</v>
      </c>
      <c r="K45" s="107" t="str">
        <f t="shared" si="7"/>
        <v/>
      </c>
      <c r="L45" s="107" t="str">
        <f t="shared" si="8"/>
        <v/>
      </c>
      <c r="M45" s="107" t="str">
        <f t="shared" si="9"/>
        <v/>
      </c>
    </row>
    <row r="46" spans="1:13" ht="47.25" x14ac:dyDescent="0.25">
      <c r="A46" s="254" t="s">
        <v>513</v>
      </c>
      <c r="B46" s="124" t="s">
        <v>1024</v>
      </c>
      <c r="C46" s="125" t="str">
        <f>Checklist!B68</f>
        <v>This entity has secured all doors, windows, skylights, roof openings and other access points to all buildings, terminals and/or work areas.</v>
      </c>
      <c r="D46" s="126" t="s">
        <v>906</v>
      </c>
      <c r="E46" s="143" t="s">
        <v>504</v>
      </c>
      <c r="F46" s="127" t="str">
        <f>IF(Checklist!C68="X", "Not Applicable", IF(Checklist!D68="", "Awaiting Response", IF(Checklist!D68&gt;3, "Component Met - Maintain Situational Awareness", IF(Checklist!D68&lt;4,"1 High Priority - Immediate Corrective Actions Recommended"))))</f>
        <v>Awaiting Response</v>
      </c>
      <c r="G46" s="88">
        <f>IF(F46="1 High Priority - Immediate Corrective Actions Recommended", 1, 0)</f>
        <v>0</v>
      </c>
      <c r="H46" s="88">
        <f t="shared" si="5"/>
        <v>1</v>
      </c>
      <c r="I46" s="88">
        <f t="shared" si="6"/>
        <v>1</v>
      </c>
      <c r="K46" s="107" t="str">
        <f t="shared" si="7"/>
        <v/>
      </c>
      <c r="L46" s="107" t="str">
        <f t="shared" si="8"/>
        <v/>
      </c>
      <c r="M46" s="107" t="str">
        <f t="shared" si="9"/>
        <v/>
      </c>
    </row>
    <row r="47" spans="1:13" ht="63" x14ac:dyDescent="0.25">
      <c r="A47" s="254" t="s">
        <v>513</v>
      </c>
      <c r="B47" s="124" t="s">
        <v>1025</v>
      </c>
      <c r="C47" s="125" t="str">
        <f>Checklist!B69</f>
        <v>This entity restricts employee access into certain secure areas located within their building or site (i.e.; computer room, administrative areas, dispatch, etc.).</v>
      </c>
      <c r="D47" s="126" t="s">
        <v>907</v>
      </c>
      <c r="E47" s="144" t="s">
        <v>523</v>
      </c>
      <c r="F47" s="127" t="str">
        <f>IF(Checklist!C69="X", "Not Applicable", IF(Checklist!D69="", "Awaiting Response", IF(Checklist!D69&gt;3, "Component Met - Maintain Situational Awareness", IF(Checklist!D69&lt;4,"2 Medium Priority - Prompt Corrective Actions Recommended"))))</f>
        <v>Awaiting Response</v>
      </c>
      <c r="G47" s="88">
        <f>IF(F47="2 Medium Priority - Prompt Corrective Actions Recommended", 1, 0)</f>
        <v>0</v>
      </c>
      <c r="H47" s="88">
        <f t="shared" si="5"/>
        <v>1</v>
      </c>
      <c r="I47" s="88">
        <f t="shared" si="6"/>
        <v>1</v>
      </c>
      <c r="K47" s="107" t="str">
        <f t="shared" si="7"/>
        <v/>
      </c>
      <c r="L47" s="107" t="str">
        <f t="shared" si="8"/>
        <v/>
      </c>
      <c r="M47" s="107" t="str">
        <f t="shared" si="9"/>
        <v/>
      </c>
    </row>
    <row r="48" spans="1:13" ht="47.25" x14ac:dyDescent="0.25">
      <c r="A48" s="254" t="s">
        <v>513</v>
      </c>
      <c r="B48" s="124" t="s">
        <v>1026</v>
      </c>
      <c r="C48" s="125" t="str">
        <f>Checklist!B70</f>
        <v xml:space="preserve">This entity issues photo-identification cards/badges or uses other effective identification methods to identify employees.  </v>
      </c>
      <c r="D48" s="126" t="s">
        <v>908</v>
      </c>
      <c r="E48" s="144" t="s">
        <v>523</v>
      </c>
      <c r="F48" s="127" t="str">
        <f>IF(Checklist!C70="X", "Not Applicable", IF(Checklist!D70="", "Awaiting Response", IF(Checklist!D70&gt;3, "Component Met - Maintain Situational Awareness", IF(Checklist!D70&lt;4,"2 Medium Priority - Prompt Corrective Actions Recommended"))))</f>
        <v>Awaiting Response</v>
      </c>
      <c r="G48" s="88">
        <f>IF(F48="2 Medium Priority - Prompt Corrective Actions Recommended", 1, 0)</f>
        <v>0</v>
      </c>
      <c r="H48" s="88">
        <f t="shared" si="5"/>
        <v>1</v>
      </c>
      <c r="I48" s="88">
        <f t="shared" si="6"/>
        <v>1</v>
      </c>
      <c r="K48" s="107" t="str">
        <f t="shared" si="7"/>
        <v/>
      </c>
      <c r="L48" s="107" t="str">
        <f t="shared" si="8"/>
        <v/>
      </c>
      <c r="M48" s="107" t="str">
        <f t="shared" si="9"/>
        <v/>
      </c>
    </row>
    <row r="49" spans="1:13" ht="47.25" x14ac:dyDescent="0.25">
      <c r="A49" s="254" t="s">
        <v>513</v>
      </c>
      <c r="B49" s="124" t="s">
        <v>1027</v>
      </c>
      <c r="C49" s="125" t="str">
        <f>Checklist!B71</f>
        <v xml:space="preserve">This entity requires employees to carry and/or display their identification card/badge or other form of positive employee ID while on duty.   </v>
      </c>
      <c r="D49" s="126" t="s">
        <v>909</v>
      </c>
      <c r="E49" s="144" t="s">
        <v>523</v>
      </c>
      <c r="F49" s="127" t="str">
        <f>IF(Checklist!C71="X", "Not Applicable", IF(Checklist!D71="", "Awaiting Response", IF(Checklist!D71&gt;3, "Component Met - Maintain Situational Awareness", IF(Checklist!D71&lt;4,"2 Medium Priority - Prompt Corrective Actions Recommended"))))</f>
        <v>Awaiting Response</v>
      </c>
      <c r="G49" s="88">
        <f>IF(F49="2 Medium Priority - Prompt Corrective Actions Recommended", 1, 0)</f>
        <v>0</v>
      </c>
      <c r="H49" s="88">
        <f t="shared" si="5"/>
        <v>1</v>
      </c>
      <c r="I49" s="88">
        <f t="shared" si="6"/>
        <v>1</v>
      </c>
      <c r="K49" s="107" t="str">
        <f t="shared" si="7"/>
        <v/>
      </c>
      <c r="L49" s="107" t="str">
        <f t="shared" si="8"/>
        <v/>
      </c>
      <c r="M49" s="107" t="str">
        <f t="shared" si="9"/>
        <v/>
      </c>
    </row>
    <row r="50" spans="1:13" ht="47.25" x14ac:dyDescent="0.25">
      <c r="A50" s="254" t="s">
        <v>513</v>
      </c>
      <c r="B50" s="124" t="s">
        <v>1028</v>
      </c>
      <c r="C50" s="125" t="str">
        <f>Checklist!B72</f>
        <v xml:space="preserve">This entity has a challenge procedure that requires employees to safely report unknown persons or persons not having proper identification.  </v>
      </c>
      <c r="D50" s="126" t="s">
        <v>910</v>
      </c>
      <c r="E50" s="144" t="s">
        <v>523</v>
      </c>
      <c r="F50" s="127" t="str">
        <f>IF(Checklist!C72="X", "Not Applicable", IF(Checklist!D72="", "Awaiting Response", IF(Checklist!D72&gt;3, "Component Met - Maintain Situational Awareness", IF(Checklist!D72&lt;4,"2 Medium Priority - Prompt Corrective Actions Recommended"))))</f>
        <v>Awaiting Response</v>
      </c>
      <c r="G50" s="88">
        <f>IF(F50="2 Medium Priority - Prompt Corrective Actions Recommended", 1, 0)</f>
        <v>0</v>
      </c>
      <c r="H50" s="88">
        <f t="shared" si="5"/>
        <v>1</v>
      </c>
      <c r="I50" s="88">
        <f t="shared" si="6"/>
        <v>1</v>
      </c>
      <c r="K50" s="107" t="str">
        <f t="shared" si="7"/>
        <v/>
      </c>
      <c r="L50" s="107" t="str">
        <f t="shared" si="8"/>
        <v/>
      </c>
      <c r="M50" s="107" t="str">
        <f t="shared" si="9"/>
        <v/>
      </c>
    </row>
    <row r="51" spans="1:13" ht="78.75" x14ac:dyDescent="0.25">
      <c r="A51" s="255" t="s">
        <v>513</v>
      </c>
      <c r="B51" s="124" t="s">
        <v>1029</v>
      </c>
      <c r="C51" s="125" t="str">
        <f>Checklist!B73</f>
        <v>This entity utilizes advanced physical control locking measures beyond simple locks &amp; keys (i.e.; biometric input, key card, PIN, combination locks) for access to buildings, sites or secure areas (excludes vehicles).</v>
      </c>
      <c r="D51" s="126" t="s">
        <v>911</v>
      </c>
      <c r="E51" s="145" t="s">
        <v>528</v>
      </c>
      <c r="F51" s="127" t="str">
        <f>IF(Checklist!C73="X", "Not Applicable", IF(Checklist!D73="", "Awaiting Response", IF(Checklist!D73&gt;3, "Component Met - Maintain Situational Awareness", IF(Checklist!D73&lt;4,"3 Low Priority - Corrective Actions Recommended To Be Taken At Earliest Convenience."))))</f>
        <v>Awaiting Response</v>
      </c>
      <c r="G51" s="88">
        <f>IF(F51="3 Low Priority - Corrective Actions Recommended To Be Taken At Earliest Convenience.", 1, 0)</f>
        <v>0</v>
      </c>
      <c r="H51" s="88">
        <f t="shared" si="5"/>
        <v>1</v>
      </c>
      <c r="I51" s="88">
        <f t="shared" si="6"/>
        <v>1</v>
      </c>
      <c r="K51" s="107" t="str">
        <f t="shared" si="7"/>
        <v/>
      </c>
      <c r="L51" s="107" t="str">
        <f t="shared" si="8"/>
        <v/>
      </c>
      <c r="M51" s="107" t="str">
        <f t="shared" si="9"/>
        <v/>
      </c>
    </row>
    <row r="52" spans="1:13" ht="63" x14ac:dyDescent="0.25">
      <c r="A52" s="254" t="s">
        <v>513</v>
      </c>
      <c r="B52" s="124" t="s">
        <v>1030</v>
      </c>
      <c r="C52" s="125" t="str">
        <f>Checklist!B74</f>
        <v>Where appropriate, entrance and/or exit data to facilities and/or to secure areas can be reviewed as needed (may be written logs, PIN or biometric data, or recorded camera surveillance).</v>
      </c>
      <c r="D52" s="126" t="s">
        <v>912</v>
      </c>
      <c r="E52" s="145" t="s">
        <v>528</v>
      </c>
      <c r="F52" s="127" t="str">
        <f>IF(Checklist!C74="X", "Not Applicable", IF(Checklist!D74="", "Awaiting Response", IF(Checklist!D74&gt;3, "Component Met - Maintain Situational Awareness", IF(Checklist!D74&lt;4,"3 Low Priority - Corrective Actions Recommended To Be Taken At Earliest Convenience."))))</f>
        <v>Awaiting Response</v>
      </c>
      <c r="G52" s="88">
        <f>IF(F52="3 Low Priority - Corrective Actions Recommended To Be Taken At Earliest Convenience.", 1, 0)</f>
        <v>0</v>
      </c>
      <c r="H52" s="88">
        <f t="shared" si="5"/>
        <v>1</v>
      </c>
      <c r="I52" s="88">
        <f t="shared" si="6"/>
        <v>1</v>
      </c>
      <c r="K52" s="107" t="str">
        <f t="shared" si="7"/>
        <v/>
      </c>
      <c r="L52" s="107" t="str">
        <f t="shared" si="8"/>
        <v/>
      </c>
      <c r="M52" s="107" t="str">
        <f t="shared" si="9"/>
        <v/>
      </c>
    </row>
    <row r="53" spans="1:13" ht="47.25" x14ac:dyDescent="0.25">
      <c r="A53" s="254" t="s">
        <v>513</v>
      </c>
      <c r="B53" s="124" t="s">
        <v>1031</v>
      </c>
      <c r="C53" s="125" t="str">
        <f>Checklist!B75</f>
        <v>This entity utilizes visitor control protocols for non-employees accessing non-public areas.</v>
      </c>
      <c r="D53" s="126" t="s">
        <v>913</v>
      </c>
      <c r="E53" s="144" t="s">
        <v>523</v>
      </c>
      <c r="F53" s="127" t="str">
        <f>IF(Checklist!C75="X", "Not Applicable", IF(Checklist!D75="", "Awaiting Response", IF(Checklist!D75&gt;3, "Component Met - Maintain Situational Awareness", IF(Checklist!D75&lt;4,"2 Medium Priority - Prompt Corrective Actions Recommended"))))</f>
        <v>Awaiting Response</v>
      </c>
      <c r="G53" s="88">
        <f>IF(F53="2 Medium Priority - Prompt Corrective Actions Recommended", 1, 0)</f>
        <v>0</v>
      </c>
      <c r="H53" s="88">
        <f t="shared" si="5"/>
        <v>1</v>
      </c>
      <c r="I53" s="88">
        <f t="shared" si="6"/>
        <v>1</v>
      </c>
      <c r="K53" s="107" t="str">
        <f t="shared" si="7"/>
        <v/>
      </c>
      <c r="L53" s="107" t="str">
        <f t="shared" si="8"/>
        <v/>
      </c>
      <c r="M53" s="107" t="str">
        <f t="shared" si="9"/>
        <v/>
      </c>
    </row>
    <row r="54" spans="1:13" ht="63" x14ac:dyDescent="0.25">
      <c r="A54" s="157" t="s">
        <v>514</v>
      </c>
      <c r="B54" s="124" t="s">
        <v>1032</v>
      </c>
      <c r="C54" s="125" t="str">
        <f>Checklist!B77</f>
        <v>This entity utilizes perimeter physical security barriers (fences/gates/walls/planters /bollards, etc.) that restrict both unauthorized vehicle and pedestrian access.</v>
      </c>
      <c r="D54" s="126" t="s">
        <v>914</v>
      </c>
      <c r="E54" s="143" t="s">
        <v>504</v>
      </c>
      <c r="F54" s="127" t="str">
        <f>IF(Checklist!C77="X", "Not Applicable", IF(Checklist!D77="", "Awaiting Response", IF(Checklist!D77&gt;3, "Component Met - Maintain Situational Awareness", IF(Checklist!D77&lt;4,"1 High Priority - Immediate Corrective Actions Recommended"))))</f>
        <v>Awaiting Response</v>
      </c>
      <c r="G54" s="88">
        <f>IF(F54="1 High Priority - Immediate Corrective Actions Recommended", 1, 0)</f>
        <v>0</v>
      </c>
      <c r="H54" s="88">
        <f t="shared" si="5"/>
        <v>1</v>
      </c>
      <c r="I54" s="88">
        <f t="shared" si="6"/>
        <v>1</v>
      </c>
      <c r="K54" s="107" t="str">
        <f t="shared" si="7"/>
        <v/>
      </c>
      <c r="L54" s="107" t="str">
        <f t="shared" si="8"/>
        <v/>
      </c>
      <c r="M54" s="107" t="str">
        <f t="shared" si="9"/>
        <v/>
      </c>
    </row>
    <row r="55" spans="1:13" ht="63" x14ac:dyDescent="0.25">
      <c r="A55" s="254" t="s">
        <v>514</v>
      </c>
      <c r="B55" s="124" t="s">
        <v>1033</v>
      </c>
      <c r="C55" s="125" t="str">
        <f>Checklist!B78</f>
        <v xml:space="preserve">All perimeter physical security barriers on site are functional, used as designed, and adequately maintained to effectively restrict vehicle and/or pedestrian access. </v>
      </c>
      <c r="D55" s="133" t="s">
        <v>915</v>
      </c>
      <c r="E55" s="144" t="s">
        <v>523</v>
      </c>
      <c r="F55" s="127" t="str">
        <f>IF(Checklist!C78="X", "Not Applicable", IF(Checklist!D78="", "Awaiting Response", IF(Checklist!D78&gt;3, "Component Met - Maintain Situational Awareness", IF(Checklist!D78&lt;4,"2 Medium Priority - Prompt Corrective Actions Recommended"))))</f>
        <v>Awaiting Response</v>
      </c>
      <c r="G55" s="88">
        <f t="shared" ref="G55:G61" si="10">IF(F55="2 Medium Priority - Prompt Corrective Actions Recommended", 1, 0)</f>
        <v>0</v>
      </c>
      <c r="H55" s="88">
        <f t="shared" si="5"/>
        <v>1</v>
      </c>
      <c r="I55" s="88">
        <f t="shared" si="6"/>
        <v>1</v>
      </c>
      <c r="K55" s="107" t="str">
        <f t="shared" si="7"/>
        <v/>
      </c>
      <c r="L55" s="107" t="str">
        <f t="shared" si="8"/>
        <v/>
      </c>
      <c r="M55" s="107" t="str">
        <f t="shared" si="9"/>
        <v/>
      </c>
    </row>
    <row r="56" spans="1:13" ht="47.25" x14ac:dyDescent="0.25">
      <c r="A56" s="254" t="s">
        <v>514</v>
      </c>
      <c r="B56" s="124" t="s">
        <v>1034</v>
      </c>
      <c r="C56" s="125" t="str">
        <f>Checklist!B79</f>
        <v>This entity utilizes a tamper resistant intrusion detection system(s) (burglary/robbery alarm).</v>
      </c>
      <c r="D56" s="126" t="s">
        <v>916</v>
      </c>
      <c r="E56" s="144" t="s">
        <v>523</v>
      </c>
      <c r="F56" s="127" t="str">
        <f>IF(Checklist!C79="X", "Not Applicable", IF(Checklist!D79="", "Awaiting Response", IF(Checklist!D79&gt;3, "Component Met - Maintain Situational Awareness", IF(Checklist!D79&lt;4,"2 Medium Priority - Prompt Corrective Actions Recommended"))))</f>
        <v>Awaiting Response</v>
      </c>
      <c r="G56" s="88">
        <f t="shared" si="10"/>
        <v>0</v>
      </c>
      <c r="H56" s="88">
        <f t="shared" si="5"/>
        <v>1</v>
      </c>
      <c r="I56" s="88">
        <f t="shared" si="6"/>
        <v>1</v>
      </c>
      <c r="K56" s="107" t="str">
        <f t="shared" si="7"/>
        <v/>
      </c>
      <c r="L56" s="107" t="str">
        <f t="shared" si="8"/>
        <v/>
      </c>
      <c r="M56" s="107" t="str">
        <f t="shared" si="9"/>
        <v/>
      </c>
    </row>
    <row r="57" spans="1:13" s="105" customFormat="1" ht="31.5" x14ac:dyDescent="0.25">
      <c r="A57" s="254" t="s">
        <v>514</v>
      </c>
      <c r="B57" s="124" t="s">
        <v>1035</v>
      </c>
      <c r="C57" s="125" t="str">
        <f>Checklist!B80</f>
        <v>This entity utilizes closed circuit television cameras (CCTV).</v>
      </c>
      <c r="D57" s="126" t="s">
        <v>917</v>
      </c>
      <c r="E57" s="144" t="s">
        <v>523</v>
      </c>
      <c r="F57" s="127" t="str">
        <f>IF(Checklist!C80="X", "Not Applicable", IF(Checklist!D80="", "Awaiting Response", IF(Checklist!D80&gt;3, "Component Met - Maintain Situational Awareness", IF(Checklist!D80&lt;4,"2 Medium Priority - Prompt Corrective Actions Recommended"))))</f>
        <v>Awaiting Response</v>
      </c>
      <c r="G57" s="107">
        <f t="shared" si="10"/>
        <v>0</v>
      </c>
      <c r="H57" s="107">
        <f t="shared" si="5"/>
        <v>1</v>
      </c>
      <c r="I57" s="107">
        <f t="shared" si="6"/>
        <v>1</v>
      </c>
      <c r="J57" s="104"/>
      <c r="K57" s="107" t="str">
        <f t="shared" si="7"/>
        <v/>
      </c>
      <c r="L57" s="107" t="str">
        <f t="shared" si="8"/>
        <v/>
      </c>
      <c r="M57" s="107" t="str">
        <f t="shared" si="9"/>
        <v/>
      </c>
    </row>
    <row r="58" spans="1:13" ht="47.25" x14ac:dyDescent="0.25">
      <c r="A58" s="254" t="s">
        <v>514</v>
      </c>
      <c r="B58" s="124" t="s">
        <v>1036</v>
      </c>
      <c r="C58" s="125" t="str">
        <f>Checklist!B81</f>
        <v>The CCTV cameras present are functional and adequately monitored and/or recorded.</v>
      </c>
      <c r="D58" s="126" t="s">
        <v>918</v>
      </c>
      <c r="E58" s="144" t="s">
        <v>523</v>
      </c>
      <c r="F58" s="127" t="str">
        <f>IF(Checklist!C81="X", "Not Applicable", IF(Checklist!D81="", "Awaiting Response", IF(Checklist!D81&gt;3, "Component Met - Maintain Situational Awareness", IF(Checklist!D81&lt;4,"2 Medium Priority - Prompt Corrective Actions Recommended"))))</f>
        <v>Awaiting Response</v>
      </c>
      <c r="G58" s="88">
        <f t="shared" si="10"/>
        <v>0</v>
      </c>
      <c r="H58" s="88">
        <f t="shared" si="5"/>
        <v>1</v>
      </c>
      <c r="I58" s="88">
        <f t="shared" si="6"/>
        <v>1</v>
      </c>
      <c r="K58" s="107" t="str">
        <f t="shared" si="7"/>
        <v/>
      </c>
      <c r="L58" s="107" t="str">
        <f t="shared" si="8"/>
        <v/>
      </c>
      <c r="M58" s="107" t="str">
        <f t="shared" si="9"/>
        <v/>
      </c>
    </row>
    <row r="59" spans="1:13" ht="31.5" x14ac:dyDescent="0.25">
      <c r="A59" s="254" t="s">
        <v>514</v>
      </c>
      <c r="B59" s="124" t="s">
        <v>1037</v>
      </c>
      <c r="C59" s="125" t="str">
        <f>Checklist!B82</f>
        <v>This entity has adequate security lighting.</v>
      </c>
      <c r="D59" s="126" t="s">
        <v>919</v>
      </c>
      <c r="E59" s="144" t="s">
        <v>523</v>
      </c>
      <c r="F59" s="127" t="str">
        <f>IF(Checklist!C82="X", "Not Applicable", IF(Checklist!D82="", "Awaiting Response", IF(Checklist!D82&gt;3, "Component Met - Maintain Situational Awareness", IF(Checklist!D82&lt;4,"2 Medium Priority - Prompt Corrective Actions Recommended"))))</f>
        <v>Awaiting Response</v>
      </c>
      <c r="G59" s="88">
        <f t="shared" si="10"/>
        <v>0</v>
      </c>
      <c r="H59" s="88">
        <f t="shared" si="5"/>
        <v>1</v>
      </c>
      <c r="I59" s="88">
        <f t="shared" si="6"/>
        <v>1</v>
      </c>
      <c r="K59" s="107" t="str">
        <f t="shared" si="7"/>
        <v/>
      </c>
      <c r="L59" s="107" t="str">
        <f t="shared" si="8"/>
        <v/>
      </c>
      <c r="M59" s="107" t="str">
        <f t="shared" si="9"/>
        <v/>
      </c>
    </row>
    <row r="60" spans="1:13" ht="31.5" x14ac:dyDescent="0.25">
      <c r="A60" s="254" t="s">
        <v>514</v>
      </c>
      <c r="B60" s="124" t="s">
        <v>1038</v>
      </c>
      <c r="C60" s="125" t="str">
        <f>Checklist!B83</f>
        <v>This entity utilizes key control procedures for buildings, terminals and gates (excludes vehicles).</v>
      </c>
      <c r="D60" s="126" t="s">
        <v>920</v>
      </c>
      <c r="E60" s="144" t="s">
        <v>523</v>
      </c>
      <c r="F60" s="127" t="str">
        <f>IF(Checklist!C83="X", "Not Applicable", IF(Checklist!D83="", "Awaiting Response", IF(Checklist!D83&gt;3, "Component Met - Maintain Situational Awareness", IF(Checklist!D83&lt;4,"2 Medium Priority - Prompt Corrective Actions Recommended"))))</f>
        <v>Awaiting Response</v>
      </c>
      <c r="G60" s="88">
        <f t="shared" si="10"/>
        <v>0</v>
      </c>
      <c r="H60" s="88">
        <f t="shared" si="5"/>
        <v>1</v>
      </c>
      <c r="I60" s="88">
        <f t="shared" si="6"/>
        <v>1</v>
      </c>
      <c r="K60" s="107" t="str">
        <f t="shared" si="7"/>
        <v/>
      </c>
      <c r="L60" s="107" t="str">
        <f t="shared" si="8"/>
        <v/>
      </c>
      <c r="M60" s="107" t="str">
        <f t="shared" si="9"/>
        <v/>
      </c>
    </row>
    <row r="61" spans="1:13" ht="63" x14ac:dyDescent="0.25">
      <c r="A61" s="254" t="s">
        <v>514</v>
      </c>
      <c r="B61" s="124" t="s">
        <v>1039</v>
      </c>
      <c r="C61" s="125" t="str">
        <f>Checklist!B84</f>
        <v>This entity employs on-site security personnel.</v>
      </c>
      <c r="D61" s="126" t="s">
        <v>921</v>
      </c>
      <c r="E61" s="144" t="s">
        <v>523</v>
      </c>
      <c r="F61" s="127" t="str">
        <f>IF(Checklist!C84="X", "Not Applicable", IF(Checklist!D84="", "Awaiting Response", IF(Checklist!D84&gt;3, "Component Met - Maintain Situational Awareness", IF(Checklist!D84&lt;4,"2 Medium Priority - Prompt Corrective Actions Recommended"))))</f>
        <v>Awaiting Response</v>
      </c>
      <c r="G61" s="88">
        <f t="shared" si="10"/>
        <v>0</v>
      </c>
      <c r="H61" s="88">
        <f t="shared" si="5"/>
        <v>1</v>
      </c>
      <c r="I61" s="88">
        <f t="shared" si="6"/>
        <v>1</v>
      </c>
      <c r="K61" s="107" t="str">
        <f t="shared" si="7"/>
        <v/>
      </c>
      <c r="L61" s="107" t="str">
        <f t="shared" si="8"/>
        <v/>
      </c>
      <c r="M61" s="107" t="str">
        <f t="shared" si="9"/>
        <v/>
      </c>
    </row>
    <row r="62" spans="1:13" ht="31.5" x14ac:dyDescent="0.25">
      <c r="A62" s="254" t="s">
        <v>514</v>
      </c>
      <c r="B62" s="124" t="s">
        <v>1040</v>
      </c>
      <c r="C62" s="125" t="str">
        <f>Checklist!B85</f>
        <v>This entity provides a secure location for employee parking separate from visitor parking.</v>
      </c>
      <c r="D62" s="126" t="s">
        <v>922</v>
      </c>
      <c r="E62" s="145" t="s">
        <v>528</v>
      </c>
      <c r="F62" s="127" t="str">
        <f>IF(Checklist!C85="X", "Not Applicable", IF(Checklist!D85="", "Awaiting Response", IF(Checklist!D85&gt;3, "Component Met - Maintain Situational Awareness", IF(Checklist!D85&lt;4,"3 Low Priority - Corrective Actions Recommended To Be Taken At Earliest Convenience."))))</f>
        <v>Awaiting Response</v>
      </c>
      <c r="G62" s="88">
        <f>IF(F62="3 Low Priority - Corrective Actions Recommended To Be Taken At Earliest Convenience.", 1, 0)</f>
        <v>0</v>
      </c>
      <c r="H62" s="88">
        <f t="shared" si="5"/>
        <v>1</v>
      </c>
      <c r="I62" s="88">
        <f t="shared" si="6"/>
        <v>1</v>
      </c>
      <c r="K62" s="107" t="str">
        <f t="shared" si="7"/>
        <v/>
      </c>
      <c r="L62" s="107" t="str">
        <f t="shared" si="8"/>
        <v/>
      </c>
      <c r="M62" s="107" t="str">
        <f t="shared" si="9"/>
        <v/>
      </c>
    </row>
    <row r="63" spans="1:13" ht="47.25" x14ac:dyDescent="0.25">
      <c r="A63" s="254" t="s">
        <v>514</v>
      </c>
      <c r="B63" s="124" t="s">
        <v>1044</v>
      </c>
      <c r="C63" s="125" t="str">
        <f>Checklist!B86</f>
        <v>Clearly visible and easily understood signs are present that identify restricted or off-limit areas.</v>
      </c>
      <c r="D63" s="126" t="s">
        <v>923</v>
      </c>
      <c r="E63" s="145" t="s">
        <v>528</v>
      </c>
      <c r="F63" s="127" t="str">
        <f>IF(Checklist!C86="X", "Not Applicable", IF(Checklist!D86="", "Awaiting Response", IF(Checklist!D86&gt;3, "Component Met - Maintain Situational Awareness", IF(Checklist!D86&lt;4,"3 Low Priority - Corrective Actions Recommended To Be Taken At Earliest Convenience."))))</f>
        <v>Awaiting Response</v>
      </c>
      <c r="G63" s="88">
        <f>IF(F63="3 Low Priority - Corrective Actions Recommended To Be Taken At Earliest Convenience.", 1, 0)</f>
        <v>0</v>
      </c>
      <c r="H63" s="88">
        <f t="shared" si="5"/>
        <v>1</v>
      </c>
      <c r="I63" s="88">
        <f t="shared" si="6"/>
        <v>1</v>
      </c>
      <c r="K63" s="107" t="str">
        <f t="shared" si="7"/>
        <v/>
      </c>
      <c r="L63" s="107" t="str">
        <f t="shared" si="8"/>
        <v/>
      </c>
      <c r="M63" s="107" t="str">
        <f t="shared" si="9"/>
        <v/>
      </c>
    </row>
    <row r="64" spans="1:13" ht="47.25" x14ac:dyDescent="0.25">
      <c r="A64" s="254" t="s">
        <v>514</v>
      </c>
      <c r="B64" s="124" t="s">
        <v>1041</v>
      </c>
      <c r="C64" s="125" t="str">
        <f>Checklist!B87</f>
        <v xml:space="preserve">Vehicle parking, stopping or standing is controlled, to the extent possible, along perimeter fencing or near restricted areas.  </v>
      </c>
      <c r="D64" s="126" t="s">
        <v>924</v>
      </c>
      <c r="E64" s="145" t="s">
        <v>528</v>
      </c>
      <c r="F64" s="127" t="str">
        <f>IF(Checklist!C87="X", "Not Applicable", IF(Checklist!D87="", "Awaiting Response", IF(Checklist!D87&gt;3, "Component Met - Maintain Situational Awareness", IF(Checklist!D87&lt;4,"3 Low Priority - Corrective Actions Recommended To Be Taken At Earliest Convenience."))))</f>
        <v>Awaiting Response</v>
      </c>
      <c r="G64" s="88">
        <f>IF(F64="3 Low Priority - Corrective Actions Recommended To Be Taken At Earliest Convenience.", 1, 0)</f>
        <v>0</v>
      </c>
      <c r="H64" s="88">
        <f t="shared" si="5"/>
        <v>1</v>
      </c>
      <c r="I64" s="88">
        <f t="shared" si="6"/>
        <v>1</v>
      </c>
      <c r="K64" s="107" t="str">
        <f t="shared" si="7"/>
        <v/>
      </c>
      <c r="L64" s="107" t="str">
        <f t="shared" si="8"/>
        <v/>
      </c>
      <c r="M64" s="107" t="str">
        <f t="shared" si="9"/>
        <v/>
      </c>
    </row>
    <row r="65" spans="1:13" ht="47.25" x14ac:dyDescent="0.25">
      <c r="A65" s="254" t="s">
        <v>514</v>
      </c>
      <c r="B65" s="124" t="s">
        <v>1042</v>
      </c>
      <c r="C65" s="125" t="str">
        <f>Checklist!B88</f>
        <v>This entity controls the growth of vegetation so that sight lines to vehicles, pedestrians, perimeter fences or restricted areas are unobstructed.</v>
      </c>
      <c r="D65" s="126" t="s">
        <v>925</v>
      </c>
      <c r="E65" s="145" t="s">
        <v>528</v>
      </c>
      <c r="F65" s="127" t="str">
        <f>IF(Checklist!C88="X", "Not Applicable", IF(Checklist!D88="", "Awaiting Response", IF(Checklist!D88&gt;3, "Component Met - Maintain Situational Awareness", IF(Checklist!D88&lt;4,"3 Low Priority - Corrective Actions Recommended To Be Taken At Earliest Convenience."))))</f>
        <v>Awaiting Response</v>
      </c>
      <c r="G65" s="88">
        <f>IF(F65="3 Low Priority - Corrective Actions Recommended To Be Taken At Earliest Convenience.", 1, 0)</f>
        <v>0</v>
      </c>
      <c r="H65" s="88">
        <f t="shared" si="5"/>
        <v>1</v>
      </c>
      <c r="I65" s="88">
        <f t="shared" si="6"/>
        <v>1</v>
      </c>
      <c r="K65" s="107" t="str">
        <f t="shared" si="7"/>
        <v/>
      </c>
      <c r="L65" s="107" t="str">
        <f t="shared" si="8"/>
        <v/>
      </c>
      <c r="M65" s="107" t="str">
        <f t="shared" si="9"/>
        <v/>
      </c>
    </row>
    <row r="66" spans="1:13" ht="78.75" x14ac:dyDescent="0.25">
      <c r="A66" s="254" t="s">
        <v>514</v>
      </c>
      <c r="B66" s="124" t="s">
        <v>1043</v>
      </c>
      <c r="C66" s="125" t="str">
        <f>Checklist!B89</f>
        <v xml:space="preserve">This entity conducts periodic random security checks on personnel/vehicles and/or other physical security countermeasures (i.e. random perimeter checks, breach/trespass tests, bomb threat drills, etc.).  </v>
      </c>
      <c r="D66" s="126" t="s">
        <v>926</v>
      </c>
      <c r="E66" s="145" t="s">
        <v>528</v>
      </c>
      <c r="F66" s="127" t="str">
        <f>IF(Checklist!C89="X", "Not Applicable", IF(Checklist!D89="", "Awaiting Response", IF(Checklist!D89&gt;3, "Component Met - Maintain Situational Awareness", IF(Checklist!D89&lt;4,"3 Low Priority - Corrective Actions Recommended To Be Taken At Earliest Convenience."))))</f>
        <v>Awaiting Response</v>
      </c>
      <c r="G66" s="88">
        <f>IF(F66="3 Low Priority - Corrective Actions Recommended To Be Taken At Earliest Convenience.", 1, 0)</f>
        <v>0</v>
      </c>
      <c r="H66" s="88">
        <f t="shared" si="5"/>
        <v>1</v>
      </c>
      <c r="I66" s="88">
        <f t="shared" si="6"/>
        <v>1</v>
      </c>
      <c r="K66" s="107" t="str">
        <f t="shared" si="7"/>
        <v/>
      </c>
      <c r="L66" s="107" t="str">
        <f t="shared" si="8"/>
        <v/>
      </c>
      <c r="M66" s="107" t="str">
        <f t="shared" si="9"/>
        <v/>
      </c>
    </row>
    <row r="67" spans="1:13" ht="47.25" x14ac:dyDescent="0.25">
      <c r="A67" s="157" t="s">
        <v>515</v>
      </c>
      <c r="B67" s="124" t="s">
        <v>1045</v>
      </c>
      <c r="C67" s="125" t="str">
        <f>Checklist!B91</f>
        <v>This entity requires an employee logon and password that grants access to limited data consistent with job function.</v>
      </c>
      <c r="D67" s="126" t="s">
        <v>927</v>
      </c>
      <c r="E67" s="143" t="s">
        <v>504</v>
      </c>
      <c r="F67" s="127" t="str">
        <f>IF(Checklist!C91="X", "Not Applicable", IF(Checklist!D91="", "Awaiting Response", IF(Checklist!D91&gt;3, "Component Met - Maintain Situational Awareness", IF(Checklist!D91&lt;4,"1 High Priority - Immediate Corrective Actions Recommended"))))</f>
        <v>Awaiting Response</v>
      </c>
      <c r="G67" s="88">
        <f>IF(F67="1 High Priority - Immediate Corrective Actions Recommended", 1, 0)</f>
        <v>0</v>
      </c>
      <c r="H67" s="88">
        <f t="shared" si="5"/>
        <v>1</v>
      </c>
      <c r="I67" s="88">
        <f t="shared" si="6"/>
        <v>1</v>
      </c>
      <c r="K67" s="107" t="str">
        <f t="shared" si="7"/>
        <v/>
      </c>
      <c r="L67" s="107" t="str">
        <f t="shared" si="8"/>
        <v/>
      </c>
      <c r="M67" s="107" t="str">
        <f t="shared" si="9"/>
        <v/>
      </c>
    </row>
    <row r="68" spans="1:13" ht="63" x14ac:dyDescent="0.25">
      <c r="A68" s="254" t="s">
        <v>515</v>
      </c>
      <c r="B68" s="124" t="s">
        <v>1046</v>
      </c>
      <c r="C68" s="125" t="str">
        <f>Checklist!B92</f>
        <v>This entity utilizes an Information Technology (IT) "firewall" that prevents improper IT system access to entity information from both internal and external threats.</v>
      </c>
      <c r="D68" s="126" t="s">
        <v>928</v>
      </c>
      <c r="E68" s="144" t="s">
        <v>523</v>
      </c>
      <c r="F68" s="127" t="str">
        <f>IF(Checklist!C92="X", "Not Applicable", IF(Checklist!D92="", "Awaiting Response", IF(Checklist!D92&gt;3, "Component Met - Maintain Situational Awareness", IF(Checklist!D92&lt;4,"2 Medium Priority - Prompt Corrective Actions Recommended"))))</f>
        <v>Awaiting Response</v>
      </c>
      <c r="G68" s="88">
        <f>IF(F68="2 Medium Priority - Prompt Corrective Actions Recommended", 1, 0)</f>
        <v>0</v>
      </c>
      <c r="H68" s="88">
        <f t="shared" si="5"/>
        <v>1</v>
      </c>
      <c r="I68" s="88">
        <f t="shared" si="6"/>
        <v>1</v>
      </c>
      <c r="K68" s="107" t="str">
        <f t="shared" si="7"/>
        <v/>
      </c>
      <c r="L68" s="107" t="str">
        <f t="shared" si="8"/>
        <v/>
      </c>
      <c r="M68" s="107" t="str">
        <f t="shared" si="9"/>
        <v/>
      </c>
    </row>
    <row r="69" spans="1:13" ht="47.25" x14ac:dyDescent="0.25">
      <c r="A69" s="254" t="s">
        <v>515</v>
      </c>
      <c r="B69" s="124" t="s">
        <v>1047</v>
      </c>
      <c r="C69" s="125" t="str">
        <f>Checklist!B93</f>
        <v xml:space="preserve">This entity has sufficient IT security guidelines. </v>
      </c>
      <c r="D69" s="126" t="s">
        <v>929</v>
      </c>
      <c r="E69" s="144" t="s">
        <v>523</v>
      </c>
      <c r="F69" s="127" t="str">
        <f>IF(Checklist!C93="X", "Not Applicable", IF(Checklist!D93="", "Awaiting Response", IF(Checklist!D93&gt;3, "Component Met - Maintain Situational Awareness", IF(Checklist!D93&lt;4,"2 Medium Priority - Prompt Corrective Actions Recommended"))))</f>
        <v>Awaiting Response</v>
      </c>
      <c r="G69" s="88">
        <f>IF(F69="2 Medium Priority - Prompt Corrective Actions Recommended", 1, 0)</f>
        <v>0</v>
      </c>
      <c r="H69" s="88">
        <f t="shared" si="5"/>
        <v>1</v>
      </c>
      <c r="I69" s="88">
        <f t="shared" si="6"/>
        <v>1</v>
      </c>
      <c r="K69" s="107" t="str">
        <f t="shared" si="7"/>
        <v/>
      </c>
      <c r="L69" s="107" t="str">
        <f t="shared" si="8"/>
        <v/>
      </c>
      <c r="M69" s="107" t="str">
        <f t="shared" si="9"/>
        <v/>
      </c>
    </row>
    <row r="70" spans="1:13" ht="31.5" x14ac:dyDescent="0.25">
      <c r="A70" s="157" t="s">
        <v>515</v>
      </c>
      <c r="B70" s="124" t="s">
        <v>1048</v>
      </c>
      <c r="C70" s="125" t="str">
        <f>Checklist!B94</f>
        <v>This entity identifies a qualified IT security officer or coordinator.</v>
      </c>
      <c r="D70" s="126" t="s">
        <v>930</v>
      </c>
      <c r="E70" s="145" t="s">
        <v>528</v>
      </c>
      <c r="F70" s="127" t="str">
        <f>IF(Checklist!C94="X", "Not Applicable", IF(Checklist!D94="", "Awaiting Response", IF(Checklist!D94&gt;3, "Component Met - Maintain Situational Awareness", IF(Checklist!D94&lt;4,"3 Low Priority - Corrective Actions Recommended To Be Taken At Earliest Convenience."))))</f>
        <v>Awaiting Response</v>
      </c>
      <c r="G70" s="88">
        <f>IF(F70="3 Low Priority - Corrective Actions Recommended To Be Taken At Earliest Convenience.", 1, 0)</f>
        <v>0</v>
      </c>
      <c r="H70" s="88">
        <f t="shared" ref="H70:H101" si="11">IF(F70="Not Applicable", 0, 1)</f>
        <v>1</v>
      </c>
      <c r="I70" s="88">
        <f t="shared" ref="I70:I101" si="12">IF(F70="Awaiting Response", 1, 0)</f>
        <v>1</v>
      </c>
      <c r="K70" s="107" t="str">
        <f t="shared" ref="K70:K101" si="13">IF(F70="1 High Priority - Immediate Corrective Actions Recommended", 1, "")</f>
        <v/>
      </c>
      <c r="L70" s="107" t="str">
        <f t="shared" ref="L70:L101" si="14">IF(F70="2 Medium Priority - Prompt Corrective Actions Recommended", 1, "")</f>
        <v/>
      </c>
      <c r="M70" s="107" t="str">
        <f t="shared" ref="M70:M101" si="15">IF(F70="3 Low Priority - Corrective Actions Recommended To Be Taken At Earliest Convenience.", 1, "")</f>
        <v/>
      </c>
    </row>
    <row r="71" spans="1:13" ht="31.5" x14ac:dyDescent="0.25">
      <c r="A71" s="254" t="s">
        <v>515</v>
      </c>
      <c r="B71" s="124" t="s">
        <v>1049</v>
      </c>
      <c r="C71" s="125" t="str">
        <f>Checklist!B95</f>
        <v>This entity tests their IT system for vulnerabilities.</v>
      </c>
      <c r="D71" s="126" t="s">
        <v>931</v>
      </c>
      <c r="E71" s="144" t="s">
        <v>523</v>
      </c>
      <c r="F71" s="127" t="str">
        <f>IF(Checklist!C95="X", "Not Applicable", IF(Checklist!D95="", "Awaiting Response", IF(Checklist!D95&gt;3, "Component Met - Maintain Situational Awareness", IF(Checklist!D95&lt;4,"2 Medium Priority - Prompt Corrective Actions Recommended"))))</f>
        <v>Awaiting Response</v>
      </c>
      <c r="G71" s="88">
        <f>IF(F71="2 Medium Priority - Prompt Corrective Actions Recommended", 1, 0)</f>
        <v>0</v>
      </c>
      <c r="H71" s="88">
        <f t="shared" si="11"/>
        <v>1</v>
      </c>
      <c r="I71" s="88">
        <f t="shared" si="12"/>
        <v>1</v>
      </c>
      <c r="K71" s="107" t="str">
        <f t="shared" si="13"/>
        <v/>
      </c>
      <c r="L71" s="107" t="str">
        <f t="shared" si="14"/>
        <v/>
      </c>
      <c r="M71" s="107" t="str">
        <f t="shared" si="15"/>
        <v/>
      </c>
    </row>
    <row r="72" spans="1:13" ht="31.5" x14ac:dyDescent="0.25">
      <c r="A72" s="254" t="s">
        <v>515</v>
      </c>
      <c r="B72" s="124" t="s">
        <v>1050</v>
      </c>
      <c r="C72" s="125" t="str">
        <f>Checklist!B96</f>
        <v>This entity has off-site backup capability for data generated and system redundancy.</v>
      </c>
      <c r="D72" s="126" t="s">
        <v>932</v>
      </c>
      <c r="E72" s="144" t="s">
        <v>523</v>
      </c>
      <c r="F72" s="127" t="str">
        <f>IF(Checklist!C96="X", "Not Applicable", IF(Checklist!D96="", "Awaiting Response", IF(Checklist!D96&gt;3, "Component Met - Maintain Situational Awareness", IF(Checklist!D96&lt;4,"2 Medium Priority - Prompt Corrective Actions Recommended"))))</f>
        <v>Awaiting Response</v>
      </c>
      <c r="G72" s="88">
        <f>IF(F72="2 Medium Priority - Prompt Corrective Actions Recommended", 1, 0)</f>
        <v>0</v>
      </c>
      <c r="H72" s="88">
        <f t="shared" si="11"/>
        <v>1</v>
      </c>
      <c r="I72" s="88">
        <f t="shared" si="12"/>
        <v>1</v>
      </c>
      <c r="K72" s="107" t="str">
        <f t="shared" si="13"/>
        <v/>
      </c>
      <c r="L72" s="107" t="str">
        <f t="shared" si="14"/>
        <v/>
      </c>
      <c r="M72" s="107" t="str">
        <f t="shared" si="15"/>
        <v/>
      </c>
    </row>
    <row r="73" spans="1:13" ht="63" x14ac:dyDescent="0.25">
      <c r="A73" s="254" t="s">
        <v>516</v>
      </c>
      <c r="B73" s="124" t="s">
        <v>1051</v>
      </c>
      <c r="C73" s="125" t="str">
        <f>Checklist!B99</f>
        <v xml:space="preserve">The vehicles used by this entity are equipped with appropriate door/window locks and their use is required when unattended (if not prohibited by State law). </v>
      </c>
      <c r="D73" s="126" t="s">
        <v>933</v>
      </c>
      <c r="E73" s="143" t="s">
        <v>504</v>
      </c>
      <c r="F73" s="127" t="str">
        <f>IF(Checklist!C99="X", "Not Applicable", IF(Checklist!D99="", "Awaiting Response", IF(Checklist!D99&gt;3, "Component Met - Maintain Situational Awareness", IF(Checklist!D99&lt;4,"1 High Priority - Immediate Corrective Actions Recommended"))))</f>
        <v>Awaiting Response</v>
      </c>
      <c r="G73" s="88">
        <f>IF(F73="1 High Priority - Immediate Corrective Actions Recommended", 1, 0)</f>
        <v>0</v>
      </c>
      <c r="H73" s="88">
        <f t="shared" si="11"/>
        <v>1</v>
      </c>
      <c r="I73" s="88">
        <f t="shared" si="12"/>
        <v>1</v>
      </c>
      <c r="J73" s="104"/>
      <c r="K73" s="107" t="str">
        <f t="shared" si="13"/>
        <v/>
      </c>
      <c r="L73" s="107" t="str">
        <f t="shared" si="14"/>
        <v/>
      </c>
      <c r="M73" s="107" t="str">
        <f t="shared" si="15"/>
        <v/>
      </c>
    </row>
    <row r="74" spans="1:13" ht="63" x14ac:dyDescent="0.25">
      <c r="A74" s="254" t="s">
        <v>516</v>
      </c>
      <c r="B74" s="124" t="s">
        <v>1052</v>
      </c>
      <c r="C74" s="125" t="str">
        <f>Checklist!B100</f>
        <v>This entity provides some type of supplemental equipment for securing vehicles, which may include steering wheel locks, theft alarms, "kill switches," or other devices.</v>
      </c>
      <c r="D74" s="126" t="s">
        <v>934</v>
      </c>
      <c r="E74" s="145" t="s">
        <v>528</v>
      </c>
      <c r="F74" s="127" t="str">
        <f>IF(Checklist!C100="X", "Not Applicable", IF(Checklist!D100="", "Awaiting Response", IF(Checklist!D100&gt;3, "Component Met - Maintain Situational Awareness", IF(Checklist!D100&lt;4,"3 Low Priority - Corrective Actions Recommended To Be Taken At Earliest Convenience."))))</f>
        <v>Awaiting Response</v>
      </c>
      <c r="G74" s="88">
        <f>IF(F74="3 Low Priority - Corrective Actions Recommended To Be Taken At Earliest Convenience.", 1, 0)</f>
        <v>0</v>
      </c>
      <c r="H74" s="88">
        <f t="shared" si="11"/>
        <v>1</v>
      </c>
      <c r="I74" s="88">
        <f t="shared" si="12"/>
        <v>1</v>
      </c>
      <c r="K74" s="107" t="str">
        <f t="shared" si="13"/>
        <v/>
      </c>
      <c r="L74" s="107" t="str">
        <f t="shared" si="14"/>
        <v/>
      </c>
      <c r="M74" s="107" t="str">
        <f t="shared" si="15"/>
        <v/>
      </c>
    </row>
    <row r="75" spans="1:13" ht="47.25" x14ac:dyDescent="0.25">
      <c r="A75" s="254" t="s">
        <v>516</v>
      </c>
      <c r="B75" s="124" t="s">
        <v>1053</v>
      </c>
      <c r="C75" s="125" t="str">
        <f>Checklist!B101</f>
        <v>This entity utilizes a key control program for their vehicles (separate from key control for buildings.)</v>
      </c>
      <c r="D75" s="126" t="s">
        <v>935</v>
      </c>
      <c r="E75" s="144" t="s">
        <v>523</v>
      </c>
      <c r="F75" s="127" t="str">
        <f>IF(Checklist!C101="X", "Not Applicable", IF(Checklist!D101="", "Awaiting Response", IF(Checklist!D101&gt;3, "Component Met - Maintain Situational Awareness", IF(Checklist!D101&lt;4,"2 Medium Priority - Prompt Corrective Actions Recommended"))))</f>
        <v>Awaiting Response</v>
      </c>
      <c r="G75" s="88">
        <f>IF(F75="2 Medium Priority - Prompt Corrective Actions Recommended", 1, 0)</f>
        <v>0</v>
      </c>
      <c r="H75" s="88">
        <f t="shared" si="11"/>
        <v>1</v>
      </c>
      <c r="I75" s="88">
        <f t="shared" si="12"/>
        <v>1</v>
      </c>
      <c r="K75" s="107" t="str">
        <f t="shared" si="13"/>
        <v/>
      </c>
      <c r="L75" s="107" t="str">
        <f t="shared" si="14"/>
        <v/>
      </c>
      <c r="M75" s="107" t="str">
        <f t="shared" si="15"/>
        <v/>
      </c>
    </row>
    <row r="76" spans="1:13" ht="47.25" x14ac:dyDescent="0.25">
      <c r="A76" s="254" t="s">
        <v>516</v>
      </c>
      <c r="B76" s="124" t="s">
        <v>1054</v>
      </c>
      <c r="C76" s="125" t="str">
        <f>Checklist!B102</f>
        <v>This entity employs technology that requires the use of key card, PIN or biometric input to enter or start vehicles.</v>
      </c>
      <c r="D76" s="126" t="s">
        <v>936</v>
      </c>
      <c r="E76" s="145" t="s">
        <v>528</v>
      </c>
      <c r="F76" s="127" t="str">
        <f>IF(Checklist!C102="X", "Not Applicable", IF(Checklist!D102="", "Awaiting Response", IF(Checklist!D102&gt;3, "Component Met - Maintain Situational Awareness", IF(Checklist!D102&lt;4,"3 Low Priority - Corrective Actions Recommended To Be Taken At Earliest Convenience."))))</f>
        <v>Awaiting Response</v>
      </c>
      <c r="G76" s="88">
        <f>IF(F76="3 Low Priority - Corrective Actions Recommended To Be Taken At Earliest Convenience.", 1, 0)</f>
        <v>0</v>
      </c>
      <c r="H76" s="88">
        <f t="shared" si="11"/>
        <v>1</v>
      </c>
      <c r="I76" s="88">
        <f t="shared" si="12"/>
        <v>1</v>
      </c>
      <c r="K76" s="107" t="str">
        <f t="shared" si="13"/>
        <v/>
      </c>
      <c r="L76" s="107" t="str">
        <f t="shared" si="14"/>
        <v/>
      </c>
      <c r="M76" s="107" t="str">
        <f t="shared" si="15"/>
        <v/>
      </c>
    </row>
    <row r="77" spans="1:13" ht="31.5" x14ac:dyDescent="0.25">
      <c r="A77" s="254" t="s">
        <v>516</v>
      </c>
      <c r="B77" s="318" t="s">
        <v>1055</v>
      </c>
      <c r="C77" s="125" t="str">
        <f>Checklist!B106</f>
        <v>This entity uses vehicles equipped with GPS or land based tracking system.</v>
      </c>
      <c r="D77" s="126" t="s">
        <v>937</v>
      </c>
      <c r="E77" s="143" t="s">
        <v>504</v>
      </c>
      <c r="F77" s="127" t="str">
        <f>IF(Checklist!C106="X", "Not Applicable", IF(Checklist!D106="", "Awaiting Response", IF(Checklist!D106&gt;3, "Component Met - Maintain Situational Awareness", IF(Checklist!D106&lt;4,"1 High Priority - Immediate Corrective Actions Recommended"))))</f>
        <v>Awaiting Response</v>
      </c>
      <c r="G77" s="88">
        <f>IF(F77="1 High Priority - Immediate Corrective Actions Recommended", 1, 0)</f>
        <v>0</v>
      </c>
      <c r="H77" s="88">
        <f t="shared" si="11"/>
        <v>1</v>
      </c>
      <c r="I77" s="88">
        <f t="shared" si="12"/>
        <v>1</v>
      </c>
      <c r="K77" s="107" t="str">
        <f t="shared" si="13"/>
        <v/>
      </c>
      <c r="L77" s="107" t="str">
        <f t="shared" si="14"/>
        <v/>
      </c>
      <c r="M77" s="107" t="str">
        <f t="shared" si="15"/>
        <v/>
      </c>
    </row>
    <row r="78" spans="1:13" ht="31.5" x14ac:dyDescent="0.25">
      <c r="A78" s="254" t="s">
        <v>516</v>
      </c>
      <c r="B78" s="128" t="s">
        <v>1056</v>
      </c>
      <c r="C78" s="125" t="str">
        <f>Checklist!B107</f>
        <v>This entity prohibits unauthorized passengers in entity vehicles.</v>
      </c>
      <c r="D78" s="126" t="s">
        <v>938</v>
      </c>
      <c r="E78" s="144" t="s">
        <v>523</v>
      </c>
      <c r="F78" s="127" t="str">
        <f>IF(Checklist!C107="X", "Not Applicable", IF(Checklist!D107="", "Awaiting Response", IF(Checklist!D107&gt;3, "Component Met - Maintain Situational Awareness", IF(Checklist!D107&lt;4,"2 Medium Priority - Prompt Corrective Actions Recommended"))))</f>
        <v>Awaiting Response</v>
      </c>
      <c r="G78" s="88">
        <f>IF(F78="2 Medium Priority - Prompt Corrective Actions Recommended", 1, 0)</f>
        <v>0</v>
      </c>
      <c r="H78" s="88">
        <f t="shared" si="11"/>
        <v>1</v>
      </c>
      <c r="I78" s="88">
        <f t="shared" si="12"/>
        <v>1</v>
      </c>
      <c r="K78" s="107" t="str">
        <f t="shared" si="13"/>
        <v/>
      </c>
      <c r="L78" s="107" t="str">
        <f t="shared" si="14"/>
        <v/>
      </c>
      <c r="M78" s="107" t="str">
        <f t="shared" si="15"/>
        <v/>
      </c>
    </row>
    <row r="79" spans="1:13" ht="63" x14ac:dyDescent="0.25">
      <c r="A79" s="255" t="s">
        <v>516</v>
      </c>
      <c r="B79" s="128" t="s">
        <v>1057</v>
      </c>
      <c r="C79" s="125" t="str">
        <f>Checklist!B108</f>
        <v>This entity restricts or has policies regarding overnight parking of entity vehicles at off-site locations (i.e.; residences, shopping centers, parking lots, etc.).</v>
      </c>
      <c r="D79" s="125" t="s">
        <v>939</v>
      </c>
      <c r="E79" s="145" t="s">
        <v>528</v>
      </c>
      <c r="F79" s="127" t="str">
        <f>IF(Checklist!C108="X", "Not Applicable", IF(Checklist!D108="", "Awaiting Response", IF(Checklist!D108&gt;3, "Component Met - Maintain Situational Awareness", IF(Checklist!D108&lt;4,"3 Low Priority - Corrective Actions Recommended To Be Taken At Earliest Convenience."))))</f>
        <v>Awaiting Response</v>
      </c>
      <c r="G79" s="88">
        <f>IF(F79="3 Low Priority - Corrective Actions Recommended To Be Taken At Earliest Convenience.", 1, 0)</f>
        <v>0</v>
      </c>
      <c r="H79" s="88">
        <f t="shared" si="11"/>
        <v>1</v>
      </c>
      <c r="I79" s="88">
        <f t="shared" si="12"/>
        <v>1</v>
      </c>
      <c r="K79" s="107" t="str">
        <f t="shared" si="13"/>
        <v/>
      </c>
      <c r="L79" s="107" t="str">
        <f t="shared" si="14"/>
        <v/>
      </c>
      <c r="M79" s="107" t="str">
        <f t="shared" si="15"/>
        <v/>
      </c>
    </row>
    <row r="80" spans="1:13" ht="63" x14ac:dyDescent="0.25">
      <c r="A80" s="254" t="s">
        <v>518</v>
      </c>
      <c r="B80" s="124" t="s">
        <v>1058</v>
      </c>
      <c r="C80" s="125" t="str">
        <f>Checklist!B126</f>
        <v>This entity has additional security procedures that take effect in the event of a heightened security alert status from the DHS National Terrorist Alert System (NTAS) or other government source.</v>
      </c>
      <c r="D80" s="126" t="s">
        <v>940</v>
      </c>
      <c r="E80" s="143" t="s">
        <v>504</v>
      </c>
      <c r="F80" s="127" t="str">
        <f>IF(Checklist!C126="X", "Not Applicable", IF(Checklist!D126="", "Awaiting Response", IF(Checklist!D126&gt;3, "Component Met - Maintain Situational Awareness", IF(Checklist!D126&lt;4,"1 High Priority - Immediate Corrective Actions Recommended"))))</f>
        <v>Awaiting Response</v>
      </c>
      <c r="G80" s="88">
        <f>IF(F80="1 High Priority - Immediate Corrective Actions Recommended", 1, 0)</f>
        <v>0</v>
      </c>
      <c r="H80" s="88">
        <f t="shared" si="11"/>
        <v>1</v>
      </c>
      <c r="I80" s="88">
        <f t="shared" si="12"/>
        <v>1</v>
      </c>
      <c r="K80" s="107" t="str">
        <f t="shared" si="13"/>
        <v/>
      </c>
      <c r="L80" s="107" t="str">
        <f t="shared" si="14"/>
        <v/>
      </c>
      <c r="M80" s="107" t="str">
        <f t="shared" si="15"/>
        <v/>
      </c>
    </row>
    <row r="81" spans="1:13" ht="31.5" x14ac:dyDescent="0.25">
      <c r="A81" s="254" t="s">
        <v>526</v>
      </c>
      <c r="B81" s="124" t="s">
        <v>1059</v>
      </c>
      <c r="C81" s="125" t="str">
        <f>Checklist!B127</f>
        <v>This entity monitors news or other media sources for the most current security threat information.</v>
      </c>
      <c r="D81" s="126" t="s">
        <v>941</v>
      </c>
      <c r="E81" s="144" t="s">
        <v>523</v>
      </c>
      <c r="F81" s="127" t="str">
        <f>IF(Checklist!C127="X", "Not Applicable", IF(Checklist!D127="", "Awaiting Response", IF(Checklist!D127&gt;3, "Component Met - Maintain Situational Awareness", IF(Checklist!D127&lt;4,"2 Medium Priority - Prompt Corrective Actions Recommended"))))</f>
        <v>Awaiting Response</v>
      </c>
      <c r="G81" s="88">
        <f>IF(F81="2 Medium Priority - Prompt Corrective Actions Recommended", 1, 0)</f>
        <v>0</v>
      </c>
      <c r="H81" s="88">
        <f t="shared" si="11"/>
        <v>1</v>
      </c>
      <c r="I81" s="88">
        <f t="shared" si="12"/>
        <v>1</v>
      </c>
      <c r="K81" s="107" t="str">
        <f t="shared" si="13"/>
        <v/>
      </c>
      <c r="L81" s="107" t="str">
        <f t="shared" si="14"/>
        <v/>
      </c>
      <c r="M81" s="107" t="str">
        <f t="shared" si="15"/>
        <v/>
      </c>
    </row>
    <row r="82" spans="1:13" ht="31.5" x14ac:dyDescent="0.25">
      <c r="A82" s="254" t="s">
        <v>518</v>
      </c>
      <c r="B82" s="124" t="s">
        <v>1060</v>
      </c>
      <c r="C82" s="125" t="str">
        <f>Checklist!B128</f>
        <v>This entity distributes relevant or evolving threat information to affected entity personnel as needed.</v>
      </c>
      <c r="D82" s="126" t="s">
        <v>942</v>
      </c>
      <c r="E82" s="143" t="s">
        <v>504</v>
      </c>
      <c r="F82" s="127" t="str">
        <f>IF(Checklist!C128="X", "Not Applicable", IF(Checklist!D128="", "Awaiting Response", IF(Checklist!D128&gt;3, "Component Met - Maintain Situational Awareness", IF(Checklist!D128&lt;4,"1 High Priority - Immediate Corrective Actions Recommended"))))</f>
        <v>Awaiting Response</v>
      </c>
      <c r="G82" s="88">
        <f>IF(F82="1 High Priority - Immediate Corrective Actions Recommended", 1, 0)</f>
        <v>0</v>
      </c>
      <c r="H82" s="88">
        <f t="shared" si="11"/>
        <v>1</v>
      </c>
      <c r="I82" s="88">
        <f t="shared" si="12"/>
        <v>1</v>
      </c>
      <c r="K82" s="107" t="str">
        <f t="shared" si="13"/>
        <v/>
      </c>
      <c r="L82" s="107" t="str">
        <f t="shared" si="14"/>
        <v/>
      </c>
      <c r="M82" s="107" t="str">
        <f t="shared" si="15"/>
        <v/>
      </c>
    </row>
    <row r="83" spans="1:13" ht="94.5" x14ac:dyDescent="0.25">
      <c r="A83" s="254" t="s">
        <v>526</v>
      </c>
      <c r="B83" s="124" t="s">
        <v>1061</v>
      </c>
      <c r="C83" s="125" t="str">
        <f>Checklist!B129</f>
        <v>Administrative or security personnel at this company have been granted access to an unclassified intelligence based internet site such as HSIN, Cybercop, or Infragard and they regularly review current intelligence information relating to their industry.</v>
      </c>
      <c r="D83" s="126" t="s">
        <v>943</v>
      </c>
      <c r="E83" s="144" t="s">
        <v>523</v>
      </c>
      <c r="F83" s="127" t="str">
        <f>IF(Checklist!C129="X", "Not Applicable", IF(Checklist!D129="", "Awaiting Response", IF(Checklist!D129&gt;3, "Component Met - Maintain Situational Awareness", IF(Checklist!D129&lt;4,"2 Medium Priority - Prompt Corrective Actions Recommended"))))</f>
        <v>Awaiting Response</v>
      </c>
      <c r="G83" s="88">
        <f>IF(F83="2 Medium Priority - Prompt Corrective Actions Recommended", 1, 0)</f>
        <v>0</v>
      </c>
      <c r="H83" s="88">
        <f t="shared" si="11"/>
        <v>1</v>
      </c>
      <c r="I83" s="88">
        <f t="shared" si="12"/>
        <v>1</v>
      </c>
      <c r="K83" s="107" t="str">
        <f t="shared" si="13"/>
        <v/>
      </c>
      <c r="L83" s="107" t="str">
        <f t="shared" si="14"/>
        <v/>
      </c>
      <c r="M83" s="107" t="str">
        <f t="shared" si="15"/>
        <v/>
      </c>
    </row>
    <row r="84" spans="1:13" ht="78.75" x14ac:dyDescent="0.25">
      <c r="A84" s="156" t="s">
        <v>518</v>
      </c>
      <c r="B84" s="124" t="s">
        <v>1062</v>
      </c>
      <c r="C84" s="125" t="str">
        <f>Checklist!B130</f>
        <v>Administrative or security personnel at this entity/facility regularly check the status of the DHS sponsored National Terrorism Alert System (NTAS) or have enrolled to receive automatic electronic NTAS alert updates at www.dhs.gov/alerts.</v>
      </c>
      <c r="D84" s="126" t="s">
        <v>944</v>
      </c>
      <c r="E84" s="145" t="s">
        <v>528</v>
      </c>
      <c r="F84" s="127" t="str">
        <f>IF(Checklist!C130="X", "Not Applicable", IF(Checklist!D130="", "Awaiting Response", IF(Checklist!D130&gt;3, "Component Met - Maintain Situational Awareness", IF(Checklist!D130&lt;4,"3 Low Priority - Corrective Actions Recommended To Be Taken At Earliest Convenience."))))</f>
        <v>Awaiting Response</v>
      </c>
      <c r="G84" s="88">
        <f>IF(F84="3 Low Priority - Corrective Actions Recommended To Be Taken At Earliest Convenience.", 1, 0)</f>
        <v>0</v>
      </c>
      <c r="H84" s="88">
        <f t="shared" si="11"/>
        <v>1</v>
      </c>
      <c r="I84" s="88">
        <f t="shared" si="12"/>
        <v>1</v>
      </c>
      <c r="K84" s="107" t="str">
        <f t="shared" si="13"/>
        <v/>
      </c>
      <c r="L84" s="107" t="str">
        <f t="shared" si="14"/>
        <v/>
      </c>
      <c r="M84" s="107" t="str">
        <f t="shared" si="15"/>
        <v/>
      </c>
    </row>
    <row r="85" spans="1:13" ht="47.25" x14ac:dyDescent="0.25">
      <c r="A85" s="156" t="s">
        <v>519</v>
      </c>
      <c r="B85" s="128" t="s">
        <v>1063</v>
      </c>
      <c r="C85" s="125" t="str">
        <f>Checklist!B132</f>
        <v>In addition to any pre-trip safety inspection conducted, this entity requires a pre-trip vehicle security inspection.</v>
      </c>
      <c r="D85" s="126" t="s">
        <v>945</v>
      </c>
      <c r="E85" s="143" t="s">
        <v>504</v>
      </c>
      <c r="F85" s="127" t="str">
        <f>IF(Checklist!C132="X", "Not Applicable", IF(Checklist!D132="", "Awaiting Response", IF(Checklist!D132&gt;3, "Component Met - Maintain Situational Awareness", IF(Checklist!D132&lt;4,"1 High Priority - Immediate Corrective Actions Recommended"))))</f>
        <v>Awaiting Response</v>
      </c>
      <c r="G85" s="88">
        <f>IF(F85="1 High Priority - Immediate Corrective Actions Recommended", 1, 0)</f>
        <v>0</v>
      </c>
      <c r="H85" s="88">
        <f t="shared" si="11"/>
        <v>1</v>
      </c>
      <c r="I85" s="88">
        <f t="shared" si="12"/>
        <v>1</v>
      </c>
      <c r="K85" s="107" t="str">
        <f t="shared" si="13"/>
        <v/>
      </c>
      <c r="L85" s="107" t="str">
        <f t="shared" si="14"/>
        <v/>
      </c>
      <c r="M85" s="107" t="str">
        <f t="shared" si="15"/>
        <v/>
      </c>
    </row>
    <row r="86" spans="1:13" ht="31.5" x14ac:dyDescent="0.25">
      <c r="A86" s="255" t="s">
        <v>519</v>
      </c>
      <c r="B86" s="128" t="s">
        <v>1064</v>
      </c>
      <c r="C86" s="125" t="str">
        <f>Checklist!B133</f>
        <v>This entity requires a post-trip vehicle security inspection.</v>
      </c>
      <c r="D86" s="125" t="s">
        <v>946</v>
      </c>
      <c r="E86" s="144" t="s">
        <v>523</v>
      </c>
      <c r="F86" s="127" t="str">
        <f>IF(Checklist!C133="X", "Not Applicable", IF(Checklist!D133="", "Awaiting Response", IF(Checklist!D133&gt;3, "Component Met - Maintain Situational Awareness", IF(Checklist!D133&lt;4,"2 Medium Priority - Prompt Corrective Actions Recommended"))))</f>
        <v>Awaiting Response</v>
      </c>
      <c r="G86" s="88">
        <f>IF(F86="2 Medium Priority - Prompt Corrective Actions Recommended", 1, 0)</f>
        <v>0</v>
      </c>
      <c r="H86" s="88">
        <f t="shared" si="11"/>
        <v>1</v>
      </c>
      <c r="I86" s="88">
        <f t="shared" si="12"/>
        <v>1</v>
      </c>
      <c r="K86" s="107" t="str">
        <f t="shared" si="13"/>
        <v/>
      </c>
      <c r="L86" s="107" t="str">
        <f t="shared" si="14"/>
        <v/>
      </c>
      <c r="M86" s="107" t="str">
        <f t="shared" si="15"/>
        <v/>
      </c>
    </row>
    <row r="87" spans="1:13" ht="47.25" x14ac:dyDescent="0.25">
      <c r="A87" s="157" t="s">
        <v>519</v>
      </c>
      <c r="B87" s="128" t="s">
        <v>1065</v>
      </c>
      <c r="C87" s="125" t="str">
        <f>Checklist!B134</f>
        <v>This entity requires additional vehicle security inspections at any other times (vehicle left unattended, driver change, etc.).</v>
      </c>
      <c r="D87" s="126" t="s">
        <v>947</v>
      </c>
      <c r="E87" s="145" t="s">
        <v>528</v>
      </c>
      <c r="F87" s="127" t="str">
        <f>IF(Checklist!C134="X", "Not Applicable", IF(Checklist!D134="", "Awaiting Response", IF(Checklist!D134&gt;3, "Component Met - Maintain Situational Awareness", IF(Checklist!D134&lt;4,"3 Low Priority - Corrective Actions Recommended To Be Taken At Earliest Convenience."))))</f>
        <v>Awaiting Response</v>
      </c>
      <c r="G87" s="88">
        <f>IF(F87="3 Low Priority - Corrective Actions Recommended To Be Taken At Earliest Convenience.", 1, 0)</f>
        <v>0</v>
      </c>
      <c r="H87" s="88">
        <f t="shared" si="11"/>
        <v>1</v>
      </c>
      <c r="I87" s="88">
        <f t="shared" si="12"/>
        <v>1</v>
      </c>
      <c r="K87" s="107" t="str">
        <f t="shared" si="13"/>
        <v/>
      </c>
      <c r="L87" s="107" t="str">
        <f t="shared" si="14"/>
        <v/>
      </c>
      <c r="M87" s="107" t="str">
        <f t="shared" si="15"/>
        <v/>
      </c>
    </row>
    <row r="88" spans="1:13" ht="47.25" x14ac:dyDescent="0.25">
      <c r="A88" s="254" t="s">
        <v>520</v>
      </c>
      <c r="B88" s="128" t="s">
        <v>1066</v>
      </c>
      <c r="C88" s="125" t="str">
        <f>Checklist!B142</f>
        <v>This entity has participated in or received some type of domain awareness/SAR/counterterrorism training.</v>
      </c>
      <c r="D88" s="126" t="s">
        <v>948</v>
      </c>
      <c r="E88" s="143" t="s">
        <v>504</v>
      </c>
      <c r="F88" s="127" t="str">
        <f>IF(Checklist!C142="X", "Not Applicable", IF(Checklist!D142="", "Awaiting Response", IF(Checklist!D142&gt;3, "Component Met - Maintain Situational Awareness", IF(Checklist!D142&lt;4,"1 High Priority - Immediate Corrective Actions Recommended"))))</f>
        <v>Awaiting Response</v>
      </c>
      <c r="G88" s="88">
        <f>IF(F88="1 High Priority - Immediate Corrective Actions Recommended", 1, 0)</f>
        <v>0</v>
      </c>
      <c r="H88" s="88">
        <f t="shared" si="11"/>
        <v>1</v>
      </c>
      <c r="I88" s="88">
        <f t="shared" si="12"/>
        <v>1</v>
      </c>
      <c r="K88" s="107" t="str">
        <f t="shared" si="13"/>
        <v/>
      </c>
      <c r="L88" s="107" t="str">
        <f t="shared" si="14"/>
        <v/>
      </c>
      <c r="M88" s="107" t="str">
        <f t="shared" si="15"/>
        <v/>
      </c>
    </row>
    <row r="89" spans="1:13" ht="47.25" x14ac:dyDescent="0.25">
      <c r="A89" s="254" t="s">
        <v>520</v>
      </c>
      <c r="B89" s="128" t="s">
        <v>1067</v>
      </c>
      <c r="C89" s="125" t="str">
        <f>Checklist!B143</f>
        <v>This entity has policies requiring employees to report security related “suspicious activities” to management and/or law enforcement.</v>
      </c>
      <c r="D89" s="126" t="s">
        <v>949</v>
      </c>
      <c r="E89" s="143" t="s">
        <v>504</v>
      </c>
      <c r="F89" s="127" t="str">
        <f>IF(Checklist!C143="X", "Not Applicable", IF(Checklist!D143="", "Awaiting Response", IF(Checklist!D143&gt;3, "Component Met - Maintain Situational Awareness", IF(Checklist!D143&lt;4,"1 High Priority - Immediate Corrective Actions Recommended"))))</f>
        <v>Awaiting Response</v>
      </c>
      <c r="G89" s="88">
        <f>IF(F89="1 High Priority - Immediate Corrective Actions Recommended", 1, 0)</f>
        <v>0</v>
      </c>
      <c r="H89" s="88">
        <f t="shared" si="11"/>
        <v>1</v>
      </c>
      <c r="I89" s="88">
        <f t="shared" si="12"/>
        <v>1</v>
      </c>
      <c r="K89" s="107" t="str">
        <f t="shared" si="13"/>
        <v/>
      </c>
      <c r="L89" s="107" t="str">
        <f t="shared" si="14"/>
        <v/>
      </c>
      <c r="M89" s="107" t="str">
        <f t="shared" si="15"/>
        <v/>
      </c>
    </row>
    <row r="90" spans="1:13" ht="47.25" x14ac:dyDescent="0.25">
      <c r="A90" s="157" t="s">
        <v>520</v>
      </c>
      <c r="B90" s="128" t="s">
        <v>1068</v>
      </c>
      <c r="C90" s="125" t="str">
        <f>Checklist!B144</f>
        <v>This entity has notification procedures (who to call, when to call, etc.) for all personnel upon observing suspicious activity.</v>
      </c>
      <c r="D90" s="125" t="s">
        <v>950</v>
      </c>
      <c r="E90" s="144" t="s">
        <v>523</v>
      </c>
      <c r="F90" s="127" t="str">
        <f>IF(Checklist!C144="X", "Not Applicable", IF(Checklist!D144="", "Awaiting Response", IF(Checklist!D144&gt;3, "Component Met - Maintain Situational Awareness", IF(Checklist!D144&lt;4,"2 Medium Priority - Prompt Corrective Actions Recommended"))))</f>
        <v>Awaiting Response</v>
      </c>
      <c r="G90" s="88">
        <f>IF(F90="2 Medium Priority - Prompt Corrective Actions Recommended", 1, 0)</f>
        <v>0</v>
      </c>
      <c r="H90" s="88">
        <f t="shared" si="11"/>
        <v>1</v>
      </c>
      <c r="I90" s="88">
        <f t="shared" si="12"/>
        <v>1</v>
      </c>
      <c r="K90" s="107" t="str">
        <f t="shared" si="13"/>
        <v/>
      </c>
      <c r="L90" s="107" t="str">
        <f t="shared" si="14"/>
        <v/>
      </c>
      <c r="M90" s="107" t="str">
        <f t="shared" si="15"/>
        <v/>
      </c>
    </row>
    <row r="91" spans="1:13" ht="31.5" x14ac:dyDescent="0.25">
      <c r="A91" s="156" t="s">
        <v>520</v>
      </c>
      <c r="B91" s="128" t="s">
        <v>1069</v>
      </c>
      <c r="C91" s="125" t="str">
        <f>Checklist!B145</f>
        <v xml:space="preserve">This entity has policies requiring a written report be filed for suspicious activities observed.  </v>
      </c>
      <c r="D91" s="126" t="s">
        <v>951</v>
      </c>
      <c r="E91" s="145" t="s">
        <v>528</v>
      </c>
      <c r="F91" s="127" t="str">
        <f>IF(Checklist!C145="X", "Not Applicable", IF(Checklist!D145="", "Awaiting Response", IF(Checklist!D145&gt;3, "Component Met - Maintain Situational Awareness", IF(Checklist!D145&lt;4,"3 Low Priority - Corrective Actions Recommended To Be Taken At Earliest Convenience."))))</f>
        <v>Awaiting Response</v>
      </c>
      <c r="G91" s="88">
        <f>IF(F91="3 Low Priority - Corrective Actions Recommended To Be Taken At Earliest Convenience.", 1, 0)</f>
        <v>0</v>
      </c>
      <c r="H91" s="88">
        <f t="shared" si="11"/>
        <v>1</v>
      </c>
      <c r="I91" s="88">
        <f t="shared" si="12"/>
        <v>1</v>
      </c>
      <c r="K91" s="107" t="str">
        <f t="shared" si="13"/>
        <v/>
      </c>
      <c r="L91" s="107" t="str">
        <f t="shared" si="14"/>
        <v/>
      </c>
      <c r="M91" s="107" t="str">
        <f t="shared" si="15"/>
        <v/>
      </c>
    </row>
    <row r="92" spans="1:13" ht="63" x14ac:dyDescent="0.25">
      <c r="A92" s="255" t="s">
        <v>521</v>
      </c>
      <c r="B92" s="128" t="s">
        <v>1072</v>
      </c>
      <c r="C92" s="125" t="str">
        <f>Checklist!B160</f>
        <v>This entity requires specific security protocols be followed in the event a trip must be delayed, discontinued, requires multiple days to complete or exceeds hours-of-service regulations.</v>
      </c>
      <c r="D92" s="125" t="s">
        <v>952</v>
      </c>
      <c r="E92" s="144" t="s">
        <v>523</v>
      </c>
      <c r="F92" s="127" t="str">
        <f>IF(Checklist!C160="X", "Not Applicable", IF(Checklist!D160="", "Awaiting Response", IF(Checklist!D160&gt;3, "Component Met - Maintain Situational Awareness", IF(Checklist!D160&lt;4,"2 Medium Priority - Prompt Corrective Actions Recommended"))))</f>
        <v>Awaiting Response</v>
      </c>
      <c r="G92" s="88">
        <f>IF(F92="2 Medium Priority - Prompt Corrective Actions Recommended", 1, 0)</f>
        <v>0</v>
      </c>
      <c r="H92" s="88">
        <f t="shared" si="11"/>
        <v>1</v>
      </c>
      <c r="I92" s="88">
        <f t="shared" si="12"/>
        <v>1</v>
      </c>
      <c r="K92" s="107" t="str">
        <f t="shared" si="13"/>
        <v/>
      </c>
      <c r="L92" s="107" t="str">
        <f t="shared" si="14"/>
        <v/>
      </c>
      <c r="M92" s="107" t="str">
        <f t="shared" si="15"/>
        <v/>
      </c>
    </row>
    <row r="93" spans="1:13" ht="63" x14ac:dyDescent="0.25">
      <c r="A93" s="156" t="s">
        <v>522</v>
      </c>
      <c r="B93" s="128" t="s">
        <v>1070</v>
      </c>
      <c r="C93" s="125" t="str">
        <f>Checklist!B162</f>
        <v>This entity prohibits drivers from diverting from authorized routes, making unauthorized pickups or stopping at unauthorized locations without justification.</v>
      </c>
      <c r="D93" s="126" t="s">
        <v>953</v>
      </c>
      <c r="E93" s="143" t="s">
        <v>504</v>
      </c>
      <c r="F93" s="127" t="str">
        <f>IF(Checklist!C162="X", "Not Applicable", IF(Checklist!D162="", "Awaiting Response", IF(Checklist!D162&gt;3, "Component Met - Maintain Situational Awareness", IF(Checklist!D162&lt;4,"1 High Priority - Immediate Corrective Actions Recommended"))))</f>
        <v>Awaiting Response</v>
      </c>
      <c r="G93" s="88">
        <f>IF(F93="1 High Priority - Immediate Corrective Actions Recommended", 1, 0)</f>
        <v>0</v>
      </c>
      <c r="H93" s="88">
        <f t="shared" si="11"/>
        <v>1</v>
      </c>
      <c r="I93" s="88">
        <f t="shared" si="12"/>
        <v>1</v>
      </c>
      <c r="K93" s="107" t="str">
        <f t="shared" si="13"/>
        <v/>
      </c>
      <c r="L93" s="107" t="str">
        <f t="shared" si="14"/>
        <v/>
      </c>
      <c r="M93" s="107" t="str">
        <f t="shared" si="15"/>
        <v/>
      </c>
    </row>
    <row r="94" spans="1:13" ht="47.25" x14ac:dyDescent="0.25">
      <c r="A94" s="156" t="s">
        <v>522</v>
      </c>
      <c r="B94" s="128" t="s">
        <v>1071</v>
      </c>
      <c r="C94" s="125" t="str">
        <f>Checklist!B163</f>
        <v>This entity has identified alternate routes in the event primary routes cannot be used under certain security related emergencies.</v>
      </c>
      <c r="D94" s="125" t="s">
        <v>954</v>
      </c>
      <c r="E94" s="145" t="s">
        <v>528</v>
      </c>
      <c r="F94" s="127" t="str">
        <f>IF(Checklist!C163="X", "Not Applicable", IF(Checklist!D163="", "Awaiting Response", IF(Checklist!D163&gt;3, "Component Met - Maintain Situational Awareness", IF(Checklist!D163&lt;4,"3 Low Priority - Corrective Actions Recommended To Be Taken At Earliest Convenience."))))</f>
        <v>Awaiting Response</v>
      </c>
      <c r="G94" s="88">
        <f t="shared" ref="G94:G99" si="16">IF(F94="3 Low Priority - Corrective Actions Recommended To Be Taken At Earliest Convenience.", 1, 0)</f>
        <v>0</v>
      </c>
      <c r="H94" s="88">
        <f t="shared" si="11"/>
        <v>1</v>
      </c>
      <c r="I94" s="88">
        <f t="shared" si="12"/>
        <v>1</v>
      </c>
      <c r="K94" s="107" t="str">
        <f t="shared" si="13"/>
        <v/>
      </c>
      <c r="L94" s="107" t="str">
        <f t="shared" si="14"/>
        <v/>
      </c>
      <c r="M94" s="107" t="str">
        <f t="shared" si="15"/>
        <v/>
      </c>
    </row>
    <row r="95" spans="1:13" ht="31.5" x14ac:dyDescent="0.25">
      <c r="A95" s="255" t="s">
        <v>516</v>
      </c>
      <c r="B95" s="124" t="s">
        <v>1073</v>
      </c>
      <c r="C95" s="125" t="str">
        <f>Checklist!B103</f>
        <v>This entity equips vehicles or provides drivers with panic button capability.</v>
      </c>
      <c r="D95" s="125" t="s">
        <v>955</v>
      </c>
      <c r="E95" s="145" t="s">
        <v>528</v>
      </c>
      <c r="F95" s="127" t="str">
        <f>IF(Checklist!C103="X", "Not Applicable", IF(Checklist!D103="", "Awaiting Response", IF(Checklist!D103&gt;3, "Component Met - Maintain Situational Awareness", IF(Checklist!D103&lt;4,"3 Low Priority - Corrective Actions Recommended To Be Taken At Earliest Convenience."))))</f>
        <v>Awaiting Response</v>
      </c>
      <c r="G95" s="88">
        <f t="shared" si="16"/>
        <v>0</v>
      </c>
      <c r="H95" s="88">
        <f t="shared" si="11"/>
        <v>1</v>
      </c>
      <c r="I95" s="88">
        <f t="shared" si="12"/>
        <v>1</v>
      </c>
      <c r="K95" s="107" t="str">
        <f t="shared" si="13"/>
        <v/>
      </c>
      <c r="L95" s="107" t="str">
        <f t="shared" si="14"/>
        <v/>
      </c>
      <c r="M95" s="107" t="str">
        <f t="shared" si="15"/>
        <v/>
      </c>
    </row>
    <row r="96" spans="1:13" ht="63" x14ac:dyDescent="0.25">
      <c r="A96" s="254" t="s">
        <v>516</v>
      </c>
      <c r="B96" s="124" t="s">
        <v>1074</v>
      </c>
      <c r="C96" s="125" t="str">
        <f>Checklist!B104</f>
        <v>This entity uses a unique distress code or signals to allow dispatch and drivers or other employees to communicate in the event of an emergency situation.</v>
      </c>
      <c r="D96" s="126" t="s">
        <v>956</v>
      </c>
      <c r="E96" s="145" t="s">
        <v>528</v>
      </c>
      <c r="F96" s="127" t="str">
        <f>IF(Checklist!C104="X", "Not Applicable", IF(Checklist!D104="", "Awaiting Response", IF(Checklist!D104&gt;3, "Component Met - Maintain Situational Awareness", IF(Checklist!D104&lt;4,"3 Low Priority - Corrective Actions Recommended To Be Taken At Earliest Convenience."))))</f>
        <v>Awaiting Response</v>
      </c>
      <c r="G96" s="88">
        <f t="shared" si="16"/>
        <v>0</v>
      </c>
      <c r="H96" s="88">
        <f t="shared" si="11"/>
        <v>1</v>
      </c>
      <c r="I96" s="88">
        <f t="shared" si="12"/>
        <v>1</v>
      </c>
      <c r="K96" s="107" t="str">
        <f t="shared" si="13"/>
        <v/>
      </c>
      <c r="L96" s="107" t="str">
        <f t="shared" si="14"/>
        <v/>
      </c>
      <c r="M96" s="107" t="str">
        <f t="shared" si="15"/>
        <v/>
      </c>
    </row>
    <row r="97" spans="1:13" ht="31.5" x14ac:dyDescent="0.25">
      <c r="A97" s="254" t="s">
        <v>516</v>
      </c>
      <c r="B97" s="129" t="s">
        <v>1075</v>
      </c>
      <c r="C97" s="125" t="str">
        <f>IF(OR(Profile!$A$14="Motorcoach (OTRB) Company",Profile!$A$14="Motorcoach (OTRB) Terminal",Profile!$A$14="Motorcoach / School Bus Company"), Checklist!B105, "X")</f>
        <v>X</v>
      </c>
      <c r="D97" s="132" t="str">
        <f>IF(C97="X", "X", "Standard:  This entity equips all buses with  an on-board, functioning and recording video camera.")</f>
        <v>X</v>
      </c>
      <c r="E97" s="145" t="s">
        <v>528</v>
      </c>
      <c r="F97" s="127" t="str">
        <f>IF(OR(Profile!$A$14="Trucking",Profile!$A$14="School Bus Company",Profile!$A$14="School District"),"Not Applicable",IF(Checklist!C105="X","Not Applicable",IF(Checklist!D105="","Awaiting Response",IF(Checklist!D105&gt;3,"Component Met - Maintain Situational Awareness",IF(Checklist!D105&lt;4,"3 Low Priority - Corrective Actions Recommended To Be Taken At Earliest Convenience.")))))</f>
        <v>Awaiting Response</v>
      </c>
      <c r="G97" s="88">
        <f t="shared" si="16"/>
        <v>0</v>
      </c>
      <c r="H97" s="88">
        <f t="shared" si="11"/>
        <v>1</v>
      </c>
      <c r="I97" s="88">
        <f t="shared" si="12"/>
        <v>1</v>
      </c>
      <c r="K97" s="107" t="str">
        <f t="shared" si="13"/>
        <v/>
      </c>
      <c r="L97" s="107" t="str">
        <f t="shared" si="14"/>
        <v/>
      </c>
      <c r="M97" s="107" t="str">
        <f t="shared" si="15"/>
        <v/>
      </c>
    </row>
    <row r="98" spans="1:13" ht="31.5" x14ac:dyDescent="0.25">
      <c r="A98" s="255" t="s">
        <v>516</v>
      </c>
      <c r="B98" s="130" t="s">
        <v>1075</v>
      </c>
      <c r="C98" s="125" t="str">
        <f>IF(OR(Profile!$A$14="School Bus Company",Profile!$A$14="School District",Profile!$A$14="Motorcoach / School Bus Company"), Checklist!B105, "X")</f>
        <v>X</v>
      </c>
      <c r="D98" s="132" t="str">
        <f>IF(C98="X", "X", "Standard:  This entity equips all buses with  an on-board, functioning and recording video camera.")</f>
        <v>X</v>
      </c>
      <c r="E98" s="145" t="s">
        <v>528</v>
      </c>
      <c r="F98" s="127" t="str">
        <f>IF(OR(Profile!$A$14="Trucking", Profile!$A$14="Motorcoach (OTRB) Company", Profile!$A$14="Motorcoach (OTRB) Terminal"), "Not Applicable", IF(Checklist!C105="X", "Not Applicable", IF(Checklist!D105="", "Awaiting Response", IF(Checklist!D105&gt;3, "Component Met - Maintain Situational Awareness", IF(Checklist!D105&lt;4,"3 Low Priority - Corrective Actions Recommended To Be Taken At Earliest Convenience.")))))</f>
        <v>Awaiting Response</v>
      </c>
      <c r="G98" s="88">
        <f t="shared" si="16"/>
        <v>0</v>
      </c>
      <c r="H98" s="88">
        <f t="shared" si="11"/>
        <v>1</v>
      </c>
      <c r="I98" s="88">
        <f t="shared" si="12"/>
        <v>1</v>
      </c>
      <c r="K98" s="107" t="str">
        <f t="shared" si="13"/>
        <v/>
      </c>
      <c r="L98" s="107" t="str">
        <f t="shared" si="14"/>
        <v/>
      </c>
      <c r="M98" s="107" t="str">
        <f t="shared" si="15"/>
        <v/>
      </c>
    </row>
    <row r="99" spans="1:13" ht="31.5" x14ac:dyDescent="0.25">
      <c r="A99" s="254" t="s">
        <v>516</v>
      </c>
      <c r="B99" s="131" t="s">
        <v>1075</v>
      </c>
      <c r="C99" s="125" t="str">
        <f>IF(Profile!$A$14="Trucking", Checklist!B105, "X")</f>
        <v>X</v>
      </c>
      <c r="D99" s="132" t="str">
        <f>IF(C99="X", "X", "Standard:  This entity equips all trucks with an an on-board, functioning and recording video camera (may be interior or exterior mount)")</f>
        <v>X</v>
      </c>
      <c r="E99" s="145" t="s">
        <v>528</v>
      </c>
      <c r="F99" s="127" t="str">
        <f>IF(OR(Profile!$A$14="Motorcoach (OTRB) Company", Profile!$A$14="Motorcoach (OTRB) Terminal", Profile!$A$14="School Bus Company", Profile!$A$14="School District", Profile!$A$14="Motorcoach / School Bus Company"), "Not Applicable", IF(Checklist!C105="X", "Not Applicable", IF(Checklist!D105="", "Awaiting Response", IF(Checklist!D105&gt;3, "Component Met - Maintain Situational Awareness", IF(Checklist!D105&lt;4,"3 Low Priority - Corrective Actions Recommended To Be Taken At Earliest Convenience.")))))</f>
        <v>Awaiting Response</v>
      </c>
      <c r="G99" s="88">
        <f t="shared" si="16"/>
        <v>0</v>
      </c>
      <c r="H99" s="88">
        <f t="shared" si="11"/>
        <v>1</v>
      </c>
      <c r="I99" s="88">
        <f t="shared" si="12"/>
        <v>1</v>
      </c>
      <c r="K99" s="107" t="str">
        <f t="shared" si="13"/>
        <v/>
      </c>
      <c r="L99" s="107" t="str">
        <f t="shared" si="14"/>
        <v/>
      </c>
      <c r="M99" s="107" t="str">
        <f t="shared" si="15"/>
        <v/>
      </c>
    </row>
    <row r="100" spans="1:13" ht="31.5" x14ac:dyDescent="0.25">
      <c r="A100" s="254" t="s">
        <v>517</v>
      </c>
      <c r="B100" s="129" t="s">
        <v>1076</v>
      </c>
      <c r="C100" s="125" t="str">
        <f>IF(OR(Profile!$A$14="Motorcoach (OTRB) Company",Profile!$A$14="Motorcoach (OTRB) Terminal",Profile!$A$14="Motorcoach / School Bus Company"), Checklist!B111, "X")</f>
        <v>X</v>
      </c>
      <c r="D100" s="125" t="str">
        <f>IF(C100="X", "X", "Standard:  This entity requires the use of locks on vehicle cargo or storage doors or other openings.")</f>
        <v>X</v>
      </c>
      <c r="E100" s="143" t="s">
        <v>504</v>
      </c>
      <c r="F100" s="127" t="str">
        <f>IF(Checklist!C111="X", "Not Applicable", IF(Checklist!D111="", "Awaiting Response", IF(Checklist!D111&gt;3, "Component Met - Maintain Situational Awareness", IF(Checklist!D111&lt;4,"1 High Priority - Immediate Corrective Actions Recommended"))))</f>
        <v>Not Applicable</v>
      </c>
      <c r="G100" s="88">
        <f>IF(F100="1 High Priority - Immediate Corrective Actions Recommended", 1, 0)</f>
        <v>0</v>
      </c>
      <c r="H100" s="88">
        <f t="shared" si="11"/>
        <v>0</v>
      </c>
      <c r="I100" s="88">
        <f t="shared" si="12"/>
        <v>0</v>
      </c>
      <c r="K100" s="107" t="str">
        <f t="shared" si="13"/>
        <v/>
      </c>
      <c r="L100" s="107" t="str">
        <f t="shared" si="14"/>
        <v/>
      </c>
      <c r="M100" s="107" t="str">
        <f t="shared" si="15"/>
        <v/>
      </c>
    </row>
    <row r="101" spans="1:13" ht="31.5" x14ac:dyDescent="0.25">
      <c r="A101" s="254" t="s">
        <v>517</v>
      </c>
      <c r="B101" s="130" t="s">
        <v>1077</v>
      </c>
      <c r="C101" s="125" t="str">
        <f>IF(OR(Profile!$A$14="School Bus Company",Profile!$A$14="School District",Profile!$A$14="Motorcoach / School Bus Company"), Checklist!B116, "X")</f>
        <v>X</v>
      </c>
      <c r="D101" s="125" t="str">
        <f>IF(C101="X", "X", "Standard:  This entity requires the use of locks on vehicle cargo or storage doors or other openings.")</f>
        <v>X</v>
      </c>
      <c r="E101" s="143" t="s">
        <v>504</v>
      </c>
      <c r="F101" s="127" t="str">
        <f>IF(Checklist!C116="X", "Not Applicable", IF(Checklist!D116="", "Awaiting Response", IF(Checklist!D116&gt;3, "Component Met - Maintain Situational Awareness", IF(Checklist!D116&lt;4,"1 High Priority - Immediate Corrective Actions Recommended"))))</f>
        <v>Not Applicable</v>
      </c>
      <c r="G101" s="88">
        <f>IF(F101="1 High Priority - Immediate Corrective Actions Recommended", 1, 0)</f>
        <v>0</v>
      </c>
      <c r="H101" s="88">
        <f t="shared" si="11"/>
        <v>0</v>
      </c>
      <c r="I101" s="88">
        <f t="shared" si="12"/>
        <v>0</v>
      </c>
      <c r="K101" s="107" t="str">
        <f t="shared" si="13"/>
        <v/>
      </c>
      <c r="L101" s="107" t="str">
        <f t="shared" si="14"/>
        <v/>
      </c>
      <c r="M101" s="107" t="str">
        <f t="shared" si="15"/>
        <v/>
      </c>
    </row>
    <row r="102" spans="1:13" ht="31.5" x14ac:dyDescent="0.25">
      <c r="A102" s="254" t="s">
        <v>517</v>
      </c>
      <c r="B102" s="131" t="s">
        <v>1078</v>
      </c>
      <c r="C102" s="125" t="str">
        <f>IF(Profile!$A$14="Trucking", Checklist!B121, "X")</f>
        <v>X</v>
      </c>
      <c r="D102" s="125" t="str">
        <f>IF(C102="X", "X", "Standard:  This trucking entity provides appropriate locks for cargo doors/hatches and valves and requires their use. ")</f>
        <v>X</v>
      </c>
      <c r="E102" s="143" t="s">
        <v>504</v>
      </c>
      <c r="F102" s="127" t="str">
        <f>IF(Checklist!C121="X", "Not Applicable", IF(Checklist!D121="", "Awaiting Response", IF(Checklist!D121&gt;3, "Component Met - Maintain Situational Awareness", IF(Checklist!D121&lt;4,"1 High Priority - Immediate Corrective Actions Recommended"))))</f>
        <v>Not Applicable</v>
      </c>
      <c r="G102" s="88">
        <f>IF(F102="1 High Priority - Immediate Corrective Actions Recommended", 1, 0)</f>
        <v>0</v>
      </c>
      <c r="H102" s="88">
        <f t="shared" ref="H102:H127" si="17">IF(F102="Not Applicable", 0, 1)</f>
        <v>0</v>
      </c>
      <c r="I102" s="88">
        <f t="shared" ref="I102:I127" si="18">IF(F102="Awaiting Response", 1, 0)</f>
        <v>0</v>
      </c>
      <c r="K102" s="107" t="str">
        <f t="shared" ref="K102:K127" si="19">IF(F102="1 High Priority - Immediate Corrective Actions Recommended", 1, "")</f>
        <v/>
      </c>
      <c r="L102" s="107" t="str">
        <f t="shared" ref="L102:L127" si="20">IF(F102="2 Medium Priority - Prompt Corrective Actions Recommended", 1, "")</f>
        <v/>
      </c>
      <c r="M102" s="107" t="str">
        <f t="shared" ref="M102:M127" si="21">IF(F102="3 Low Priority - Corrective Actions Recommended To Be Taken At Earliest Convenience.", 1, "")</f>
        <v/>
      </c>
    </row>
    <row r="103" spans="1:13" ht="31.5" x14ac:dyDescent="0.25">
      <c r="A103" s="254" t="s">
        <v>517</v>
      </c>
      <c r="B103" s="129" t="s">
        <v>1079</v>
      </c>
      <c r="C103" s="125" t="str">
        <f>IF(OR(Profile!$A$14="Motorcoach (OTRB) Company",Profile!$A$14="Motorcoach (OTRB) Terminal",Profile!$A$14="Motorcoach / School Bus Company"), Checklist!B112, "X")</f>
        <v>X</v>
      </c>
      <c r="D103" s="132" t="str">
        <f>IF(C103="X", "X", "Standard:  This motor coach entity equips vehicles with a safety/security barrier between the driver and passengers.")</f>
        <v>X</v>
      </c>
      <c r="E103" s="145" t="s">
        <v>528</v>
      </c>
      <c r="F103" s="127" t="str">
        <f>IF(Checklist!C112="X", "Not Applicable", IF(Checklist!D112="", "Awaiting Response", IF(Checklist!D112&gt;3, "Component Met - Maintain Situational Awareness", IF(Checklist!D112&lt;4,"3 Low Priority - Corrective Actions Recommended To Be Taken At Earliest Convenience."))))</f>
        <v>Not Applicable</v>
      </c>
      <c r="G103" s="88">
        <f>IF(F103="3 Low Priority - Corrective Actions Recommended To Be Taken At Earliest Convenience.", 1, 0)</f>
        <v>0</v>
      </c>
      <c r="H103" s="88">
        <f t="shared" si="17"/>
        <v>0</v>
      </c>
      <c r="I103" s="88">
        <f t="shared" si="18"/>
        <v>0</v>
      </c>
      <c r="K103" s="107" t="str">
        <f t="shared" si="19"/>
        <v/>
      </c>
      <c r="L103" s="107" t="str">
        <f t="shared" si="20"/>
        <v/>
      </c>
      <c r="M103" s="107" t="str">
        <f t="shared" si="21"/>
        <v/>
      </c>
    </row>
    <row r="104" spans="1:13" ht="31.5" x14ac:dyDescent="0.25">
      <c r="A104" s="254" t="s">
        <v>517</v>
      </c>
      <c r="B104" s="134" t="s">
        <v>1080</v>
      </c>
      <c r="C104" s="135" t="s">
        <v>524</v>
      </c>
      <c r="D104" s="136" t="s">
        <v>525</v>
      </c>
      <c r="E104" s="144" t="s">
        <v>523</v>
      </c>
      <c r="F104" s="137" t="s">
        <v>525</v>
      </c>
      <c r="G104" s="88">
        <f>IF(F104="2 Medium Priority - Prompt Corrective Actions Recommended", 1, 0)</f>
        <v>0</v>
      </c>
      <c r="H104" s="88">
        <f t="shared" si="17"/>
        <v>0</v>
      </c>
      <c r="I104" s="88">
        <f t="shared" si="18"/>
        <v>0</v>
      </c>
      <c r="K104" s="107" t="str">
        <f t="shared" si="19"/>
        <v/>
      </c>
      <c r="L104" s="107" t="str">
        <f t="shared" si="20"/>
        <v/>
      </c>
      <c r="M104" s="107" t="str">
        <f t="shared" si="21"/>
        <v/>
      </c>
    </row>
    <row r="105" spans="1:13" ht="31.5" x14ac:dyDescent="0.25">
      <c r="A105" s="254" t="s">
        <v>517</v>
      </c>
      <c r="B105" s="131" t="s">
        <v>1081</v>
      </c>
      <c r="C105" s="125" t="str">
        <f>IF(Profile!$A$14="Trucking", Checklist!B122, "X")</f>
        <v>X</v>
      </c>
      <c r="D105" s="132" t="str">
        <f>IF(C105="X", "X", "Standard:  This trucking entity provides an adequate supply of appropriate seals for cargo doors, valves and/or hatch openings. ")</f>
        <v>X</v>
      </c>
      <c r="E105" s="144" t="s">
        <v>523</v>
      </c>
      <c r="F105" s="127" t="str">
        <f>IF(Checklist!C122="X", "Not Applicable", IF(Checklist!D122="", "Awaiting Response", IF(Checklist!D122&gt;3, "Component Met - Maintain Situational Awareness", IF(Checklist!D122&lt;4,"2 Medium Priority - Prompt Corrective Actions Recommended"))))</f>
        <v>Not Applicable</v>
      </c>
      <c r="G105" s="88">
        <f>IF(F105="2 Medium Priority - Prompt Corrective Actions Recommended", 1, 0)</f>
        <v>0</v>
      </c>
      <c r="H105" s="88">
        <f t="shared" si="17"/>
        <v>0</v>
      </c>
      <c r="I105" s="88">
        <f t="shared" si="18"/>
        <v>0</v>
      </c>
      <c r="K105" s="107" t="str">
        <f t="shared" si="19"/>
        <v/>
      </c>
      <c r="L105" s="107" t="str">
        <f t="shared" si="20"/>
        <v/>
      </c>
      <c r="M105" s="107" t="str">
        <f t="shared" si="21"/>
        <v/>
      </c>
    </row>
    <row r="106" spans="1:13" ht="31.5" x14ac:dyDescent="0.25">
      <c r="A106" s="255" t="s">
        <v>517</v>
      </c>
      <c r="B106" s="129" t="s">
        <v>1082</v>
      </c>
      <c r="C106" s="125" t="str">
        <f>IF(OR(Profile!$A$14="Motorcoach (OTRB) Company",Profile!$A$14="Motorcoach (OTRB) Terminal",Profile!$A$14="Motorcoach / School Bus Company"), Checklist!B113, "X")</f>
        <v>X</v>
      </c>
      <c r="D106" s="132" t="str">
        <f>IF(C106="X", "X", "Standard:  This entity uses some type of supplemental passenger screening system on motor coaches.")</f>
        <v>X</v>
      </c>
      <c r="E106" s="144" t="s">
        <v>523</v>
      </c>
      <c r="F106" s="127" t="str">
        <f>IF(Checklist!C113="X", "Not Applicable", IF(Checklist!D113="", "Awaiting Response", IF(Checklist!D113&gt;3, "Component Met - Maintain Situational Awareness", IF(Checklist!D113&lt;4,"2 Medium Priority - Prompt Corrective Actions Recommended"))))</f>
        <v>Not Applicable</v>
      </c>
      <c r="G106" s="88">
        <f>IF(F106="2 Medium Priority - Prompt Corrective Actions Recommended", 1, 0)</f>
        <v>0</v>
      </c>
      <c r="H106" s="88">
        <f t="shared" si="17"/>
        <v>0</v>
      </c>
      <c r="I106" s="88">
        <f t="shared" si="18"/>
        <v>0</v>
      </c>
      <c r="K106" s="107" t="str">
        <f t="shared" si="19"/>
        <v/>
      </c>
      <c r="L106" s="107" t="str">
        <f t="shared" si="20"/>
        <v/>
      </c>
      <c r="M106" s="107" t="str">
        <f t="shared" si="21"/>
        <v/>
      </c>
    </row>
    <row r="107" spans="1:13" ht="31.5" x14ac:dyDescent="0.25">
      <c r="A107" s="254" t="s">
        <v>517</v>
      </c>
      <c r="B107" s="134" t="s">
        <v>1083</v>
      </c>
      <c r="C107" s="125" t="str">
        <f>IF(OR(Profile!$A$14="School Bus Company",Profile!$A$14="School District",Profile!$A$14="Motorcoach / School Bus Company"), Checklist!B118, "X")</f>
        <v>X</v>
      </c>
      <c r="D107" s="132" t="str">
        <f>IF(C107="X", "X", "Standard:  All extracurricular transports require the presence of a school official (other than driver).")</f>
        <v>X</v>
      </c>
      <c r="E107" s="145" t="s">
        <v>528</v>
      </c>
      <c r="F107" s="127" t="str">
        <f>IF(Checklist!C118="X", "Not Applicable", IF(Checklist!D118="", "Awaiting Response", IF(Checklist!D118&gt;3, "Component Met - Maintain Situational Awareness", IF(Checklist!D118&lt;4,"3 Low Priority - Corrective Actions Recommended To Be Taken At Earliest Convenience."))))</f>
        <v>Not Applicable</v>
      </c>
      <c r="G107" s="88">
        <f>IF(F107="3 Low Priority - Corrective Actions Recommended To Be Taken At Earliest Convenience.", 1, 0)</f>
        <v>0</v>
      </c>
      <c r="H107" s="88">
        <f t="shared" si="17"/>
        <v>0</v>
      </c>
      <c r="I107" s="88">
        <f t="shared" si="18"/>
        <v>0</v>
      </c>
      <c r="K107" s="107" t="str">
        <f t="shared" si="19"/>
        <v/>
      </c>
      <c r="L107" s="107" t="str">
        <f t="shared" si="20"/>
        <v/>
      </c>
      <c r="M107" s="107" t="str">
        <f t="shared" si="21"/>
        <v/>
      </c>
    </row>
    <row r="108" spans="1:13" ht="31.5" x14ac:dyDescent="0.25">
      <c r="A108" s="254" t="s">
        <v>517</v>
      </c>
      <c r="B108" s="131" t="s">
        <v>1084</v>
      </c>
      <c r="C108" s="125" t="str">
        <f>IF(Profile!$A$14="Trucking", Checklist!B123, "X")</f>
        <v>X</v>
      </c>
      <c r="D108" s="132" t="str">
        <f>IF(C108="X", "X", "Standard:   This entity provides some type of supplemental trailer security measures (i.e.; kingpin locks, glad-hand locks, high-grade door locks, any type of cargo alarm system, etc.)")</f>
        <v>X</v>
      </c>
      <c r="E108" s="145" t="s">
        <v>528</v>
      </c>
      <c r="F108" s="127" t="str">
        <f>IF(Checklist!C123="X", "Not Applicable", IF(Checklist!D123="", "Awaiting Response", IF(Checklist!D123&gt;3, "Component Met - Maintain Situational Awareness", IF(Checklist!D123&lt;4,"3 Low Priority - Corrective Actions Recommended To Be Taken At Earliest Convenience."))))</f>
        <v>Not Applicable</v>
      </c>
      <c r="G108" s="88">
        <f>IF(F108="3 Low Priority - Corrective Actions Recommended To Be Taken At Earliest Convenience.", 1, 0)</f>
        <v>0</v>
      </c>
      <c r="H108" s="88">
        <f t="shared" si="17"/>
        <v>0</v>
      </c>
      <c r="I108" s="88">
        <f t="shared" si="18"/>
        <v>0</v>
      </c>
      <c r="K108" s="107" t="str">
        <f t="shared" si="19"/>
        <v/>
      </c>
      <c r="L108" s="107" t="str">
        <f t="shared" si="20"/>
        <v/>
      </c>
      <c r="M108" s="107" t="str">
        <f t="shared" si="21"/>
        <v/>
      </c>
    </row>
    <row r="109" spans="1:13" ht="31.5" x14ac:dyDescent="0.25">
      <c r="A109" s="254" t="s">
        <v>517</v>
      </c>
      <c r="B109" s="129" t="s">
        <v>1085</v>
      </c>
      <c r="C109" s="141" t="str">
        <f>IF(OR(Profile!$A$14="Motorcoach (OTRB) Company",Profile!$A$14="Motorcoach (OTRB) Terminal",Profile!$A$14="Motorcoach / School Bus Company"), Checklist!B114, "X")</f>
        <v>X</v>
      </c>
      <c r="D109" s="141"/>
      <c r="E109" s="145" t="s">
        <v>528</v>
      </c>
      <c r="F109" s="127" t="str">
        <f>IF(Checklist!C114="X", "Not Applicable", IF(Checklist!D114="", "Awaiting Response", IF(Checklist!D114&gt;3, "Component Met - Maintain Situational Awareness", IF(Checklist!D114&lt;4,"3 Low Priority - Corrective Actions Recommended To Be Taken At Earliest Convenience."))))</f>
        <v>Not Applicable</v>
      </c>
      <c r="G109" s="88">
        <f>IF(F109="3 Low Priority - Corrective Actions Recommended To Be Taken At Earliest Convenience.", 1, 0)</f>
        <v>0</v>
      </c>
      <c r="H109" s="88">
        <f t="shared" si="17"/>
        <v>0</v>
      </c>
      <c r="I109" s="88">
        <f t="shared" si="18"/>
        <v>0</v>
      </c>
      <c r="K109" s="107" t="str">
        <f t="shared" si="19"/>
        <v/>
      </c>
      <c r="L109" s="107" t="str">
        <f t="shared" si="20"/>
        <v/>
      </c>
      <c r="M109" s="107" t="str">
        <f t="shared" si="21"/>
        <v/>
      </c>
    </row>
    <row r="110" spans="1:13" s="105" customFormat="1" ht="31.5" x14ac:dyDescent="0.25">
      <c r="A110" s="254" t="s">
        <v>517</v>
      </c>
      <c r="B110" s="134" t="s">
        <v>1086</v>
      </c>
      <c r="C110" s="141" t="str">
        <f>IF(OR(Profile!$A$14="School Bus Company",Profile!$A$14="School District",Profile!$A$14="Motorcoach / School Bus Company"), Checklist!B119, "X")</f>
        <v>X</v>
      </c>
      <c r="D110" s="258"/>
      <c r="E110" s="145" t="s">
        <v>528</v>
      </c>
      <c r="F110" s="127" t="str">
        <f>IF(Checklist!C119="X", "Not Applicable", IF(Checklist!D119="", "Awaiting Response", IF(Checklist!D119&gt;3, "Component Met - Maintain Situational Awareness", IF(Checklist!D119&lt;4,"3 Low Priority - Corrective Actions Recommended To Be Taken At Earliest Convenience."))))</f>
        <v>Not Applicable</v>
      </c>
      <c r="G110" s="107">
        <f>IF(F110="3 Low Priority - Corrective Actions Recommended To Be Taken At Earliest Convenience.", 1, 0)</f>
        <v>0</v>
      </c>
      <c r="H110" s="107">
        <f t="shared" si="17"/>
        <v>0</v>
      </c>
      <c r="I110" s="107">
        <f t="shared" si="18"/>
        <v>0</v>
      </c>
      <c r="J110" s="104"/>
      <c r="K110" s="107" t="str">
        <f t="shared" si="19"/>
        <v/>
      </c>
      <c r="L110" s="107" t="str">
        <f t="shared" si="20"/>
        <v/>
      </c>
      <c r="M110" s="107" t="str">
        <f t="shared" si="21"/>
        <v/>
      </c>
    </row>
    <row r="111" spans="1:13" ht="31.5" x14ac:dyDescent="0.25">
      <c r="A111" s="254" t="s">
        <v>517</v>
      </c>
      <c r="B111" s="131" t="s">
        <v>1087</v>
      </c>
      <c r="C111" s="141" t="str">
        <f>IF(Profile!$A$14="Trucking", Checklist!B124, "X")</f>
        <v>X</v>
      </c>
      <c r="D111" s="141"/>
      <c r="E111" s="145" t="s">
        <v>528</v>
      </c>
      <c r="F111" s="127" t="str">
        <f>IF(Checklist!C124="X", "Not Applicable", IF(Checklist!D124="", "Awaiting Response", IF(Checklist!D124&gt;3, "Component Met - Maintain Situational Awareness", IF(Checklist!D124&lt;4,"3 Low Priority - Corrective Actions Recommended To Be Taken At Earliest Convenience."))))</f>
        <v>Not Applicable</v>
      </c>
      <c r="G111" s="88">
        <f>IF(F111="3 Low Priority - Corrective Actions Recommended To Be Taken At Earliest Convenience.", 1, 0)</f>
        <v>0</v>
      </c>
      <c r="H111" s="88">
        <f t="shared" si="17"/>
        <v>0</v>
      </c>
      <c r="I111" s="88">
        <f t="shared" si="18"/>
        <v>0</v>
      </c>
      <c r="J111" s="104"/>
      <c r="K111" s="107" t="str">
        <f t="shared" si="19"/>
        <v/>
      </c>
      <c r="L111" s="107" t="str">
        <f t="shared" si="20"/>
        <v/>
      </c>
      <c r="M111" s="107" t="str">
        <f t="shared" si="21"/>
        <v/>
      </c>
    </row>
    <row r="112" spans="1:13" ht="31.5" x14ac:dyDescent="0.25">
      <c r="A112" s="254" t="s">
        <v>519</v>
      </c>
      <c r="B112" s="129" t="s">
        <v>1088</v>
      </c>
      <c r="C112" s="125" t="str">
        <f>IF(OR(Profile!$A$14="Motorcoach (OTRB) Company",Profile!$A$14="Motorcoach (OTRB) Terminal",Profile!$A$14="Motorcoach / School Bus Company"), Checklist!B136, "X")</f>
        <v>X</v>
      </c>
      <c r="D112" s="132" t="str">
        <f>IF(C112="X", "X", "Standard:  This motorcoach entity requires a 'passenger count' or ticket re-verification be taken any time passengers are allowed to exit and re-enter the bus.")</f>
        <v>X</v>
      </c>
      <c r="E112" s="144" t="s">
        <v>523</v>
      </c>
      <c r="F112" s="127" t="str">
        <f>IF(Checklist!C136="X", "Not Applicable", IF(Checklist!D136="", "Awaiting Response", IF(Checklist!D136&gt;3, "Component Met - Maintain Situational Awareness", IF(Checklist!D136&lt;4,"2 Medium Priority - Prompt Corrective Actions Recommended"))))</f>
        <v>Not Applicable</v>
      </c>
      <c r="G112" s="88">
        <f>IF(F112="2 Medium Priority - Prompt Corrective Actions Recommended", 1, 0)</f>
        <v>0</v>
      </c>
      <c r="H112" s="88">
        <f t="shared" si="17"/>
        <v>0</v>
      </c>
      <c r="I112" s="88">
        <f t="shared" si="18"/>
        <v>0</v>
      </c>
      <c r="J112" s="104"/>
      <c r="K112" s="107" t="str">
        <f t="shared" si="19"/>
        <v/>
      </c>
      <c r="L112" s="107" t="str">
        <f t="shared" si="20"/>
        <v/>
      </c>
      <c r="M112" s="107" t="str">
        <f t="shared" si="21"/>
        <v/>
      </c>
    </row>
    <row r="113" spans="1:13" ht="31.5" x14ac:dyDescent="0.25">
      <c r="A113" s="254" t="s">
        <v>519</v>
      </c>
      <c r="B113" s="130" t="s">
        <v>1089</v>
      </c>
      <c r="C113" s="125" t="str">
        <f>IF(OR(Profile!$A$14="School Bus Company",Profile!$A$14="School District",Profile!$A$14="Motorcoach / School Bus Company"), Checklist!B138, "X")</f>
        <v>X</v>
      </c>
      <c r="D113" s="132" t="str">
        <f>IF(C113="X", "X", "Standard:  This school bus entity requires a 'passenger count' be taken any time passengers are allowed to exit and re-enter the bus.")</f>
        <v>X</v>
      </c>
      <c r="E113" s="144" t="s">
        <v>523</v>
      </c>
      <c r="F113" s="127" t="str">
        <f>IF(Checklist!C138="X", "Not Applicable", IF(Checklist!D138="", "Awaiting Response", IF(Checklist!D138&gt;3, "Component Met - Maintain Situational Awareness", IF(Checklist!D138&lt;4,"2 Medium Priority - Prompt Corrective Actions Recommended"))))</f>
        <v>Not Applicable</v>
      </c>
      <c r="G113" s="88">
        <f>IF(F113="2 Medium Priority - Prompt Corrective Actions Recommended", 1, 0)</f>
        <v>0</v>
      </c>
      <c r="H113" s="88">
        <f t="shared" si="17"/>
        <v>0</v>
      </c>
      <c r="I113" s="88">
        <f t="shared" si="18"/>
        <v>0</v>
      </c>
      <c r="J113" s="104"/>
      <c r="K113" s="107" t="str">
        <f t="shared" si="19"/>
        <v/>
      </c>
      <c r="L113" s="107" t="str">
        <f t="shared" si="20"/>
        <v/>
      </c>
      <c r="M113" s="107" t="str">
        <f t="shared" si="21"/>
        <v/>
      </c>
    </row>
    <row r="114" spans="1:13" ht="31.5" x14ac:dyDescent="0.25">
      <c r="A114" s="254" t="s">
        <v>519</v>
      </c>
      <c r="B114" s="131" t="s">
        <v>1090</v>
      </c>
      <c r="C114" s="125" t="str">
        <f>IF(Profile!$A$14="Trucking", Checklist!B140, "X")</f>
        <v>X</v>
      </c>
      <c r="D114" s="132" t="str">
        <f>IF(C114="X", "X", "Standard:  This company requires drivers to verify (to the extent possible) that the materials being shipped match the trip manifest/shipping papers.")</f>
        <v>X</v>
      </c>
      <c r="E114" s="144" t="s">
        <v>523</v>
      </c>
      <c r="F114" s="127" t="str">
        <f>IF(Checklist!C140="X", "Not Applicable", IF(Checklist!D140="", "Awaiting Response", IF(Checklist!D140&gt;3, "Component Met - Maintain Situational Awareness", IF(Checklist!D140&lt;4,"2 Medium Priority - Prompt Corrective Actions Recommended"))))</f>
        <v>Not Applicable</v>
      </c>
      <c r="G114" s="88">
        <f>IF(F114="2 Medium Priority - Prompt Corrective Actions Recommended", 1, 0)</f>
        <v>0</v>
      </c>
      <c r="H114" s="88">
        <f t="shared" si="17"/>
        <v>0</v>
      </c>
      <c r="I114" s="88">
        <f t="shared" si="18"/>
        <v>0</v>
      </c>
      <c r="K114" s="107" t="str">
        <f t="shared" si="19"/>
        <v/>
      </c>
      <c r="L114" s="107" t="str">
        <f t="shared" si="20"/>
        <v/>
      </c>
      <c r="M114" s="107" t="str">
        <f t="shared" si="21"/>
        <v/>
      </c>
    </row>
    <row r="115" spans="1:13" ht="31.5" x14ac:dyDescent="0.25">
      <c r="A115" s="254" t="s">
        <v>521</v>
      </c>
      <c r="B115" s="129" t="s">
        <v>1091</v>
      </c>
      <c r="C115" s="125" t="str">
        <f>IF(OR(Profile!$A$14="Motorcoach (OTRB) Company",Profile!$A$14="Motorcoach (OTRB) Terminal",Profile!$A$14="Motorcoach / School Bus Company"), Checklist!B149, "X")</f>
        <v>X</v>
      </c>
      <c r="D115" s="132" t="str">
        <f>IF(C115="X", "X", "Standard:  This entity requires confirmation upon arrival at final destination or use of an automated arrival/response system.")</f>
        <v>X</v>
      </c>
      <c r="E115" s="143" t="s">
        <v>504</v>
      </c>
      <c r="F115" s="127" t="str">
        <f>IF(Checklist!C149="X", "Not Applicable", IF(Checklist!D149="", "Awaiting Response", IF(Checklist!D149&gt;3, "Component Met - Maintain Situational Awareness", IF(Checklist!D149&lt;4,"1 High Priority - Immediate Corrective Actions Recommended"))))</f>
        <v>Not Applicable</v>
      </c>
      <c r="G115" s="88">
        <f>IF(F115="1 High Priority - Immediate Corrective Actions Recommended", 1, 0)</f>
        <v>0</v>
      </c>
      <c r="H115" s="88">
        <f t="shared" si="17"/>
        <v>0</v>
      </c>
      <c r="I115" s="88">
        <f t="shared" si="18"/>
        <v>0</v>
      </c>
      <c r="K115" s="107" t="str">
        <f t="shared" si="19"/>
        <v/>
      </c>
      <c r="L115" s="107" t="str">
        <f t="shared" si="20"/>
        <v/>
      </c>
      <c r="M115" s="107" t="str">
        <f t="shared" si="21"/>
        <v/>
      </c>
    </row>
    <row r="116" spans="1:13" ht="31.5" x14ac:dyDescent="0.25">
      <c r="A116" s="254" t="s">
        <v>521</v>
      </c>
      <c r="B116" s="129" t="s">
        <v>7</v>
      </c>
      <c r="C116" s="139" t="s">
        <v>532</v>
      </c>
      <c r="D116" s="139" t="s">
        <v>532</v>
      </c>
      <c r="E116" s="145" t="s">
        <v>528</v>
      </c>
      <c r="F116" s="137" t="s">
        <v>525</v>
      </c>
      <c r="G116" s="88">
        <f>IF(F116="3 Low Priority - Corrective Actions Recommended To Be Taken At Earliest Convenience.", 1, 0)</f>
        <v>0</v>
      </c>
      <c r="H116" s="88">
        <f t="shared" si="17"/>
        <v>0</v>
      </c>
      <c r="I116" s="88">
        <f t="shared" si="18"/>
        <v>0</v>
      </c>
      <c r="K116" s="107" t="str">
        <f t="shared" si="19"/>
        <v/>
      </c>
      <c r="L116" s="107" t="str">
        <f t="shared" si="20"/>
        <v/>
      </c>
      <c r="M116" s="107" t="str">
        <f t="shared" si="21"/>
        <v/>
      </c>
    </row>
    <row r="117" spans="1:13" ht="31.5" x14ac:dyDescent="0.25">
      <c r="A117" s="254" t="s">
        <v>521</v>
      </c>
      <c r="B117" s="130" t="s">
        <v>1092</v>
      </c>
      <c r="C117" s="125" t="str">
        <f>IF(OR(Profile!$A$14="School Bus Company",Profile!$A$14="School District",Profile!$A$14="Motorcoach / School Bus Company"), Checklist!B153, "X")</f>
        <v>X</v>
      </c>
      <c r="D117" s="132" t="str">
        <f>IF(C117="X", "X", "Standard:  This entity requires confirmation upon arrival at final destination for non-school destinations (final drop-offs, field trips, extracurricular activities, etc.)")</f>
        <v>X</v>
      </c>
      <c r="E117" s="143" t="s">
        <v>504</v>
      </c>
      <c r="F117" s="127" t="str">
        <f>IF(Checklist!C153="X", "Not Applicable", IF(Checklist!D153="", "Awaiting Response", IF(Checklist!D153&gt;3, "Component Met - Maintain Situational Awareness", IF(Checklist!D153&lt;4,"1 High Priority - Immediate Corrective Actions Recommended"))))</f>
        <v>Not Applicable</v>
      </c>
      <c r="G117" s="88">
        <f>IF(F117="1 High Priority - Immediate Corrective Actions Recommended", 1, 0)</f>
        <v>0</v>
      </c>
      <c r="H117" s="88">
        <f t="shared" si="17"/>
        <v>0</v>
      </c>
      <c r="I117" s="88">
        <f t="shared" si="18"/>
        <v>0</v>
      </c>
      <c r="K117" s="107" t="str">
        <f t="shared" si="19"/>
        <v/>
      </c>
      <c r="L117" s="107" t="str">
        <f t="shared" si="20"/>
        <v/>
      </c>
      <c r="M117" s="107" t="str">
        <f t="shared" si="21"/>
        <v/>
      </c>
    </row>
    <row r="118" spans="1:13" ht="31.5" x14ac:dyDescent="0.25">
      <c r="A118" s="254" t="s">
        <v>521</v>
      </c>
      <c r="B118" s="130" t="s">
        <v>7</v>
      </c>
      <c r="C118" s="139" t="s">
        <v>533</v>
      </c>
      <c r="D118" s="139" t="s">
        <v>533</v>
      </c>
      <c r="E118" s="145" t="s">
        <v>528</v>
      </c>
      <c r="F118" s="137" t="s">
        <v>525</v>
      </c>
      <c r="G118" s="88">
        <f>IF(F118="3 Low Priority - Corrective Actions Recommended To Be Taken At Earliest Convenience.", 1, 0)</f>
        <v>0</v>
      </c>
      <c r="H118" s="88">
        <f t="shared" si="17"/>
        <v>0</v>
      </c>
      <c r="I118" s="88">
        <f t="shared" si="18"/>
        <v>0</v>
      </c>
      <c r="K118" s="107" t="str">
        <f t="shared" si="19"/>
        <v/>
      </c>
      <c r="L118" s="107" t="str">
        <f t="shared" si="20"/>
        <v/>
      </c>
      <c r="M118" s="107" t="str">
        <f t="shared" si="21"/>
        <v/>
      </c>
    </row>
    <row r="119" spans="1:13" ht="31.5" x14ac:dyDescent="0.25">
      <c r="A119" s="254" t="s">
        <v>521</v>
      </c>
      <c r="B119" s="131" t="s">
        <v>1093</v>
      </c>
      <c r="C119" s="125" t="str">
        <f>IF(Profile!$A$14="Trucking", Checklist!B157, "X")</f>
        <v>X</v>
      </c>
      <c r="D119" s="132" t="str">
        <f>IF(C119="X", "X", "Standard:  This entity requires confirmation of shipment upon arrival at final destination or use of an automated arrival/response system.")</f>
        <v>X</v>
      </c>
      <c r="E119" s="143" t="s">
        <v>504</v>
      </c>
      <c r="F119" s="127" t="str">
        <f>IF(Checklist!C157="X", "Not Applicable", IF(Checklist!D157="", "Awaiting Response", IF(Checklist!D157&gt;3, "Component Met - Maintain Situational Awareness", IF(Checklist!D157&lt;4,"1 High Priority - Immediate Corrective Actions Recommended"))))</f>
        <v>Not Applicable</v>
      </c>
      <c r="G119" s="88">
        <f>IF(F119="1 High Priority - Immediate Corrective Actions Recommended", 1, 0)</f>
        <v>0</v>
      </c>
      <c r="H119" s="88">
        <f t="shared" si="17"/>
        <v>0</v>
      </c>
      <c r="I119" s="88">
        <f t="shared" si="18"/>
        <v>0</v>
      </c>
      <c r="K119" s="107" t="str">
        <f t="shared" si="19"/>
        <v/>
      </c>
      <c r="L119" s="107" t="str">
        <f t="shared" si="20"/>
        <v/>
      </c>
      <c r="M119" s="107" t="str">
        <f t="shared" si="21"/>
        <v/>
      </c>
    </row>
    <row r="120" spans="1:13" ht="31.5" x14ac:dyDescent="0.25">
      <c r="A120" s="254" t="s">
        <v>521</v>
      </c>
      <c r="B120" s="129" t="s">
        <v>1094</v>
      </c>
      <c r="C120" s="125" t="str">
        <f>IF(OR(Profile!$A$14="Motorcoach (OTRB) Company",Profile!$A$14="Motorcoach (OTRB) Terminal",Profile!$A$14="Motorcoach / School Bus Company"), Checklist!B150, "X")</f>
        <v>X</v>
      </c>
      <c r="D120" s="132" t="str">
        <f>IF(C120="X", "X", "Standard:  This entity prohibits the use of alternate drivers without specific authorization.")</f>
        <v>X</v>
      </c>
      <c r="E120" s="144" t="s">
        <v>523</v>
      </c>
      <c r="F120" s="127" t="str">
        <f>IF(Checklist!C150="X", "Not Applicable", IF(Checklist!D150="", "Awaiting Response", IF(Checklist!D150&gt;3, "Component Met - Maintain Situational Awareness", IF(Checklist!D150&lt;4,"2 Medium Priority - Prompt Corrective Actions Recommended"))))</f>
        <v>Not Applicable</v>
      </c>
      <c r="G120" s="88">
        <f>IF(F120="2 Medium Priority - Prompt Corrective Actions Recommended", 1, 0)</f>
        <v>0</v>
      </c>
      <c r="H120" s="88">
        <f t="shared" si="17"/>
        <v>0</v>
      </c>
      <c r="I120" s="88">
        <f t="shared" si="18"/>
        <v>0</v>
      </c>
      <c r="K120" s="107" t="str">
        <f t="shared" si="19"/>
        <v/>
      </c>
      <c r="L120" s="107" t="str">
        <f t="shared" si="20"/>
        <v/>
      </c>
      <c r="M120" s="107" t="str">
        <f t="shared" si="21"/>
        <v/>
      </c>
    </row>
    <row r="121" spans="1:13" ht="31.5" x14ac:dyDescent="0.25">
      <c r="A121" s="255" t="s">
        <v>521</v>
      </c>
      <c r="B121" s="130" t="s">
        <v>1095</v>
      </c>
      <c r="C121" s="125" t="str">
        <f>IF(OR(Profile!$A$14="School Bus Company",Profile!$A$14="School District",Profile!$A$14="Motorcoach / School Bus Company"), Checklist!B154, "X")</f>
        <v>X</v>
      </c>
      <c r="D121" s="132" t="str">
        <f>IF(C121="X", "X", "Standard:  This entity prohibits the use of alternate drivers without specific authorization.")</f>
        <v>X</v>
      </c>
      <c r="E121" s="144" t="s">
        <v>523</v>
      </c>
      <c r="F121" s="127" t="str">
        <f>IF(Checklist!C154="X", "Not Applicable", IF(Checklist!D154="", "Awaiting Response", IF(Checklist!D154&gt;3, "Component Met - Maintain Situational Awareness", IF(Checklist!D154&lt;4,"2 Medium Priority - Prompt Corrective Actions Recommended"))))</f>
        <v>Not Applicable</v>
      </c>
      <c r="G121" s="88">
        <f>IF(F121="2 Medium Priority - Prompt Corrective Actions Recommended", 1, 0)</f>
        <v>0</v>
      </c>
      <c r="H121" s="88">
        <f t="shared" si="17"/>
        <v>0</v>
      </c>
      <c r="I121" s="88">
        <f t="shared" si="18"/>
        <v>0</v>
      </c>
      <c r="K121" s="107" t="str">
        <f t="shared" si="19"/>
        <v/>
      </c>
      <c r="L121" s="107" t="str">
        <f t="shared" si="20"/>
        <v/>
      </c>
      <c r="M121" s="107" t="str">
        <f t="shared" si="21"/>
        <v/>
      </c>
    </row>
    <row r="122" spans="1:13" ht="31.5" x14ac:dyDescent="0.25">
      <c r="A122" s="255" t="s">
        <v>521</v>
      </c>
      <c r="B122" s="131" t="s">
        <v>1096</v>
      </c>
      <c r="C122" s="125" t="str">
        <f>IF(Profile!$A$14="Trucking", Checklist!B158, "X")</f>
        <v>X</v>
      </c>
      <c r="D122" s="132" t="str">
        <f>IF(C122="X", "X", "Standard:  This entity require that shipments not be subcontracted or turned over to another driver without specific authorization.")</f>
        <v>X</v>
      </c>
      <c r="E122" s="144" t="s">
        <v>523</v>
      </c>
      <c r="F122" s="127" t="str">
        <f>IF(Checklist!C158="X", "Not Applicable", IF(Checklist!D158="", "Awaiting Response", IF(Checklist!D158&gt;3, "Component Met - Maintain Situational Awareness", IF(Checklist!D158&lt;4,"2 Medium Priority - Prompt Corrective Actions Recommended"))))</f>
        <v>Not Applicable</v>
      </c>
      <c r="G122" s="88">
        <f>IF(F122="2 Medium Priority - Prompt Corrective Actions Recommended", 1, 0)</f>
        <v>0</v>
      </c>
      <c r="H122" s="88">
        <f t="shared" si="17"/>
        <v>0</v>
      </c>
      <c r="I122" s="88">
        <f t="shared" si="18"/>
        <v>0</v>
      </c>
      <c r="K122" s="107" t="str">
        <f t="shared" si="19"/>
        <v/>
      </c>
      <c r="L122" s="107" t="str">
        <f t="shared" si="20"/>
        <v/>
      </c>
      <c r="M122" s="107" t="str">
        <f t="shared" si="21"/>
        <v/>
      </c>
    </row>
    <row r="123" spans="1:13" ht="31.5" x14ac:dyDescent="0.25">
      <c r="A123" s="255" t="s">
        <v>521</v>
      </c>
      <c r="B123" s="131" t="s">
        <v>1097</v>
      </c>
      <c r="C123" s="125" t="str">
        <f>IF(Profile!$A$14="Trucking", Checklist!B159, "X")</f>
        <v>X</v>
      </c>
      <c r="D123" s="132" t="str">
        <f>IF(C123="X", "X", "Standard:  This company requires advance notice to the consignee or point of destination regarding anticipated delivery information.")</f>
        <v>X</v>
      </c>
      <c r="E123" s="145" t="s">
        <v>528</v>
      </c>
      <c r="F123" s="127" t="str">
        <f>IF(Checklist!C159="X", "Not Applicable", IF(Checklist!D159="", "Awaiting Response", IF(Checklist!D159&gt;3, "Component Met - Maintain Situational Awareness", IF(Checklist!D159&lt;4,"3 Low Priority - Corrective Actions Recommended To Be Taken At Earliest Convenience."))))</f>
        <v>Not Applicable</v>
      </c>
      <c r="G123" s="88">
        <f>IF(F123="3 Low Priority - Corrective Actions Recommended To Be Taken At Earliest Convenience.", 1, 0)</f>
        <v>0</v>
      </c>
      <c r="H123" s="88">
        <f t="shared" si="17"/>
        <v>0</v>
      </c>
      <c r="I123" s="88">
        <f t="shared" si="18"/>
        <v>0</v>
      </c>
      <c r="K123" s="107" t="str">
        <f t="shared" si="19"/>
        <v/>
      </c>
      <c r="L123" s="107" t="str">
        <f t="shared" si="20"/>
        <v/>
      </c>
      <c r="M123" s="107" t="str">
        <f t="shared" si="21"/>
        <v/>
      </c>
    </row>
    <row r="124" spans="1:13" ht="21" x14ac:dyDescent="0.25">
      <c r="A124" s="157" t="s">
        <v>522</v>
      </c>
      <c r="B124" s="138" t="s">
        <v>7</v>
      </c>
      <c r="C124" s="139" t="s">
        <v>527</v>
      </c>
      <c r="D124" s="139" t="s">
        <v>527</v>
      </c>
      <c r="E124" s="144" t="s">
        <v>523</v>
      </c>
      <c r="F124" s="137" t="s">
        <v>525</v>
      </c>
      <c r="G124" s="88">
        <f>IF(F124="2 Medium Priority - Prompt Corrective Actions Recommended", 1, 0)</f>
        <v>0</v>
      </c>
      <c r="H124" s="88">
        <f t="shared" si="17"/>
        <v>0</v>
      </c>
      <c r="I124" s="88">
        <f t="shared" si="18"/>
        <v>0</v>
      </c>
      <c r="K124" s="107" t="str">
        <f t="shared" si="19"/>
        <v/>
      </c>
      <c r="L124" s="107" t="str">
        <f t="shared" si="20"/>
        <v/>
      </c>
      <c r="M124" s="107" t="str">
        <f t="shared" si="21"/>
        <v/>
      </c>
    </row>
    <row r="125" spans="1:13" ht="31.5" x14ac:dyDescent="0.25">
      <c r="A125" s="157" t="s">
        <v>506</v>
      </c>
      <c r="B125" s="138" t="s">
        <v>7</v>
      </c>
      <c r="C125" s="139" t="s">
        <v>529</v>
      </c>
      <c r="D125" s="139" t="s">
        <v>529</v>
      </c>
      <c r="E125" s="145" t="s">
        <v>528</v>
      </c>
      <c r="F125" s="137" t="s">
        <v>525</v>
      </c>
      <c r="G125" s="88">
        <f>IF(F125="3 Low Priority - Corrective Actions Recommended To Be Taken At Earliest Convenience.", 1, 0)</f>
        <v>0</v>
      </c>
      <c r="H125" s="88">
        <f t="shared" si="17"/>
        <v>0</v>
      </c>
      <c r="I125" s="88">
        <f t="shared" si="18"/>
        <v>0</v>
      </c>
      <c r="K125" s="107" t="str">
        <f t="shared" si="19"/>
        <v/>
      </c>
      <c r="L125" s="107" t="str">
        <f t="shared" si="20"/>
        <v/>
      </c>
      <c r="M125" s="107" t="str">
        <f t="shared" si="21"/>
        <v/>
      </c>
    </row>
    <row r="126" spans="1:13" ht="21" x14ac:dyDescent="0.25">
      <c r="A126" s="157" t="s">
        <v>507</v>
      </c>
      <c r="B126" s="138" t="s">
        <v>7</v>
      </c>
      <c r="C126" s="139" t="s">
        <v>530</v>
      </c>
      <c r="D126" s="139" t="s">
        <v>530</v>
      </c>
      <c r="E126" s="145" t="s">
        <v>528</v>
      </c>
      <c r="F126" s="137" t="s">
        <v>525</v>
      </c>
      <c r="G126" s="88">
        <f>IF(F126="3 Low Priority - Corrective Actions Recommended To Be Taken At Earliest Convenience.", 1, 0)</f>
        <v>0</v>
      </c>
      <c r="H126" s="88">
        <f t="shared" si="17"/>
        <v>0</v>
      </c>
      <c r="I126" s="88">
        <f t="shared" si="18"/>
        <v>0</v>
      </c>
      <c r="K126" s="107" t="str">
        <f t="shared" si="19"/>
        <v/>
      </c>
      <c r="L126" s="107" t="str">
        <f t="shared" si="20"/>
        <v/>
      </c>
      <c r="M126" s="107" t="str">
        <f t="shared" si="21"/>
        <v/>
      </c>
    </row>
    <row r="127" spans="1:13" ht="21.75" thickBot="1" x14ac:dyDescent="0.3">
      <c r="A127" s="142" t="s">
        <v>509</v>
      </c>
      <c r="B127" s="256" t="s">
        <v>7</v>
      </c>
      <c r="C127" s="257" t="s">
        <v>531</v>
      </c>
      <c r="D127" s="257" t="s">
        <v>531</v>
      </c>
      <c r="E127" s="146" t="s">
        <v>528</v>
      </c>
      <c r="F127" s="259" t="s">
        <v>525</v>
      </c>
      <c r="G127" s="88">
        <f>IF(F127="3 Low Priority - Corrective Actions Recommended To Be Taken At Earliest Convenience.", 1, 0)</f>
        <v>0</v>
      </c>
      <c r="H127" s="88">
        <f t="shared" si="17"/>
        <v>0</v>
      </c>
      <c r="I127" s="88">
        <f t="shared" si="18"/>
        <v>0</v>
      </c>
      <c r="K127" s="107" t="str">
        <f t="shared" si="19"/>
        <v/>
      </c>
      <c r="L127" s="107" t="str">
        <f t="shared" si="20"/>
        <v/>
      </c>
      <c r="M127" s="107" t="str">
        <f t="shared" si="21"/>
        <v/>
      </c>
    </row>
    <row r="128" spans="1:13" ht="15.75" thickTop="1" x14ac:dyDescent="0.25">
      <c r="K128" s="279" t="s">
        <v>979</v>
      </c>
      <c r="L128" s="278" t="s">
        <v>978</v>
      </c>
      <c r="M128" s="280" t="s">
        <v>980</v>
      </c>
    </row>
    <row r="129" spans="6:13" x14ac:dyDescent="0.25">
      <c r="F129" s="80" t="s">
        <v>976</v>
      </c>
      <c r="K129" s="107">
        <f>SUM(K2:K127)</f>
        <v>0</v>
      </c>
      <c r="L129" s="107">
        <f>SUM(L2:L127)</f>
        <v>0</v>
      </c>
      <c r="M129" s="107">
        <f>SUM(M2:M127)</f>
        <v>0</v>
      </c>
    </row>
  </sheetData>
  <sheetProtection algorithmName="SHA-512" hashValue="Kg0qEisq9brup/V382FJCL5szXSIEQVf5wWsNYyyveF8KlmVRavrlqlvRAwu6AZe74v/ppQk6VnXwDP28EcpOQ==" saltValue="rfheq6WbhIiVzRMbx6zCCQ==" spinCount="100000" sheet="1" objects="1" scenarios="1"/>
  <sortState ref="A2:J127">
    <sortCondition ref="B1"/>
  </sortState>
  <conditionalFormatting sqref="F2:F127">
    <cfRule type="containsText" dxfId="135" priority="43" operator="containsText" text="Awaiting Response!">
      <formula>NOT(ISERROR(SEARCH("Awaiting Response!",F2)))</formula>
    </cfRule>
    <cfRule type="containsText" dxfId="134" priority="44" operator="containsText" text="Low Priority">
      <formula>NOT(ISERROR(SEARCH("Low Priority",F2)))</formula>
    </cfRule>
    <cfRule type="containsText" dxfId="133" priority="45" operator="containsText" text="Component Met">
      <formula>NOT(ISERROR(SEARCH("Component Met",F2)))</formula>
    </cfRule>
    <cfRule type="containsText" dxfId="132" priority="46" operator="containsText" text="Not Applicable">
      <formula>NOT(ISERROR(SEARCH("Not Applicable",F2)))</formula>
    </cfRule>
    <cfRule type="containsText" dxfId="131" priority="47" operator="containsText" text="Medium Priority">
      <formula>NOT(ISERROR(SEARCH("Medium Priority",F2)))</formula>
    </cfRule>
    <cfRule type="containsText" dxfId="130" priority="48" operator="containsText" text="High Priority">
      <formula>NOT(ISERROR(SEARCH("High Priority",F2)))</formula>
    </cfRule>
  </conditionalFormatting>
  <conditionalFormatting sqref="C21">
    <cfRule type="cellIs" dxfId="129" priority="42" operator="equal">
      <formula>"X"</formula>
    </cfRule>
  </conditionalFormatting>
  <conditionalFormatting sqref="D21">
    <cfRule type="cellIs" dxfId="128" priority="41" operator="equal">
      <formula>"X"</formula>
    </cfRule>
  </conditionalFormatting>
  <conditionalFormatting sqref="D22">
    <cfRule type="cellIs" dxfId="127" priority="39" operator="equal">
      <formula>"X"</formula>
    </cfRule>
  </conditionalFormatting>
  <conditionalFormatting sqref="D23">
    <cfRule type="cellIs" dxfId="126" priority="37" operator="equal">
      <formula>"X"</formula>
    </cfRule>
  </conditionalFormatting>
  <conditionalFormatting sqref="D29">
    <cfRule type="cellIs" dxfId="125" priority="35" operator="equal">
      <formula>"X"</formula>
    </cfRule>
  </conditionalFormatting>
  <conditionalFormatting sqref="D30:D31">
    <cfRule type="cellIs" dxfId="124" priority="34" operator="equal">
      <formula>"X"</formula>
    </cfRule>
  </conditionalFormatting>
  <conditionalFormatting sqref="D70">
    <cfRule type="cellIs" dxfId="123" priority="30" operator="equal">
      <formula>"X"</formula>
    </cfRule>
  </conditionalFormatting>
  <conditionalFormatting sqref="D72">
    <cfRule type="cellIs" dxfId="122" priority="28" operator="equal">
      <formula>"X"</formula>
    </cfRule>
  </conditionalFormatting>
  <conditionalFormatting sqref="D80:D82 D76:D78">
    <cfRule type="cellIs" dxfId="121" priority="26" operator="equal">
      <formula>"X"</formula>
    </cfRule>
  </conditionalFormatting>
  <conditionalFormatting sqref="C22">
    <cfRule type="cellIs" dxfId="120" priority="25" operator="equal">
      <formula>"X"</formula>
    </cfRule>
  </conditionalFormatting>
  <conditionalFormatting sqref="C23">
    <cfRule type="cellIs" dxfId="119" priority="24" operator="equal">
      <formula>"X"</formula>
    </cfRule>
  </conditionalFormatting>
  <conditionalFormatting sqref="C29">
    <cfRule type="cellIs" dxfId="118" priority="23" operator="equal">
      <formula>"X"</formula>
    </cfRule>
  </conditionalFormatting>
  <conditionalFormatting sqref="C30">
    <cfRule type="cellIs" dxfId="117" priority="22" operator="equal">
      <formula>"X"</formula>
    </cfRule>
  </conditionalFormatting>
  <conditionalFormatting sqref="C31">
    <cfRule type="cellIs" dxfId="116" priority="21" operator="equal">
      <formula>"X"</formula>
    </cfRule>
  </conditionalFormatting>
  <conditionalFormatting sqref="C70">
    <cfRule type="cellIs" dxfId="115" priority="20" operator="equal">
      <formula>"X"</formula>
    </cfRule>
  </conditionalFormatting>
  <conditionalFormatting sqref="C72">
    <cfRule type="cellIs" dxfId="114" priority="19" operator="equal">
      <formula>"X"</formula>
    </cfRule>
  </conditionalFormatting>
  <conditionalFormatting sqref="C76">
    <cfRule type="cellIs" dxfId="113" priority="18" operator="equal">
      <formula>"X"</formula>
    </cfRule>
  </conditionalFormatting>
  <conditionalFormatting sqref="C77">
    <cfRule type="cellIs" dxfId="112" priority="17" operator="equal">
      <formula>"X"</formula>
    </cfRule>
  </conditionalFormatting>
  <conditionalFormatting sqref="C78">
    <cfRule type="cellIs" dxfId="111" priority="16" operator="equal">
      <formula>"X"</formula>
    </cfRule>
  </conditionalFormatting>
  <conditionalFormatting sqref="C80">
    <cfRule type="cellIs" dxfId="110" priority="15" operator="equal">
      <formula>"X"</formula>
    </cfRule>
  </conditionalFormatting>
  <conditionalFormatting sqref="C81">
    <cfRule type="cellIs" dxfId="109" priority="14" operator="equal">
      <formula>"X"</formula>
    </cfRule>
  </conditionalFormatting>
  <conditionalFormatting sqref="C82">
    <cfRule type="cellIs" dxfId="108" priority="13" operator="equal">
      <formula>"X"</formula>
    </cfRule>
  </conditionalFormatting>
  <conditionalFormatting sqref="C111">
    <cfRule type="cellIs" dxfId="107" priority="12" operator="equal">
      <formula>"X"</formula>
    </cfRule>
  </conditionalFormatting>
  <conditionalFormatting sqref="C112">
    <cfRule type="cellIs" dxfId="106" priority="11" operator="equal">
      <formula>"X"</formula>
    </cfRule>
  </conditionalFormatting>
  <conditionalFormatting sqref="C113">
    <cfRule type="cellIs" dxfId="105" priority="10" operator="equal">
      <formula>"X"</formula>
    </cfRule>
  </conditionalFormatting>
  <conditionalFormatting sqref="D111:D113">
    <cfRule type="cellIs" dxfId="104" priority="9" operator="equal">
      <formula>"X"</formula>
    </cfRule>
  </conditionalFormatting>
  <conditionalFormatting sqref="C115:C116">
    <cfRule type="cellIs" dxfId="103" priority="8" operator="equal">
      <formula>"X"</formula>
    </cfRule>
  </conditionalFormatting>
  <conditionalFormatting sqref="D115:D120">
    <cfRule type="cellIs" dxfId="102" priority="7" operator="equal">
      <formula>"X"</formula>
    </cfRule>
  </conditionalFormatting>
  <conditionalFormatting sqref="C117">
    <cfRule type="cellIs" dxfId="101" priority="6" operator="equal">
      <formula>"X"</formula>
    </cfRule>
  </conditionalFormatting>
  <conditionalFormatting sqref="C118">
    <cfRule type="cellIs" dxfId="100" priority="5" operator="equal">
      <formula>"X"</formula>
    </cfRule>
  </conditionalFormatting>
  <conditionalFormatting sqref="C119">
    <cfRule type="cellIs" dxfId="99" priority="4" operator="equal">
      <formula>"X"</formula>
    </cfRule>
  </conditionalFormatting>
  <conditionalFormatting sqref="C120">
    <cfRule type="cellIs" dxfId="98" priority="3" operator="equal">
      <formula>"X"</formula>
    </cfRule>
  </conditionalFormatting>
  <conditionalFormatting sqref="C126">
    <cfRule type="cellIs" dxfId="97" priority="2" operator="equal">
      <formula>"X"</formula>
    </cfRule>
  </conditionalFormatting>
  <conditionalFormatting sqref="D126">
    <cfRule type="cellIs" dxfId="96" priority="1" operator="equal">
      <formula>"X"</formula>
    </cfRule>
  </conditionalFormatting>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H90"/>
  <sheetViews>
    <sheetView workbookViewId="0">
      <selection sqref="A1:D1"/>
    </sheetView>
  </sheetViews>
  <sheetFormatPr defaultRowHeight="15" x14ac:dyDescent="0.25"/>
  <cols>
    <col min="1" max="1" width="18.28515625" bestFit="1" customWidth="1"/>
    <col min="2" max="2" width="17.42578125" bestFit="1" customWidth="1"/>
    <col min="3" max="3" width="17" bestFit="1" customWidth="1"/>
    <col min="4" max="4" width="32" bestFit="1" customWidth="1"/>
    <col min="7" max="7" width="5" bestFit="1" customWidth="1"/>
  </cols>
  <sheetData>
    <row r="1" spans="1:8" ht="16.5" thickTop="1" thickBot="1" x14ac:dyDescent="0.3">
      <c r="A1" s="849" t="s">
        <v>478</v>
      </c>
      <c r="B1" s="850"/>
      <c r="C1" s="850"/>
      <c r="D1" s="851"/>
      <c r="E1" s="113"/>
      <c r="F1" s="108"/>
      <c r="G1" s="109"/>
      <c r="H1" s="108"/>
    </row>
    <row r="2" spans="1:8" ht="15.75" thickTop="1" x14ac:dyDescent="0.25">
      <c r="A2" s="100"/>
      <c r="B2" s="101"/>
      <c r="C2" s="91"/>
      <c r="D2" s="110"/>
      <c r="E2" s="113"/>
      <c r="F2" s="108"/>
      <c r="G2" s="159"/>
      <c r="H2" s="108"/>
    </row>
    <row r="3" spans="1:8" ht="15.75" x14ac:dyDescent="0.25">
      <c r="A3" s="96">
        <v>4</v>
      </c>
      <c r="B3" s="91" t="s">
        <v>298</v>
      </c>
      <c r="C3" s="91">
        <v>1</v>
      </c>
      <c r="D3" s="491" t="s">
        <v>677</v>
      </c>
      <c r="E3" s="113"/>
      <c r="F3" s="108"/>
      <c r="G3" s="160" t="s">
        <v>800</v>
      </c>
      <c r="H3" s="108"/>
    </row>
    <row r="4" spans="1:8" ht="15.75" x14ac:dyDescent="0.25">
      <c r="A4" s="96">
        <v>3</v>
      </c>
      <c r="B4" s="91"/>
      <c r="C4" s="91">
        <v>2</v>
      </c>
      <c r="D4" s="491" t="s">
        <v>1198</v>
      </c>
      <c r="E4" s="113"/>
      <c r="F4" s="108"/>
      <c r="G4" s="160" t="s">
        <v>801</v>
      </c>
      <c r="H4" s="108"/>
    </row>
    <row r="5" spans="1:8" ht="15.75" x14ac:dyDescent="0.25">
      <c r="A5" s="96">
        <v>2</v>
      </c>
      <c r="B5" s="91"/>
      <c r="C5" s="91">
        <v>3</v>
      </c>
      <c r="D5" s="110"/>
      <c r="E5" s="113"/>
      <c r="F5" s="108"/>
      <c r="G5" s="160" t="s">
        <v>802</v>
      </c>
      <c r="H5" s="108"/>
    </row>
    <row r="6" spans="1:8" ht="15.75" x14ac:dyDescent="0.25">
      <c r="A6" s="96">
        <v>1</v>
      </c>
      <c r="B6" s="91"/>
      <c r="C6" s="91">
        <v>4</v>
      </c>
      <c r="D6" s="110"/>
      <c r="E6" s="113"/>
      <c r="F6" s="108"/>
      <c r="G6" s="160" t="s">
        <v>803</v>
      </c>
      <c r="H6" s="108"/>
    </row>
    <row r="7" spans="1:8" ht="15.75" x14ac:dyDescent="0.25">
      <c r="A7" s="96">
        <v>0</v>
      </c>
      <c r="B7" s="91"/>
      <c r="C7" s="91">
        <v>5</v>
      </c>
      <c r="D7" s="110"/>
      <c r="E7" s="113"/>
      <c r="F7" s="108"/>
      <c r="G7" s="160" t="s">
        <v>804</v>
      </c>
      <c r="H7" s="108"/>
    </row>
    <row r="8" spans="1:8" ht="15.75" x14ac:dyDescent="0.25">
      <c r="A8" s="152"/>
      <c r="B8" s="153"/>
      <c r="C8" s="91">
        <v>6</v>
      </c>
      <c r="D8" s="110"/>
      <c r="E8" s="108"/>
      <c r="F8" s="108"/>
      <c r="G8" s="160" t="s">
        <v>805</v>
      </c>
      <c r="H8" s="108"/>
    </row>
    <row r="9" spans="1:8" ht="16.5" thickBot="1" x14ac:dyDescent="0.3">
      <c r="A9" s="102"/>
      <c r="B9" s="103"/>
      <c r="C9" s="111">
        <v>7</v>
      </c>
      <c r="D9" s="112"/>
      <c r="G9" s="160" t="s">
        <v>806</v>
      </c>
    </row>
    <row r="10" spans="1:8" ht="16.5" thickTop="1" x14ac:dyDescent="0.25">
      <c r="G10" s="160" t="s">
        <v>807</v>
      </c>
    </row>
    <row r="11" spans="1:8" ht="16.5" thickBot="1" x14ac:dyDescent="0.3">
      <c r="G11" s="160" t="s">
        <v>808</v>
      </c>
    </row>
    <row r="12" spans="1:8" ht="16.5" thickTop="1" x14ac:dyDescent="0.25">
      <c r="A12" s="849" t="s">
        <v>478</v>
      </c>
      <c r="B12" s="850"/>
      <c r="C12" s="850"/>
      <c r="D12" s="851"/>
      <c r="G12" s="160" t="s">
        <v>809</v>
      </c>
    </row>
    <row r="13" spans="1:8" ht="15.75" x14ac:dyDescent="0.25">
      <c r="A13" s="100"/>
      <c r="B13" s="101"/>
      <c r="C13" s="91"/>
      <c r="D13" s="110" t="s">
        <v>1219</v>
      </c>
      <c r="G13" s="160" t="s">
        <v>810</v>
      </c>
    </row>
    <row r="14" spans="1:8" ht="15.75" x14ac:dyDescent="0.25">
      <c r="A14" s="152" t="s">
        <v>677</v>
      </c>
      <c r="B14" s="91" t="s">
        <v>743</v>
      </c>
      <c r="C14" s="91" t="s">
        <v>673</v>
      </c>
      <c r="D14" s="110" t="s">
        <v>669</v>
      </c>
      <c r="G14" s="160" t="s">
        <v>811</v>
      </c>
    </row>
    <row r="15" spans="1:8" ht="15.75" x14ac:dyDescent="0.25">
      <c r="A15" s="152" t="s">
        <v>1114</v>
      </c>
      <c r="B15" s="91" t="s">
        <v>974</v>
      </c>
      <c r="C15" s="91" t="s">
        <v>674</v>
      </c>
      <c r="D15" s="110" t="s">
        <v>670</v>
      </c>
      <c r="G15" s="160" t="s">
        <v>812</v>
      </c>
    </row>
    <row r="16" spans="1:8" ht="15.75" x14ac:dyDescent="0.25">
      <c r="A16" s="152" t="s">
        <v>1115</v>
      </c>
      <c r="B16" s="91"/>
      <c r="C16" s="91"/>
      <c r="D16" s="110" t="s">
        <v>671</v>
      </c>
      <c r="G16" s="160" t="s">
        <v>813</v>
      </c>
    </row>
    <row r="17" spans="1:7" ht="15.75" x14ac:dyDescent="0.25">
      <c r="A17" s="96"/>
      <c r="B17" s="91"/>
      <c r="C17" s="91"/>
      <c r="D17" s="110" t="s">
        <v>337</v>
      </c>
      <c r="G17" s="160" t="s">
        <v>814</v>
      </c>
    </row>
    <row r="18" spans="1:7" ht="15.75" x14ac:dyDescent="0.25">
      <c r="A18" s="96"/>
      <c r="B18" s="91"/>
      <c r="C18" s="91"/>
      <c r="D18" s="110" t="s">
        <v>336</v>
      </c>
      <c r="G18" s="160" t="s">
        <v>815</v>
      </c>
    </row>
    <row r="19" spans="1:7" ht="16.5" thickBot="1" x14ac:dyDescent="0.3">
      <c r="A19" s="102"/>
      <c r="B19" s="103"/>
      <c r="C19" s="111"/>
      <c r="D19" s="112" t="s">
        <v>672</v>
      </c>
      <c r="G19" s="160" t="s">
        <v>816</v>
      </c>
    </row>
    <row r="20" spans="1:7" ht="16.5" thickTop="1" x14ac:dyDescent="0.25">
      <c r="G20" s="160" t="s">
        <v>817</v>
      </c>
    </row>
    <row r="21" spans="1:7" ht="15.75" x14ac:dyDescent="0.25">
      <c r="G21" s="160" t="s">
        <v>818</v>
      </c>
    </row>
    <row r="22" spans="1:7" ht="16.5" thickBot="1" x14ac:dyDescent="0.3">
      <c r="G22" s="160" t="s">
        <v>819</v>
      </c>
    </row>
    <row r="23" spans="1:7" ht="16.5" thickTop="1" x14ac:dyDescent="0.25">
      <c r="A23" s="852" t="s">
        <v>675</v>
      </c>
      <c r="B23" s="853"/>
      <c r="C23" s="853"/>
      <c r="D23" s="854"/>
      <c r="G23" s="160" t="s">
        <v>783</v>
      </c>
    </row>
    <row r="24" spans="1:7" ht="15.75" x14ac:dyDescent="0.25">
      <c r="A24" s="100"/>
      <c r="B24" s="101"/>
      <c r="C24" s="91"/>
      <c r="D24" s="110"/>
      <c r="G24" s="160" t="s">
        <v>820</v>
      </c>
    </row>
    <row r="25" spans="1:7" ht="15.75" x14ac:dyDescent="0.25">
      <c r="A25" s="96"/>
      <c r="B25" s="91"/>
      <c r="C25" s="91"/>
      <c r="D25" s="150" t="s">
        <v>851</v>
      </c>
      <c r="G25" s="160" t="s">
        <v>821</v>
      </c>
    </row>
    <row r="26" spans="1:7" ht="15.75" x14ac:dyDescent="0.25">
      <c r="A26" s="96"/>
      <c r="B26" s="91"/>
      <c r="C26" s="91"/>
      <c r="D26" s="150" t="s">
        <v>714</v>
      </c>
      <c r="G26" s="160" t="s">
        <v>822</v>
      </c>
    </row>
    <row r="27" spans="1:7" ht="15.75" x14ac:dyDescent="0.25">
      <c r="A27" s="96"/>
      <c r="B27" s="91"/>
      <c r="C27" s="91"/>
      <c r="D27" s="150" t="s">
        <v>680</v>
      </c>
      <c r="G27" s="160" t="s">
        <v>823</v>
      </c>
    </row>
    <row r="28" spans="1:7" ht="15.75" x14ac:dyDescent="0.25">
      <c r="A28" s="96"/>
      <c r="B28" s="91"/>
      <c r="C28" s="91"/>
      <c r="D28" s="150" t="s">
        <v>697</v>
      </c>
      <c r="G28" s="160" t="s">
        <v>824</v>
      </c>
    </row>
    <row r="29" spans="1:7" ht="15.75" x14ac:dyDescent="0.25">
      <c r="A29" s="96"/>
      <c r="B29" s="91"/>
      <c r="C29" s="91"/>
      <c r="D29" s="150" t="s">
        <v>731</v>
      </c>
      <c r="G29" s="160" t="s">
        <v>825</v>
      </c>
    </row>
    <row r="30" spans="1:7" ht="15.75" x14ac:dyDescent="0.25">
      <c r="A30" s="96"/>
      <c r="B30" s="91"/>
      <c r="C30" s="91"/>
      <c r="D30" s="150" t="s">
        <v>681</v>
      </c>
      <c r="G30" s="160" t="s">
        <v>826</v>
      </c>
    </row>
    <row r="31" spans="1:7" ht="15.75" x14ac:dyDescent="0.25">
      <c r="A31" s="152"/>
      <c r="B31" s="153"/>
      <c r="C31" s="91"/>
      <c r="D31" s="150" t="s">
        <v>705</v>
      </c>
      <c r="G31" s="160" t="s">
        <v>827</v>
      </c>
    </row>
    <row r="32" spans="1:7" ht="15.75" x14ac:dyDescent="0.25">
      <c r="A32" s="152"/>
      <c r="B32" s="153"/>
      <c r="C32" s="153"/>
      <c r="D32" s="150" t="s">
        <v>702</v>
      </c>
      <c r="G32" s="160" t="s">
        <v>828</v>
      </c>
    </row>
    <row r="33" spans="1:7" ht="15.75" x14ac:dyDescent="0.25">
      <c r="A33" s="152"/>
      <c r="B33" s="153"/>
      <c r="C33" s="153"/>
      <c r="D33" s="150" t="s">
        <v>682</v>
      </c>
      <c r="G33" s="160" t="s">
        <v>829</v>
      </c>
    </row>
    <row r="34" spans="1:7" ht="15.75" x14ac:dyDescent="0.25">
      <c r="A34" s="152"/>
      <c r="B34" s="153"/>
      <c r="C34" s="153"/>
      <c r="D34" s="150" t="s">
        <v>704</v>
      </c>
      <c r="G34" s="160" t="s">
        <v>830</v>
      </c>
    </row>
    <row r="35" spans="1:7" ht="15.75" x14ac:dyDescent="0.25">
      <c r="A35" s="152"/>
      <c r="B35" s="153"/>
      <c r="C35" s="153"/>
      <c r="D35" s="150" t="s">
        <v>689</v>
      </c>
      <c r="G35" s="160" t="s">
        <v>831</v>
      </c>
    </row>
    <row r="36" spans="1:7" ht="15.75" x14ac:dyDescent="0.25">
      <c r="A36" s="152"/>
      <c r="B36" s="153"/>
      <c r="C36" s="153"/>
      <c r="D36" s="150" t="s">
        <v>715</v>
      </c>
      <c r="G36" s="160" t="s">
        <v>832</v>
      </c>
    </row>
    <row r="37" spans="1:7" ht="15.75" x14ac:dyDescent="0.25">
      <c r="A37" s="152"/>
      <c r="B37" s="153"/>
      <c r="C37" s="153"/>
      <c r="D37" s="150" t="s">
        <v>710</v>
      </c>
      <c r="G37" s="160" t="s">
        <v>833</v>
      </c>
    </row>
    <row r="38" spans="1:7" ht="15.75" x14ac:dyDescent="0.25">
      <c r="A38" s="152"/>
      <c r="B38" s="153"/>
      <c r="C38" s="153"/>
      <c r="D38" s="150" t="s">
        <v>699</v>
      </c>
      <c r="G38" s="160" t="s">
        <v>834</v>
      </c>
    </row>
    <row r="39" spans="1:7" ht="15.75" x14ac:dyDescent="0.25">
      <c r="A39" s="152"/>
      <c r="B39" s="153"/>
      <c r="C39" s="153"/>
      <c r="D39" s="150" t="s">
        <v>1227</v>
      </c>
      <c r="G39" s="160" t="s">
        <v>835</v>
      </c>
    </row>
    <row r="40" spans="1:7" ht="15.75" x14ac:dyDescent="0.25">
      <c r="A40" s="152"/>
      <c r="B40" s="153"/>
      <c r="C40" s="153"/>
      <c r="D40" s="150" t="s">
        <v>719</v>
      </c>
      <c r="G40" s="160" t="s">
        <v>836</v>
      </c>
    </row>
    <row r="41" spans="1:7" ht="15.75" x14ac:dyDescent="0.25">
      <c r="A41" s="152"/>
      <c r="B41" s="153"/>
      <c r="C41" s="153"/>
      <c r="D41" s="150" t="s">
        <v>720</v>
      </c>
      <c r="G41" s="160" t="s">
        <v>837</v>
      </c>
    </row>
    <row r="42" spans="1:7" ht="15.75" x14ac:dyDescent="0.25">
      <c r="A42" s="152"/>
      <c r="B42" s="153"/>
      <c r="C42" s="153"/>
      <c r="D42" s="150" t="s">
        <v>732</v>
      </c>
      <c r="G42" s="160" t="s">
        <v>838</v>
      </c>
    </row>
    <row r="43" spans="1:7" ht="15.75" x14ac:dyDescent="0.25">
      <c r="A43" s="152"/>
      <c r="B43" s="153"/>
      <c r="C43" s="153"/>
      <c r="D43" s="150" t="s">
        <v>688</v>
      </c>
      <c r="G43" s="160" t="s">
        <v>839</v>
      </c>
    </row>
    <row r="44" spans="1:7" ht="15.75" x14ac:dyDescent="0.25">
      <c r="A44" s="152"/>
      <c r="B44" s="153"/>
      <c r="C44" s="153"/>
      <c r="D44" s="150" t="s">
        <v>706</v>
      </c>
      <c r="G44" s="160" t="s">
        <v>840</v>
      </c>
    </row>
    <row r="45" spans="1:7" ht="15.75" x14ac:dyDescent="0.25">
      <c r="A45" s="152"/>
      <c r="B45" s="153"/>
      <c r="C45" s="153"/>
      <c r="D45" s="150" t="s">
        <v>733</v>
      </c>
      <c r="G45" s="160" t="s">
        <v>841</v>
      </c>
    </row>
    <row r="46" spans="1:7" ht="15.75" x14ac:dyDescent="0.25">
      <c r="A46" s="152"/>
      <c r="B46" s="153"/>
      <c r="C46" s="153"/>
      <c r="D46" s="150" t="s">
        <v>692</v>
      </c>
      <c r="G46" s="160" t="s">
        <v>842</v>
      </c>
    </row>
    <row r="47" spans="1:7" ht="15.75" x14ac:dyDescent="0.25">
      <c r="A47" s="152"/>
      <c r="B47" s="153"/>
      <c r="C47" s="153"/>
      <c r="D47" s="150" t="s">
        <v>690</v>
      </c>
      <c r="G47" s="160" t="s">
        <v>843</v>
      </c>
    </row>
    <row r="48" spans="1:7" ht="15.75" x14ac:dyDescent="0.25">
      <c r="A48" s="152"/>
      <c r="B48" s="153"/>
      <c r="C48" s="153"/>
      <c r="D48" s="150" t="s">
        <v>698</v>
      </c>
      <c r="G48" s="160" t="s">
        <v>844</v>
      </c>
    </row>
    <row r="49" spans="1:7" ht="15.75" x14ac:dyDescent="0.25">
      <c r="A49" s="152"/>
      <c r="B49" s="153"/>
      <c r="C49" s="153"/>
      <c r="D49" s="150" t="s">
        <v>734</v>
      </c>
      <c r="G49" s="160" t="s">
        <v>845</v>
      </c>
    </row>
    <row r="50" spans="1:7" ht="15.75" x14ac:dyDescent="0.25">
      <c r="A50" s="152"/>
      <c r="B50" s="153"/>
      <c r="C50" s="153"/>
      <c r="D50" s="150" t="s">
        <v>700</v>
      </c>
      <c r="G50" s="160" t="s">
        <v>846</v>
      </c>
    </row>
    <row r="51" spans="1:7" ht="15.75" x14ac:dyDescent="0.25">
      <c r="A51" s="152"/>
      <c r="B51" s="153"/>
      <c r="C51" s="153"/>
      <c r="D51" s="150" t="s">
        <v>693</v>
      </c>
      <c r="G51" s="160" t="s">
        <v>847</v>
      </c>
    </row>
    <row r="52" spans="1:7" ht="15.75" x14ac:dyDescent="0.25">
      <c r="A52" s="152"/>
      <c r="B52" s="153"/>
      <c r="C52" s="153"/>
      <c r="D52" s="150" t="s">
        <v>712</v>
      </c>
      <c r="G52" s="160" t="s">
        <v>848</v>
      </c>
    </row>
    <row r="53" spans="1:7" ht="15.75" x14ac:dyDescent="0.25">
      <c r="A53" s="152"/>
      <c r="B53" s="153"/>
      <c r="C53" s="153"/>
      <c r="D53" s="150" t="s">
        <v>708</v>
      </c>
      <c r="G53" s="160" t="s">
        <v>849</v>
      </c>
    </row>
    <row r="54" spans="1:7" ht="16.5" thickBot="1" x14ac:dyDescent="0.3">
      <c r="A54" s="152"/>
      <c r="B54" s="153"/>
      <c r="C54" s="153"/>
      <c r="D54" s="150" t="s">
        <v>713</v>
      </c>
      <c r="G54" s="161" t="s">
        <v>850</v>
      </c>
    </row>
    <row r="55" spans="1:7" ht="16.5" thickTop="1" x14ac:dyDescent="0.25">
      <c r="A55" s="152"/>
      <c r="B55" s="153"/>
      <c r="C55" s="153"/>
      <c r="D55" s="150" t="s">
        <v>683</v>
      </c>
      <c r="G55" s="19"/>
    </row>
    <row r="56" spans="1:7" ht="15.75" x14ac:dyDescent="0.25">
      <c r="A56" s="152"/>
      <c r="B56" s="153"/>
      <c r="C56" s="153"/>
      <c r="D56" s="150" t="s">
        <v>701</v>
      </c>
      <c r="G56" s="19"/>
    </row>
    <row r="57" spans="1:7" ht="15.75" x14ac:dyDescent="0.25">
      <c r="A57" s="152"/>
      <c r="B57" s="153"/>
      <c r="C57" s="153"/>
      <c r="D57" s="150" t="s">
        <v>729</v>
      </c>
      <c r="G57" s="19"/>
    </row>
    <row r="58" spans="1:7" ht="15.75" x14ac:dyDescent="0.25">
      <c r="A58" s="152"/>
      <c r="B58" s="153"/>
      <c r="C58" s="153"/>
      <c r="D58" s="150" t="s">
        <v>694</v>
      </c>
      <c r="G58" s="19"/>
    </row>
    <row r="59" spans="1:7" ht="15.75" x14ac:dyDescent="0.25">
      <c r="A59" s="152"/>
      <c r="B59" s="153"/>
      <c r="C59" s="153"/>
      <c r="D59" s="150" t="s">
        <v>740</v>
      </c>
      <c r="G59" s="19"/>
    </row>
    <row r="60" spans="1:7" ht="15.75" x14ac:dyDescent="0.25">
      <c r="A60" s="152"/>
      <c r="B60" s="153"/>
      <c r="C60" s="153"/>
      <c r="D60" s="150" t="s">
        <v>730</v>
      </c>
      <c r="G60" s="19"/>
    </row>
    <row r="61" spans="1:7" ht="15.75" x14ac:dyDescent="0.25">
      <c r="A61" s="152"/>
      <c r="B61" s="153"/>
      <c r="C61" s="153"/>
      <c r="D61" s="150" t="s">
        <v>691</v>
      </c>
      <c r="G61" s="19"/>
    </row>
    <row r="62" spans="1:7" ht="15.75" x14ac:dyDescent="0.25">
      <c r="A62" s="152"/>
      <c r="B62" s="153"/>
      <c r="C62" s="153"/>
      <c r="D62" s="150" t="s">
        <v>703</v>
      </c>
      <c r="G62" s="19"/>
    </row>
    <row r="63" spans="1:7" ht="15.75" x14ac:dyDescent="0.25">
      <c r="A63" s="152"/>
      <c r="B63" s="153"/>
      <c r="C63" s="153"/>
      <c r="D63" s="150" t="s">
        <v>716</v>
      </c>
      <c r="G63" s="19"/>
    </row>
    <row r="64" spans="1:7" ht="15.75" x14ac:dyDescent="0.25">
      <c r="A64" s="152"/>
      <c r="B64" s="153"/>
      <c r="C64" s="153"/>
      <c r="D64" s="150" t="s">
        <v>737</v>
      </c>
      <c r="G64" s="19"/>
    </row>
    <row r="65" spans="1:7" ht="15.75" x14ac:dyDescent="0.25">
      <c r="A65" s="152"/>
      <c r="B65" s="153"/>
      <c r="C65" s="153"/>
      <c r="D65" s="150" t="s">
        <v>722</v>
      </c>
      <c r="G65" s="19"/>
    </row>
    <row r="66" spans="1:7" ht="15.75" x14ac:dyDescent="0.25">
      <c r="A66" s="152"/>
      <c r="B66" s="153"/>
      <c r="C66" s="153"/>
      <c r="D66" s="150" t="s">
        <v>711</v>
      </c>
      <c r="G66" s="19"/>
    </row>
    <row r="67" spans="1:7" ht="15.75" x14ac:dyDescent="0.25">
      <c r="A67" s="152"/>
      <c r="B67" s="153"/>
      <c r="C67" s="153"/>
      <c r="D67" s="150" t="s">
        <v>695</v>
      </c>
      <c r="G67" s="19"/>
    </row>
    <row r="68" spans="1:7" ht="15.75" x14ac:dyDescent="0.25">
      <c r="A68" s="152"/>
      <c r="B68" s="153"/>
      <c r="C68" s="153"/>
      <c r="D68" s="150" t="s">
        <v>684</v>
      </c>
      <c r="G68" s="19"/>
    </row>
    <row r="69" spans="1:7" ht="15.75" x14ac:dyDescent="0.25">
      <c r="A69" s="152"/>
      <c r="B69" s="153"/>
      <c r="C69" s="153"/>
      <c r="D69" s="150" t="s">
        <v>725</v>
      </c>
      <c r="G69" s="19"/>
    </row>
    <row r="70" spans="1:7" ht="15.75" x14ac:dyDescent="0.25">
      <c r="A70" s="152"/>
      <c r="B70" s="153"/>
      <c r="C70" s="153"/>
      <c r="D70" s="150" t="s">
        <v>678</v>
      </c>
      <c r="G70" s="19"/>
    </row>
    <row r="71" spans="1:7" ht="15.75" x14ac:dyDescent="0.25">
      <c r="A71" s="152"/>
      <c r="B71" s="153"/>
      <c r="C71" s="153"/>
      <c r="D71" s="150" t="s">
        <v>726</v>
      </c>
      <c r="G71" s="19"/>
    </row>
    <row r="72" spans="1:7" ht="15.75" x14ac:dyDescent="0.25">
      <c r="A72" s="152"/>
      <c r="B72" s="153"/>
      <c r="C72" s="153"/>
      <c r="D72" s="150" t="s">
        <v>724</v>
      </c>
      <c r="G72" s="19"/>
    </row>
    <row r="73" spans="1:7" ht="15.75" x14ac:dyDescent="0.25">
      <c r="A73" s="152"/>
      <c r="B73" s="153"/>
      <c r="C73" s="153"/>
      <c r="D73" s="150" t="s">
        <v>728</v>
      </c>
      <c r="G73" s="19"/>
    </row>
    <row r="74" spans="1:7" ht="15.75" x14ac:dyDescent="0.25">
      <c r="A74" s="152"/>
      <c r="B74" s="153"/>
      <c r="C74" s="153"/>
      <c r="D74" s="150" t="s">
        <v>738</v>
      </c>
      <c r="G74" s="19"/>
    </row>
    <row r="75" spans="1:7" ht="15.75" x14ac:dyDescent="0.25">
      <c r="A75" s="152"/>
      <c r="B75" s="153"/>
      <c r="C75" s="153"/>
      <c r="D75" s="150" t="s">
        <v>685</v>
      </c>
      <c r="G75" s="19"/>
    </row>
    <row r="76" spans="1:7" ht="15.75" x14ac:dyDescent="0.25">
      <c r="A76" s="152"/>
      <c r="B76" s="153"/>
      <c r="C76" s="153"/>
      <c r="D76" s="150" t="s">
        <v>717</v>
      </c>
      <c r="G76" s="19"/>
    </row>
    <row r="77" spans="1:7" ht="15.75" x14ac:dyDescent="0.25">
      <c r="A77" s="152"/>
      <c r="B77" s="153"/>
      <c r="C77" s="153"/>
      <c r="D77" s="150" t="s">
        <v>686</v>
      </c>
      <c r="G77" s="19"/>
    </row>
    <row r="78" spans="1:7" ht="15.75" x14ac:dyDescent="0.25">
      <c r="A78" s="152"/>
      <c r="B78" s="153"/>
      <c r="C78" s="153"/>
      <c r="D78" s="150" t="s">
        <v>736</v>
      </c>
      <c r="G78" s="19"/>
    </row>
    <row r="79" spans="1:7" ht="15.75" x14ac:dyDescent="0.25">
      <c r="A79" s="152"/>
      <c r="B79" s="153"/>
      <c r="C79" s="153"/>
      <c r="D79" s="150" t="s">
        <v>735</v>
      </c>
      <c r="G79" s="19"/>
    </row>
    <row r="80" spans="1:7" ht="15.75" x14ac:dyDescent="0.25">
      <c r="A80" s="152"/>
      <c r="B80" s="153"/>
      <c r="C80" s="153"/>
      <c r="D80" s="150" t="s">
        <v>687</v>
      </c>
      <c r="G80" s="19"/>
    </row>
    <row r="81" spans="1:7" ht="15.75" x14ac:dyDescent="0.25">
      <c r="A81" s="152"/>
      <c r="B81" s="153"/>
      <c r="C81" s="153"/>
      <c r="D81" s="150" t="s">
        <v>727</v>
      </c>
      <c r="G81" s="19"/>
    </row>
    <row r="82" spans="1:7" ht="15.75" x14ac:dyDescent="0.25">
      <c r="A82" s="152"/>
      <c r="B82" s="153"/>
      <c r="C82" s="153"/>
      <c r="D82" s="150" t="s">
        <v>739</v>
      </c>
      <c r="G82" s="19"/>
    </row>
    <row r="83" spans="1:7" ht="15.75" x14ac:dyDescent="0.25">
      <c r="A83" s="152"/>
      <c r="B83" s="153"/>
      <c r="C83" s="153"/>
      <c r="D83" s="150" t="s">
        <v>709</v>
      </c>
      <c r="G83" s="19"/>
    </row>
    <row r="84" spans="1:7" ht="15.75" x14ac:dyDescent="0.25">
      <c r="A84" s="152"/>
      <c r="B84" s="153"/>
      <c r="C84" s="153"/>
      <c r="D84" s="150" t="s">
        <v>718</v>
      </c>
      <c r="G84" s="19"/>
    </row>
    <row r="85" spans="1:7" ht="15.75" x14ac:dyDescent="0.25">
      <c r="A85" s="152"/>
      <c r="B85" s="153"/>
      <c r="C85" s="153"/>
      <c r="D85" s="150" t="s">
        <v>696</v>
      </c>
      <c r="G85" s="19"/>
    </row>
    <row r="86" spans="1:7" ht="15.75" x14ac:dyDescent="0.25">
      <c r="A86" s="152"/>
      <c r="B86" s="153"/>
      <c r="C86" s="153"/>
      <c r="D86" s="150" t="s">
        <v>721</v>
      </c>
      <c r="G86" s="19"/>
    </row>
    <row r="87" spans="1:7" ht="15.75" x14ac:dyDescent="0.25">
      <c r="A87" s="152"/>
      <c r="B87" s="153"/>
      <c r="C87" s="153"/>
      <c r="D87" s="150" t="s">
        <v>679</v>
      </c>
      <c r="G87" s="19"/>
    </row>
    <row r="88" spans="1:7" ht="15.75" x14ac:dyDescent="0.25">
      <c r="A88" s="152"/>
      <c r="B88" s="153"/>
      <c r="C88" s="153"/>
      <c r="D88" s="150" t="s">
        <v>723</v>
      </c>
      <c r="G88" s="19"/>
    </row>
    <row r="89" spans="1:7" ht="16.5" thickBot="1" x14ac:dyDescent="0.3">
      <c r="A89" s="102"/>
      <c r="B89" s="103"/>
      <c r="C89" s="103"/>
      <c r="D89" s="151" t="s">
        <v>707</v>
      </c>
      <c r="G89" s="19"/>
    </row>
    <row r="90" spans="1:7" ht="15.75" thickTop="1" x14ac:dyDescent="0.25">
      <c r="G90" s="19"/>
    </row>
  </sheetData>
  <sheetProtection algorithmName="SHA-512" hashValue="oxFtShBvrt1rjJEg7nMsuIHmKDySslDUbAlrsXmOkAPypdyR9kLdxEz1KxbPv6kFUatav9EyFp6BmZ4xqXHlZQ==" saltValue="OYIQs46efJZSrYfyBeIgVA==" spinCount="100000" sheet="1" objects="1" scenarios="1"/>
  <mergeCells count="3">
    <mergeCell ref="A1:D1"/>
    <mergeCell ref="A12:D12"/>
    <mergeCell ref="A23:D23"/>
  </mergeCells>
  <pageMargins left="0.7" right="0.7" top="0.75" bottom="0.75" header="0.3" footer="0.3"/>
  <pageSetup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E42"/>
  <sheetViews>
    <sheetView zoomScaleNormal="100" workbookViewId="0">
      <selection activeCell="C10" sqref="C10"/>
    </sheetView>
  </sheetViews>
  <sheetFormatPr defaultRowHeight="15" x14ac:dyDescent="0.25"/>
  <cols>
    <col min="2" max="2" width="73.28515625" bestFit="1" customWidth="1"/>
    <col min="3" max="3" width="16" bestFit="1" customWidth="1"/>
    <col min="4" max="4" width="4.85546875" customWidth="1"/>
    <col min="5" max="5" width="61.42578125" customWidth="1"/>
  </cols>
  <sheetData>
    <row r="1" spans="1:5" s="90" customFormat="1" ht="16.5" thickBot="1" x14ac:dyDescent="0.3">
      <c r="A1" s="811" t="s">
        <v>302</v>
      </c>
      <c r="B1" s="811"/>
      <c r="C1" s="811"/>
    </row>
    <row r="2" spans="1:5" s="90" customFormat="1" ht="19.5" thickTop="1" x14ac:dyDescent="0.25">
      <c r="A2" s="823" t="s">
        <v>0</v>
      </c>
      <c r="B2" s="824"/>
      <c r="C2" s="825"/>
    </row>
    <row r="3" spans="1:5" s="90" customFormat="1" ht="19.5" thickBot="1" x14ac:dyDescent="0.3">
      <c r="A3" s="812" t="s">
        <v>1178</v>
      </c>
      <c r="B3" s="813"/>
      <c r="C3" s="814"/>
    </row>
    <row r="4" spans="1:5" s="90" customFormat="1" ht="27" thickTop="1" thickBot="1" x14ac:dyDescent="0.3">
      <c r="A4" s="826" t="s">
        <v>1180</v>
      </c>
      <c r="B4" s="826"/>
      <c r="C4" s="518" t="str">
        <f>Profile!L3</f>
        <v>HMC FY2020 V.1 (October 2019)</v>
      </c>
    </row>
    <row r="5" spans="1:5" s="90" customFormat="1" ht="16.5" thickTop="1" x14ac:dyDescent="0.25">
      <c r="A5" s="827" t="s">
        <v>10</v>
      </c>
      <c r="B5" s="828"/>
      <c r="C5" s="466">
        <f>Profile!A36</f>
        <v>0</v>
      </c>
    </row>
    <row r="6" spans="1:5" s="90" customFormat="1" ht="16.5" thickBot="1" x14ac:dyDescent="0.3">
      <c r="A6" s="818" t="s">
        <v>11</v>
      </c>
      <c r="B6" s="819"/>
      <c r="C6" s="467">
        <f>Profile!G5</f>
        <v>0</v>
      </c>
    </row>
    <row r="7" spans="1:5" s="90" customFormat="1" ht="21.75" thickTop="1" thickBot="1" x14ac:dyDescent="0.3">
      <c r="A7" s="820">
        <f>Profile!G9</f>
        <v>0</v>
      </c>
      <c r="B7" s="821"/>
      <c r="C7" s="822"/>
      <c r="E7" s="464" t="str">
        <f>IF(Profile!$A$12='Dropdown Lists'!$A$15, "This page is used for a",  "WARNING!!!")</f>
        <v>WARNING!!!</v>
      </c>
    </row>
    <row r="8" spans="1:5" ht="27" thickTop="1" thickBot="1" x14ac:dyDescent="0.3">
      <c r="A8" s="815"/>
      <c r="B8" s="816"/>
      <c r="C8" s="817"/>
      <c r="E8" s="465" t="str">
        <f>IF(Profile!$A$12='Dropdown Lists'!$A$15, "Targeted BASE Assessment", "This has been identified as a Normal BASE Assessment!!!  Use the Comprehensive Summary tab!!!  (Red tab)")</f>
        <v>This has been identified as a Normal BASE Assessment!!!  Use the Comprehensive Summary tab!!!  (Red tab)</v>
      </c>
    </row>
    <row r="9" spans="1:5" ht="17.25" thickTop="1" thickBot="1" x14ac:dyDescent="0.3">
      <c r="A9" s="354" t="s">
        <v>310</v>
      </c>
      <c r="B9" s="355" t="s">
        <v>309</v>
      </c>
      <c r="C9" s="260" t="s">
        <v>1138</v>
      </c>
    </row>
    <row r="10" spans="1:5" ht="16.5" thickTop="1" x14ac:dyDescent="0.25">
      <c r="A10" s="359">
        <v>1</v>
      </c>
      <c r="B10" s="360" t="s">
        <v>312</v>
      </c>
      <c r="C10" s="356">
        <f>'Targeted SAI Charting'!$C$3</f>
        <v>0</v>
      </c>
    </row>
    <row r="11" spans="1:5" ht="15.75" x14ac:dyDescent="0.25">
      <c r="A11" s="361">
        <v>2</v>
      </c>
      <c r="B11" s="362" t="s">
        <v>579</v>
      </c>
      <c r="C11" s="357">
        <f>'Targeted SAI Charting'!$D$3</f>
        <v>0</v>
      </c>
    </row>
    <row r="12" spans="1:5" ht="15.75" x14ac:dyDescent="0.25">
      <c r="A12" s="361">
        <v>3</v>
      </c>
      <c r="B12" s="363" t="s">
        <v>313</v>
      </c>
      <c r="C12" s="357">
        <f>'Targeted SAI Charting'!$E$3</f>
        <v>0</v>
      </c>
    </row>
    <row r="13" spans="1:5" ht="15.75" x14ac:dyDescent="0.25">
      <c r="A13" s="361">
        <v>4</v>
      </c>
      <c r="B13" s="363" t="s">
        <v>558</v>
      </c>
      <c r="C13" s="357">
        <f>'Targeted SAI Charting'!$F$3</f>
        <v>0</v>
      </c>
    </row>
    <row r="14" spans="1:5" ht="15.75" x14ac:dyDescent="0.25">
      <c r="A14" s="361">
        <v>5</v>
      </c>
      <c r="B14" s="364" t="s">
        <v>311</v>
      </c>
      <c r="C14" s="357">
        <f>'Targeted SAI Charting'!$G$3</f>
        <v>0</v>
      </c>
    </row>
    <row r="15" spans="1:5" ht="15.75" x14ac:dyDescent="0.25">
      <c r="A15" s="361">
        <v>6</v>
      </c>
      <c r="B15" s="364" t="s">
        <v>314</v>
      </c>
      <c r="C15" s="357">
        <f>'Targeted SAI Charting'!$H$3</f>
        <v>0</v>
      </c>
    </row>
    <row r="16" spans="1:5" ht="15.75" x14ac:dyDescent="0.25">
      <c r="A16" s="361">
        <v>7</v>
      </c>
      <c r="B16" s="364" t="s">
        <v>315</v>
      </c>
      <c r="C16" s="357">
        <f>'Targeted SAI Charting'!$I$3</f>
        <v>0</v>
      </c>
    </row>
    <row r="17" spans="1:3" ht="15.75" x14ac:dyDescent="0.25">
      <c r="A17" s="361">
        <v>8</v>
      </c>
      <c r="B17" s="364" t="s">
        <v>316</v>
      </c>
      <c r="C17" s="357">
        <f>'Targeted SAI Charting'!$J$3</f>
        <v>0</v>
      </c>
    </row>
    <row r="18" spans="1:3" ht="15.75" x14ac:dyDescent="0.25">
      <c r="A18" s="361">
        <v>9</v>
      </c>
      <c r="B18" s="364" t="s">
        <v>317</v>
      </c>
      <c r="C18" s="357">
        <f>'Targeted SAI Charting'!$K$3</f>
        <v>0</v>
      </c>
    </row>
    <row r="19" spans="1:3" ht="15.75" x14ac:dyDescent="0.25">
      <c r="A19" s="361">
        <v>10</v>
      </c>
      <c r="B19" s="364" t="s">
        <v>318</v>
      </c>
      <c r="C19" s="357">
        <f>'Targeted SAI Charting'!$L$3</f>
        <v>0</v>
      </c>
    </row>
    <row r="20" spans="1:3" ht="15.75" x14ac:dyDescent="0.25">
      <c r="A20" s="361">
        <v>11</v>
      </c>
      <c r="B20" s="365" t="s">
        <v>319</v>
      </c>
      <c r="C20" s="357">
        <f>'Targeted SAI Charting'!$M$3</f>
        <v>0</v>
      </c>
    </row>
    <row r="21" spans="1:3" ht="15.75" x14ac:dyDescent="0.25">
      <c r="A21" s="361">
        <v>12</v>
      </c>
      <c r="B21" s="365" t="s">
        <v>320</v>
      </c>
      <c r="C21" s="357">
        <f>'Targeted SAI Charting'!$N$3</f>
        <v>0</v>
      </c>
    </row>
    <row r="22" spans="1:3" ht="15.75" x14ac:dyDescent="0.25">
      <c r="A22" s="361">
        <v>13</v>
      </c>
      <c r="B22" s="365" t="s">
        <v>321</v>
      </c>
      <c r="C22" s="357">
        <f>'Targeted SAI Charting'!$O$3</f>
        <v>0</v>
      </c>
    </row>
    <row r="23" spans="1:3" ht="15.75" x14ac:dyDescent="0.25">
      <c r="A23" s="361">
        <v>14</v>
      </c>
      <c r="B23" s="366" t="s">
        <v>322</v>
      </c>
      <c r="C23" s="357">
        <f>'Targeted SAI Charting'!$P$3</f>
        <v>0</v>
      </c>
    </row>
    <row r="24" spans="1:3" ht="15.75" x14ac:dyDescent="0.25">
      <c r="A24" s="361">
        <v>15</v>
      </c>
      <c r="B24" s="366" t="s">
        <v>323</v>
      </c>
      <c r="C24" s="357">
        <f>'Targeted SAI Charting'!$Q$3</f>
        <v>0</v>
      </c>
    </row>
    <row r="25" spans="1:3" ht="15.75" x14ac:dyDescent="0.25">
      <c r="A25" s="361">
        <v>16</v>
      </c>
      <c r="B25" s="366" t="s">
        <v>324</v>
      </c>
      <c r="C25" s="357">
        <f>'Targeted SAI Charting'!$R$3</f>
        <v>0</v>
      </c>
    </row>
    <row r="26" spans="1:3" ht="15.75" x14ac:dyDescent="0.25">
      <c r="A26" s="361">
        <v>17</v>
      </c>
      <c r="B26" s="366" t="s">
        <v>325</v>
      </c>
      <c r="C26" s="357">
        <f>'Targeted SAI Charting'!$S$3</f>
        <v>0</v>
      </c>
    </row>
    <row r="27" spans="1:3" ht="15.75" x14ac:dyDescent="0.25">
      <c r="A27" s="361">
        <v>18</v>
      </c>
      <c r="B27" s="367" t="s">
        <v>326</v>
      </c>
      <c r="C27" s="357">
        <f>'Targeted SAI Charting'!$T$3</f>
        <v>0</v>
      </c>
    </row>
    <row r="28" spans="1:3" ht="15.75" x14ac:dyDescent="0.25">
      <c r="A28" s="361">
        <v>19</v>
      </c>
      <c r="B28" s="367" t="s">
        <v>327</v>
      </c>
      <c r="C28" s="357">
        <f>'Targeted SAI Charting'!$U$3</f>
        <v>0</v>
      </c>
    </row>
    <row r="29" spans="1:3" ht="16.5" thickBot="1" x14ac:dyDescent="0.3">
      <c r="A29" s="368">
        <v>20</v>
      </c>
      <c r="B29" s="369" t="s">
        <v>328</v>
      </c>
      <c r="C29" s="358">
        <f>'Targeted SAI Charting'!$V$3</f>
        <v>0</v>
      </c>
    </row>
    <row r="30" spans="1:3" ht="17.25" thickTop="1" thickBot="1" x14ac:dyDescent="0.3">
      <c r="A30" s="353"/>
      <c r="B30" s="370"/>
      <c r="C30" s="371"/>
    </row>
    <row r="31" spans="1:3" ht="17.25" thickTop="1" thickBot="1" x14ac:dyDescent="0.3">
      <c r="A31" s="353"/>
      <c r="B31" s="372" t="s">
        <v>1152</v>
      </c>
      <c r="C31" s="477">
        <f>Technical!$H$4</f>
        <v>0</v>
      </c>
    </row>
    <row r="32" spans="1:3" ht="16.5" thickTop="1" x14ac:dyDescent="0.25">
      <c r="A32" s="353"/>
      <c r="B32" s="373"/>
      <c r="C32" s="371"/>
    </row>
    <row r="34" spans="1:3" ht="15.75" x14ac:dyDescent="0.25">
      <c r="A34" s="422" t="s">
        <v>1155</v>
      </c>
      <c r="B34" s="276"/>
    </row>
    <row r="35" spans="1:3" x14ac:dyDescent="0.25">
      <c r="A35" s="423"/>
      <c r="B35" s="423"/>
    </row>
    <row r="36" spans="1:3" x14ac:dyDescent="0.25">
      <c r="A36" s="424"/>
      <c r="B36" s="425" t="s">
        <v>1156</v>
      </c>
    </row>
    <row r="37" spans="1:3" x14ac:dyDescent="0.25">
      <c r="A37" s="424"/>
      <c r="B37" s="425" t="s">
        <v>1157</v>
      </c>
    </row>
    <row r="38" spans="1:3" x14ac:dyDescent="0.25">
      <c r="A38" s="424"/>
      <c r="B38" s="425" t="s">
        <v>1158</v>
      </c>
    </row>
    <row r="39" spans="1:3" x14ac:dyDescent="0.25">
      <c r="A39" s="423"/>
      <c r="B39" s="423"/>
    </row>
    <row r="42" spans="1:3" ht="18" x14ac:dyDescent="0.25">
      <c r="A42" s="810" t="str">
        <f>'Gold Standard Award'!A1</f>
        <v>This Agency Did Not Meet the Requirements of the Gold Standard Award.</v>
      </c>
      <c r="B42" s="810"/>
      <c r="C42" s="810"/>
    </row>
  </sheetData>
  <mergeCells count="9">
    <mergeCell ref="A42:C42"/>
    <mergeCell ref="A8:C8"/>
    <mergeCell ref="A6:B6"/>
    <mergeCell ref="A7:C7"/>
    <mergeCell ref="A1:C1"/>
    <mergeCell ref="A2:C2"/>
    <mergeCell ref="A3:C3"/>
    <mergeCell ref="A4:B4"/>
    <mergeCell ref="A5:B5"/>
  </mergeCells>
  <conditionalFormatting sqref="C31 C10:C29">
    <cfRule type="cellIs" dxfId="95" priority="14" operator="greaterThanOrEqual">
      <formula>0.9</formula>
    </cfRule>
    <cfRule type="cellIs" dxfId="94" priority="15" operator="between">
      <formula>0.7</formula>
      <formula>0.9</formula>
    </cfRule>
    <cfRule type="cellIs" dxfId="93" priority="16" operator="lessThan">
      <formula>0.7</formula>
    </cfRule>
  </conditionalFormatting>
  <conditionalFormatting sqref="C10:C29">
    <cfRule type="containsText" dxfId="92" priority="13" stopIfTrue="1" operator="containsText" text="N/A">
      <formula>NOT(ISERROR(SEARCH("N/A",C10)))</formula>
    </cfRule>
  </conditionalFormatting>
  <conditionalFormatting sqref="A42:C42">
    <cfRule type="beginsWith" dxfId="91" priority="4" operator="beginsWith" text="This Agency Received Scores">
      <formula>LEFT(A42,LEN("This Agency Received Scores"))="This Agency Received Scores"</formula>
    </cfRule>
    <cfRule type="beginsWith" dxfId="90" priority="5" operator="beginsWith" text="This Agency Did Not Meet">
      <formula>LEFT(A42,LEN("This Agency Did Not Meet"))="This Agency Did Not Meet"</formula>
    </cfRule>
  </conditionalFormatting>
  <conditionalFormatting sqref="E7">
    <cfRule type="containsText" dxfId="89" priority="1" operator="containsText" text="WARNING!!!">
      <formula>NOT(ISERROR(SEARCH("WARNING!!!",E7)))</formula>
    </cfRule>
    <cfRule type="containsText" dxfId="88" priority="2" operator="containsText" text="This page is used for a">
      <formula>NOT(ISERROR(SEARCH("This page is used for a",E7)))</formula>
    </cfRule>
    <cfRule type="containsText" dxfId="87" priority="3" operator="containsText" text="WARNING!!!">
      <formula>NOT(ISERROR(SEARCH("WARNING!!!",E7)))</formula>
    </cfRule>
  </conditionalFormatting>
  <pageMargins left="0.7" right="0.7" top="0.75" bottom="0.75" header="0.3" footer="0.3"/>
  <pageSetup scale="92" orientation="portrait" horizontalDpi="1200" verticalDpi="1200" r:id="rId1"/>
  <headerFooter>
    <oddHeader>&amp;C&amp;"-,Bold"&amp;20&amp;KFF0000SENSITIVE SECURITY INFORMATION</oddHead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544"/>
  <sheetViews>
    <sheetView view="pageBreakPreview" topLeftCell="A43" zoomScaleNormal="107" zoomScaleSheetLayoutView="100" workbookViewId="0">
      <selection activeCell="C61" sqref="C61:C64"/>
    </sheetView>
  </sheetViews>
  <sheetFormatPr defaultColWidth="9.140625" defaultRowHeight="15" x14ac:dyDescent="0.25"/>
  <cols>
    <col min="1" max="1" width="12.28515625" style="323" bestFit="1" customWidth="1"/>
    <col min="2" max="3" width="45.7109375" style="84" customWidth="1"/>
    <col min="4" max="4" width="55.7109375" style="84" customWidth="1"/>
    <col min="5" max="16384" width="9.140625" style="105"/>
  </cols>
  <sheetData>
    <row r="1" spans="1:8" s="115" customFormat="1" x14ac:dyDescent="0.25">
      <c r="A1" s="554" t="s">
        <v>0</v>
      </c>
      <c r="B1" s="555"/>
      <c r="C1" s="555"/>
      <c r="D1" s="556"/>
      <c r="E1" s="114"/>
      <c r="F1" s="114"/>
      <c r="G1" s="114"/>
      <c r="H1" s="114"/>
    </row>
    <row r="2" spans="1:8" s="115" customFormat="1" ht="15.75" x14ac:dyDescent="0.25">
      <c r="A2" s="557" t="s">
        <v>1</v>
      </c>
      <c r="B2" s="558"/>
      <c r="C2" s="558"/>
      <c r="D2" s="559"/>
      <c r="E2" s="114"/>
      <c r="F2" s="114"/>
      <c r="G2" s="114"/>
      <c r="H2" s="114"/>
    </row>
    <row r="3" spans="1:8" s="115" customFormat="1" x14ac:dyDescent="0.25">
      <c r="A3" s="568"/>
      <c r="B3" s="569"/>
      <c r="C3" s="569"/>
      <c r="D3" s="570"/>
      <c r="E3" s="114"/>
      <c r="F3" s="114"/>
      <c r="G3" s="114"/>
      <c r="H3" s="114"/>
    </row>
    <row r="4" spans="1:8" ht="15.75" customHeight="1" thickBot="1" x14ac:dyDescent="0.3">
      <c r="A4" s="560" t="s">
        <v>963</v>
      </c>
      <c r="B4" s="561"/>
      <c r="C4" s="561"/>
      <c r="D4" s="562"/>
    </row>
    <row r="5" spans="1:8" ht="155.25" customHeight="1" thickBot="1" x14ac:dyDescent="0.3">
      <c r="A5" s="563" t="s">
        <v>962</v>
      </c>
      <c r="B5" s="564"/>
      <c r="C5" s="564"/>
      <c r="D5" s="565"/>
    </row>
    <row r="6" spans="1:8" ht="16.5" thickBot="1" x14ac:dyDescent="0.3">
      <c r="A6" s="321" t="s">
        <v>1098</v>
      </c>
      <c r="B6" s="72" t="s">
        <v>6</v>
      </c>
      <c r="C6" s="72" t="s">
        <v>18</v>
      </c>
      <c r="D6" s="73" t="s">
        <v>19</v>
      </c>
    </row>
    <row r="7" spans="1:8" ht="15.75" customHeight="1" thickBot="1" x14ac:dyDescent="0.3">
      <c r="A7" s="334"/>
      <c r="B7" s="335"/>
      <c r="C7" s="336" t="s">
        <v>14</v>
      </c>
      <c r="D7" s="320"/>
    </row>
    <row r="8" spans="1:8" ht="32.25" thickBot="1" x14ac:dyDescent="0.3">
      <c r="A8" s="322" t="s">
        <v>1098</v>
      </c>
      <c r="B8" s="52" t="s">
        <v>15</v>
      </c>
      <c r="C8" s="52" t="s">
        <v>20</v>
      </c>
      <c r="D8" s="60" t="s">
        <v>19</v>
      </c>
    </row>
    <row r="9" spans="1:8" ht="76.5" customHeight="1" thickBot="1" x14ac:dyDescent="0.3">
      <c r="A9" s="566">
        <f>Checklist!A12</f>
        <v>1.0009999999999999</v>
      </c>
      <c r="B9" s="540" t="str">
        <f>Checklist!B12</f>
        <v>This entity designates a qualified primary Security Coordinator/ Director.</v>
      </c>
      <c r="C9" s="540" t="s">
        <v>969</v>
      </c>
      <c r="D9" s="76" t="s">
        <v>372</v>
      </c>
    </row>
    <row r="10" spans="1:8" ht="40.5" customHeight="1" thickBot="1" x14ac:dyDescent="0.3">
      <c r="A10" s="566"/>
      <c r="B10" s="540"/>
      <c r="C10" s="540"/>
      <c r="D10" s="74" t="s">
        <v>373</v>
      </c>
    </row>
    <row r="11" spans="1:8" ht="33.75" customHeight="1" thickBot="1" x14ac:dyDescent="0.3">
      <c r="A11" s="566"/>
      <c r="B11" s="540"/>
      <c r="C11" s="540"/>
      <c r="D11" s="74" t="s">
        <v>21</v>
      </c>
    </row>
    <row r="12" spans="1:8" ht="34.5" customHeight="1" thickBot="1" x14ac:dyDescent="0.3">
      <c r="A12" s="566"/>
      <c r="B12" s="540"/>
      <c r="C12" s="540"/>
      <c r="D12" s="75" t="s">
        <v>22</v>
      </c>
    </row>
    <row r="13" spans="1:8" ht="32.25" thickBot="1" x14ac:dyDescent="0.3">
      <c r="A13" s="567">
        <f>Checklist!A13</f>
        <v>1.002</v>
      </c>
      <c r="B13" s="539" t="str">
        <f>Checklist!B13</f>
        <v>This entity designates an alternate Security Coordinator/Director.</v>
      </c>
      <c r="C13" s="539" t="s">
        <v>23</v>
      </c>
      <c r="D13" s="53" t="s">
        <v>24</v>
      </c>
    </row>
    <row r="14" spans="1:8" ht="16.5" thickBot="1" x14ac:dyDescent="0.3">
      <c r="A14" s="567"/>
      <c r="B14" s="539"/>
      <c r="C14" s="539"/>
      <c r="D14" s="53" t="s">
        <v>373</v>
      </c>
    </row>
    <row r="15" spans="1:8" ht="16.5" thickBot="1" x14ac:dyDescent="0.3">
      <c r="A15" s="567"/>
      <c r="B15" s="539"/>
      <c r="C15" s="539"/>
      <c r="D15" s="53" t="s">
        <v>21</v>
      </c>
    </row>
    <row r="16" spans="1:8" ht="16.5" thickBot="1" x14ac:dyDescent="0.3">
      <c r="A16" s="567"/>
      <c r="B16" s="539"/>
      <c r="C16" s="539"/>
      <c r="D16" s="54" t="s">
        <v>22</v>
      </c>
    </row>
    <row r="17" spans="1:4" ht="48" thickBot="1" x14ac:dyDescent="0.3">
      <c r="A17" s="567">
        <f>Checklist!A14</f>
        <v>1.0029999999999999</v>
      </c>
      <c r="B17" s="539" t="str">
        <f>Checklist!B14</f>
        <v>This entity has policies that specify the transportation related duties of the Security Coordinator.</v>
      </c>
      <c r="C17" s="539" t="s">
        <v>970</v>
      </c>
      <c r="D17" s="53" t="s">
        <v>374</v>
      </c>
    </row>
    <row r="18" spans="1:4" ht="48" thickBot="1" x14ac:dyDescent="0.3">
      <c r="A18" s="567"/>
      <c r="B18" s="539"/>
      <c r="C18" s="539"/>
      <c r="D18" s="53" t="s">
        <v>580</v>
      </c>
    </row>
    <row r="19" spans="1:4" ht="41.25" customHeight="1" thickBot="1" x14ac:dyDescent="0.3">
      <c r="A19" s="567"/>
      <c r="B19" s="539"/>
      <c r="C19" s="539"/>
      <c r="D19" s="54" t="s">
        <v>375</v>
      </c>
    </row>
    <row r="20" spans="1:4" ht="32.25" thickBot="1" x14ac:dyDescent="0.3">
      <c r="A20" s="322" t="s">
        <v>1098</v>
      </c>
      <c r="B20" s="52" t="s">
        <v>578</v>
      </c>
      <c r="C20" s="52" t="s">
        <v>20</v>
      </c>
      <c r="D20" s="55" t="s">
        <v>19</v>
      </c>
    </row>
    <row r="21" spans="1:4" ht="32.25" customHeight="1" thickBot="1" x14ac:dyDescent="0.3">
      <c r="A21" s="567">
        <f>Checklist!A16</f>
        <v>2.0009999999999999</v>
      </c>
      <c r="B21" s="539" t="str">
        <f>Checklist!B16</f>
        <v>This entity recognizes they may have certain assets of specific interest to terrorists (i.e.: vehicles, IT information, passengers, critical personnel, etc.) and considers this factor when developing transportation security practices.</v>
      </c>
      <c r="C21" s="539" t="s">
        <v>582</v>
      </c>
      <c r="D21" s="53" t="s">
        <v>376</v>
      </c>
    </row>
    <row r="22" spans="1:4" ht="48" thickBot="1" x14ac:dyDescent="0.3">
      <c r="A22" s="567"/>
      <c r="B22" s="539"/>
      <c r="C22" s="539"/>
      <c r="D22" s="53" t="s">
        <v>377</v>
      </c>
    </row>
    <row r="23" spans="1:4" ht="96" customHeight="1" thickBot="1" x14ac:dyDescent="0.3">
      <c r="A23" s="567"/>
      <c r="B23" s="539"/>
      <c r="C23" s="539"/>
      <c r="D23" s="53" t="s">
        <v>480</v>
      </c>
    </row>
    <row r="24" spans="1:4" ht="48" thickBot="1" x14ac:dyDescent="0.3">
      <c r="A24" s="567">
        <f>Checklist!A17</f>
        <v>2.0019999999999998</v>
      </c>
      <c r="B24" s="540" t="str">
        <f>Checklist!B17</f>
        <v>This entity has conducted a documented, site specific "Vulnerability Assessment” and is generally familiar with any significant threats or consequences they may face.</v>
      </c>
      <c r="C24" s="540" t="s">
        <v>583</v>
      </c>
      <c r="D24" s="76" t="s">
        <v>584</v>
      </c>
    </row>
    <row r="25" spans="1:4" ht="32.25" thickBot="1" x14ac:dyDescent="0.3">
      <c r="A25" s="567"/>
      <c r="B25" s="540"/>
      <c r="C25" s="540"/>
      <c r="D25" s="74" t="s">
        <v>585</v>
      </c>
    </row>
    <row r="26" spans="1:4" ht="32.25" thickBot="1" x14ac:dyDescent="0.3">
      <c r="A26" s="567"/>
      <c r="B26" s="540"/>
      <c r="C26" s="540"/>
      <c r="D26" s="74" t="s">
        <v>586</v>
      </c>
    </row>
    <row r="27" spans="1:4" ht="16.5" thickBot="1" x14ac:dyDescent="0.3">
      <c r="A27" s="567"/>
      <c r="B27" s="540"/>
      <c r="C27" s="540"/>
      <c r="D27" s="74" t="s">
        <v>378</v>
      </c>
    </row>
    <row r="28" spans="1:4" ht="16.5" thickBot="1" x14ac:dyDescent="0.3">
      <c r="A28" s="567"/>
      <c r="B28" s="540"/>
      <c r="C28" s="540"/>
      <c r="D28" s="324" t="s">
        <v>379</v>
      </c>
    </row>
    <row r="29" spans="1:4" ht="48" thickBot="1" x14ac:dyDescent="0.3">
      <c r="A29" s="567">
        <f>Checklist!A18</f>
        <v>2.0030000000000001</v>
      </c>
      <c r="B29" s="539" t="str">
        <f>Checklist!B18</f>
        <v xml:space="preserve">Management generally supports efforts to improve security and provides funding and/or approves corrective actions to security vulnerabilities or weaknesses identified.  </v>
      </c>
      <c r="C29" s="539" t="s">
        <v>587</v>
      </c>
      <c r="D29" s="57" t="s">
        <v>588</v>
      </c>
    </row>
    <row r="30" spans="1:4" ht="48" thickBot="1" x14ac:dyDescent="0.3">
      <c r="A30" s="567"/>
      <c r="B30" s="541"/>
      <c r="C30" s="539"/>
      <c r="D30" s="53" t="s">
        <v>380</v>
      </c>
    </row>
    <row r="31" spans="1:4" ht="16.5" thickBot="1" x14ac:dyDescent="0.3">
      <c r="A31" s="567"/>
      <c r="B31" s="541"/>
      <c r="C31" s="539"/>
      <c r="D31" s="54" t="s">
        <v>381</v>
      </c>
    </row>
    <row r="32" spans="1:4" ht="32.25" thickBot="1" x14ac:dyDescent="0.3">
      <c r="A32" s="322" t="s">
        <v>1098</v>
      </c>
      <c r="B32" s="52" t="s">
        <v>382</v>
      </c>
      <c r="C32" s="52" t="s">
        <v>20</v>
      </c>
      <c r="D32" s="60" t="s">
        <v>19</v>
      </c>
    </row>
    <row r="33" spans="1:4" ht="95.25" thickBot="1" x14ac:dyDescent="0.3">
      <c r="A33" s="567">
        <f>Checklist!A20</f>
        <v>3.0009999999999999</v>
      </c>
      <c r="B33" s="540"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C33" s="540" t="s">
        <v>589</v>
      </c>
      <c r="D33" s="76" t="s">
        <v>590</v>
      </c>
    </row>
    <row r="34" spans="1:4" ht="48" thickBot="1" x14ac:dyDescent="0.3">
      <c r="A34" s="567"/>
      <c r="B34" s="540"/>
      <c r="C34" s="540"/>
      <c r="D34" s="74" t="s">
        <v>383</v>
      </c>
    </row>
    <row r="35" spans="1:4" ht="32.25" thickBot="1" x14ac:dyDescent="0.3">
      <c r="A35" s="567"/>
      <c r="B35" s="540"/>
      <c r="C35" s="540"/>
      <c r="D35" s="74" t="s">
        <v>384</v>
      </c>
    </row>
    <row r="36" spans="1:4" ht="16.5" thickBot="1" x14ac:dyDescent="0.3">
      <c r="A36" s="567"/>
      <c r="B36" s="540"/>
      <c r="C36" s="540"/>
      <c r="D36" s="75" t="s">
        <v>385</v>
      </c>
    </row>
    <row r="37" spans="1:4" ht="32.25" thickBot="1" x14ac:dyDescent="0.3">
      <c r="A37" s="567">
        <f>Checklist!A21</f>
        <v>3.0019999999999998</v>
      </c>
      <c r="B37" s="539" t="str">
        <f>Checklist!B21</f>
        <v>This entity limits access to its security plan or security procedures to employees with a "need-to-know.”</v>
      </c>
      <c r="C37" s="539" t="s">
        <v>543</v>
      </c>
      <c r="D37" s="53" t="s">
        <v>591</v>
      </c>
    </row>
    <row r="38" spans="1:4" ht="48" thickBot="1" x14ac:dyDescent="0.3">
      <c r="A38" s="567"/>
      <c r="B38" s="539"/>
      <c r="C38" s="539"/>
      <c r="D38" s="53" t="s">
        <v>592</v>
      </c>
    </row>
    <row r="39" spans="1:4" ht="16.5" thickBot="1" x14ac:dyDescent="0.3">
      <c r="A39" s="567"/>
      <c r="B39" s="539"/>
      <c r="C39" s="539"/>
      <c r="D39" s="53" t="s">
        <v>544</v>
      </c>
    </row>
    <row r="40" spans="1:4" ht="33" customHeight="1" thickBot="1" x14ac:dyDescent="0.3">
      <c r="A40" s="567"/>
      <c r="B40" s="539"/>
      <c r="C40" s="539"/>
      <c r="D40" s="54" t="s">
        <v>26</v>
      </c>
    </row>
    <row r="41" spans="1:4" ht="16.5" thickBot="1" x14ac:dyDescent="0.3">
      <c r="A41" s="567">
        <f>Checklist!A22</f>
        <v>3.0030000000000001</v>
      </c>
      <c r="B41" s="539" t="str">
        <f>Checklist!B22</f>
        <v>This entity requires that employees with access to security procedures sign a non-disclosure agreement (NDA).</v>
      </c>
      <c r="C41" s="539" t="s">
        <v>27</v>
      </c>
      <c r="D41" s="53" t="s">
        <v>386</v>
      </c>
    </row>
    <row r="42" spans="1:4" ht="16.5" thickBot="1" x14ac:dyDescent="0.3">
      <c r="A42" s="567"/>
      <c r="B42" s="539"/>
      <c r="C42" s="539"/>
      <c r="D42" s="53" t="s">
        <v>387</v>
      </c>
    </row>
    <row r="43" spans="1:4" ht="16.5" thickBot="1" x14ac:dyDescent="0.3">
      <c r="A43" s="567"/>
      <c r="B43" s="539"/>
      <c r="C43" s="539"/>
      <c r="D43" s="53" t="s">
        <v>545</v>
      </c>
    </row>
    <row r="44" spans="1:4" ht="16.5" thickBot="1" x14ac:dyDescent="0.3">
      <c r="A44" s="567"/>
      <c r="B44" s="539"/>
      <c r="C44" s="539"/>
      <c r="D44" s="54" t="s">
        <v>388</v>
      </c>
    </row>
    <row r="45" spans="1:4" ht="32.25" thickBot="1" x14ac:dyDescent="0.3">
      <c r="A45" s="567">
        <f>Checklist!A23</f>
        <v>3.004</v>
      </c>
      <c r="B45" s="539" t="str">
        <f>Checklist!B23</f>
        <v>This entity has written security plans/policies that have been reviewed and approved at the entity's executive level.</v>
      </c>
      <c r="C45" s="539" t="s">
        <v>28</v>
      </c>
      <c r="D45" s="53" t="s">
        <v>389</v>
      </c>
    </row>
    <row r="46" spans="1:4" ht="32.25" thickBot="1" x14ac:dyDescent="0.3">
      <c r="A46" s="567"/>
      <c r="B46" s="539"/>
      <c r="C46" s="539"/>
      <c r="D46" s="53" t="s">
        <v>390</v>
      </c>
    </row>
    <row r="47" spans="1:4" ht="32.25" thickBot="1" x14ac:dyDescent="0.3">
      <c r="A47" s="567"/>
      <c r="B47" s="539"/>
      <c r="C47" s="539"/>
      <c r="D47" s="53" t="s">
        <v>391</v>
      </c>
    </row>
    <row r="48" spans="1:4" ht="16.5" thickBot="1" x14ac:dyDescent="0.3">
      <c r="A48" s="567"/>
      <c r="B48" s="539"/>
      <c r="C48" s="539"/>
      <c r="D48" s="53" t="s">
        <v>392</v>
      </c>
    </row>
    <row r="49" spans="1:4" ht="16.5" thickBot="1" x14ac:dyDescent="0.3">
      <c r="A49" s="567">
        <f>Checklist!A24</f>
        <v>3.0049999999999999</v>
      </c>
      <c r="B49" s="540" t="str">
        <f>Checklist!B24</f>
        <v>This entity has security procedures to be followed by all personnel (i.e., drivers, office workers, maintenance workers, laborers and others) in the event of a security breach or incident.</v>
      </c>
      <c r="C49" s="540" t="s">
        <v>29</v>
      </c>
      <c r="D49" s="76" t="s">
        <v>393</v>
      </c>
    </row>
    <row r="50" spans="1:4" ht="16.5" thickBot="1" x14ac:dyDescent="0.3">
      <c r="A50" s="567"/>
      <c r="B50" s="540"/>
      <c r="C50" s="540"/>
      <c r="D50" s="74" t="s">
        <v>30</v>
      </c>
    </row>
    <row r="51" spans="1:4" ht="69.75" customHeight="1" thickBot="1" x14ac:dyDescent="0.3">
      <c r="A51" s="567"/>
      <c r="B51" s="540"/>
      <c r="C51" s="540"/>
      <c r="D51" s="75" t="s">
        <v>394</v>
      </c>
    </row>
    <row r="52" spans="1:4" ht="31.5" x14ac:dyDescent="0.25">
      <c r="A52" s="571">
        <v>3.0059999999999998</v>
      </c>
      <c r="B52" s="551" t="s">
        <v>1147</v>
      </c>
      <c r="C52" s="551" t="s">
        <v>1200</v>
      </c>
      <c r="D52" s="116" t="s">
        <v>1201</v>
      </c>
    </row>
    <row r="53" spans="1:4" ht="15.75" x14ac:dyDescent="0.25">
      <c r="A53" s="572"/>
      <c r="B53" s="552"/>
      <c r="C53" s="552"/>
      <c r="D53" s="116" t="s">
        <v>141</v>
      </c>
    </row>
    <row r="54" spans="1:4" ht="36" customHeight="1" thickBot="1" x14ac:dyDescent="0.3">
      <c r="A54" s="573"/>
      <c r="B54" s="553"/>
      <c r="C54" s="553"/>
      <c r="D54" s="506" t="s">
        <v>394</v>
      </c>
    </row>
    <row r="55" spans="1:4" ht="16.5" thickBot="1" x14ac:dyDescent="0.3">
      <c r="A55" s="567">
        <f>Checklist!A26</f>
        <v>3.0070000000000001</v>
      </c>
      <c r="B55" s="539" t="str">
        <f>Checklist!B26</f>
        <v>This entity requires that their security policies be reviewed at least annually and updated as needed.</v>
      </c>
      <c r="C55" s="539" t="s">
        <v>31</v>
      </c>
      <c r="D55" s="53" t="s">
        <v>395</v>
      </c>
    </row>
    <row r="56" spans="1:4" ht="32.25" thickBot="1" x14ac:dyDescent="0.3">
      <c r="A56" s="567"/>
      <c r="B56" s="539"/>
      <c r="C56" s="539"/>
      <c r="D56" s="53" t="s">
        <v>396</v>
      </c>
    </row>
    <row r="57" spans="1:4" ht="16.5" thickBot="1" x14ac:dyDescent="0.3">
      <c r="A57" s="567"/>
      <c r="B57" s="539"/>
      <c r="C57" s="539"/>
      <c r="D57" s="54" t="s">
        <v>397</v>
      </c>
    </row>
    <row r="58" spans="1:4" ht="32.25" thickBot="1" x14ac:dyDescent="0.3">
      <c r="A58" s="567">
        <f>Checklist!A27</f>
        <v>3.008</v>
      </c>
      <c r="B58" s="539" t="str">
        <f>Checklist!B27</f>
        <v xml:space="preserve">Employees are provided with site-specific, up to date contact information for entity management and/or security personnel to be notified in the event of a security incident and this entity periodically tests their notification or "call-tree" procedures. </v>
      </c>
      <c r="C58" s="539" t="s">
        <v>593</v>
      </c>
      <c r="D58" s="57" t="s">
        <v>594</v>
      </c>
    </row>
    <row r="59" spans="1:4" ht="48" thickBot="1" x14ac:dyDescent="0.3">
      <c r="A59" s="567"/>
      <c r="B59" s="539"/>
      <c r="C59" s="539"/>
      <c r="D59" s="53" t="s">
        <v>595</v>
      </c>
    </row>
    <row r="60" spans="1:4" ht="16.5" thickBot="1" x14ac:dyDescent="0.3">
      <c r="A60" s="567"/>
      <c r="B60" s="539"/>
      <c r="C60" s="539"/>
      <c r="D60" s="54" t="s">
        <v>26</v>
      </c>
    </row>
    <row r="61" spans="1:4" ht="32.25" thickBot="1" x14ac:dyDescent="0.3">
      <c r="A61" s="567">
        <f>Checklist!A28</f>
        <v>3.0089999999999999</v>
      </c>
      <c r="B61" s="539" t="str">
        <f>Checklist!B28</f>
        <v>This entity has procedures for 24/7 notification of entity security personnel and/or local/state/federal authorities to be notified in the event of a security incident.</v>
      </c>
      <c r="C61" s="539" t="s">
        <v>32</v>
      </c>
      <c r="D61" s="57" t="s">
        <v>398</v>
      </c>
    </row>
    <row r="62" spans="1:4" ht="16.5" thickBot="1" x14ac:dyDescent="0.3">
      <c r="A62" s="567"/>
      <c r="B62" s="539"/>
      <c r="C62" s="539"/>
      <c r="D62" s="53" t="s">
        <v>399</v>
      </c>
    </row>
    <row r="63" spans="1:4" ht="16.5" thickBot="1" x14ac:dyDescent="0.3">
      <c r="A63" s="567"/>
      <c r="B63" s="539"/>
      <c r="C63" s="539"/>
      <c r="D63" s="53" t="s">
        <v>400</v>
      </c>
    </row>
    <row r="64" spans="1:4" ht="16.5" thickBot="1" x14ac:dyDescent="0.3">
      <c r="A64" s="567"/>
      <c r="B64" s="539"/>
      <c r="C64" s="539"/>
      <c r="D64" s="54" t="s">
        <v>26</v>
      </c>
    </row>
    <row r="65" spans="1:4" ht="32.25" thickBot="1" x14ac:dyDescent="0.3">
      <c r="A65" s="322" t="s">
        <v>1098</v>
      </c>
      <c r="B65" s="52" t="s">
        <v>557</v>
      </c>
      <c r="C65" s="52" t="s">
        <v>20</v>
      </c>
      <c r="D65" s="60" t="s">
        <v>19</v>
      </c>
    </row>
    <row r="66" spans="1:4" ht="126.75" thickBot="1" x14ac:dyDescent="0.3">
      <c r="A66" s="567">
        <f>Checklist!A30</f>
        <v>4.0010000000000003</v>
      </c>
      <c r="B66" s="540" t="str">
        <f>Checklist!B30</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66" s="540" t="s">
        <v>596</v>
      </c>
      <c r="D66" s="76" t="s">
        <v>597</v>
      </c>
    </row>
    <row r="67" spans="1:4" ht="48" thickBot="1" x14ac:dyDescent="0.3">
      <c r="A67" s="567"/>
      <c r="B67" s="540"/>
      <c r="C67" s="540"/>
      <c r="D67" s="74" t="s">
        <v>598</v>
      </c>
    </row>
    <row r="68" spans="1:4" ht="79.5" thickBot="1" x14ac:dyDescent="0.3">
      <c r="A68" s="567"/>
      <c r="B68" s="540"/>
      <c r="C68" s="540"/>
      <c r="D68" s="74" t="s">
        <v>599</v>
      </c>
    </row>
    <row r="69" spans="1:4" ht="32.25" thickBot="1" x14ac:dyDescent="0.3">
      <c r="A69" s="567"/>
      <c r="B69" s="540"/>
      <c r="C69" s="540"/>
      <c r="D69" s="74" t="s">
        <v>546</v>
      </c>
    </row>
    <row r="70" spans="1:4" ht="16.5" thickBot="1" x14ac:dyDescent="0.3">
      <c r="A70" s="567"/>
      <c r="B70" s="540"/>
      <c r="C70" s="540"/>
      <c r="D70" s="75" t="s">
        <v>501</v>
      </c>
    </row>
    <row r="71" spans="1:4" ht="48" thickBot="1" x14ac:dyDescent="0.3">
      <c r="A71" s="567">
        <f>Checklist!A31</f>
        <v>4.0019999999999998</v>
      </c>
      <c r="B71" s="539" t="str">
        <f>Checklist!B31</f>
        <v>This entity ensures all facilities have an auxiliary power source if needed or the ability to operate effectively from an identified secondary site.</v>
      </c>
      <c r="C71" s="539" t="s">
        <v>33</v>
      </c>
      <c r="D71" s="53" t="s">
        <v>401</v>
      </c>
    </row>
    <row r="72" spans="1:4" ht="79.5" thickBot="1" x14ac:dyDescent="0.3">
      <c r="A72" s="567"/>
      <c r="B72" s="539"/>
      <c r="C72" s="539"/>
      <c r="D72" s="53" t="s">
        <v>402</v>
      </c>
    </row>
    <row r="73" spans="1:4" ht="32.25" thickBot="1" x14ac:dyDescent="0.3">
      <c r="A73" s="567"/>
      <c r="B73" s="539"/>
      <c r="C73" s="539"/>
      <c r="D73" s="54" t="s">
        <v>403</v>
      </c>
    </row>
    <row r="74" spans="1:4" ht="43.5" customHeight="1" thickBot="1" x14ac:dyDescent="0.3">
      <c r="A74" s="322" t="s">
        <v>1098</v>
      </c>
      <c r="B74" s="52" t="s">
        <v>34</v>
      </c>
      <c r="C74" s="52" t="s">
        <v>20</v>
      </c>
      <c r="D74" s="56" t="s">
        <v>19</v>
      </c>
    </row>
    <row r="75" spans="1:4" ht="32.25" thickBot="1" x14ac:dyDescent="0.3">
      <c r="A75" s="567">
        <f>Checklist!A33</f>
        <v>5.0010000000000003</v>
      </c>
      <c r="B75" s="540" t="str">
        <f>Checklist!B33</f>
        <v>This entity has methods for communicating with drivers during normal conditions.</v>
      </c>
      <c r="C75" s="540" t="s">
        <v>600</v>
      </c>
      <c r="D75" s="76" t="s">
        <v>404</v>
      </c>
    </row>
    <row r="76" spans="1:4" ht="48" thickBot="1" x14ac:dyDescent="0.3">
      <c r="A76" s="567"/>
      <c r="B76" s="540"/>
      <c r="C76" s="540"/>
      <c r="D76" s="74" t="s">
        <v>405</v>
      </c>
    </row>
    <row r="77" spans="1:4" ht="16.5" thickBot="1" x14ac:dyDescent="0.3">
      <c r="A77" s="567"/>
      <c r="B77" s="540"/>
      <c r="C77" s="540"/>
      <c r="D77" s="75" t="s">
        <v>26</v>
      </c>
    </row>
    <row r="78" spans="1:4" ht="48" thickBot="1" x14ac:dyDescent="0.3">
      <c r="A78" s="567">
        <f>Checklist!A34</f>
        <v>5.0019999999999998</v>
      </c>
      <c r="B78" s="539" t="str">
        <f>Checklist!B34</f>
        <v xml:space="preserve">This entity has emergency procedures in place for drivers on the road to follow in the event normal communications are disrupted. Entity should have contingencies in place in the event dispatch system, if applicable, become inoperable.   </v>
      </c>
      <c r="C78" s="539" t="s">
        <v>601</v>
      </c>
      <c r="D78" s="53" t="s">
        <v>406</v>
      </c>
    </row>
    <row r="79" spans="1:4" ht="63.75" thickBot="1" x14ac:dyDescent="0.3">
      <c r="A79" s="567"/>
      <c r="B79" s="539"/>
      <c r="C79" s="539"/>
      <c r="D79" s="53" t="s">
        <v>602</v>
      </c>
    </row>
    <row r="80" spans="1:4" ht="16.5" thickBot="1" x14ac:dyDescent="0.3">
      <c r="A80" s="567"/>
      <c r="B80" s="539"/>
      <c r="C80" s="539"/>
      <c r="D80" s="54" t="s">
        <v>26</v>
      </c>
    </row>
    <row r="81" spans="1:4" ht="31.5" customHeight="1" thickBot="1" x14ac:dyDescent="0.3">
      <c r="A81" s="322" t="s">
        <v>1098</v>
      </c>
      <c r="B81" s="52" t="s">
        <v>35</v>
      </c>
      <c r="C81" s="52" t="s">
        <v>20</v>
      </c>
      <c r="D81" s="56" t="s">
        <v>19</v>
      </c>
    </row>
    <row r="82" spans="1:4" ht="32.25" thickBot="1" x14ac:dyDescent="0.3">
      <c r="A82" s="567">
        <f>Checklist!A36</f>
        <v>6.0010000000000003</v>
      </c>
      <c r="B82" s="540" t="str">
        <f>Checklist!B36</f>
        <v xml:space="preserve">This entity controls access to business documents (i.e. security plans, critical asset lists, risk/vulnerability assessments, schematics, drawings, manifests, etc.) that may compromise entity security practices.  </v>
      </c>
      <c r="C82" s="540" t="s">
        <v>36</v>
      </c>
      <c r="D82" s="76" t="s">
        <v>407</v>
      </c>
    </row>
    <row r="83" spans="1:4" ht="16.5" thickBot="1" x14ac:dyDescent="0.3">
      <c r="A83" s="567"/>
      <c r="B83" s="540"/>
      <c r="C83" s="540"/>
      <c r="D83" s="74" t="s">
        <v>408</v>
      </c>
    </row>
    <row r="84" spans="1:4" ht="42.75" customHeight="1" thickBot="1" x14ac:dyDescent="0.3">
      <c r="A84" s="567"/>
      <c r="B84" s="540"/>
      <c r="C84" s="540"/>
      <c r="D84" s="75" t="s">
        <v>409</v>
      </c>
    </row>
    <row r="85" spans="1:4" ht="16.5" thickBot="1" x14ac:dyDescent="0.3">
      <c r="A85" s="567">
        <f>Checklist!A37</f>
        <v>6.0019999999999998</v>
      </c>
      <c r="B85" s="539" t="str">
        <f>Checklist!B37</f>
        <v xml:space="preserve">This entity controls personnel information (i.e. SSN, address, drivers license, etc.) that may be deemed sensitive in nature.  </v>
      </c>
      <c r="C85" s="539" t="s">
        <v>37</v>
      </c>
      <c r="D85" s="53" t="s">
        <v>410</v>
      </c>
    </row>
    <row r="86" spans="1:4" ht="16.5" thickBot="1" x14ac:dyDescent="0.3">
      <c r="A86" s="567"/>
      <c r="B86" s="539"/>
      <c r="C86" s="539"/>
      <c r="D86" s="53" t="s">
        <v>408</v>
      </c>
    </row>
    <row r="87" spans="1:4" ht="16.5" thickBot="1" x14ac:dyDescent="0.3">
      <c r="A87" s="567"/>
      <c r="B87" s="539"/>
      <c r="C87" s="539"/>
      <c r="D87" s="54" t="s">
        <v>409</v>
      </c>
    </row>
    <row r="88" spans="1:4" ht="79.5" thickBot="1" x14ac:dyDescent="0.3">
      <c r="A88" s="567">
        <f>Checklist!A38</f>
        <v>6.0030000000000001</v>
      </c>
      <c r="B88" s="539" t="str">
        <f>Checklist!B38</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88" s="539" t="s">
        <v>40</v>
      </c>
      <c r="D88" s="57" t="s">
        <v>411</v>
      </c>
    </row>
    <row r="89" spans="1:4" ht="32.25" thickBot="1" x14ac:dyDescent="0.3">
      <c r="A89" s="567"/>
      <c r="B89" s="539"/>
      <c r="C89" s="539"/>
      <c r="D89" s="53" t="s">
        <v>500</v>
      </c>
    </row>
    <row r="90" spans="1:4" ht="16.5" thickBot="1" x14ac:dyDescent="0.3">
      <c r="A90" s="567"/>
      <c r="B90" s="539"/>
      <c r="C90" s="539"/>
      <c r="D90" s="53" t="s">
        <v>412</v>
      </c>
    </row>
    <row r="91" spans="1:4" ht="16.5" thickBot="1" x14ac:dyDescent="0.3">
      <c r="A91" s="567"/>
      <c r="B91" s="539"/>
      <c r="C91" s="539"/>
      <c r="D91" s="54" t="s">
        <v>413</v>
      </c>
    </row>
    <row r="92" spans="1:4" ht="32.25" thickBot="1" x14ac:dyDescent="0.3">
      <c r="A92" s="322" t="s">
        <v>1098</v>
      </c>
      <c r="B92" s="52" t="s">
        <v>229</v>
      </c>
      <c r="C92" s="52" t="s">
        <v>20</v>
      </c>
      <c r="D92" s="56" t="s">
        <v>19</v>
      </c>
    </row>
    <row r="93" spans="1:4" ht="32.25" thickBot="1" x14ac:dyDescent="0.3">
      <c r="A93" s="567">
        <f>Checklist!A40</f>
        <v>7.0010000000000003</v>
      </c>
      <c r="B93" s="540" t="str">
        <f>Checklist!B40</f>
        <v>Personnel at this entity meet/communicate with industry peers, partners or associations that share security related information or best practices.  (May include individual or corporate membership with an industry trade association).</v>
      </c>
      <c r="C93" s="540" t="s">
        <v>38</v>
      </c>
      <c r="D93" s="76" t="s">
        <v>414</v>
      </c>
    </row>
    <row r="94" spans="1:4" ht="32.25" thickBot="1" x14ac:dyDescent="0.3">
      <c r="A94" s="567"/>
      <c r="B94" s="540"/>
      <c r="C94" s="540"/>
      <c r="D94" s="74" t="s">
        <v>415</v>
      </c>
    </row>
    <row r="95" spans="1:4" ht="16.5" thickBot="1" x14ac:dyDescent="0.3">
      <c r="A95" s="567"/>
      <c r="B95" s="540"/>
      <c r="C95" s="540"/>
      <c r="D95" s="74" t="s">
        <v>416</v>
      </c>
    </row>
    <row r="96" spans="1:4" ht="36.75" customHeight="1" thickBot="1" x14ac:dyDescent="0.3">
      <c r="A96" s="567"/>
      <c r="B96" s="540"/>
      <c r="C96" s="540"/>
      <c r="D96" s="75" t="s">
        <v>417</v>
      </c>
    </row>
    <row r="97" spans="1:4" ht="15.75" customHeight="1" thickBot="1" x14ac:dyDescent="0.3">
      <c r="A97" s="567">
        <f>Checklist!A41</f>
        <v>7.0019999999999998</v>
      </c>
      <c r="B97" s="539" t="str">
        <f>Checklist!B41</f>
        <v>Personnel at this entity have sought and/or obtained transportation related security information or "best practices" guidance from external sources.</v>
      </c>
      <c r="C97" s="539" t="s">
        <v>39</v>
      </c>
      <c r="D97" s="53" t="s">
        <v>25</v>
      </c>
    </row>
    <row r="98" spans="1:4" ht="16.5" thickBot="1" x14ac:dyDescent="0.3">
      <c r="A98" s="567"/>
      <c r="B98" s="539"/>
      <c r="C98" s="539"/>
      <c r="D98" s="53" t="s">
        <v>30</v>
      </c>
    </row>
    <row r="99" spans="1:4" ht="16.5" thickBot="1" x14ac:dyDescent="0.3">
      <c r="A99" s="567"/>
      <c r="B99" s="539"/>
      <c r="C99" s="539"/>
      <c r="D99" s="54" t="s">
        <v>26</v>
      </c>
    </row>
    <row r="100" spans="1:4" ht="16.5" thickBot="1" x14ac:dyDescent="0.3">
      <c r="A100" s="334"/>
      <c r="B100" s="335"/>
      <c r="C100" s="336" t="s">
        <v>41</v>
      </c>
      <c r="D100" s="319"/>
    </row>
    <row r="101" spans="1:4" ht="32.25" thickBot="1" x14ac:dyDescent="0.3">
      <c r="A101" s="322" t="s">
        <v>1098</v>
      </c>
      <c r="B101" s="52" t="s">
        <v>230</v>
      </c>
      <c r="C101" s="52" t="s">
        <v>20</v>
      </c>
      <c r="D101" s="55" t="s">
        <v>19</v>
      </c>
    </row>
    <row r="102" spans="1:4" ht="48" thickBot="1" x14ac:dyDescent="0.3">
      <c r="A102" s="567">
        <f>Checklist!A44</f>
        <v>8.0009999999999994</v>
      </c>
      <c r="B102" s="540" t="str">
        <f>Checklist!B44</f>
        <v>This entity requires verification and documentation that persons operating entity vehicles have a valid driver’s license for the type of vehicle driven, along with any applicable endorsement(s) needed.</v>
      </c>
      <c r="C102" s="540" t="s">
        <v>42</v>
      </c>
      <c r="D102" s="74" t="s">
        <v>418</v>
      </c>
    </row>
    <row r="103" spans="1:4" ht="16.5" thickBot="1" x14ac:dyDescent="0.3">
      <c r="A103" s="567"/>
      <c r="B103" s="540"/>
      <c r="C103" s="540"/>
      <c r="D103" s="74" t="s">
        <v>419</v>
      </c>
    </row>
    <row r="104" spans="1:4" ht="32.25" thickBot="1" x14ac:dyDescent="0.3">
      <c r="A104" s="567"/>
      <c r="B104" s="540"/>
      <c r="C104" s="540"/>
      <c r="D104" s="74" t="s">
        <v>420</v>
      </c>
    </row>
    <row r="105" spans="1:4" ht="16.5" thickBot="1" x14ac:dyDescent="0.3">
      <c r="A105" s="567"/>
      <c r="B105" s="540"/>
      <c r="C105" s="540"/>
      <c r="D105" s="74" t="s">
        <v>421</v>
      </c>
    </row>
    <row r="106" spans="1:4" ht="32.25" thickBot="1" x14ac:dyDescent="0.3">
      <c r="A106" s="567">
        <f>Checklist!A45</f>
        <v>8.0020000000000007</v>
      </c>
      <c r="B106" s="540" t="str">
        <f>Checklist!B45</f>
        <v>This entity requires a criminal history check, verification of Social Security number and verification of immigration status for personnel operating entity vehicles.</v>
      </c>
      <c r="C106" s="542" t="s">
        <v>220</v>
      </c>
      <c r="D106" s="76" t="s">
        <v>422</v>
      </c>
    </row>
    <row r="107" spans="1:4" ht="32.25" thickBot="1" x14ac:dyDescent="0.3">
      <c r="A107" s="567"/>
      <c r="B107" s="540"/>
      <c r="C107" s="542"/>
      <c r="D107" s="74" t="s">
        <v>423</v>
      </c>
    </row>
    <row r="108" spans="1:4" ht="16.5" thickBot="1" x14ac:dyDescent="0.3">
      <c r="A108" s="567"/>
      <c r="B108" s="540"/>
      <c r="C108" s="542"/>
      <c r="D108" s="74" t="s">
        <v>424</v>
      </c>
    </row>
    <row r="109" spans="1:4" ht="79.5" thickBot="1" x14ac:dyDescent="0.3">
      <c r="A109" s="567"/>
      <c r="B109" s="540"/>
      <c r="C109" s="271" t="s">
        <v>971</v>
      </c>
      <c r="D109" s="74" t="s">
        <v>425</v>
      </c>
    </row>
    <row r="110" spans="1:4" ht="16.5" thickBot="1" x14ac:dyDescent="0.3">
      <c r="A110" s="567"/>
      <c r="B110" s="540"/>
      <c r="C110" s="271"/>
      <c r="D110" s="74" t="s">
        <v>426</v>
      </c>
    </row>
    <row r="111" spans="1:4" ht="32.25" thickBot="1" x14ac:dyDescent="0.3">
      <c r="A111" s="567">
        <f>Checklist!A46</f>
        <v>8.0030000000000001</v>
      </c>
      <c r="B111" s="550" t="str">
        <f>Checklist!B46</f>
        <v>This entity requires a criminal history check, verification of Social Security number and verification of immigration status for non-driver employees with access to security related information or restricted areas.</v>
      </c>
      <c r="C111" s="550" t="s">
        <v>972</v>
      </c>
      <c r="D111" s="325" t="s">
        <v>422</v>
      </c>
    </row>
    <row r="112" spans="1:4" ht="49.5" customHeight="1" thickBot="1" x14ac:dyDescent="0.3">
      <c r="A112" s="567"/>
      <c r="B112" s="550"/>
      <c r="C112" s="550"/>
      <c r="D112" s="116" t="s">
        <v>423</v>
      </c>
    </row>
    <row r="113" spans="1:4" ht="16.5" thickBot="1" x14ac:dyDescent="0.3">
      <c r="A113" s="567"/>
      <c r="B113" s="550"/>
      <c r="C113" s="550"/>
      <c r="D113" s="116" t="s">
        <v>424</v>
      </c>
    </row>
    <row r="114" spans="1:4" ht="16.5" thickBot="1" x14ac:dyDescent="0.3">
      <c r="A114" s="567"/>
      <c r="B114" s="550"/>
      <c r="C114" s="550"/>
      <c r="D114" s="116" t="s">
        <v>425</v>
      </c>
    </row>
    <row r="115" spans="1:4" ht="129" customHeight="1" thickBot="1" x14ac:dyDescent="0.3">
      <c r="A115" s="567"/>
      <c r="B115" s="550"/>
      <c r="C115" s="550"/>
      <c r="D115" s="326" t="s">
        <v>426</v>
      </c>
    </row>
    <row r="116" spans="1:4" ht="16.5" thickBot="1" x14ac:dyDescent="0.3">
      <c r="A116" s="567">
        <f>Checklist!A47</f>
        <v>8.0039999999999996</v>
      </c>
      <c r="B116" s="539" t="str">
        <f>Checklist!B47</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116" s="539" t="s">
        <v>603</v>
      </c>
      <c r="D116" s="53" t="s">
        <v>427</v>
      </c>
    </row>
    <row r="117" spans="1:4" ht="16.5" thickBot="1" x14ac:dyDescent="0.3">
      <c r="A117" s="567"/>
      <c r="B117" s="539"/>
      <c r="C117" s="539"/>
      <c r="D117" s="53" t="s">
        <v>30</v>
      </c>
    </row>
    <row r="118" spans="1:4" ht="66" customHeight="1" thickBot="1" x14ac:dyDescent="0.3">
      <c r="A118" s="567"/>
      <c r="B118" s="539"/>
      <c r="C118" s="539"/>
      <c r="D118" s="54" t="s">
        <v>581</v>
      </c>
    </row>
    <row r="119" spans="1:4" ht="16.5" thickBot="1" x14ac:dyDescent="0.3">
      <c r="A119" s="567">
        <f>Checklist!A48</f>
        <v>8.0050000000000008</v>
      </c>
      <c r="B119" s="539" t="str">
        <f>Checklist!B48</f>
        <v>This entity has security-related criteria that would disqualify current or prospective personnel from employment.</v>
      </c>
      <c r="C119" s="539" t="s">
        <v>604</v>
      </c>
      <c r="D119" s="57" t="s">
        <v>428</v>
      </c>
    </row>
    <row r="120" spans="1:4" ht="16.5" thickBot="1" x14ac:dyDescent="0.3">
      <c r="A120" s="567"/>
      <c r="B120" s="539"/>
      <c r="C120" s="539"/>
      <c r="D120" s="53" t="s">
        <v>21</v>
      </c>
    </row>
    <row r="121" spans="1:4" ht="16.5" thickBot="1" x14ac:dyDescent="0.3">
      <c r="A121" s="567"/>
      <c r="B121" s="539"/>
      <c r="C121" s="539"/>
      <c r="D121" s="54" t="s">
        <v>26</v>
      </c>
    </row>
    <row r="122" spans="1:4" ht="16.5" thickBot="1" x14ac:dyDescent="0.3">
      <c r="A122" s="567">
        <f>Checklist!A49</f>
        <v>8.0060000000000002</v>
      </c>
      <c r="B122" s="539" t="str">
        <f>Checklist!B49</f>
        <v>This entity has policies to address criminal allegations that may arise or come to light involving current employees.</v>
      </c>
      <c r="C122" s="539" t="s">
        <v>547</v>
      </c>
      <c r="D122" s="57" t="s">
        <v>43</v>
      </c>
    </row>
    <row r="123" spans="1:4" ht="32.25" thickBot="1" x14ac:dyDescent="0.3">
      <c r="A123" s="567"/>
      <c r="B123" s="539"/>
      <c r="C123" s="539"/>
      <c r="D123" s="53" t="s">
        <v>44</v>
      </c>
    </row>
    <row r="124" spans="1:4" ht="123.75" customHeight="1" thickBot="1" x14ac:dyDescent="0.3">
      <c r="A124" s="567"/>
      <c r="B124" s="539"/>
      <c r="C124" s="539"/>
      <c r="D124" s="54" t="s">
        <v>45</v>
      </c>
    </row>
    <row r="125" spans="1:4" ht="16.5" thickBot="1" x14ac:dyDescent="0.3">
      <c r="A125" s="567">
        <f>Checklist!A50</f>
        <v>8.0069999999999997</v>
      </c>
      <c r="B125" s="539" t="str">
        <f>Checklist!B50</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125" s="539" t="s">
        <v>605</v>
      </c>
      <c r="D125" s="57" t="s">
        <v>46</v>
      </c>
    </row>
    <row r="126" spans="1:4" ht="16.5" thickBot="1" x14ac:dyDescent="0.3">
      <c r="A126" s="567"/>
      <c r="B126" s="539"/>
      <c r="C126" s="539"/>
      <c r="D126" s="53" t="s">
        <v>47</v>
      </c>
    </row>
    <row r="127" spans="1:4" ht="16.5" thickBot="1" x14ac:dyDescent="0.3">
      <c r="A127" s="567"/>
      <c r="B127" s="539"/>
      <c r="C127" s="539"/>
      <c r="D127" s="54" t="s">
        <v>26</v>
      </c>
    </row>
    <row r="128" spans="1:4" ht="32.25" thickBot="1" x14ac:dyDescent="0.3">
      <c r="A128" s="322" t="s">
        <v>1098</v>
      </c>
      <c r="B128" s="52" t="s">
        <v>236</v>
      </c>
      <c r="C128" s="52" t="s">
        <v>20</v>
      </c>
      <c r="D128" s="56" t="s">
        <v>19</v>
      </c>
    </row>
    <row r="129" spans="1:4" ht="16.5" thickBot="1" x14ac:dyDescent="0.3">
      <c r="A129" s="567">
        <f>Checklist!A52</f>
        <v>9.0009999999999994</v>
      </c>
      <c r="B129" s="540" t="str">
        <f>Checklist!B52</f>
        <v xml:space="preserve">This entity provides general security awareness training to all employees (separate from or in addition to regular safety training).  </v>
      </c>
      <c r="C129" s="540" t="s">
        <v>48</v>
      </c>
      <c r="D129" s="76" t="s">
        <v>49</v>
      </c>
    </row>
    <row r="130" spans="1:4" ht="48" thickBot="1" x14ac:dyDescent="0.3">
      <c r="A130" s="567"/>
      <c r="B130" s="540"/>
      <c r="C130" s="540"/>
      <c r="D130" s="74" t="s">
        <v>50</v>
      </c>
    </row>
    <row r="131" spans="1:4" ht="16.5" thickBot="1" x14ac:dyDescent="0.3">
      <c r="A131" s="567"/>
      <c r="B131" s="540"/>
      <c r="C131" s="540"/>
      <c r="D131" s="74" t="s">
        <v>51</v>
      </c>
    </row>
    <row r="132" spans="1:4" ht="16.5" thickBot="1" x14ac:dyDescent="0.3">
      <c r="A132" s="567"/>
      <c r="B132" s="540"/>
      <c r="C132" s="540"/>
      <c r="D132" s="75" t="s">
        <v>52</v>
      </c>
    </row>
    <row r="133" spans="1:4" ht="48" thickBot="1" x14ac:dyDescent="0.3">
      <c r="A133" s="567">
        <f>Checklist!A53</f>
        <v>9.0020000000000007</v>
      </c>
      <c r="B133" s="543" t="str">
        <f>Checklist!B53</f>
        <v>This entity provides additional security training to employees having specific security responsibilities.</v>
      </c>
      <c r="C133" s="539" t="s">
        <v>606</v>
      </c>
      <c r="D133" s="57" t="s">
        <v>607</v>
      </c>
    </row>
    <row r="134" spans="1:4" ht="63.75" thickBot="1" x14ac:dyDescent="0.3">
      <c r="A134" s="567"/>
      <c r="B134" s="543"/>
      <c r="C134" s="539"/>
      <c r="D134" s="53" t="s">
        <v>560</v>
      </c>
    </row>
    <row r="135" spans="1:4" ht="16.5" thickBot="1" x14ac:dyDescent="0.3">
      <c r="A135" s="567"/>
      <c r="B135" s="543"/>
      <c r="C135" s="539"/>
      <c r="D135" s="54" t="s">
        <v>26</v>
      </c>
    </row>
    <row r="136" spans="1:4" ht="16.5" thickBot="1" x14ac:dyDescent="0.3">
      <c r="A136" s="567">
        <f>Checklist!A54</f>
        <v>9.0030000000000001</v>
      </c>
      <c r="B136" s="539" t="str">
        <f>Checklist!B54</f>
        <v>This entity provides periodic security re-training to all employees.</v>
      </c>
      <c r="C136" s="539" t="s">
        <v>53</v>
      </c>
      <c r="D136" s="57" t="s">
        <v>54</v>
      </c>
    </row>
    <row r="137" spans="1:4" ht="48" thickBot="1" x14ac:dyDescent="0.3">
      <c r="A137" s="567"/>
      <c r="B137" s="539"/>
      <c r="C137" s="539"/>
      <c r="D137" s="53" t="s">
        <v>55</v>
      </c>
    </row>
    <row r="138" spans="1:4" ht="32.25" thickBot="1" x14ac:dyDescent="0.3">
      <c r="A138" s="567"/>
      <c r="B138" s="539"/>
      <c r="C138" s="539"/>
      <c r="D138" s="53" t="s">
        <v>56</v>
      </c>
    </row>
    <row r="139" spans="1:4" ht="36" customHeight="1" thickBot="1" x14ac:dyDescent="0.3">
      <c r="A139" s="567"/>
      <c r="B139" s="539"/>
      <c r="C139" s="539"/>
      <c r="D139" s="54" t="s">
        <v>57</v>
      </c>
    </row>
    <row r="140" spans="1:4" ht="16.5" thickBot="1" x14ac:dyDescent="0.3">
      <c r="A140" s="567">
        <f>Checklist!A55</f>
        <v>9.0039999999999996</v>
      </c>
      <c r="B140" s="539" t="str">
        <f>Checklist!B55</f>
        <v>The security training/re-training offered by this entity is specific to and appropriate for the type of transportation operation being conducted (trucking, school bus, motor coach or infrastructure mode).</v>
      </c>
      <c r="C140" s="539" t="s">
        <v>58</v>
      </c>
      <c r="D140" s="57" t="s">
        <v>59</v>
      </c>
    </row>
    <row r="141" spans="1:4" ht="32.25" thickBot="1" x14ac:dyDescent="0.3">
      <c r="A141" s="567"/>
      <c r="B141" s="539"/>
      <c r="C141" s="539"/>
      <c r="D141" s="53" t="s">
        <v>60</v>
      </c>
    </row>
    <row r="142" spans="1:4" ht="33.75" customHeight="1" thickBot="1" x14ac:dyDescent="0.3">
      <c r="A142" s="567"/>
      <c r="B142" s="539"/>
      <c r="C142" s="539"/>
      <c r="D142" s="54" t="s">
        <v>26</v>
      </c>
    </row>
    <row r="143" spans="1:4" ht="31.5" x14ac:dyDescent="0.25">
      <c r="A143" s="571">
        <v>9.0050000000000008</v>
      </c>
      <c r="B143" s="547" t="s">
        <v>1202</v>
      </c>
      <c r="C143" s="547" t="s">
        <v>1203</v>
      </c>
      <c r="D143" s="53" t="s">
        <v>1204</v>
      </c>
    </row>
    <row r="144" spans="1:4" ht="47.25" x14ac:dyDescent="0.25">
      <c r="A144" s="572"/>
      <c r="B144" s="548"/>
      <c r="C144" s="548"/>
      <c r="D144" s="53" t="s">
        <v>50</v>
      </c>
    </row>
    <row r="145" spans="1:4" ht="36" customHeight="1" x14ac:dyDescent="0.25">
      <c r="A145" s="572"/>
      <c r="B145" s="548"/>
      <c r="C145" s="548"/>
      <c r="D145" s="53" t="s">
        <v>51</v>
      </c>
    </row>
    <row r="146" spans="1:4" ht="32.25" thickBot="1" x14ac:dyDescent="0.3">
      <c r="A146" s="573"/>
      <c r="B146" s="549"/>
      <c r="C146" s="549"/>
      <c r="D146" s="507" t="s">
        <v>1205</v>
      </c>
    </row>
    <row r="147" spans="1:4" ht="16.5" thickBot="1" x14ac:dyDescent="0.3">
      <c r="A147" s="567">
        <f>Checklist!A57</f>
        <v>9.0060000000000002</v>
      </c>
      <c r="B147" s="539" t="str">
        <f>Checklist!B57</f>
        <v>This entity has comparable security training requirements for both regular employees and contracted employees with security responsibilities or access to security-related information.</v>
      </c>
      <c r="C147" s="539" t="s">
        <v>62</v>
      </c>
      <c r="D147" s="53" t="s">
        <v>46</v>
      </c>
    </row>
    <row r="148" spans="1:4" ht="16.5" thickBot="1" x14ac:dyDescent="0.3">
      <c r="A148" s="567"/>
      <c r="B148" s="539"/>
      <c r="C148" s="539"/>
      <c r="D148" s="53" t="s">
        <v>47</v>
      </c>
    </row>
    <row r="149" spans="1:4" ht="16.5" thickBot="1" x14ac:dyDescent="0.3">
      <c r="A149" s="567"/>
      <c r="B149" s="539"/>
      <c r="C149" s="539"/>
      <c r="D149" s="53" t="s">
        <v>26</v>
      </c>
    </row>
    <row r="150" spans="1:4" ht="16.5" thickBot="1" x14ac:dyDescent="0.3">
      <c r="A150" s="567">
        <f>Checklist!A58</f>
        <v>9.0069999999999997</v>
      </c>
      <c r="B150" s="539" t="str">
        <f>Checklist!B58</f>
        <v>This entity requires documentation and retention of records relating to security training received by employees.</v>
      </c>
      <c r="C150" s="539" t="s">
        <v>61</v>
      </c>
      <c r="D150" s="57" t="s">
        <v>25</v>
      </c>
    </row>
    <row r="151" spans="1:4" ht="16.5" thickBot="1" x14ac:dyDescent="0.3">
      <c r="A151" s="567"/>
      <c r="B151" s="539"/>
      <c r="C151" s="539"/>
      <c r="D151" s="53" t="s">
        <v>30</v>
      </c>
    </row>
    <row r="152" spans="1:4" ht="69" customHeight="1" thickBot="1" x14ac:dyDescent="0.3">
      <c r="A152" s="567"/>
      <c r="B152" s="539"/>
      <c r="C152" s="539"/>
      <c r="D152" s="54" t="s">
        <v>429</v>
      </c>
    </row>
    <row r="153" spans="1:4" ht="32.25" thickBot="1" x14ac:dyDescent="0.3">
      <c r="A153" s="322" t="s">
        <v>1098</v>
      </c>
      <c r="B153" s="52" t="s">
        <v>430</v>
      </c>
      <c r="C153" s="52" t="s">
        <v>20</v>
      </c>
      <c r="D153" s="58" t="s">
        <v>19</v>
      </c>
    </row>
    <row r="154" spans="1:4" ht="16.5" thickBot="1" x14ac:dyDescent="0.3">
      <c r="A154" s="567">
        <f>Checklist!A60</f>
        <v>10.000999999999999</v>
      </c>
      <c r="B154" s="540" t="str">
        <f>Checklist!B60</f>
        <v>This entity meets with outside agencies (i.e.; law enforcement/first responders/Federal officials) regarding security support and or issues.</v>
      </c>
      <c r="C154" s="540" t="s">
        <v>63</v>
      </c>
      <c r="D154" s="76" t="s">
        <v>608</v>
      </c>
    </row>
    <row r="155" spans="1:4" ht="72" customHeight="1" thickBot="1" x14ac:dyDescent="0.3">
      <c r="A155" s="567"/>
      <c r="B155" s="540"/>
      <c r="C155" s="540"/>
      <c r="D155" s="74" t="s">
        <v>609</v>
      </c>
    </row>
    <row r="156" spans="1:4" ht="15.75" customHeight="1" thickBot="1" x14ac:dyDescent="0.3">
      <c r="A156" s="567"/>
      <c r="B156" s="540"/>
      <c r="C156" s="540"/>
      <c r="D156" s="75" t="s">
        <v>64</v>
      </c>
    </row>
    <row r="157" spans="1:4" ht="16.5" thickBot="1" x14ac:dyDescent="0.3">
      <c r="A157" s="567">
        <f>Checklist!A61</f>
        <v>10.002000000000001</v>
      </c>
      <c r="B157" s="539" t="str">
        <f>Checklist!B61</f>
        <v>Personnel at this entity have actually conducted or participated in some type of exercises/drills that involve security related activities.</v>
      </c>
      <c r="C157" s="539" t="s">
        <v>431</v>
      </c>
      <c r="D157" s="53" t="s">
        <v>65</v>
      </c>
    </row>
    <row r="158" spans="1:4" ht="63.75" thickBot="1" x14ac:dyDescent="0.3">
      <c r="A158" s="567"/>
      <c r="B158" s="539"/>
      <c r="C158" s="539"/>
      <c r="D158" s="53" t="s">
        <v>973</v>
      </c>
    </row>
    <row r="159" spans="1:4" ht="16.5" thickBot="1" x14ac:dyDescent="0.3">
      <c r="A159" s="567"/>
      <c r="B159" s="539"/>
      <c r="C159" s="539"/>
      <c r="D159" s="54" t="s">
        <v>26</v>
      </c>
    </row>
    <row r="160" spans="1:4" x14ac:dyDescent="0.25">
      <c r="A160" s="571">
        <v>10.003</v>
      </c>
      <c r="B160" s="547" t="s">
        <v>1206</v>
      </c>
      <c r="C160" s="547" t="s">
        <v>1208</v>
      </c>
      <c r="D160" s="547" t="s">
        <v>1209</v>
      </c>
    </row>
    <row r="161" spans="1:4" ht="18.75" customHeight="1" x14ac:dyDescent="0.25">
      <c r="A161" s="572"/>
      <c r="B161" s="548"/>
      <c r="C161" s="548"/>
      <c r="D161" s="548"/>
    </row>
    <row r="162" spans="1:4" ht="30.75" customHeight="1" thickBot="1" x14ac:dyDescent="0.3">
      <c r="A162" s="573"/>
      <c r="B162" s="549"/>
      <c r="C162" s="549"/>
      <c r="D162" s="507" t="s">
        <v>1210</v>
      </c>
    </row>
    <row r="163" spans="1:4" ht="30.75" customHeight="1" x14ac:dyDescent="0.25">
      <c r="A163" s="571">
        <v>10.004</v>
      </c>
      <c r="B163" s="547" t="s">
        <v>1150</v>
      </c>
      <c r="C163" s="547" t="s">
        <v>1207</v>
      </c>
      <c r="D163" s="53" t="s">
        <v>65</v>
      </c>
    </row>
    <row r="164" spans="1:4" ht="21.75" customHeight="1" x14ac:dyDescent="0.25">
      <c r="A164" s="572"/>
      <c r="B164" s="548"/>
      <c r="C164" s="548"/>
      <c r="D164" s="53" t="s">
        <v>1211</v>
      </c>
    </row>
    <row r="165" spans="1:4" ht="27.75" customHeight="1" thickBot="1" x14ac:dyDescent="0.3">
      <c r="A165" s="573"/>
      <c r="B165" s="549"/>
      <c r="C165" s="549"/>
      <c r="D165" s="507" t="s">
        <v>1212</v>
      </c>
    </row>
    <row r="166" spans="1:4" ht="16.5" thickBot="1" x14ac:dyDescent="0.3">
      <c r="A166" s="567">
        <f>Checklist!A64</f>
        <v>10.005000000000001</v>
      </c>
      <c r="B166" s="539" t="str">
        <f>Checklist!B64</f>
        <v>This entity has administrative and/or security personnel trained in the National Incident Management System (NIMS) or Incident Command System (ICS).</v>
      </c>
      <c r="C166" s="539" t="s">
        <v>66</v>
      </c>
      <c r="D166" s="53" t="s">
        <v>25</v>
      </c>
    </row>
    <row r="167" spans="1:4" ht="16.5" thickBot="1" x14ac:dyDescent="0.3">
      <c r="A167" s="567"/>
      <c r="B167" s="539"/>
      <c r="C167" s="539"/>
      <c r="D167" s="53" t="s">
        <v>30</v>
      </c>
    </row>
    <row r="168" spans="1:4" ht="16.5" thickBot="1" x14ac:dyDescent="0.3">
      <c r="A168" s="567"/>
      <c r="B168" s="539"/>
      <c r="C168" s="539"/>
      <c r="D168" s="53" t="s">
        <v>26</v>
      </c>
    </row>
    <row r="169" spans="1:4" ht="16.5" thickBot="1" x14ac:dyDescent="0.3">
      <c r="A169" s="334"/>
      <c r="B169" s="335"/>
      <c r="C169" s="336" t="s">
        <v>67</v>
      </c>
      <c r="D169" s="319"/>
    </row>
    <row r="170" spans="1:4" ht="16.5" thickBot="1" x14ac:dyDescent="0.3">
      <c r="A170" s="322" t="s">
        <v>1098</v>
      </c>
      <c r="B170" s="52" t="s">
        <v>241</v>
      </c>
      <c r="C170" s="52" t="s">
        <v>20</v>
      </c>
      <c r="D170" s="56" t="s">
        <v>19</v>
      </c>
    </row>
    <row r="171" spans="1:4" ht="48" thickBot="1" x14ac:dyDescent="0.3">
      <c r="A171" s="567">
        <f>Checklist!A67</f>
        <v>11.000999999999999</v>
      </c>
      <c r="B171" s="540" t="str">
        <f>Checklist!B67</f>
        <v>This entity has controlled points of entry/exit for employees and restricts non-employee access to buildings, terminals and/or work areas.</v>
      </c>
      <c r="C171" s="540" t="s">
        <v>610</v>
      </c>
      <c r="D171" s="76" t="s">
        <v>432</v>
      </c>
    </row>
    <row r="172" spans="1:4" ht="16.5" thickBot="1" x14ac:dyDescent="0.3">
      <c r="A172" s="567"/>
      <c r="B172" s="540"/>
      <c r="C172" s="540"/>
      <c r="D172" s="74" t="s">
        <v>68</v>
      </c>
    </row>
    <row r="173" spans="1:4" ht="32.25" thickBot="1" x14ac:dyDescent="0.3">
      <c r="A173" s="567"/>
      <c r="B173" s="540"/>
      <c r="C173" s="540"/>
      <c r="D173" s="74" t="s">
        <v>69</v>
      </c>
    </row>
    <row r="174" spans="1:4" ht="16.5" thickBot="1" x14ac:dyDescent="0.3">
      <c r="A174" s="567"/>
      <c r="B174" s="540"/>
      <c r="C174" s="540"/>
      <c r="D174" s="74" t="s">
        <v>70</v>
      </c>
    </row>
    <row r="175" spans="1:4" ht="48" thickBot="1" x14ac:dyDescent="0.3">
      <c r="A175" s="567">
        <f>Checklist!A68</f>
        <v>11.001999999999999</v>
      </c>
      <c r="B175" s="540" t="str">
        <f>Checklist!B68</f>
        <v>This entity has secured all doors, windows, skylights, roof openings and other access points to all buildings, terminals and/or work areas.</v>
      </c>
      <c r="C175" s="540" t="s">
        <v>433</v>
      </c>
      <c r="D175" s="76" t="s">
        <v>434</v>
      </c>
    </row>
    <row r="176" spans="1:4" ht="16.5" thickBot="1" x14ac:dyDescent="0.3">
      <c r="A176" s="567"/>
      <c r="B176" s="540"/>
      <c r="C176" s="540"/>
      <c r="D176" s="74" t="s">
        <v>435</v>
      </c>
    </row>
    <row r="177" spans="1:4" ht="32.25" thickBot="1" x14ac:dyDescent="0.3">
      <c r="A177" s="567"/>
      <c r="B177" s="540"/>
      <c r="C177" s="540"/>
      <c r="D177" s="74" t="s">
        <v>69</v>
      </c>
    </row>
    <row r="178" spans="1:4" ht="16.5" thickBot="1" x14ac:dyDescent="0.3">
      <c r="A178" s="567"/>
      <c r="B178" s="540"/>
      <c r="C178" s="540"/>
      <c r="D178" s="75" t="s">
        <v>70</v>
      </c>
    </row>
    <row r="179" spans="1:4" ht="48" thickBot="1" x14ac:dyDescent="0.3">
      <c r="A179" s="567">
        <f>Checklist!A69</f>
        <v>11.002999999999998</v>
      </c>
      <c r="B179" s="539" t="str">
        <f>Checklist!B69</f>
        <v>This entity restricts employee access into certain secure areas located within their building or site (i.e.; computer room, administrative areas, dispatch, etc.).</v>
      </c>
      <c r="C179" s="539" t="s">
        <v>611</v>
      </c>
      <c r="D179" s="57" t="s">
        <v>436</v>
      </c>
    </row>
    <row r="180" spans="1:4" ht="32.25" thickBot="1" x14ac:dyDescent="0.3">
      <c r="A180" s="567"/>
      <c r="B180" s="539"/>
      <c r="C180" s="539"/>
      <c r="D180" s="53" t="s">
        <v>71</v>
      </c>
    </row>
    <row r="181" spans="1:4" ht="32.25" thickBot="1" x14ac:dyDescent="0.3">
      <c r="A181" s="567"/>
      <c r="B181" s="539"/>
      <c r="C181" s="546" t="s">
        <v>612</v>
      </c>
      <c r="D181" s="53" t="s">
        <v>72</v>
      </c>
    </row>
    <row r="182" spans="1:4" ht="16.5" thickBot="1" x14ac:dyDescent="0.3">
      <c r="A182" s="567"/>
      <c r="B182" s="539"/>
      <c r="C182" s="546"/>
      <c r="D182" s="53" t="s">
        <v>73</v>
      </c>
    </row>
    <row r="183" spans="1:4" ht="16.5" thickBot="1" x14ac:dyDescent="0.3">
      <c r="A183" s="567"/>
      <c r="B183" s="539"/>
      <c r="C183" s="546"/>
      <c r="D183" s="54" t="s">
        <v>74</v>
      </c>
    </row>
    <row r="184" spans="1:4" ht="16.5" thickBot="1" x14ac:dyDescent="0.3">
      <c r="A184" s="567">
        <f>Checklist!A70</f>
        <v>11.003999999999998</v>
      </c>
      <c r="B184" s="540" t="str">
        <f>Checklist!B70</f>
        <v xml:space="preserve">This entity issues photo-identification cards/badges or uses other effective identification methods to identify employees.  </v>
      </c>
      <c r="C184" s="540" t="s">
        <v>75</v>
      </c>
      <c r="D184" s="76" t="s">
        <v>613</v>
      </c>
    </row>
    <row r="185" spans="1:4" ht="16.5" thickBot="1" x14ac:dyDescent="0.3">
      <c r="A185" s="567"/>
      <c r="B185" s="540"/>
      <c r="C185" s="540"/>
      <c r="D185" s="74" t="s">
        <v>76</v>
      </c>
    </row>
    <row r="186" spans="1:4" ht="16.5" thickBot="1" x14ac:dyDescent="0.3">
      <c r="A186" s="567"/>
      <c r="B186" s="540"/>
      <c r="C186" s="540"/>
      <c r="D186" s="74" t="s">
        <v>77</v>
      </c>
    </row>
    <row r="187" spans="1:4" ht="16.5" thickBot="1" x14ac:dyDescent="0.3">
      <c r="A187" s="567"/>
      <c r="B187" s="540"/>
      <c r="C187" s="540"/>
      <c r="D187" s="74" t="s">
        <v>78</v>
      </c>
    </row>
    <row r="188" spans="1:4" ht="16.5" thickBot="1" x14ac:dyDescent="0.3">
      <c r="A188" s="567"/>
      <c r="B188" s="540"/>
      <c r="C188" s="540"/>
      <c r="D188" s="75" t="s">
        <v>79</v>
      </c>
    </row>
    <row r="189" spans="1:4" ht="48" thickBot="1" x14ac:dyDescent="0.3">
      <c r="A189" s="567">
        <f>Checklist!A71</f>
        <v>11.004999999999997</v>
      </c>
      <c r="B189" s="539" t="str">
        <f>Checklist!B71</f>
        <v xml:space="preserve">This entity requires employees to carry and/or display their identification card/badge or other form of positive employee ID while on duty.   </v>
      </c>
      <c r="C189" s="539" t="s">
        <v>80</v>
      </c>
      <c r="D189" s="57" t="s">
        <v>81</v>
      </c>
    </row>
    <row r="190" spans="1:4" ht="32.25" thickBot="1" x14ac:dyDescent="0.3">
      <c r="A190" s="567"/>
      <c r="B190" s="539"/>
      <c r="C190" s="539"/>
      <c r="D190" s="53" t="s">
        <v>82</v>
      </c>
    </row>
    <row r="191" spans="1:4" ht="48" thickBot="1" x14ac:dyDescent="0.3">
      <c r="A191" s="567"/>
      <c r="B191" s="539"/>
      <c r="C191" s="539"/>
      <c r="D191" s="53" t="s">
        <v>83</v>
      </c>
    </row>
    <row r="192" spans="1:4" ht="32.25" thickBot="1" x14ac:dyDescent="0.3">
      <c r="A192" s="567"/>
      <c r="B192" s="539"/>
      <c r="C192" s="539"/>
      <c r="D192" s="54" t="s">
        <v>84</v>
      </c>
    </row>
    <row r="193" spans="1:4" ht="48" thickBot="1" x14ac:dyDescent="0.3">
      <c r="A193" s="567">
        <f>Checklist!A72</f>
        <v>11.005999999999997</v>
      </c>
      <c r="B193" s="539" t="str">
        <f>Checklist!B72</f>
        <v xml:space="preserve">This entity has a challenge procedure that requires employees to safely report unknown persons or persons not having proper identification.  </v>
      </c>
      <c r="C193" s="546" t="s">
        <v>85</v>
      </c>
      <c r="D193" s="53" t="s">
        <v>437</v>
      </c>
    </row>
    <row r="194" spans="1:4" ht="48" thickBot="1" x14ac:dyDescent="0.3">
      <c r="A194" s="567"/>
      <c r="B194" s="539"/>
      <c r="C194" s="546"/>
      <c r="D194" s="53" t="s">
        <v>86</v>
      </c>
    </row>
    <row r="195" spans="1:4" ht="32.25" thickBot="1" x14ac:dyDescent="0.3">
      <c r="A195" s="567"/>
      <c r="B195" s="539"/>
      <c r="C195" s="546"/>
      <c r="D195" s="53" t="s">
        <v>87</v>
      </c>
    </row>
    <row r="196" spans="1:4" ht="16.5" thickBot="1" x14ac:dyDescent="0.3">
      <c r="A196" s="567"/>
      <c r="B196" s="539"/>
      <c r="C196" s="546"/>
      <c r="D196" s="54" t="s">
        <v>88</v>
      </c>
    </row>
    <row r="197" spans="1:4" ht="48" thickBot="1" x14ac:dyDescent="0.3">
      <c r="A197" s="567">
        <f>Checklist!A73</f>
        <v>11.006999999999996</v>
      </c>
      <c r="B197" s="539" t="str">
        <f>Checklist!B73</f>
        <v>This entity utilizes advanced physical control locking measures beyond simple locks &amp; keys (i.e.; biometric input, key card, PIN, combination locks) for access to buildings, sites or secure areas (excludes vehicles).</v>
      </c>
      <c r="C197" s="539" t="s">
        <v>89</v>
      </c>
      <c r="D197" s="57" t="s">
        <v>438</v>
      </c>
    </row>
    <row r="198" spans="1:4" ht="48" thickBot="1" x14ac:dyDescent="0.3">
      <c r="A198" s="567"/>
      <c r="B198" s="539"/>
      <c r="C198" s="539"/>
      <c r="D198" s="53" t="s">
        <v>90</v>
      </c>
    </row>
    <row r="199" spans="1:4" ht="32.25" thickBot="1" x14ac:dyDescent="0.3">
      <c r="A199" s="567"/>
      <c r="B199" s="539"/>
      <c r="C199" s="539"/>
      <c r="D199" s="53" t="s">
        <v>91</v>
      </c>
    </row>
    <row r="200" spans="1:4" ht="39.75" customHeight="1" thickBot="1" x14ac:dyDescent="0.3">
      <c r="A200" s="567"/>
      <c r="B200" s="539"/>
      <c r="C200" s="539"/>
      <c r="D200" s="54" t="s">
        <v>92</v>
      </c>
    </row>
    <row r="201" spans="1:4" ht="79.5" thickBot="1" x14ac:dyDescent="0.3">
      <c r="A201" s="567">
        <f>Checklist!A74</f>
        <v>11.007999999999996</v>
      </c>
      <c r="B201" s="539" t="str">
        <f>Checklist!B74</f>
        <v>Where appropriate, entrance and/or exit data to facilities and/or to secure areas can be reviewed as needed (may be written logs, PIN or biometric data, or recorded camera surveillance).</v>
      </c>
      <c r="C201" s="539" t="s">
        <v>93</v>
      </c>
      <c r="D201" s="53" t="s">
        <v>94</v>
      </c>
    </row>
    <row r="202" spans="1:4" ht="48" thickBot="1" x14ac:dyDescent="0.3">
      <c r="A202" s="567"/>
      <c r="B202" s="539"/>
      <c r="C202" s="539"/>
      <c r="D202" s="53" t="s">
        <v>95</v>
      </c>
    </row>
    <row r="203" spans="1:4" ht="32.25" thickBot="1" x14ac:dyDescent="0.3">
      <c r="A203" s="567"/>
      <c r="B203" s="539"/>
      <c r="C203" s="539"/>
      <c r="D203" s="53" t="s">
        <v>96</v>
      </c>
    </row>
    <row r="204" spans="1:4" ht="38.25" customHeight="1" thickBot="1" x14ac:dyDescent="0.3">
      <c r="A204" s="567"/>
      <c r="B204" s="539"/>
      <c r="C204" s="539"/>
      <c r="D204" s="53" t="s">
        <v>97</v>
      </c>
    </row>
    <row r="205" spans="1:4" ht="32.25" thickBot="1" x14ac:dyDescent="0.3">
      <c r="A205" s="567">
        <f>Checklist!A75</f>
        <v>11.008999999999995</v>
      </c>
      <c r="B205" s="539" t="str">
        <f>Checklist!B75</f>
        <v>This entity utilizes visitor control protocols for non-employees accessing non-public areas.</v>
      </c>
      <c r="C205" s="539" t="s">
        <v>614</v>
      </c>
      <c r="D205" s="57" t="s">
        <v>98</v>
      </c>
    </row>
    <row r="206" spans="1:4" ht="32.25" thickBot="1" x14ac:dyDescent="0.3">
      <c r="A206" s="567"/>
      <c r="B206" s="539"/>
      <c r="C206" s="539"/>
      <c r="D206" s="53" t="s">
        <v>99</v>
      </c>
    </row>
    <row r="207" spans="1:4" ht="16.5" thickBot="1" x14ac:dyDescent="0.3">
      <c r="A207" s="567"/>
      <c r="B207" s="539"/>
      <c r="C207" s="539"/>
      <c r="D207" s="53" t="s">
        <v>100</v>
      </c>
    </row>
    <row r="208" spans="1:4" ht="16.5" thickBot="1" x14ac:dyDescent="0.3">
      <c r="A208" s="567"/>
      <c r="B208" s="539"/>
      <c r="C208" s="539"/>
      <c r="D208" s="54" t="s">
        <v>101</v>
      </c>
    </row>
    <row r="209" spans="1:4" ht="32.25" thickBot="1" x14ac:dyDescent="0.3">
      <c r="A209" s="322" t="s">
        <v>1098</v>
      </c>
      <c r="B209" s="52" t="s">
        <v>245</v>
      </c>
      <c r="C209" s="52" t="s">
        <v>20</v>
      </c>
      <c r="D209" s="58" t="s">
        <v>19</v>
      </c>
    </row>
    <row r="210" spans="1:4" ht="32.25" thickBot="1" x14ac:dyDescent="0.3">
      <c r="A210" s="567">
        <f>Checklist!A77</f>
        <v>12.000999999999999</v>
      </c>
      <c r="B210" s="540" t="str">
        <f>Checklist!B77</f>
        <v>This entity utilizes perimeter physical security barriers (fences/gates/walls/planters /bollards, etc.) that restrict both unauthorized vehicle and pedestrian access.</v>
      </c>
      <c r="C210" s="540" t="s">
        <v>615</v>
      </c>
      <c r="D210" s="76" t="s">
        <v>439</v>
      </c>
    </row>
    <row r="211" spans="1:4" ht="32.25" thickBot="1" x14ac:dyDescent="0.3">
      <c r="A211" s="567"/>
      <c r="B211" s="540"/>
      <c r="C211" s="545"/>
      <c r="D211" s="74" t="s">
        <v>493</v>
      </c>
    </row>
    <row r="212" spans="1:4" ht="32.25" thickBot="1" x14ac:dyDescent="0.3">
      <c r="A212" s="567"/>
      <c r="B212" s="540"/>
      <c r="C212" s="540" t="s">
        <v>616</v>
      </c>
      <c r="D212" s="74" t="s">
        <v>494</v>
      </c>
    </row>
    <row r="213" spans="1:4" ht="16.5" thickBot="1" x14ac:dyDescent="0.3">
      <c r="A213" s="567"/>
      <c r="B213" s="540"/>
      <c r="C213" s="540"/>
      <c r="D213" s="75" t="s">
        <v>102</v>
      </c>
    </row>
    <row r="214" spans="1:4" ht="16.5" thickBot="1" x14ac:dyDescent="0.3">
      <c r="A214" s="567">
        <f>Checklist!A78</f>
        <v>12.001999999999999</v>
      </c>
      <c r="B214" s="540" t="str">
        <f>Checklist!B78</f>
        <v xml:space="preserve">All perimeter physical security barriers on site are functional, used as designed, and adequately maintained to effectively restrict vehicle and/or pedestrian access. </v>
      </c>
      <c r="C214" s="540" t="s">
        <v>103</v>
      </c>
      <c r="D214" s="74" t="s">
        <v>25</v>
      </c>
    </row>
    <row r="215" spans="1:4" ht="16.5" thickBot="1" x14ac:dyDescent="0.3">
      <c r="A215" s="567"/>
      <c r="B215" s="540"/>
      <c r="C215" s="540"/>
      <c r="D215" s="74" t="s">
        <v>104</v>
      </c>
    </row>
    <row r="216" spans="1:4" ht="16.5" thickBot="1" x14ac:dyDescent="0.3">
      <c r="A216" s="567"/>
      <c r="B216" s="540"/>
      <c r="C216" s="540"/>
      <c r="D216" s="74" t="s">
        <v>26</v>
      </c>
    </row>
    <row r="217" spans="1:4" ht="16.5" thickBot="1" x14ac:dyDescent="0.3">
      <c r="A217" s="567"/>
      <c r="B217" s="540"/>
      <c r="C217" s="540"/>
      <c r="D217" s="327"/>
    </row>
    <row r="218" spans="1:4" ht="32.25" thickBot="1" x14ac:dyDescent="0.3">
      <c r="A218" s="567">
        <f>Checklist!A79</f>
        <v>12.002999999999998</v>
      </c>
      <c r="B218" s="539" t="str">
        <f>Checklist!B79</f>
        <v>This entity utilizes a tamper resistant intrusion detection system(s) (burglary/robbery alarm).</v>
      </c>
      <c r="C218" s="539" t="s">
        <v>105</v>
      </c>
      <c r="D218" s="57" t="s">
        <v>503</v>
      </c>
    </row>
    <row r="219" spans="1:4" ht="32.25" thickBot="1" x14ac:dyDescent="0.3">
      <c r="A219" s="567"/>
      <c r="B219" s="539"/>
      <c r="C219" s="539"/>
      <c r="D219" s="53" t="s">
        <v>440</v>
      </c>
    </row>
    <row r="220" spans="1:4" ht="32.25" thickBot="1" x14ac:dyDescent="0.3">
      <c r="A220" s="567"/>
      <c r="B220" s="539"/>
      <c r="C220" s="539"/>
      <c r="D220" s="53" t="s">
        <v>441</v>
      </c>
    </row>
    <row r="221" spans="1:4" ht="32.25" thickBot="1" x14ac:dyDescent="0.3">
      <c r="A221" s="567"/>
      <c r="B221" s="539"/>
      <c r="C221" s="539"/>
      <c r="D221" s="53" t="s">
        <v>442</v>
      </c>
    </row>
    <row r="222" spans="1:4" ht="16.5" thickBot="1" x14ac:dyDescent="0.3">
      <c r="A222" s="567"/>
      <c r="B222" s="539"/>
      <c r="C222" s="539"/>
      <c r="D222" s="54" t="s">
        <v>106</v>
      </c>
    </row>
    <row r="223" spans="1:4" ht="16.5" thickBot="1" x14ac:dyDescent="0.3">
      <c r="A223" s="567">
        <f>Checklist!A80</f>
        <v>12.003999999999998</v>
      </c>
      <c r="B223" s="539" t="str">
        <f>Checklist!B80</f>
        <v>This entity utilizes closed circuit television cameras (CCTV).</v>
      </c>
      <c r="C223" s="539" t="s">
        <v>107</v>
      </c>
      <c r="D223" s="57" t="s">
        <v>617</v>
      </c>
    </row>
    <row r="224" spans="1:4" ht="32.25" thickBot="1" x14ac:dyDescent="0.3">
      <c r="A224" s="567"/>
      <c r="B224" s="539"/>
      <c r="C224" s="539"/>
      <c r="D224" s="53" t="s">
        <v>618</v>
      </c>
    </row>
    <row r="225" spans="1:4" ht="16.5" thickBot="1" x14ac:dyDescent="0.3">
      <c r="A225" s="567"/>
      <c r="B225" s="539"/>
      <c r="C225" s="539"/>
      <c r="D225" s="54" t="s">
        <v>26</v>
      </c>
    </row>
    <row r="226" spans="1:4" ht="32.25" thickBot="1" x14ac:dyDescent="0.3">
      <c r="A226" s="567">
        <f>Checklist!A81</f>
        <v>12.004999999999997</v>
      </c>
      <c r="B226" s="539" t="str">
        <f>Checklist!B81</f>
        <v>The CCTV cameras present are functional and adequately monitored and/or recorded.</v>
      </c>
      <c r="C226" s="539" t="s">
        <v>619</v>
      </c>
      <c r="D226" s="53" t="s">
        <v>548</v>
      </c>
    </row>
    <row r="227" spans="1:4" ht="32.25" thickBot="1" x14ac:dyDescent="0.3">
      <c r="A227" s="567"/>
      <c r="B227" s="539"/>
      <c r="C227" s="539"/>
      <c r="D227" s="53" t="s">
        <v>108</v>
      </c>
    </row>
    <row r="228" spans="1:4" ht="32.25" thickBot="1" x14ac:dyDescent="0.3">
      <c r="A228" s="567"/>
      <c r="B228" s="539"/>
      <c r="C228" s="539"/>
      <c r="D228" s="53" t="s">
        <v>443</v>
      </c>
    </row>
    <row r="229" spans="1:4" ht="16.5" thickBot="1" x14ac:dyDescent="0.3">
      <c r="A229" s="567"/>
      <c r="B229" s="539"/>
      <c r="C229" s="539"/>
      <c r="D229" s="53" t="s">
        <v>109</v>
      </c>
    </row>
    <row r="230" spans="1:4" ht="16.5" thickBot="1" x14ac:dyDescent="0.3">
      <c r="A230" s="567"/>
      <c r="B230" s="539"/>
      <c r="C230" s="539"/>
      <c r="D230" s="53" t="s">
        <v>110</v>
      </c>
    </row>
    <row r="231" spans="1:4" ht="16.5" thickBot="1" x14ac:dyDescent="0.3">
      <c r="A231" s="567"/>
      <c r="B231" s="539"/>
      <c r="C231" s="539"/>
      <c r="D231" s="53" t="s">
        <v>106</v>
      </c>
    </row>
    <row r="232" spans="1:4" ht="16.5" thickBot="1" x14ac:dyDescent="0.3">
      <c r="A232" s="567">
        <f>Checklist!A82</f>
        <v>12.005999999999997</v>
      </c>
      <c r="B232" s="539" t="str">
        <f>Checklist!B82</f>
        <v>This entity has adequate security lighting.</v>
      </c>
      <c r="C232" s="539" t="s">
        <v>111</v>
      </c>
      <c r="D232" s="57" t="s">
        <v>112</v>
      </c>
    </row>
    <row r="233" spans="1:4" ht="16.5" thickBot="1" x14ac:dyDescent="0.3">
      <c r="A233" s="567"/>
      <c r="B233" s="539"/>
      <c r="C233" s="539"/>
      <c r="D233" s="53" t="s">
        <v>113</v>
      </c>
    </row>
    <row r="234" spans="1:4" ht="16.5" thickBot="1" x14ac:dyDescent="0.3">
      <c r="A234" s="567"/>
      <c r="B234" s="539"/>
      <c r="C234" s="539"/>
      <c r="D234" s="54" t="s">
        <v>114</v>
      </c>
    </row>
    <row r="235" spans="1:4" ht="34.5" customHeight="1" thickBot="1" x14ac:dyDescent="0.3">
      <c r="A235" s="567">
        <f>Checklist!A83</f>
        <v>12.006999999999996</v>
      </c>
      <c r="B235" s="539" t="str">
        <f>Checklist!B83</f>
        <v>This entity utilizes key control procedures for buildings, terminals and gates (excludes vehicles).</v>
      </c>
      <c r="C235" s="539" t="s">
        <v>549</v>
      </c>
      <c r="D235" s="53" t="s">
        <v>620</v>
      </c>
    </row>
    <row r="236" spans="1:4" ht="48" thickBot="1" x14ac:dyDescent="0.3">
      <c r="A236" s="567"/>
      <c r="B236" s="539"/>
      <c r="C236" s="539"/>
      <c r="D236" s="53" t="s">
        <v>621</v>
      </c>
    </row>
    <row r="237" spans="1:4" ht="16.5" thickBot="1" x14ac:dyDescent="0.3">
      <c r="A237" s="567"/>
      <c r="B237" s="539"/>
      <c r="C237" s="539"/>
      <c r="D237" s="54" t="s">
        <v>115</v>
      </c>
    </row>
    <row r="238" spans="1:4" ht="32.25" thickBot="1" x14ac:dyDescent="0.3">
      <c r="A238" s="567">
        <f>Checklist!A84</f>
        <v>12.007999999999996</v>
      </c>
      <c r="B238" s="539" t="str">
        <f>Checklist!B84</f>
        <v>This entity employs on-site security personnel.</v>
      </c>
      <c r="C238" s="539" t="s">
        <v>116</v>
      </c>
      <c r="D238" s="57" t="s">
        <v>444</v>
      </c>
    </row>
    <row r="239" spans="1:4" ht="32.25" thickBot="1" x14ac:dyDescent="0.3">
      <c r="A239" s="567"/>
      <c r="B239" s="539"/>
      <c r="C239" s="539"/>
      <c r="D239" s="53" t="s">
        <v>118</v>
      </c>
    </row>
    <row r="240" spans="1:4" ht="126.75" thickBot="1" x14ac:dyDescent="0.3">
      <c r="A240" s="567"/>
      <c r="B240" s="539"/>
      <c r="C240" s="539" t="s">
        <v>117</v>
      </c>
      <c r="D240" s="53" t="s">
        <v>445</v>
      </c>
    </row>
    <row r="241" spans="1:4" ht="48" thickBot="1" x14ac:dyDescent="0.3">
      <c r="A241" s="567"/>
      <c r="B241" s="539"/>
      <c r="C241" s="539"/>
      <c r="D241" s="53" t="s">
        <v>446</v>
      </c>
    </row>
    <row r="242" spans="1:4" ht="16.5" thickBot="1" x14ac:dyDescent="0.3">
      <c r="A242" s="567"/>
      <c r="B242" s="539"/>
      <c r="C242" s="539"/>
      <c r="D242" s="59" t="s">
        <v>447</v>
      </c>
    </row>
    <row r="243" spans="1:4" ht="16.5" thickBot="1" x14ac:dyDescent="0.3">
      <c r="A243" s="567">
        <f>Checklist!A85</f>
        <v>12.008999999999995</v>
      </c>
      <c r="B243" s="539" t="str">
        <f>Checklist!B85</f>
        <v>This entity provides a secure location for employee parking separate from visitor parking.</v>
      </c>
      <c r="C243" s="539" t="s">
        <v>119</v>
      </c>
      <c r="D243" s="78" t="s">
        <v>25</v>
      </c>
    </row>
    <row r="244" spans="1:4" ht="16.5" thickBot="1" x14ac:dyDescent="0.3">
      <c r="A244" s="567"/>
      <c r="B244" s="539"/>
      <c r="C244" s="539"/>
      <c r="D244" s="53" t="s">
        <v>120</v>
      </c>
    </row>
    <row r="245" spans="1:4" ht="16.5" thickBot="1" x14ac:dyDescent="0.3">
      <c r="A245" s="567"/>
      <c r="B245" s="539"/>
      <c r="C245" s="539"/>
      <c r="D245" s="54" t="s">
        <v>121</v>
      </c>
    </row>
    <row r="246" spans="1:4" ht="16.5" thickBot="1" x14ac:dyDescent="0.3">
      <c r="A246" s="567">
        <f>Checklist!A86</f>
        <v>12.009999999999994</v>
      </c>
      <c r="B246" s="544" t="str">
        <f>Checklist!B86</f>
        <v>Clearly visible and easily understood signs are present that identify restricted or off-limit areas.</v>
      </c>
      <c r="C246" s="544" t="s">
        <v>622</v>
      </c>
      <c r="D246" s="57" t="s">
        <v>25</v>
      </c>
    </row>
    <row r="247" spans="1:4" ht="16.5" thickBot="1" x14ac:dyDescent="0.3">
      <c r="A247" s="567"/>
      <c r="B247" s="544"/>
      <c r="C247" s="544"/>
      <c r="D247" s="53" t="s">
        <v>122</v>
      </c>
    </row>
    <row r="248" spans="1:4" ht="16.5" thickBot="1" x14ac:dyDescent="0.3">
      <c r="A248" s="567"/>
      <c r="B248" s="544"/>
      <c r="C248" s="544"/>
      <c r="D248" s="54" t="s">
        <v>26</v>
      </c>
    </row>
    <row r="249" spans="1:4" ht="16.5" thickBot="1" x14ac:dyDescent="0.3">
      <c r="A249" s="567">
        <f>Checklist!A87</f>
        <v>12.010999999999994</v>
      </c>
      <c r="B249" s="544" t="str">
        <f>Checklist!B87</f>
        <v xml:space="preserve">Vehicle parking, stopping or standing is controlled, to the extent possible, along perimeter fencing or near restricted areas.  </v>
      </c>
      <c r="C249" s="544" t="s">
        <v>550</v>
      </c>
      <c r="D249" s="57" t="s">
        <v>25</v>
      </c>
    </row>
    <row r="250" spans="1:4" ht="16.5" thickBot="1" x14ac:dyDescent="0.3">
      <c r="A250" s="567"/>
      <c r="B250" s="544"/>
      <c r="C250" s="544"/>
      <c r="D250" s="53" t="s">
        <v>123</v>
      </c>
    </row>
    <row r="251" spans="1:4" ht="16.5" thickBot="1" x14ac:dyDescent="0.3">
      <c r="A251" s="567"/>
      <c r="B251" s="544"/>
      <c r="C251" s="544"/>
      <c r="D251" s="53" t="s">
        <v>124</v>
      </c>
    </row>
    <row r="252" spans="1:4" ht="32.25" thickBot="1" x14ac:dyDescent="0.3">
      <c r="A252" s="567"/>
      <c r="B252" s="544"/>
      <c r="C252" s="544"/>
      <c r="D252" s="54" t="s">
        <v>561</v>
      </c>
    </row>
    <row r="253" spans="1:4" ht="16.5" thickBot="1" x14ac:dyDescent="0.3">
      <c r="A253" s="567">
        <f>Checklist!A88</f>
        <v>12.011999999999993</v>
      </c>
      <c r="B253" s="544" t="str">
        <f>Checklist!B88</f>
        <v>This entity controls the growth of vegetation so that sight lines to vehicles, pedestrians, perimeter fences or restricted areas are unobstructed.</v>
      </c>
      <c r="C253" s="544" t="s">
        <v>125</v>
      </c>
      <c r="D253" s="57" t="s">
        <v>25</v>
      </c>
    </row>
    <row r="254" spans="1:4" ht="16.5" thickBot="1" x14ac:dyDescent="0.3">
      <c r="A254" s="567"/>
      <c r="B254" s="544"/>
      <c r="C254" s="544"/>
      <c r="D254" s="53" t="s">
        <v>123</v>
      </c>
    </row>
    <row r="255" spans="1:4" ht="16.5" thickBot="1" x14ac:dyDescent="0.3">
      <c r="A255" s="567"/>
      <c r="B255" s="544"/>
      <c r="C255" s="544"/>
      <c r="D255" s="54" t="s">
        <v>26</v>
      </c>
    </row>
    <row r="256" spans="1:4" ht="32.25" thickBot="1" x14ac:dyDescent="0.3">
      <c r="A256" s="567">
        <f>Checklist!A89</f>
        <v>12.012999999999993</v>
      </c>
      <c r="B256" s="539" t="str">
        <f>Checklist!B89</f>
        <v xml:space="preserve">This entity conducts periodic random security checks on personnel/vehicles and/or other physical security countermeasures (i.e. random perimeter checks, breach/trespass tests, bomb threat drills, etc.).  </v>
      </c>
      <c r="C256" s="539" t="s">
        <v>126</v>
      </c>
      <c r="D256" s="53" t="s">
        <v>448</v>
      </c>
    </row>
    <row r="257" spans="1:4" ht="32.25" thickBot="1" x14ac:dyDescent="0.3">
      <c r="A257" s="567"/>
      <c r="B257" s="539"/>
      <c r="C257" s="539"/>
      <c r="D257" s="53" t="s">
        <v>449</v>
      </c>
    </row>
    <row r="258" spans="1:4" ht="32.25" thickBot="1" x14ac:dyDescent="0.3">
      <c r="A258" s="567"/>
      <c r="B258" s="539"/>
      <c r="C258" s="539"/>
      <c r="D258" s="53" t="s">
        <v>127</v>
      </c>
    </row>
    <row r="259" spans="1:4" ht="16.5" thickBot="1" x14ac:dyDescent="0.3">
      <c r="A259" s="567"/>
      <c r="B259" s="539"/>
      <c r="C259" s="539"/>
      <c r="D259" s="54" t="s">
        <v>128</v>
      </c>
    </row>
    <row r="260" spans="1:4" ht="32.25" thickBot="1" x14ac:dyDescent="0.3">
      <c r="A260" s="322" t="s">
        <v>1098</v>
      </c>
      <c r="B260" s="52" t="s">
        <v>253</v>
      </c>
      <c r="C260" s="52" t="s">
        <v>20</v>
      </c>
      <c r="D260" s="60" t="s">
        <v>19</v>
      </c>
    </row>
    <row r="261" spans="1:4" ht="32.25" thickBot="1" x14ac:dyDescent="0.3">
      <c r="A261" s="567">
        <f>Checklist!A91</f>
        <v>13.000999999999999</v>
      </c>
      <c r="B261" s="540" t="str">
        <f>Checklist!B91</f>
        <v>This entity requires an employee logon and password that grants access to limited data consistent with job function.</v>
      </c>
      <c r="C261" s="540" t="s">
        <v>129</v>
      </c>
      <c r="D261" s="76" t="s">
        <v>130</v>
      </c>
    </row>
    <row r="262" spans="1:4" ht="32.25" thickBot="1" x14ac:dyDescent="0.3">
      <c r="A262" s="567"/>
      <c r="B262" s="540"/>
      <c r="C262" s="540"/>
      <c r="D262" s="74" t="s">
        <v>131</v>
      </c>
    </row>
    <row r="263" spans="1:4" ht="16.5" thickBot="1" x14ac:dyDescent="0.3">
      <c r="A263" s="567"/>
      <c r="B263" s="540"/>
      <c r="C263" s="540"/>
      <c r="D263" s="74" t="s">
        <v>132</v>
      </c>
    </row>
    <row r="264" spans="1:4" ht="16.5" thickBot="1" x14ac:dyDescent="0.3">
      <c r="A264" s="567"/>
      <c r="B264" s="540"/>
      <c r="C264" s="540"/>
      <c r="D264" s="75" t="s">
        <v>133</v>
      </c>
    </row>
    <row r="265" spans="1:4" ht="79.5" thickBot="1" x14ac:dyDescent="0.3">
      <c r="A265" s="567">
        <f>Checklist!A92</f>
        <v>13.001999999999999</v>
      </c>
      <c r="B265" s="539" t="str">
        <f>Checklist!B92</f>
        <v>This entity utilizes an Information Technology (IT) "firewall" that prevents improper IT system access to entity information from both internal and external threats.</v>
      </c>
      <c r="C265" s="270" t="s">
        <v>134</v>
      </c>
      <c r="D265" s="53" t="s">
        <v>25</v>
      </c>
    </row>
    <row r="266" spans="1:4" ht="16.5" thickBot="1" x14ac:dyDescent="0.3">
      <c r="A266" s="567"/>
      <c r="B266" s="539"/>
      <c r="C266" s="270"/>
      <c r="D266" s="53" t="s">
        <v>30</v>
      </c>
    </row>
    <row r="267" spans="1:4" ht="79.5" thickBot="1" x14ac:dyDescent="0.3">
      <c r="A267" s="567"/>
      <c r="B267" s="539"/>
      <c r="C267" s="270" t="s">
        <v>551</v>
      </c>
      <c r="D267" s="54" t="s">
        <v>26</v>
      </c>
    </row>
    <row r="268" spans="1:4" ht="15" customHeight="1" thickBot="1" x14ac:dyDescent="0.3">
      <c r="A268" s="567">
        <f>Checklist!A93</f>
        <v>13.002999999999998</v>
      </c>
      <c r="B268" s="539" t="str">
        <f>Checklist!B93</f>
        <v xml:space="preserve">This entity has sufficient IT security guidelines. </v>
      </c>
      <c r="C268" s="539" t="s">
        <v>623</v>
      </c>
      <c r="D268" s="53" t="s">
        <v>624</v>
      </c>
    </row>
    <row r="269" spans="1:4" ht="16.5" thickBot="1" x14ac:dyDescent="0.3">
      <c r="A269" s="567"/>
      <c r="B269" s="539"/>
      <c r="C269" s="539"/>
      <c r="D269" s="53" t="s">
        <v>135</v>
      </c>
    </row>
    <row r="270" spans="1:4" ht="16.5" thickBot="1" x14ac:dyDescent="0.3">
      <c r="A270" s="567"/>
      <c r="B270" s="539"/>
      <c r="C270" s="539"/>
      <c r="D270" s="54" t="s">
        <v>26</v>
      </c>
    </row>
    <row r="271" spans="1:4" ht="32.25" thickBot="1" x14ac:dyDescent="0.3">
      <c r="A271" s="567">
        <f>Checklist!A94</f>
        <v>13.003999999999998</v>
      </c>
      <c r="B271" s="539" t="str">
        <f>Checklist!B94</f>
        <v>This entity identifies a qualified IT security officer or coordinator.</v>
      </c>
      <c r="C271" s="539" t="s">
        <v>136</v>
      </c>
      <c r="D271" s="53" t="s">
        <v>625</v>
      </c>
    </row>
    <row r="272" spans="1:4" ht="16.5" thickBot="1" x14ac:dyDescent="0.3">
      <c r="A272" s="567"/>
      <c r="B272" s="539"/>
      <c r="C272" s="539"/>
      <c r="D272" s="53" t="s">
        <v>137</v>
      </c>
    </row>
    <row r="273" spans="1:4" ht="41.25" customHeight="1" thickBot="1" x14ac:dyDescent="0.3">
      <c r="A273" s="567"/>
      <c r="B273" s="539"/>
      <c r="C273" s="539"/>
      <c r="D273" s="53" t="s">
        <v>21</v>
      </c>
    </row>
    <row r="274" spans="1:4" ht="16.5" thickBot="1" x14ac:dyDescent="0.3">
      <c r="A274" s="567"/>
      <c r="B274" s="539"/>
      <c r="C274" s="539"/>
      <c r="D274" s="54" t="s">
        <v>22</v>
      </c>
    </row>
    <row r="275" spans="1:4" ht="32.25" thickBot="1" x14ac:dyDescent="0.3">
      <c r="A275" s="567">
        <f>Checklist!A95</f>
        <v>13.004999999999997</v>
      </c>
      <c r="B275" s="539" t="str">
        <f>Checklist!B95</f>
        <v>This entity tests their IT system for vulnerabilities.</v>
      </c>
      <c r="C275" s="539" t="s">
        <v>138</v>
      </c>
      <c r="D275" s="53" t="s">
        <v>626</v>
      </c>
    </row>
    <row r="276" spans="1:4" ht="16.5" thickBot="1" x14ac:dyDescent="0.3">
      <c r="A276" s="567"/>
      <c r="B276" s="539"/>
      <c r="C276" s="539"/>
      <c r="D276" s="53" t="s">
        <v>139</v>
      </c>
    </row>
    <row r="277" spans="1:4" ht="16.5" thickBot="1" x14ac:dyDescent="0.3">
      <c r="A277" s="567"/>
      <c r="B277" s="539"/>
      <c r="C277" s="539"/>
      <c r="D277" s="54" t="s">
        <v>26</v>
      </c>
    </row>
    <row r="278" spans="1:4" ht="16.5" thickBot="1" x14ac:dyDescent="0.3">
      <c r="A278" s="567">
        <f>Checklist!A96</f>
        <v>13.005999999999997</v>
      </c>
      <c r="B278" s="539" t="str">
        <f>Checklist!B96</f>
        <v>This entity has off-site backup capability for data generated and system redundancy.</v>
      </c>
      <c r="C278" s="539" t="s">
        <v>140</v>
      </c>
      <c r="D278" s="53" t="s">
        <v>25</v>
      </c>
    </row>
    <row r="279" spans="1:4" ht="16.5" thickBot="1" x14ac:dyDescent="0.3">
      <c r="A279" s="567"/>
      <c r="B279" s="539"/>
      <c r="C279" s="539"/>
      <c r="D279" s="53" t="s">
        <v>141</v>
      </c>
    </row>
    <row r="280" spans="1:4" ht="16.5" thickBot="1" x14ac:dyDescent="0.3">
      <c r="A280" s="567"/>
      <c r="B280" s="539"/>
      <c r="C280" s="539"/>
      <c r="D280" s="54" t="s">
        <v>26</v>
      </c>
    </row>
    <row r="281" spans="1:4" ht="16.5" thickBot="1" x14ac:dyDescent="0.3">
      <c r="A281" s="334"/>
      <c r="B281" s="335"/>
      <c r="C281" s="336" t="s">
        <v>450</v>
      </c>
      <c r="D281" s="319"/>
    </row>
    <row r="282" spans="1:4" ht="32.25" thickBot="1" x14ac:dyDescent="0.3">
      <c r="A282" s="322" t="s">
        <v>1098</v>
      </c>
      <c r="B282" s="52" t="s">
        <v>257</v>
      </c>
      <c r="C282" s="52" t="s">
        <v>20</v>
      </c>
      <c r="D282" s="56" t="s">
        <v>19</v>
      </c>
    </row>
    <row r="283" spans="1:4" ht="16.5" thickBot="1" x14ac:dyDescent="0.3">
      <c r="A283" s="567">
        <f>Checklist!A99</f>
        <v>14.000999999999999</v>
      </c>
      <c r="B283" s="540" t="str">
        <f>Checklist!B99</f>
        <v xml:space="preserve">The vehicles used by this entity are equipped with appropriate door/window locks and their use is required when unattended (if not prohibited by State law). </v>
      </c>
      <c r="C283" s="540" t="s">
        <v>627</v>
      </c>
      <c r="D283" s="76" t="s">
        <v>25</v>
      </c>
    </row>
    <row r="284" spans="1:4" ht="16.5" thickBot="1" x14ac:dyDescent="0.3">
      <c r="A284" s="567"/>
      <c r="B284" s="540"/>
      <c r="C284" s="540"/>
      <c r="D284" s="74" t="s">
        <v>30</v>
      </c>
    </row>
    <row r="285" spans="1:4" ht="16.5" thickBot="1" x14ac:dyDescent="0.3">
      <c r="A285" s="567"/>
      <c r="B285" s="540"/>
      <c r="C285" s="540"/>
      <c r="D285" s="74" t="s">
        <v>26</v>
      </c>
    </row>
    <row r="286" spans="1:4" ht="16.5" thickBot="1" x14ac:dyDescent="0.3">
      <c r="A286" s="567"/>
      <c r="B286" s="540"/>
      <c r="C286" s="540"/>
      <c r="D286" s="75" t="s">
        <v>142</v>
      </c>
    </row>
    <row r="287" spans="1:4" ht="32.25" thickBot="1" x14ac:dyDescent="0.3">
      <c r="A287" s="567">
        <f>Checklist!A100</f>
        <v>14.001999999999999</v>
      </c>
      <c r="B287" s="539" t="str">
        <f>Checklist!B100</f>
        <v>This entity provides some type of supplemental equipment for securing vehicles, which may include steering wheel locks, theft alarms, "kill switches," or other devices.</v>
      </c>
      <c r="C287" s="539" t="s">
        <v>143</v>
      </c>
      <c r="D287" s="53" t="s">
        <v>144</v>
      </c>
    </row>
    <row r="288" spans="1:4" ht="32.25" thickBot="1" x14ac:dyDescent="0.3">
      <c r="A288" s="567"/>
      <c r="B288" s="539"/>
      <c r="C288" s="539"/>
      <c r="D288" s="53" t="s">
        <v>145</v>
      </c>
    </row>
    <row r="289" spans="1:4" ht="16.5" thickBot="1" x14ac:dyDescent="0.3">
      <c r="A289" s="567"/>
      <c r="B289" s="539"/>
      <c r="C289" s="539"/>
      <c r="D289" s="54" t="s">
        <v>26</v>
      </c>
    </row>
    <row r="290" spans="1:4" ht="48" thickBot="1" x14ac:dyDescent="0.3">
      <c r="A290" s="567">
        <f>Checklist!A101</f>
        <v>14.002999999999998</v>
      </c>
      <c r="B290" s="539" t="str">
        <f>Checklist!B101</f>
        <v>This entity utilizes a key control program for their vehicles (separate from key control for buildings.)</v>
      </c>
      <c r="C290" s="539" t="s">
        <v>964</v>
      </c>
      <c r="D290" s="53" t="s">
        <v>965</v>
      </c>
    </row>
    <row r="291" spans="1:4" ht="48" thickBot="1" x14ac:dyDescent="0.3">
      <c r="A291" s="567"/>
      <c r="B291" s="539"/>
      <c r="C291" s="539"/>
      <c r="D291" s="53" t="s">
        <v>628</v>
      </c>
    </row>
    <row r="292" spans="1:4" ht="16.5" thickBot="1" x14ac:dyDescent="0.3">
      <c r="A292" s="567"/>
      <c r="B292" s="539"/>
      <c r="C292" s="539"/>
      <c r="D292" s="116" t="s">
        <v>552</v>
      </c>
    </row>
    <row r="293" spans="1:4" ht="16.5" thickBot="1" x14ac:dyDescent="0.3">
      <c r="A293" s="567"/>
      <c r="B293" s="539"/>
      <c r="C293" s="539"/>
      <c r="D293" s="54" t="s">
        <v>115</v>
      </c>
    </row>
    <row r="294" spans="1:4" ht="32.25" thickBot="1" x14ac:dyDescent="0.3">
      <c r="A294" s="567">
        <f>Checklist!A102</f>
        <v>14.003999999999998</v>
      </c>
      <c r="B294" s="539" t="str">
        <f>Checklist!B102</f>
        <v>This entity employs technology that requires the use of key card, PIN or biometric input to enter or start vehicles.</v>
      </c>
      <c r="C294" s="539" t="s">
        <v>146</v>
      </c>
      <c r="D294" s="53" t="s">
        <v>147</v>
      </c>
    </row>
    <row r="295" spans="1:4" ht="32.25" thickBot="1" x14ac:dyDescent="0.3">
      <c r="A295" s="567"/>
      <c r="B295" s="539"/>
      <c r="C295" s="539"/>
      <c r="D295" s="53" t="s">
        <v>145</v>
      </c>
    </row>
    <row r="296" spans="1:4" ht="16.5" thickBot="1" x14ac:dyDescent="0.3">
      <c r="A296" s="567"/>
      <c r="B296" s="539"/>
      <c r="C296" s="539"/>
      <c r="D296" s="54" t="s">
        <v>26</v>
      </c>
    </row>
    <row r="297" spans="1:4" ht="16.5" thickBot="1" x14ac:dyDescent="0.3">
      <c r="A297" s="567">
        <f>Checklist!A103</f>
        <v>14.004999999999997</v>
      </c>
      <c r="B297" s="543" t="str">
        <f>Checklist!B103</f>
        <v>This entity equips vehicles or provides drivers with panic button capability.</v>
      </c>
      <c r="C297" s="539" t="s">
        <v>629</v>
      </c>
      <c r="D297" s="57" t="s">
        <v>630</v>
      </c>
    </row>
    <row r="298" spans="1:4" ht="32.25" thickBot="1" x14ac:dyDescent="0.3">
      <c r="A298" s="567"/>
      <c r="B298" s="543"/>
      <c r="C298" s="539"/>
      <c r="D298" s="53" t="s">
        <v>145</v>
      </c>
    </row>
    <row r="299" spans="1:4" ht="60.75" customHeight="1" thickBot="1" x14ac:dyDescent="0.3">
      <c r="A299" s="567"/>
      <c r="B299" s="543"/>
      <c r="C299" s="539"/>
      <c r="D299" s="54" t="s">
        <v>26</v>
      </c>
    </row>
    <row r="300" spans="1:4" ht="48" thickBot="1" x14ac:dyDescent="0.3">
      <c r="A300" s="567">
        <f>Checklist!A104</f>
        <v>14.005999999999997</v>
      </c>
      <c r="B300" s="543" t="str">
        <f>Checklist!B104</f>
        <v>This entity uses a unique distress code or signals to allow dispatch and drivers or other employees to communicate in the event of an emergency situation.</v>
      </c>
      <c r="C300" s="539" t="s">
        <v>562</v>
      </c>
      <c r="D300" s="57" t="s">
        <v>563</v>
      </c>
    </row>
    <row r="301" spans="1:4" ht="16.5" thickBot="1" x14ac:dyDescent="0.3">
      <c r="A301" s="567"/>
      <c r="B301" s="543"/>
      <c r="C301" s="539"/>
      <c r="D301" s="53" t="s">
        <v>564</v>
      </c>
    </row>
    <row r="302" spans="1:4" ht="16.5" thickBot="1" x14ac:dyDescent="0.3">
      <c r="A302" s="567"/>
      <c r="B302" s="543"/>
      <c r="C302" s="539"/>
      <c r="D302" s="54" t="s">
        <v>26</v>
      </c>
    </row>
    <row r="303" spans="1:4" ht="63.75" thickBot="1" x14ac:dyDescent="0.3">
      <c r="A303" s="337">
        <f>Checklist!A105</f>
        <v>14.006999999999996</v>
      </c>
      <c r="B303" s="270" t="str">
        <f>Checklist!B105</f>
        <v xml:space="preserve">This entity uses vehicles equipped with an interior and/or exterior on-board, functioning and recording video camera. </v>
      </c>
      <c r="C303" s="270" t="s">
        <v>631</v>
      </c>
      <c r="D303" s="54" t="s">
        <v>451</v>
      </c>
    </row>
    <row r="304" spans="1:4" ht="32.25" thickBot="1" x14ac:dyDescent="0.3">
      <c r="A304" s="567">
        <f>Checklist!A106</f>
        <v>14.007999999999996</v>
      </c>
      <c r="B304" s="540" t="str">
        <f>Checklist!B106</f>
        <v>This entity uses vehicles equipped with GPS or land based tracking system.</v>
      </c>
      <c r="C304" s="540" t="s">
        <v>148</v>
      </c>
      <c r="D304" s="74" t="s">
        <v>149</v>
      </c>
    </row>
    <row r="305" spans="1:4" ht="32.25" thickBot="1" x14ac:dyDescent="0.3">
      <c r="A305" s="567"/>
      <c r="B305" s="540"/>
      <c r="C305" s="540"/>
      <c r="D305" s="74" t="s">
        <v>145</v>
      </c>
    </row>
    <row r="306" spans="1:4" ht="16.5" thickBot="1" x14ac:dyDescent="0.3">
      <c r="A306" s="567"/>
      <c r="B306" s="540"/>
      <c r="C306" s="540"/>
      <c r="D306" s="75" t="s">
        <v>26</v>
      </c>
    </row>
    <row r="307" spans="1:4" ht="16.5" thickBot="1" x14ac:dyDescent="0.3">
      <c r="A307" s="567">
        <f>Checklist!A107</f>
        <v>14.008999999999995</v>
      </c>
      <c r="B307" s="539" t="str">
        <f>Checklist!B107</f>
        <v>This entity prohibits unauthorized passengers in entity vehicles.</v>
      </c>
      <c r="C307" s="539" t="s">
        <v>452</v>
      </c>
      <c r="D307" s="53" t="s">
        <v>25</v>
      </c>
    </row>
    <row r="308" spans="1:4" ht="16.5" thickBot="1" x14ac:dyDescent="0.3">
      <c r="A308" s="567"/>
      <c r="B308" s="539"/>
      <c r="C308" s="539"/>
      <c r="D308" s="53" t="s">
        <v>30</v>
      </c>
    </row>
    <row r="309" spans="1:4" ht="16.5" thickBot="1" x14ac:dyDescent="0.3">
      <c r="A309" s="567"/>
      <c r="B309" s="539"/>
      <c r="C309" s="539"/>
      <c r="D309" s="54" t="s">
        <v>26</v>
      </c>
    </row>
    <row r="310" spans="1:4" ht="16.5" thickBot="1" x14ac:dyDescent="0.3">
      <c r="A310" s="567">
        <f>Checklist!A108</f>
        <v>14.009999999999994</v>
      </c>
      <c r="B310" s="539" t="str">
        <f>Checklist!B108</f>
        <v>This entity restricts or has policies regarding overnight parking of entity vehicles at off-site locations (i.e.; residences, shopping centers, parking lots, etc.).</v>
      </c>
      <c r="C310" s="539" t="s">
        <v>150</v>
      </c>
      <c r="D310" s="57" t="s">
        <v>25</v>
      </c>
    </row>
    <row r="311" spans="1:4" ht="16.5" thickBot="1" x14ac:dyDescent="0.3">
      <c r="A311" s="567"/>
      <c r="B311" s="539"/>
      <c r="C311" s="539"/>
      <c r="D311" s="53" t="s">
        <v>151</v>
      </c>
    </row>
    <row r="312" spans="1:4" ht="16.5" thickBot="1" x14ac:dyDescent="0.3">
      <c r="A312" s="567"/>
      <c r="B312" s="539"/>
      <c r="C312" s="539"/>
      <c r="D312" s="54" t="s">
        <v>152</v>
      </c>
    </row>
    <row r="313" spans="1:4" ht="15.75" customHeight="1" thickBot="1" x14ac:dyDescent="0.3">
      <c r="A313" s="322" t="s">
        <v>1098</v>
      </c>
      <c r="B313" s="52" t="s">
        <v>262</v>
      </c>
      <c r="C313" s="52" t="s">
        <v>20</v>
      </c>
      <c r="D313" s="60" t="s">
        <v>19</v>
      </c>
    </row>
    <row r="314" spans="1:4" ht="16.5" thickBot="1" x14ac:dyDescent="0.3">
      <c r="A314" s="338"/>
      <c r="B314" s="61" t="s">
        <v>264</v>
      </c>
      <c r="C314" s="61" t="s">
        <v>264</v>
      </c>
      <c r="D314" s="328" t="s">
        <v>264</v>
      </c>
    </row>
    <row r="315" spans="1:4" ht="16.5" thickBot="1" x14ac:dyDescent="0.3">
      <c r="A315" s="574">
        <f>Checklist!A111</f>
        <v>15.100999999999999</v>
      </c>
      <c r="B315" s="540" t="s">
        <v>1099</v>
      </c>
      <c r="C315" s="540" t="s">
        <v>153</v>
      </c>
      <c r="D315" s="76" t="s">
        <v>154</v>
      </c>
    </row>
    <row r="316" spans="1:4" ht="32.25" thickBot="1" x14ac:dyDescent="0.3">
      <c r="A316" s="574"/>
      <c r="B316" s="540"/>
      <c r="C316" s="540"/>
      <c r="D316" s="74" t="s">
        <v>145</v>
      </c>
    </row>
    <row r="317" spans="1:4" ht="16.5" thickBot="1" x14ac:dyDescent="0.3">
      <c r="A317" s="574"/>
      <c r="B317" s="540"/>
      <c r="C317" s="540"/>
      <c r="D317" s="75" t="s">
        <v>26</v>
      </c>
    </row>
    <row r="318" spans="1:4" ht="16.5" thickBot="1" x14ac:dyDescent="0.3">
      <c r="A318" s="574">
        <f>Checklist!A112</f>
        <v>15.101999999999999</v>
      </c>
      <c r="B318" s="538" t="s">
        <v>1100</v>
      </c>
      <c r="C318" s="539" t="s">
        <v>453</v>
      </c>
      <c r="D318" s="53" t="s">
        <v>154</v>
      </c>
    </row>
    <row r="319" spans="1:4" ht="32.25" thickBot="1" x14ac:dyDescent="0.3">
      <c r="A319" s="574"/>
      <c r="B319" s="538"/>
      <c r="C319" s="539"/>
      <c r="D319" s="66" t="s">
        <v>145</v>
      </c>
    </row>
    <row r="320" spans="1:4" ht="16.5" thickBot="1" x14ac:dyDescent="0.3">
      <c r="A320" s="574"/>
      <c r="B320" s="538"/>
      <c r="C320" s="539"/>
      <c r="D320" s="68" t="s">
        <v>26</v>
      </c>
    </row>
    <row r="321" spans="1:4" ht="32.25" thickBot="1" x14ac:dyDescent="0.3">
      <c r="A321" s="574">
        <f>Checklist!A113</f>
        <v>15.102999999999998</v>
      </c>
      <c r="B321" s="538" t="s">
        <v>1101</v>
      </c>
      <c r="C321" s="539" t="s">
        <v>632</v>
      </c>
      <c r="D321" s="66" t="s">
        <v>155</v>
      </c>
    </row>
    <row r="322" spans="1:4" ht="16.5" thickBot="1" x14ac:dyDescent="0.3">
      <c r="A322" s="574"/>
      <c r="B322" s="538"/>
      <c r="C322" s="539"/>
      <c r="D322" s="66" t="s">
        <v>156</v>
      </c>
    </row>
    <row r="323" spans="1:4" ht="16.5" thickBot="1" x14ac:dyDescent="0.3">
      <c r="A323" s="574"/>
      <c r="B323" s="538"/>
      <c r="C323" s="539"/>
      <c r="D323" s="66" t="s">
        <v>26</v>
      </c>
    </row>
    <row r="324" spans="1:4" ht="16.5" thickBot="1" x14ac:dyDescent="0.3">
      <c r="A324" s="338">
        <f>Checklist!A114</f>
        <v>15.103999999999997</v>
      </c>
      <c r="B324" s="63" t="s">
        <v>565</v>
      </c>
      <c r="C324" s="63" t="s">
        <v>565</v>
      </c>
      <c r="D324" s="329" t="s">
        <v>565</v>
      </c>
    </row>
    <row r="325" spans="1:4" ht="16.5" thickBot="1" x14ac:dyDescent="0.3">
      <c r="A325" s="339"/>
      <c r="B325" s="62" t="s">
        <v>265</v>
      </c>
      <c r="C325" s="62"/>
      <c r="D325" s="330" t="s">
        <v>265</v>
      </c>
    </row>
    <row r="326" spans="1:4" ht="16.5" thickBot="1" x14ac:dyDescent="0.3">
      <c r="A326" s="575">
        <f>Checklist!A116</f>
        <v>15.200999999999999</v>
      </c>
      <c r="B326" s="542" t="s">
        <v>1102</v>
      </c>
      <c r="C326" s="540" t="s">
        <v>153</v>
      </c>
      <c r="D326" s="76" t="s">
        <v>154</v>
      </c>
    </row>
    <row r="327" spans="1:4" ht="32.25" thickBot="1" x14ac:dyDescent="0.3">
      <c r="A327" s="575"/>
      <c r="B327" s="542"/>
      <c r="C327" s="540"/>
      <c r="D327" s="74" t="s">
        <v>145</v>
      </c>
    </row>
    <row r="328" spans="1:4" ht="16.5" thickBot="1" x14ac:dyDescent="0.3">
      <c r="A328" s="575"/>
      <c r="B328" s="542"/>
      <c r="C328" s="540"/>
      <c r="D328" s="74" t="s">
        <v>26</v>
      </c>
    </row>
    <row r="329" spans="1:4" ht="32.25" thickBot="1" x14ac:dyDescent="0.3">
      <c r="A329" s="575"/>
      <c r="B329" s="542"/>
      <c r="C329" s="271"/>
      <c r="D329" s="75" t="s">
        <v>553</v>
      </c>
    </row>
    <row r="330" spans="1:4" ht="16.5" thickBot="1" x14ac:dyDescent="0.3">
      <c r="A330" s="339">
        <f>Checklist!A117</f>
        <v>15.201999999999998</v>
      </c>
      <c r="B330" s="63" t="s">
        <v>455</v>
      </c>
      <c r="C330" s="63" t="s">
        <v>454</v>
      </c>
      <c r="D330" s="68" t="s">
        <v>455</v>
      </c>
    </row>
    <row r="331" spans="1:4" ht="32.25" thickBot="1" x14ac:dyDescent="0.3">
      <c r="A331" s="575">
        <f>Checklist!A118</f>
        <v>15.202999999999998</v>
      </c>
      <c r="B331" s="538" t="s">
        <v>1103</v>
      </c>
      <c r="C331" s="539" t="s">
        <v>495</v>
      </c>
      <c r="D331" s="329" t="s">
        <v>157</v>
      </c>
    </row>
    <row r="332" spans="1:4" ht="16.5" thickBot="1" x14ac:dyDescent="0.3">
      <c r="A332" s="575"/>
      <c r="B332" s="538"/>
      <c r="C332" s="541"/>
      <c r="D332" s="66" t="s">
        <v>156</v>
      </c>
    </row>
    <row r="333" spans="1:4" ht="16.5" thickBot="1" x14ac:dyDescent="0.3">
      <c r="A333" s="575"/>
      <c r="B333" s="538"/>
      <c r="C333" s="541"/>
      <c r="D333" s="68" t="s">
        <v>26</v>
      </c>
    </row>
    <row r="334" spans="1:4" ht="16.5" thickBot="1" x14ac:dyDescent="0.3">
      <c r="A334" s="339">
        <f>Checklist!A119</f>
        <v>15.203999999999997</v>
      </c>
      <c r="B334" s="63" t="s">
        <v>1104</v>
      </c>
      <c r="C334" s="63" t="s">
        <v>565</v>
      </c>
      <c r="D334" s="329" t="s">
        <v>565</v>
      </c>
    </row>
    <row r="335" spans="1:4" ht="16.5" thickBot="1" x14ac:dyDescent="0.3">
      <c r="A335" s="340"/>
      <c r="B335" s="64" t="s">
        <v>263</v>
      </c>
      <c r="C335" s="64"/>
      <c r="D335" s="331" t="s">
        <v>263</v>
      </c>
    </row>
    <row r="336" spans="1:4" ht="16.5" thickBot="1" x14ac:dyDescent="0.3">
      <c r="A336" s="576">
        <f>Checklist!A121</f>
        <v>15.301</v>
      </c>
      <c r="B336" s="540" t="s">
        <v>1105</v>
      </c>
      <c r="C336" s="540" t="s">
        <v>153</v>
      </c>
      <c r="D336" s="76" t="s">
        <v>154</v>
      </c>
    </row>
    <row r="337" spans="1:4" ht="32.25" thickBot="1" x14ac:dyDescent="0.3">
      <c r="A337" s="576"/>
      <c r="B337" s="540"/>
      <c r="C337" s="540"/>
      <c r="D337" s="74" t="s">
        <v>145</v>
      </c>
    </row>
    <row r="338" spans="1:4" ht="16.5" thickBot="1" x14ac:dyDescent="0.3">
      <c r="A338" s="576"/>
      <c r="B338" s="540"/>
      <c r="C338" s="540"/>
      <c r="D338" s="74" t="s">
        <v>26</v>
      </c>
    </row>
    <row r="339" spans="1:4" ht="50.25" customHeight="1" thickBot="1" x14ac:dyDescent="0.3">
      <c r="A339" s="576"/>
      <c r="B339" s="540"/>
      <c r="C339" s="540"/>
      <c r="D339" s="74"/>
    </row>
    <row r="340" spans="1:4" ht="16.5" thickBot="1" x14ac:dyDescent="0.3">
      <c r="A340" s="576">
        <f>Checklist!A122</f>
        <v>15.302</v>
      </c>
      <c r="B340" s="538" t="s">
        <v>1106</v>
      </c>
      <c r="C340" s="539" t="s">
        <v>456</v>
      </c>
      <c r="D340" s="329" t="s">
        <v>154</v>
      </c>
    </row>
    <row r="341" spans="1:4" ht="32.25" thickBot="1" x14ac:dyDescent="0.3">
      <c r="A341" s="576"/>
      <c r="B341" s="538"/>
      <c r="C341" s="539"/>
      <c r="D341" s="66" t="s">
        <v>145</v>
      </c>
    </row>
    <row r="342" spans="1:4" ht="16.5" thickBot="1" x14ac:dyDescent="0.3">
      <c r="A342" s="576"/>
      <c r="B342" s="538"/>
      <c r="C342" s="539"/>
      <c r="D342" s="66" t="s">
        <v>26</v>
      </c>
    </row>
    <row r="343" spans="1:4" ht="16.5" thickBot="1" x14ac:dyDescent="0.3">
      <c r="A343" s="576"/>
      <c r="B343" s="538"/>
      <c r="C343" s="539"/>
      <c r="D343" s="68" t="s">
        <v>554</v>
      </c>
    </row>
    <row r="344" spans="1:4" ht="16.5" thickBot="1" x14ac:dyDescent="0.3">
      <c r="A344" s="576">
        <f>Checklist!A123</f>
        <v>15.302999999999999</v>
      </c>
      <c r="B344" s="538" t="s">
        <v>1107</v>
      </c>
      <c r="C344" s="539" t="s">
        <v>457</v>
      </c>
      <c r="D344" s="66" t="s">
        <v>154</v>
      </c>
    </row>
    <row r="345" spans="1:4" ht="32.25" thickBot="1" x14ac:dyDescent="0.3">
      <c r="A345" s="576"/>
      <c r="B345" s="538"/>
      <c r="C345" s="539"/>
      <c r="D345" s="66" t="s">
        <v>158</v>
      </c>
    </row>
    <row r="346" spans="1:4" ht="16.5" thickBot="1" x14ac:dyDescent="0.3">
      <c r="A346" s="576"/>
      <c r="B346" s="538"/>
      <c r="C346" s="539"/>
      <c r="D346" s="68" t="s">
        <v>26</v>
      </c>
    </row>
    <row r="347" spans="1:4" ht="38.25" customHeight="1" thickBot="1" x14ac:dyDescent="0.3">
      <c r="A347" s="340">
        <f>Checklist!A124</f>
        <v>15.303999999999998</v>
      </c>
      <c r="B347" s="63" t="s">
        <v>565</v>
      </c>
      <c r="C347" s="63" t="s">
        <v>565</v>
      </c>
      <c r="D347" s="329" t="s">
        <v>565</v>
      </c>
    </row>
    <row r="348" spans="1:4" ht="63" customHeight="1" thickBot="1" x14ac:dyDescent="0.3">
      <c r="A348" s="322" t="s">
        <v>1098</v>
      </c>
      <c r="B348" s="52" t="s">
        <v>266</v>
      </c>
      <c r="C348" s="52" t="s">
        <v>20</v>
      </c>
      <c r="D348" s="60" t="s">
        <v>19</v>
      </c>
    </row>
    <row r="349" spans="1:4" ht="16.5" thickBot="1" x14ac:dyDescent="0.3">
      <c r="A349" s="567">
        <f>Checklist!A126</f>
        <v>16.001000000000001</v>
      </c>
      <c r="B349" s="540" t="str">
        <f>Checklist!B126</f>
        <v>This entity has additional security procedures that take effect in the event of a heightened security alert status from the DHS National Terrorist Alert System (NTAS) or other government source.</v>
      </c>
      <c r="C349" s="540" t="s">
        <v>164</v>
      </c>
      <c r="D349" s="74" t="s">
        <v>165</v>
      </c>
    </row>
    <row r="350" spans="1:4" ht="60" customHeight="1" thickBot="1" x14ac:dyDescent="0.3">
      <c r="A350" s="567"/>
      <c r="B350" s="540"/>
      <c r="C350" s="540"/>
      <c r="D350" s="74" t="s">
        <v>166</v>
      </c>
    </row>
    <row r="351" spans="1:4" ht="16.5" thickBot="1" x14ac:dyDescent="0.3">
      <c r="A351" s="567"/>
      <c r="B351" s="540"/>
      <c r="C351" s="540"/>
      <c r="D351" s="74" t="s">
        <v>167</v>
      </c>
    </row>
    <row r="352" spans="1:4" ht="16.5" thickBot="1" x14ac:dyDescent="0.3">
      <c r="A352" s="567"/>
      <c r="B352" s="540"/>
      <c r="C352" s="540"/>
      <c r="D352" s="74" t="s">
        <v>26</v>
      </c>
    </row>
    <row r="353" spans="1:4" ht="16.5" thickBot="1" x14ac:dyDescent="0.3">
      <c r="A353" s="567">
        <f>Checklist!A127</f>
        <v>16.002000000000002</v>
      </c>
      <c r="B353" s="539" t="str">
        <f>Checklist!B127</f>
        <v>This entity monitors news or other media sources for the most current security threat information.</v>
      </c>
      <c r="C353" s="539" t="s">
        <v>566</v>
      </c>
      <c r="D353" s="57" t="s">
        <v>25</v>
      </c>
    </row>
    <row r="354" spans="1:4" ht="63.75" thickBot="1" x14ac:dyDescent="0.3">
      <c r="A354" s="567"/>
      <c r="B354" s="539"/>
      <c r="C354" s="539"/>
      <c r="D354" s="53" t="s">
        <v>555</v>
      </c>
    </row>
    <row r="355" spans="1:4" ht="16.5" thickBot="1" x14ac:dyDescent="0.3">
      <c r="A355" s="567"/>
      <c r="B355" s="539"/>
      <c r="C355" s="539"/>
      <c r="D355" s="54" t="s">
        <v>26</v>
      </c>
    </row>
    <row r="356" spans="1:4" ht="16.5" thickBot="1" x14ac:dyDescent="0.3">
      <c r="A356" s="567">
        <f>Checklist!A128</f>
        <v>16.003000000000004</v>
      </c>
      <c r="B356" s="540" t="str">
        <f>Checklist!B128</f>
        <v>This entity distributes relevant or evolving threat information to affected entity personnel as needed.</v>
      </c>
      <c r="C356" s="540" t="s">
        <v>159</v>
      </c>
      <c r="D356" s="74" t="s">
        <v>25</v>
      </c>
    </row>
    <row r="357" spans="1:4" ht="16.5" thickBot="1" x14ac:dyDescent="0.3">
      <c r="A357" s="567"/>
      <c r="B357" s="540"/>
      <c r="C357" s="540"/>
      <c r="D357" s="74" t="s">
        <v>160</v>
      </c>
    </row>
    <row r="358" spans="1:4" ht="16.5" thickBot="1" x14ac:dyDescent="0.3">
      <c r="A358" s="567"/>
      <c r="B358" s="540"/>
      <c r="C358" s="540"/>
      <c r="D358" s="75" t="s">
        <v>26</v>
      </c>
    </row>
    <row r="359" spans="1:4" ht="16.5" thickBot="1" x14ac:dyDescent="0.3">
      <c r="A359" s="567">
        <f>Checklist!A129</f>
        <v>16.004000000000005</v>
      </c>
      <c r="B359" s="539" t="str">
        <f>Checklist!B129</f>
        <v>Administrative or security personnel at this company have been granted access to an unclassified intelligence based internet site such as HSIN, Cybercop, or Infragard and they regularly review current intelligence information relating to their industry.</v>
      </c>
      <c r="C359" s="539" t="s">
        <v>633</v>
      </c>
      <c r="D359" s="57" t="s">
        <v>161</v>
      </c>
    </row>
    <row r="360" spans="1:4" ht="32.25" thickBot="1" x14ac:dyDescent="0.3">
      <c r="A360" s="567"/>
      <c r="B360" s="539"/>
      <c r="C360" s="539"/>
      <c r="D360" s="53" t="s">
        <v>162</v>
      </c>
    </row>
    <row r="361" spans="1:4" ht="16.5" thickBot="1" x14ac:dyDescent="0.3">
      <c r="A361" s="567"/>
      <c r="B361" s="539"/>
      <c r="C361" s="539"/>
      <c r="D361" s="54" t="s">
        <v>26</v>
      </c>
    </row>
    <row r="362" spans="1:4" ht="48" thickBot="1" x14ac:dyDescent="0.3">
      <c r="A362" s="567">
        <f>Checklist!A130</f>
        <v>16.005000000000006</v>
      </c>
      <c r="B362" s="539" t="str">
        <f>Checklist!B130</f>
        <v>Administrative or security personnel at this entity/facility regularly check the status of the DHS sponsored National Terrorism Alert System (NTAS) or have enrolled to receive automatic electronic NTAS alert updates at www.dhs.gov/alerts.</v>
      </c>
      <c r="C362" s="539" t="s">
        <v>163</v>
      </c>
      <c r="D362" s="57" t="s">
        <v>458</v>
      </c>
    </row>
    <row r="363" spans="1:4" ht="16.5" thickBot="1" x14ac:dyDescent="0.3">
      <c r="A363" s="567"/>
      <c r="B363" s="539"/>
      <c r="C363" s="541"/>
      <c r="D363" s="54" t="s">
        <v>26</v>
      </c>
    </row>
    <row r="364" spans="1:4" ht="32.25" thickBot="1" x14ac:dyDescent="0.3">
      <c r="A364" s="322" t="s">
        <v>1098</v>
      </c>
      <c r="B364" s="52" t="s">
        <v>271</v>
      </c>
      <c r="C364" s="52" t="s">
        <v>20</v>
      </c>
      <c r="D364" s="58" t="s">
        <v>19</v>
      </c>
    </row>
    <row r="365" spans="1:4" ht="48" thickBot="1" x14ac:dyDescent="0.3">
      <c r="A365" s="567">
        <f>Checklist!A132</f>
        <v>17.001000000000001</v>
      </c>
      <c r="B365" s="540" t="str">
        <f>Checklist!B132</f>
        <v>In addition to any pre-trip safety inspection conducted, this entity requires a pre-trip vehicle security inspection.</v>
      </c>
      <c r="C365" s="540" t="s">
        <v>168</v>
      </c>
      <c r="D365" s="76" t="s">
        <v>169</v>
      </c>
    </row>
    <row r="366" spans="1:4" ht="32.25" thickBot="1" x14ac:dyDescent="0.3">
      <c r="A366" s="567"/>
      <c r="B366" s="540"/>
      <c r="C366" s="540"/>
      <c r="D366" s="74" t="s">
        <v>170</v>
      </c>
    </row>
    <row r="367" spans="1:4" ht="16.5" thickBot="1" x14ac:dyDescent="0.3">
      <c r="A367" s="567"/>
      <c r="B367" s="540"/>
      <c r="C367" s="542" t="s">
        <v>459</v>
      </c>
      <c r="D367" s="74" t="s">
        <v>171</v>
      </c>
    </row>
    <row r="368" spans="1:4" ht="16.5" thickBot="1" x14ac:dyDescent="0.3">
      <c r="A368" s="567"/>
      <c r="B368" s="540"/>
      <c r="C368" s="542"/>
      <c r="D368" s="74" t="s">
        <v>172</v>
      </c>
    </row>
    <row r="369" spans="1:4" ht="16.5" thickBot="1" x14ac:dyDescent="0.3">
      <c r="A369" s="567"/>
      <c r="B369" s="540"/>
      <c r="C369" s="542"/>
      <c r="D369" s="74" t="s">
        <v>173</v>
      </c>
    </row>
    <row r="370" spans="1:4" ht="16.5" thickBot="1" x14ac:dyDescent="0.3">
      <c r="A370" s="567"/>
      <c r="B370" s="540"/>
      <c r="C370" s="542"/>
      <c r="D370" s="74"/>
    </row>
    <row r="371" spans="1:4" ht="48" thickBot="1" x14ac:dyDescent="0.3">
      <c r="A371" s="567">
        <f>Checklist!A133</f>
        <v>17.002000000000002</v>
      </c>
      <c r="B371" s="539" t="str">
        <f>Checklist!B133</f>
        <v>This entity requires a post-trip vehicle security inspection.</v>
      </c>
      <c r="C371" s="539" t="s">
        <v>174</v>
      </c>
      <c r="D371" s="57" t="s">
        <v>169</v>
      </c>
    </row>
    <row r="372" spans="1:4" ht="32.25" thickBot="1" x14ac:dyDescent="0.3">
      <c r="A372" s="567"/>
      <c r="B372" s="539"/>
      <c r="C372" s="539"/>
      <c r="D372" s="53" t="s">
        <v>170</v>
      </c>
    </row>
    <row r="373" spans="1:4" ht="16.5" thickBot="1" x14ac:dyDescent="0.3">
      <c r="A373" s="567"/>
      <c r="B373" s="539"/>
      <c r="C373" s="539" t="s">
        <v>460</v>
      </c>
      <c r="D373" s="53" t="s">
        <v>171</v>
      </c>
    </row>
    <row r="374" spans="1:4" ht="16.5" thickBot="1" x14ac:dyDescent="0.3">
      <c r="A374" s="567"/>
      <c r="B374" s="539"/>
      <c r="C374" s="539"/>
      <c r="D374" s="53" t="s">
        <v>172</v>
      </c>
    </row>
    <row r="375" spans="1:4" ht="16.5" thickBot="1" x14ac:dyDescent="0.3">
      <c r="A375" s="567"/>
      <c r="B375" s="539"/>
      <c r="C375" s="539"/>
      <c r="D375" s="53" t="s">
        <v>634</v>
      </c>
    </row>
    <row r="376" spans="1:4" ht="16.5" thickBot="1" x14ac:dyDescent="0.3">
      <c r="A376" s="567"/>
      <c r="B376" s="539"/>
      <c r="C376" s="539"/>
      <c r="D376" s="54"/>
    </row>
    <row r="377" spans="1:4" ht="32.25" thickBot="1" x14ac:dyDescent="0.3">
      <c r="A377" s="567">
        <f>Checklist!A134</f>
        <v>17.003000000000004</v>
      </c>
      <c r="B377" s="539" t="str">
        <f>Checklist!B134</f>
        <v>This entity requires additional vehicle security inspections at any other times (vehicle left unattended, driver change, etc.).</v>
      </c>
      <c r="C377" s="539" t="s">
        <v>175</v>
      </c>
      <c r="D377" s="53" t="s">
        <v>176</v>
      </c>
    </row>
    <row r="378" spans="1:4" ht="66" customHeight="1" thickBot="1" x14ac:dyDescent="0.3">
      <c r="A378" s="567"/>
      <c r="B378" s="539"/>
      <c r="C378" s="539"/>
      <c r="D378" s="53" t="s">
        <v>177</v>
      </c>
    </row>
    <row r="379" spans="1:4" ht="16.5" thickBot="1" x14ac:dyDescent="0.3">
      <c r="A379" s="567"/>
      <c r="B379" s="539"/>
      <c r="C379" s="539"/>
      <c r="D379" s="53" t="s">
        <v>26</v>
      </c>
    </row>
    <row r="380" spans="1:4" ht="16.5" thickBot="1" x14ac:dyDescent="0.3">
      <c r="A380" s="338"/>
      <c r="B380" s="65" t="s">
        <v>264</v>
      </c>
      <c r="C380" s="65" t="s">
        <v>264</v>
      </c>
      <c r="D380" s="332" t="s">
        <v>264</v>
      </c>
    </row>
    <row r="381" spans="1:4" ht="32.25" thickBot="1" x14ac:dyDescent="0.3">
      <c r="A381" s="574">
        <f>Checklist!A136</f>
        <v>17.100999999999999</v>
      </c>
      <c r="B381" s="538" t="s">
        <v>1108</v>
      </c>
      <c r="C381" s="539" t="s">
        <v>461</v>
      </c>
      <c r="D381" s="66" t="s">
        <v>635</v>
      </c>
    </row>
    <row r="382" spans="1:4" ht="48" thickBot="1" x14ac:dyDescent="0.3">
      <c r="A382" s="574"/>
      <c r="B382" s="538"/>
      <c r="C382" s="539"/>
      <c r="D382" s="66" t="s">
        <v>966</v>
      </c>
    </row>
    <row r="383" spans="1:4" ht="16.5" thickBot="1" x14ac:dyDescent="0.3">
      <c r="A383" s="574"/>
      <c r="B383" s="538"/>
      <c r="C383" s="539"/>
      <c r="D383" s="66" t="s">
        <v>26</v>
      </c>
    </row>
    <row r="384" spans="1:4" ht="16.5" thickBot="1" x14ac:dyDescent="0.3">
      <c r="A384" s="339"/>
      <c r="B384" s="62" t="s">
        <v>265</v>
      </c>
      <c r="C384" s="62" t="s">
        <v>265</v>
      </c>
      <c r="D384" s="333" t="s">
        <v>265</v>
      </c>
    </row>
    <row r="385" spans="1:4" ht="32.25" thickBot="1" x14ac:dyDescent="0.3">
      <c r="A385" s="575">
        <f>Checklist!A138</f>
        <v>17.201000000000001</v>
      </c>
      <c r="B385" s="538" t="s">
        <v>1109</v>
      </c>
      <c r="C385" s="538" t="s">
        <v>462</v>
      </c>
      <c r="D385" s="66" t="s">
        <v>636</v>
      </c>
    </row>
    <row r="386" spans="1:4" ht="48" thickBot="1" x14ac:dyDescent="0.3">
      <c r="A386" s="575"/>
      <c r="B386" s="538"/>
      <c r="C386" s="538"/>
      <c r="D386" s="66" t="s">
        <v>967</v>
      </c>
    </row>
    <row r="387" spans="1:4" ht="16.5" thickBot="1" x14ac:dyDescent="0.3">
      <c r="A387" s="575"/>
      <c r="B387" s="538"/>
      <c r="C387" s="538"/>
      <c r="D387" s="66" t="s">
        <v>26</v>
      </c>
    </row>
    <row r="388" spans="1:4" ht="16.5" thickBot="1" x14ac:dyDescent="0.3">
      <c r="A388" s="340"/>
      <c r="B388" s="64" t="s">
        <v>263</v>
      </c>
      <c r="C388" s="64" t="s">
        <v>263</v>
      </c>
      <c r="D388" s="67" t="s">
        <v>263</v>
      </c>
    </row>
    <row r="389" spans="1:4" ht="16.5" thickBot="1" x14ac:dyDescent="0.3">
      <c r="A389" s="576">
        <f>Checklist!A140</f>
        <v>17.300999999999998</v>
      </c>
      <c r="B389" s="538" t="s">
        <v>1110</v>
      </c>
      <c r="C389" s="539" t="s">
        <v>463</v>
      </c>
      <c r="D389" s="66" t="s">
        <v>178</v>
      </c>
    </row>
    <row r="390" spans="1:4" ht="16.5" thickBot="1" x14ac:dyDescent="0.3">
      <c r="A390" s="576"/>
      <c r="B390" s="538"/>
      <c r="C390" s="539"/>
      <c r="D390" s="66" t="s">
        <v>30</v>
      </c>
    </row>
    <row r="391" spans="1:4" ht="16.5" thickBot="1" x14ac:dyDescent="0.3">
      <c r="A391" s="576"/>
      <c r="B391" s="538"/>
      <c r="C391" s="541"/>
      <c r="D391" s="68" t="s">
        <v>26</v>
      </c>
    </row>
    <row r="392" spans="1:4" ht="32.25" thickBot="1" x14ac:dyDescent="0.3">
      <c r="A392" s="322" t="s">
        <v>1098</v>
      </c>
      <c r="B392" s="52" t="s">
        <v>275</v>
      </c>
      <c r="C392" s="52" t="s">
        <v>20</v>
      </c>
      <c r="D392" s="55" t="s">
        <v>19</v>
      </c>
    </row>
    <row r="393" spans="1:4" ht="48" thickBot="1" x14ac:dyDescent="0.3">
      <c r="A393" s="567">
        <f>Checklist!A142</f>
        <v>18.001000000000001</v>
      </c>
      <c r="B393" s="540" t="str">
        <f>Checklist!B142</f>
        <v>This entity has participated in or received some type of domain awareness/SAR/counterterrorism training.</v>
      </c>
      <c r="C393" s="540" t="s">
        <v>637</v>
      </c>
      <c r="D393" s="74" t="s">
        <v>179</v>
      </c>
    </row>
    <row r="394" spans="1:4" ht="16.5" thickBot="1" x14ac:dyDescent="0.3">
      <c r="A394" s="567"/>
      <c r="B394" s="540"/>
      <c r="C394" s="540"/>
      <c r="D394" s="74" t="s">
        <v>21</v>
      </c>
    </row>
    <row r="395" spans="1:4" ht="16.5" thickBot="1" x14ac:dyDescent="0.3">
      <c r="A395" s="567"/>
      <c r="B395" s="540"/>
      <c r="C395" s="540"/>
      <c r="D395" s="74" t="s">
        <v>26</v>
      </c>
    </row>
    <row r="396" spans="1:4" ht="16.5" thickBot="1" x14ac:dyDescent="0.3">
      <c r="A396" s="567">
        <f>Checklist!A143</f>
        <v>18.002000000000002</v>
      </c>
      <c r="B396" s="540" t="str">
        <f>Checklist!B143</f>
        <v>This entity has policies requiring employees to report security related “suspicious activities” to management and/or law enforcement.</v>
      </c>
      <c r="C396" s="540" t="s">
        <v>464</v>
      </c>
      <c r="D396" s="76" t="s">
        <v>465</v>
      </c>
    </row>
    <row r="397" spans="1:4" ht="16.5" thickBot="1" x14ac:dyDescent="0.3">
      <c r="A397" s="567"/>
      <c r="B397" s="540"/>
      <c r="C397" s="540"/>
      <c r="D397" s="74" t="s">
        <v>181</v>
      </c>
    </row>
    <row r="398" spans="1:4" ht="16.5" thickBot="1" x14ac:dyDescent="0.3">
      <c r="A398" s="567"/>
      <c r="B398" s="540"/>
      <c r="C398" s="540"/>
      <c r="D398" s="74" t="s">
        <v>167</v>
      </c>
    </row>
    <row r="399" spans="1:4" ht="16.5" thickBot="1" x14ac:dyDescent="0.3">
      <c r="A399" s="567"/>
      <c r="B399" s="540"/>
      <c r="C399" s="540"/>
      <c r="D399" s="75" t="s">
        <v>26</v>
      </c>
    </row>
    <row r="400" spans="1:4" ht="16.5" thickBot="1" x14ac:dyDescent="0.3">
      <c r="A400" s="567">
        <f>Checklist!A144</f>
        <v>18.003000000000004</v>
      </c>
      <c r="B400" s="539" t="str">
        <f>Checklist!B144</f>
        <v>This entity has notification procedures (who to call, when to call, etc.) for all personnel upon observing suspicious activity.</v>
      </c>
      <c r="C400" s="539" t="s">
        <v>180</v>
      </c>
      <c r="D400" s="53" t="s">
        <v>466</v>
      </c>
    </row>
    <row r="401" spans="1:4" ht="16.5" thickBot="1" x14ac:dyDescent="0.3">
      <c r="A401" s="567"/>
      <c r="B401" s="539"/>
      <c r="C401" s="539"/>
      <c r="D401" s="53" t="s">
        <v>181</v>
      </c>
    </row>
    <row r="402" spans="1:4" ht="16.5" thickBot="1" x14ac:dyDescent="0.3">
      <c r="A402" s="567"/>
      <c r="B402" s="539"/>
      <c r="C402" s="539"/>
      <c r="D402" s="53" t="s">
        <v>167</v>
      </c>
    </row>
    <row r="403" spans="1:4" ht="16.5" thickBot="1" x14ac:dyDescent="0.3">
      <c r="A403" s="567"/>
      <c r="B403" s="539"/>
      <c r="C403" s="539"/>
      <c r="D403" s="54" t="s">
        <v>467</v>
      </c>
    </row>
    <row r="404" spans="1:4" ht="16.5" thickBot="1" x14ac:dyDescent="0.3">
      <c r="A404" s="567">
        <f>Checklist!A145</f>
        <v>18.004000000000005</v>
      </c>
      <c r="B404" s="539" t="str">
        <f>Checklist!B145</f>
        <v xml:space="preserve">This entity has policies requiring a written report be filed for suspicious activities observed.  </v>
      </c>
      <c r="C404" s="539" t="s">
        <v>968</v>
      </c>
      <c r="D404" s="57" t="s">
        <v>466</v>
      </c>
    </row>
    <row r="405" spans="1:4" ht="16.5" thickBot="1" x14ac:dyDescent="0.3">
      <c r="A405" s="567"/>
      <c r="B405" s="539"/>
      <c r="C405" s="539"/>
      <c r="D405" s="53" t="s">
        <v>181</v>
      </c>
    </row>
    <row r="406" spans="1:4" ht="16.5" thickBot="1" x14ac:dyDescent="0.3">
      <c r="A406" s="567"/>
      <c r="B406" s="539"/>
      <c r="C406" s="539"/>
      <c r="D406" s="53" t="s">
        <v>167</v>
      </c>
    </row>
    <row r="407" spans="1:4" ht="16.5" thickBot="1" x14ac:dyDescent="0.3">
      <c r="A407" s="567"/>
      <c r="B407" s="539"/>
      <c r="C407" s="539"/>
      <c r="D407" s="53" t="s">
        <v>26</v>
      </c>
    </row>
    <row r="408" spans="1:4" ht="15.75" x14ac:dyDescent="0.25">
      <c r="A408" s="571">
        <v>18.004999999999999</v>
      </c>
      <c r="B408" s="547" t="s">
        <v>1151</v>
      </c>
      <c r="C408" s="547" t="s">
        <v>1213</v>
      </c>
      <c r="D408" s="509" t="s">
        <v>1214</v>
      </c>
    </row>
    <row r="409" spans="1:4" ht="15.75" x14ac:dyDescent="0.25">
      <c r="A409" s="572"/>
      <c r="B409" s="548"/>
      <c r="C409" s="548"/>
      <c r="D409" s="508" t="s">
        <v>181</v>
      </c>
    </row>
    <row r="410" spans="1:4" ht="15.75" x14ac:dyDescent="0.25">
      <c r="A410" s="572"/>
      <c r="B410" s="548"/>
      <c r="C410" s="548"/>
      <c r="D410" s="508" t="s">
        <v>167</v>
      </c>
    </row>
    <row r="411" spans="1:4" ht="16.5" thickBot="1" x14ac:dyDescent="0.3">
      <c r="A411" s="573"/>
      <c r="B411" s="549"/>
      <c r="C411" s="549"/>
      <c r="D411" s="507" t="s">
        <v>1212</v>
      </c>
    </row>
    <row r="412" spans="1:4" ht="32.25" thickBot="1" x14ac:dyDescent="0.3">
      <c r="A412" s="322" t="s">
        <v>1098</v>
      </c>
      <c r="B412" s="52" t="s">
        <v>279</v>
      </c>
      <c r="C412" s="52" t="s">
        <v>20</v>
      </c>
      <c r="D412" s="55" t="s">
        <v>19</v>
      </c>
    </row>
    <row r="413" spans="1:4" ht="16.5" thickBot="1" x14ac:dyDescent="0.3">
      <c r="A413" s="338"/>
      <c r="B413" s="65" t="s">
        <v>264</v>
      </c>
      <c r="C413" s="65" t="s">
        <v>264</v>
      </c>
      <c r="D413" s="332" t="s">
        <v>264</v>
      </c>
    </row>
    <row r="414" spans="1:4" ht="32.25" thickBot="1" x14ac:dyDescent="0.3">
      <c r="A414" s="574">
        <f>Checklist!A149</f>
        <v>19.100999999999999</v>
      </c>
      <c r="B414" s="540" t="s">
        <v>1111</v>
      </c>
      <c r="C414" s="540" t="s">
        <v>182</v>
      </c>
      <c r="D414" s="76" t="s">
        <v>638</v>
      </c>
    </row>
    <row r="415" spans="1:4" ht="16.5" thickBot="1" x14ac:dyDescent="0.3">
      <c r="A415" s="574"/>
      <c r="B415" s="540"/>
      <c r="C415" s="540"/>
      <c r="D415" s="74" t="s">
        <v>30</v>
      </c>
    </row>
    <row r="416" spans="1:4" ht="16.5" thickBot="1" x14ac:dyDescent="0.3">
      <c r="A416" s="574"/>
      <c r="B416" s="540"/>
      <c r="C416" s="540"/>
      <c r="D416" s="75" t="s">
        <v>26</v>
      </c>
    </row>
    <row r="417" spans="1:4" ht="16.5" thickBot="1" x14ac:dyDescent="0.3">
      <c r="A417" s="574">
        <f>Checklist!A150</f>
        <v>19.102</v>
      </c>
      <c r="B417" s="538" t="s">
        <v>1112</v>
      </c>
      <c r="C417" s="539" t="s">
        <v>468</v>
      </c>
      <c r="D417" s="66" t="s">
        <v>25</v>
      </c>
    </row>
    <row r="418" spans="1:4" ht="16.5" thickBot="1" x14ac:dyDescent="0.3">
      <c r="A418" s="574"/>
      <c r="B418" s="538"/>
      <c r="C418" s="539"/>
      <c r="D418" s="66" t="s">
        <v>30</v>
      </c>
    </row>
    <row r="419" spans="1:4" ht="16.5" thickBot="1" x14ac:dyDescent="0.3">
      <c r="A419" s="574"/>
      <c r="B419" s="538"/>
      <c r="C419" s="539"/>
      <c r="D419" s="66" t="s">
        <v>26</v>
      </c>
    </row>
    <row r="420" spans="1:4" ht="16.5" thickBot="1" x14ac:dyDescent="0.3">
      <c r="A420" s="338">
        <f>Checklist!A151</f>
        <v>19.103000000000002</v>
      </c>
      <c r="B420" s="63" t="s">
        <v>280</v>
      </c>
      <c r="C420" s="63" t="s">
        <v>469</v>
      </c>
      <c r="D420" s="69" t="s">
        <v>280</v>
      </c>
    </row>
    <row r="421" spans="1:4" ht="16.5" thickBot="1" x14ac:dyDescent="0.3">
      <c r="A421" s="339"/>
      <c r="B421" s="62" t="s">
        <v>265</v>
      </c>
      <c r="C421" s="62" t="s">
        <v>265</v>
      </c>
      <c r="D421" s="330" t="s">
        <v>265</v>
      </c>
    </row>
    <row r="422" spans="1:4" ht="16.5" thickBot="1" x14ac:dyDescent="0.3">
      <c r="A422" s="575">
        <f>Checklist!A153</f>
        <v>19.201000000000001</v>
      </c>
      <c r="B422" s="540" t="s">
        <v>1113</v>
      </c>
      <c r="C422" s="540" t="s">
        <v>470</v>
      </c>
      <c r="D422" s="76" t="s">
        <v>25</v>
      </c>
    </row>
    <row r="423" spans="1:4" ht="16.5" thickBot="1" x14ac:dyDescent="0.3">
      <c r="A423" s="575"/>
      <c r="B423" s="540"/>
      <c r="C423" s="540"/>
      <c r="D423" s="74" t="s">
        <v>30</v>
      </c>
    </row>
    <row r="424" spans="1:4" ht="16.5" thickBot="1" x14ac:dyDescent="0.3">
      <c r="A424" s="575"/>
      <c r="B424" s="540"/>
      <c r="C424" s="540"/>
      <c r="D424" s="74" t="s">
        <v>467</v>
      </c>
    </row>
    <row r="425" spans="1:4" ht="32.25" thickBot="1" x14ac:dyDescent="0.3">
      <c r="A425" s="575"/>
      <c r="B425" s="540"/>
      <c r="C425" s="540"/>
      <c r="D425" s="75" t="s">
        <v>556</v>
      </c>
    </row>
    <row r="426" spans="1:4" ht="16.5" thickBot="1" x14ac:dyDescent="0.3">
      <c r="A426" s="575">
        <f>Checklist!A154</f>
        <v>19.202000000000002</v>
      </c>
      <c r="B426" s="538" t="s">
        <v>1112</v>
      </c>
      <c r="C426" s="539" t="s">
        <v>471</v>
      </c>
      <c r="D426" s="66" t="s">
        <v>25</v>
      </c>
    </row>
    <row r="427" spans="1:4" ht="16.5" thickBot="1" x14ac:dyDescent="0.3">
      <c r="A427" s="575"/>
      <c r="B427" s="538"/>
      <c r="C427" s="539"/>
      <c r="D427" s="66" t="s">
        <v>30</v>
      </c>
    </row>
    <row r="428" spans="1:4" ht="16.5" thickBot="1" x14ac:dyDescent="0.3">
      <c r="A428" s="575"/>
      <c r="B428" s="538"/>
      <c r="C428" s="539"/>
      <c r="D428" s="66" t="s">
        <v>26</v>
      </c>
    </row>
    <row r="429" spans="1:4" ht="16.5" thickBot="1" x14ac:dyDescent="0.3">
      <c r="A429" s="339">
        <f>Checklist!A155</f>
        <v>19.202999999999999</v>
      </c>
      <c r="B429" s="63" t="s">
        <v>280</v>
      </c>
      <c r="C429" s="63" t="s">
        <v>469</v>
      </c>
      <c r="D429" s="69" t="s">
        <v>280</v>
      </c>
    </row>
    <row r="430" spans="1:4" ht="16.5" thickBot="1" x14ac:dyDescent="0.3">
      <c r="A430" s="340"/>
      <c r="B430" s="64" t="s">
        <v>263</v>
      </c>
      <c r="C430" s="64" t="s">
        <v>263</v>
      </c>
      <c r="D430" s="67" t="s">
        <v>263</v>
      </c>
    </row>
    <row r="431" spans="1:4" ht="32.25" thickBot="1" x14ac:dyDescent="0.3">
      <c r="A431" s="576">
        <f>Checklist!A157</f>
        <v>19.300999999999998</v>
      </c>
      <c r="B431" s="540" t="s">
        <v>472</v>
      </c>
      <c r="C431" s="540" t="s">
        <v>182</v>
      </c>
      <c r="D431" s="74" t="s">
        <v>639</v>
      </c>
    </row>
    <row r="432" spans="1:4" ht="16.5" thickBot="1" x14ac:dyDescent="0.3">
      <c r="A432" s="576"/>
      <c r="B432" s="540"/>
      <c r="C432" s="540"/>
      <c r="D432" s="74" t="s">
        <v>30</v>
      </c>
    </row>
    <row r="433" spans="1:4" ht="16.5" thickBot="1" x14ac:dyDescent="0.3">
      <c r="A433" s="576"/>
      <c r="B433" s="540"/>
      <c r="C433" s="540"/>
      <c r="D433" s="75" t="s">
        <v>26</v>
      </c>
    </row>
    <row r="434" spans="1:4" ht="16.5" thickBot="1" x14ac:dyDescent="0.3">
      <c r="A434" s="576">
        <f>Checklist!A158</f>
        <v>19.302</v>
      </c>
      <c r="B434" s="538" t="s">
        <v>473</v>
      </c>
      <c r="C434" s="539" t="s">
        <v>496</v>
      </c>
      <c r="D434" s="66" t="s">
        <v>25</v>
      </c>
    </row>
    <row r="435" spans="1:4" ht="16.5" thickBot="1" x14ac:dyDescent="0.3">
      <c r="A435" s="576"/>
      <c r="B435" s="538"/>
      <c r="C435" s="539"/>
      <c r="D435" s="66" t="s">
        <v>30</v>
      </c>
    </row>
    <row r="436" spans="1:4" ht="16.5" thickBot="1" x14ac:dyDescent="0.3">
      <c r="A436" s="576"/>
      <c r="B436" s="538"/>
      <c r="C436" s="539"/>
      <c r="D436" s="68" t="s">
        <v>26</v>
      </c>
    </row>
    <row r="437" spans="1:4" ht="32.25" thickBot="1" x14ac:dyDescent="0.3">
      <c r="A437" s="576">
        <f>Checklist!A159</f>
        <v>19.303000000000001</v>
      </c>
      <c r="B437" s="538" t="s">
        <v>474</v>
      </c>
      <c r="C437" s="539" t="s">
        <v>182</v>
      </c>
      <c r="D437" s="57" t="s">
        <v>475</v>
      </c>
    </row>
    <row r="438" spans="1:4" ht="16.5" thickBot="1" x14ac:dyDescent="0.3">
      <c r="A438" s="576"/>
      <c r="B438" s="538"/>
      <c r="C438" s="539"/>
      <c r="D438" s="53" t="s">
        <v>167</v>
      </c>
    </row>
    <row r="439" spans="1:4" ht="16.5" thickBot="1" x14ac:dyDescent="0.3">
      <c r="A439" s="576"/>
      <c r="B439" s="538"/>
      <c r="C439" s="539"/>
      <c r="D439" s="54" t="s">
        <v>26</v>
      </c>
    </row>
    <row r="440" spans="1:4" ht="126.75" thickBot="1" x14ac:dyDescent="0.3">
      <c r="A440" s="341">
        <f>Checklist!A160</f>
        <v>19.401</v>
      </c>
      <c r="B440" s="63" t="str">
        <f>Checklist!B160</f>
        <v>This entity requires specific security protocols be followed in the event a trip must be delayed, discontinued, requires multiple days to complete or exceeds hours-of-service regulations.</v>
      </c>
      <c r="C440" s="270" t="s">
        <v>476</v>
      </c>
      <c r="D440" s="69" t="s">
        <v>477</v>
      </c>
    </row>
    <row r="441" spans="1:4" ht="32.25" thickBot="1" x14ac:dyDescent="0.3">
      <c r="A441" s="322" t="s">
        <v>1098</v>
      </c>
      <c r="B441" s="52" t="s">
        <v>282</v>
      </c>
      <c r="C441" s="52" t="s">
        <v>20</v>
      </c>
      <c r="D441" s="60" t="s">
        <v>19</v>
      </c>
    </row>
    <row r="442" spans="1:4" ht="79.5" thickBot="1" x14ac:dyDescent="0.3">
      <c r="A442" s="337">
        <f>Checklist!A162</f>
        <v>20.001000000000001</v>
      </c>
      <c r="B442" s="271" t="str">
        <f>Checklist!B162</f>
        <v>This entity prohibits drivers from diverting from authorized routes, making unauthorized pickups or stopping at unauthorized locations without justification.</v>
      </c>
      <c r="C442" s="271" t="s">
        <v>183</v>
      </c>
      <c r="D442" s="77" t="s">
        <v>477</v>
      </c>
    </row>
    <row r="443" spans="1:4" ht="32.25" thickBot="1" x14ac:dyDescent="0.3">
      <c r="A443" s="567">
        <f>Checklist!A163</f>
        <v>20.001999999999999</v>
      </c>
      <c r="B443" s="539" t="str">
        <f>Checklist!B163</f>
        <v>This entity has identified alternate routes in the event primary routes cannot be used under certain security related emergencies.</v>
      </c>
      <c r="C443" s="539" t="s">
        <v>184</v>
      </c>
      <c r="D443" s="57" t="s">
        <v>185</v>
      </c>
    </row>
    <row r="444" spans="1:4" ht="16.5" thickBot="1" x14ac:dyDescent="0.3">
      <c r="A444" s="567"/>
      <c r="B444" s="539"/>
      <c r="C444" s="539"/>
      <c r="D444" s="53" t="s">
        <v>30</v>
      </c>
    </row>
    <row r="445" spans="1:4" ht="16.5" thickBot="1" x14ac:dyDescent="0.3">
      <c r="A445" s="567"/>
      <c r="B445" s="539"/>
      <c r="C445" s="539"/>
      <c r="D445" s="54" t="s">
        <v>26</v>
      </c>
    </row>
    <row r="446" spans="1:4" ht="15.75" x14ac:dyDescent="0.25">
      <c r="B446" s="117"/>
      <c r="C446" s="117"/>
      <c r="D446" s="117"/>
    </row>
    <row r="447" spans="1:4" ht="15.75" x14ac:dyDescent="0.25">
      <c r="B447" s="117"/>
      <c r="C447" s="117"/>
      <c r="D447" s="117"/>
    </row>
    <row r="448" spans="1:4" ht="15.75" x14ac:dyDescent="0.25">
      <c r="B448" s="117"/>
      <c r="C448" s="117"/>
      <c r="D448" s="117"/>
    </row>
    <row r="449" spans="2:4" ht="15.75" x14ac:dyDescent="0.25">
      <c r="B449" s="117"/>
      <c r="C449" s="117"/>
      <c r="D449" s="117"/>
    </row>
    <row r="450" spans="2:4" ht="15.75" x14ac:dyDescent="0.25">
      <c r="B450" s="117"/>
      <c r="C450" s="117"/>
      <c r="D450" s="117"/>
    </row>
    <row r="451" spans="2:4" ht="15.75" x14ac:dyDescent="0.25">
      <c r="B451" s="117"/>
      <c r="C451" s="117"/>
      <c r="D451" s="117"/>
    </row>
    <row r="452" spans="2:4" ht="15.75" x14ac:dyDescent="0.25">
      <c r="B452" s="118"/>
      <c r="C452" s="119"/>
      <c r="D452" s="119"/>
    </row>
    <row r="453" spans="2:4" ht="15.75" x14ac:dyDescent="0.25">
      <c r="B453" s="117"/>
      <c r="C453" s="117"/>
      <c r="D453" s="120"/>
    </row>
    <row r="454" spans="2:4" ht="15.75" x14ac:dyDescent="0.25">
      <c r="B454" s="117"/>
      <c r="C454" s="117"/>
      <c r="D454" s="120"/>
    </row>
    <row r="455" spans="2:4" ht="15.75" x14ac:dyDescent="0.25">
      <c r="B455" s="117"/>
      <c r="C455" s="117"/>
      <c r="D455" s="120"/>
    </row>
    <row r="456" spans="2:4" ht="15.75" x14ac:dyDescent="0.25">
      <c r="B456" s="117"/>
      <c r="C456" s="117"/>
      <c r="D456" s="120"/>
    </row>
    <row r="457" spans="2:4" ht="15.75" x14ac:dyDescent="0.25">
      <c r="B457" s="117"/>
      <c r="C457" s="117"/>
      <c r="D457" s="120"/>
    </row>
    <row r="458" spans="2:4" ht="15.75" x14ac:dyDescent="0.25">
      <c r="B458" s="117"/>
      <c r="C458" s="117"/>
      <c r="D458" s="120"/>
    </row>
    <row r="459" spans="2:4" ht="15.75" x14ac:dyDescent="0.25">
      <c r="B459" s="117"/>
      <c r="C459" s="117"/>
      <c r="D459" s="117"/>
    </row>
    <row r="460" spans="2:4" ht="15.75" x14ac:dyDescent="0.25">
      <c r="B460" s="117"/>
      <c r="C460" s="117"/>
      <c r="D460" s="117"/>
    </row>
    <row r="461" spans="2:4" ht="15.75" x14ac:dyDescent="0.25">
      <c r="B461" s="117"/>
      <c r="C461" s="117"/>
      <c r="D461" s="117"/>
    </row>
    <row r="462" spans="2:4" ht="15.75" x14ac:dyDescent="0.25">
      <c r="B462" s="117"/>
      <c r="C462" s="117"/>
      <c r="D462" s="117"/>
    </row>
    <row r="463" spans="2:4" ht="15.75" x14ac:dyDescent="0.25">
      <c r="B463" s="117"/>
      <c r="C463" s="117"/>
      <c r="D463" s="117"/>
    </row>
    <row r="464" spans="2:4" ht="15.75" x14ac:dyDescent="0.25">
      <c r="B464" s="117"/>
      <c r="C464" s="117"/>
      <c r="D464" s="117"/>
    </row>
    <row r="465" spans="2:4" ht="15.75" x14ac:dyDescent="0.25">
      <c r="B465" s="117"/>
      <c r="C465" s="117"/>
      <c r="D465" s="120"/>
    </row>
    <row r="466" spans="2:4" ht="15.75" x14ac:dyDescent="0.25">
      <c r="B466" s="117"/>
      <c r="C466" s="117"/>
      <c r="D466" s="120"/>
    </row>
    <row r="467" spans="2:4" ht="15.75" x14ac:dyDescent="0.25">
      <c r="B467" s="117"/>
      <c r="C467" s="117"/>
      <c r="D467" s="120"/>
    </row>
    <row r="468" spans="2:4" ht="15.75" x14ac:dyDescent="0.25">
      <c r="B468" s="117"/>
      <c r="C468" s="117"/>
      <c r="D468" s="120"/>
    </row>
    <row r="469" spans="2:4" ht="15.75" x14ac:dyDescent="0.25">
      <c r="B469" s="120"/>
      <c r="C469" s="117"/>
      <c r="D469" s="117"/>
    </row>
    <row r="470" spans="2:4" ht="15.75" x14ac:dyDescent="0.25">
      <c r="B470" s="120"/>
      <c r="C470" s="117"/>
      <c r="D470" s="117"/>
    </row>
    <row r="471" spans="2:4" ht="15.75" x14ac:dyDescent="0.25">
      <c r="B471" s="120"/>
      <c r="C471" s="117"/>
      <c r="D471" s="117"/>
    </row>
    <row r="472" spans="2:4" ht="15.75" x14ac:dyDescent="0.25">
      <c r="B472" s="120"/>
      <c r="C472" s="117"/>
      <c r="D472" s="117"/>
    </row>
    <row r="473" spans="2:4" ht="15.75" x14ac:dyDescent="0.25">
      <c r="B473" s="120"/>
      <c r="C473" s="117"/>
      <c r="D473" s="117"/>
    </row>
    <row r="474" spans="2:4" ht="15.75" x14ac:dyDescent="0.25">
      <c r="B474" s="120"/>
      <c r="C474" s="117"/>
      <c r="D474" s="117"/>
    </row>
    <row r="475" spans="2:4" ht="15.75" x14ac:dyDescent="0.25">
      <c r="B475" s="120"/>
      <c r="C475" s="117"/>
      <c r="D475" s="117"/>
    </row>
    <row r="476" spans="2:4" ht="15.75" x14ac:dyDescent="0.25">
      <c r="B476" s="120"/>
      <c r="C476" s="117"/>
      <c r="D476" s="117"/>
    </row>
    <row r="477" spans="2:4" ht="15.75" x14ac:dyDescent="0.25">
      <c r="B477" s="120"/>
      <c r="C477" s="117"/>
      <c r="D477" s="117"/>
    </row>
    <row r="478" spans="2:4" ht="15.75" x14ac:dyDescent="0.25">
      <c r="B478" s="120"/>
      <c r="C478" s="117"/>
      <c r="D478" s="117"/>
    </row>
    <row r="479" spans="2:4" ht="15.75" x14ac:dyDescent="0.25">
      <c r="B479" s="120"/>
      <c r="C479" s="117"/>
      <c r="D479" s="117"/>
    </row>
    <row r="480" spans="2:4" ht="15.75" x14ac:dyDescent="0.25">
      <c r="B480" s="120"/>
      <c r="C480" s="117"/>
      <c r="D480" s="117"/>
    </row>
    <row r="481" spans="2:4" ht="15.75" x14ac:dyDescent="0.25">
      <c r="B481" s="120"/>
      <c r="C481" s="117"/>
      <c r="D481" s="117"/>
    </row>
    <row r="482" spans="2:4" ht="15.75" x14ac:dyDescent="0.25">
      <c r="B482" s="120"/>
      <c r="C482" s="117"/>
      <c r="D482" s="117"/>
    </row>
    <row r="483" spans="2:4" ht="15.75" x14ac:dyDescent="0.25">
      <c r="B483" s="120"/>
      <c r="C483" s="117"/>
      <c r="D483" s="117"/>
    </row>
    <row r="484" spans="2:4" ht="15.75" x14ac:dyDescent="0.25">
      <c r="B484" s="118"/>
      <c r="C484" s="119"/>
      <c r="D484" s="119"/>
    </row>
    <row r="485" spans="2:4" ht="15.75" x14ac:dyDescent="0.25">
      <c r="B485" s="117"/>
      <c r="C485" s="117"/>
      <c r="D485" s="120"/>
    </row>
    <row r="486" spans="2:4" ht="15.75" x14ac:dyDescent="0.25">
      <c r="B486" s="117"/>
      <c r="C486" s="117"/>
      <c r="D486" s="120"/>
    </row>
    <row r="487" spans="2:4" ht="15.75" x14ac:dyDescent="0.25">
      <c r="B487" s="117"/>
      <c r="C487" s="117"/>
      <c r="D487" s="120"/>
    </row>
    <row r="488" spans="2:4" ht="15.75" x14ac:dyDescent="0.25">
      <c r="B488" s="117"/>
      <c r="C488" s="117"/>
      <c r="D488" s="120"/>
    </row>
    <row r="489" spans="2:4" ht="15.75" x14ac:dyDescent="0.25">
      <c r="B489" s="117"/>
      <c r="C489" s="117"/>
      <c r="D489" s="120"/>
    </row>
    <row r="490" spans="2:4" ht="15.75" x14ac:dyDescent="0.25">
      <c r="B490" s="117"/>
      <c r="C490" s="117"/>
      <c r="D490" s="120"/>
    </row>
    <row r="491" spans="2:4" ht="15.75" x14ac:dyDescent="0.25">
      <c r="B491" s="117"/>
      <c r="C491" s="117"/>
      <c r="D491" s="120"/>
    </row>
    <row r="492" spans="2:4" ht="15.75" x14ac:dyDescent="0.25">
      <c r="B492" s="117"/>
      <c r="C492" s="117"/>
      <c r="D492" s="120"/>
    </row>
    <row r="493" spans="2:4" ht="15.75" x14ac:dyDescent="0.25">
      <c r="B493" s="117"/>
      <c r="C493" s="117"/>
      <c r="D493" s="120"/>
    </row>
    <row r="494" spans="2:4" ht="15.75" x14ac:dyDescent="0.25">
      <c r="B494" s="117"/>
      <c r="C494" s="117"/>
      <c r="D494" s="120"/>
    </row>
    <row r="495" spans="2:4" ht="15.75" x14ac:dyDescent="0.25">
      <c r="B495" s="117"/>
      <c r="C495" s="117"/>
      <c r="D495" s="120"/>
    </row>
    <row r="496" spans="2:4" ht="15.75" x14ac:dyDescent="0.25">
      <c r="B496" s="117"/>
      <c r="C496" s="117"/>
      <c r="D496" s="120"/>
    </row>
    <row r="497" spans="2:4" ht="15.75" x14ac:dyDescent="0.25">
      <c r="B497" s="117"/>
      <c r="C497" s="117"/>
      <c r="D497" s="120"/>
    </row>
    <row r="498" spans="2:4" ht="15.75" x14ac:dyDescent="0.25">
      <c r="B498" s="117"/>
      <c r="C498" s="117"/>
      <c r="D498" s="120"/>
    </row>
    <row r="499" spans="2:4" ht="15.75" x14ac:dyDescent="0.25">
      <c r="B499" s="117"/>
      <c r="C499" s="117"/>
      <c r="D499" s="120"/>
    </row>
    <row r="500" spans="2:4" ht="15.75" x14ac:dyDescent="0.25">
      <c r="B500" s="117"/>
      <c r="C500" s="117"/>
      <c r="D500" s="120"/>
    </row>
    <row r="501" spans="2:4" ht="15.75" x14ac:dyDescent="0.25">
      <c r="B501" s="117"/>
      <c r="C501" s="117"/>
      <c r="D501" s="120"/>
    </row>
    <row r="502" spans="2:4" ht="15.75" x14ac:dyDescent="0.25">
      <c r="B502" s="117"/>
      <c r="C502" s="117"/>
      <c r="D502" s="120"/>
    </row>
    <row r="503" spans="2:4" ht="15.75" x14ac:dyDescent="0.25">
      <c r="B503" s="117"/>
      <c r="C503" s="117"/>
      <c r="D503" s="120"/>
    </row>
    <row r="504" spans="2:4" ht="15.75" x14ac:dyDescent="0.25">
      <c r="B504" s="118"/>
      <c r="C504" s="119"/>
      <c r="D504" s="119"/>
    </row>
    <row r="505" spans="2:4" ht="15.75" x14ac:dyDescent="0.25">
      <c r="B505" s="120"/>
      <c r="C505" s="117"/>
      <c r="D505" s="117"/>
    </row>
    <row r="506" spans="2:4" ht="15.75" x14ac:dyDescent="0.25">
      <c r="B506" s="120"/>
      <c r="C506" s="117"/>
      <c r="D506" s="117"/>
    </row>
    <row r="507" spans="2:4" ht="15.75" x14ac:dyDescent="0.25">
      <c r="B507" s="120"/>
      <c r="C507" s="117"/>
      <c r="D507" s="117"/>
    </row>
    <row r="508" spans="2:4" ht="15.75" x14ac:dyDescent="0.25">
      <c r="B508" s="120"/>
      <c r="C508" s="117"/>
      <c r="D508" s="117"/>
    </row>
    <row r="509" spans="2:4" ht="15.75" x14ac:dyDescent="0.25">
      <c r="B509" s="120"/>
      <c r="C509" s="117"/>
      <c r="D509" s="117"/>
    </row>
    <row r="510" spans="2:4" ht="15.75" x14ac:dyDescent="0.25">
      <c r="B510" s="120"/>
      <c r="C510" s="117"/>
      <c r="D510" s="117"/>
    </row>
    <row r="511" spans="2:4" ht="15.75" x14ac:dyDescent="0.25">
      <c r="B511" s="120"/>
      <c r="C511" s="117"/>
      <c r="D511" s="117"/>
    </row>
    <row r="512" spans="2:4" ht="15.75" x14ac:dyDescent="0.25">
      <c r="B512" s="120"/>
      <c r="C512" s="117"/>
      <c r="D512" s="117"/>
    </row>
    <row r="513" spans="2:4" ht="15.75" x14ac:dyDescent="0.25">
      <c r="B513" s="120"/>
      <c r="C513" s="117"/>
      <c r="D513" s="117"/>
    </row>
    <row r="514" spans="2:4" ht="15.75" x14ac:dyDescent="0.25">
      <c r="B514" s="120"/>
      <c r="C514" s="117"/>
      <c r="D514" s="117"/>
    </row>
    <row r="515" spans="2:4" ht="15.75" x14ac:dyDescent="0.25">
      <c r="B515" s="120"/>
      <c r="C515" s="117"/>
      <c r="D515" s="117"/>
    </row>
    <row r="516" spans="2:4" ht="15.75" x14ac:dyDescent="0.25">
      <c r="B516" s="120"/>
      <c r="C516" s="117"/>
      <c r="D516" s="117"/>
    </row>
    <row r="517" spans="2:4" ht="15.75" x14ac:dyDescent="0.25">
      <c r="B517" s="120"/>
      <c r="C517" s="117"/>
      <c r="D517" s="117"/>
    </row>
    <row r="518" spans="2:4" ht="15.75" x14ac:dyDescent="0.25">
      <c r="B518" s="120"/>
      <c r="C518" s="117"/>
      <c r="D518" s="117"/>
    </row>
    <row r="519" spans="2:4" ht="15.75" x14ac:dyDescent="0.25">
      <c r="B519" s="120"/>
      <c r="C519" s="117"/>
      <c r="D519" s="117"/>
    </row>
    <row r="520" spans="2:4" ht="15.75" x14ac:dyDescent="0.25">
      <c r="B520" s="120"/>
      <c r="C520" s="117"/>
      <c r="D520" s="117"/>
    </row>
    <row r="521" spans="2:4" ht="15.75" x14ac:dyDescent="0.25">
      <c r="B521" s="120"/>
      <c r="C521" s="117"/>
      <c r="D521" s="117"/>
    </row>
    <row r="522" spans="2:4" ht="15.75" x14ac:dyDescent="0.25">
      <c r="B522" s="120"/>
      <c r="C522" s="117"/>
      <c r="D522" s="117"/>
    </row>
    <row r="523" spans="2:4" ht="15.75" x14ac:dyDescent="0.25">
      <c r="B523" s="120"/>
      <c r="C523" s="117"/>
      <c r="D523" s="117"/>
    </row>
    <row r="524" spans="2:4" ht="15.75" x14ac:dyDescent="0.25">
      <c r="B524" s="120"/>
      <c r="C524" s="120"/>
      <c r="D524" s="117"/>
    </row>
    <row r="525" spans="2:4" ht="15.75" x14ac:dyDescent="0.25">
      <c r="B525" s="120"/>
      <c r="C525" s="120"/>
      <c r="D525" s="117"/>
    </row>
    <row r="526" spans="2:4" ht="15.75" x14ac:dyDescent="0.25">
      <c r="B526" s="120"/>
      <c r="C526" s="120"/>
      <c r="D526" s="117"/>
    </row>
    <row r="527" spans="2:4" ht="15.75" x14ac:dyDescent="0.25">
      <c r="B527" s="120"/>
      <c r="C527" s="120"/>
      <c r="D527" s="117"/>
    </row>
    <row r="528" spans="2:4" ht="15.75" x14ac:dyDescent="0.25">
      <c r="B528" s="120"/>
      <c r="C528" s="120"/>
      <c r="D528" s="117"/>
    </row>
    <row r="529" spans="2:4" ht="15.75" x14ac:dyDescent="0.25">
      <c r="B529" s="120"/>
      <c r="C529" s="120"/>
      <c r="D529" s="117"/>
    </row>
    <row r="530" spans="2:4" ht="15.75" x14ac:dyDescent="0.25">
      <c r="B530" s="117"/>
      <c r="C530" s="117"/>
      <c r="D530" s="117"/>
    </row>
    <row r="531" spans="2:4" ht="15.75" x14ac:dyDescent="0.25">
      <c r="B531" s="117"/>
      <c r="C531" s="117"/>
      <c r="D531" s="117"/>
    </row>
    <row r="532" spans="2:4" ht="15.75" x14ac:dyDescent="0.25">
      <c r="B532" s="117"/>
      <c r="C532" s="117"/>
      <c r="D532" s="117"/>
    </row>
    <row r="533" spans="2:4" ht="15.75" x14ac:dyDescent="0.25">
      <c r="B533" s="117"/>
      <c r="C533" s="117"/>
      <c r="D533" s="117"/>
    </row>
    <row r="534" spans="2:4" ht="15.75" x14ac:dyDescent="0.25">
      <c r="B534" s="121"/>
      <c r="C534" s="119"/>
      <c r="D534" s="119"/>
    </row>
    <row r="535" spans="2:4" ht="15.75" x14ac:dyDescent="0.25">
      <c r="B535" s="117"/>
      <c r="C535" s="117"/>
      <c r="D535" s="120"/>
    </row>
    <row r="536" spans="2:4" ht="15.75" x14ac:dyDescent="0.25">
      <c r="B536" s="117"/>
      <c r="C536" s="117"/>
      <c r="D536" s="120"/>
    </row>
    <row r="537" spans="2:4" ht="15.75" x14ac:dyDescent="0.25">
      <c r="B537" s="117"/>
      <c r="C537" s="117"/>
      <c r="D537" s="120"/>
    </row>
    <row r="538" spans="2:4" ht="15.75" x14ac:dyDescent="0.25">
      <c r="B538" s="117"/>
      <c r="C538" s="117"/>
      <c r="D538" s="120"/>
    </row>
    <row r="539" spans="2:4" ht="15.75" x14ac:dyDescent="0.25">
      <c r="B539" s="117"/>
      <c r="C539" s="117"/>
      <c r="D539" s="120"/>
    </row>
    <row r="540" spans="2:4" ht="15.75" x14ac:dyDescent="0.25">
      <c r="B540" s="117"/>
      <c r="C540" s="117"/>
      <c r="D540" s="117"/>
    </row>
    <row r="541" spans="2:4" ht="15.75" x14ac:dyDescent="0.25">
      <c r="B541" s="117"/>
      <c r="C541" s="117"/>
      <c r="D541" s="117"/>
    </row>
    <row r="542" spans="2:4" ht="15.75" x14ac:dyDescent="0.25">
      <c r="B542" s="117"/>
      <c r="C542" s="117"/>
      <c r="D542" s="117"/>
    </row>
    <row r="543" spans="2:4" ht="15.75" x14ac:dyDescent="0.25">
      <c r="B543" s="122"/>
      <c r="C543" s="122"/>
      <c r="D543" s="122"/>
    </row>
    <row r="544" spans="2:4" ht="15.75" x14ac:dyDescent="0.25">
      <c r="B544" s="122"/>
      <c r="C544" s="122"/>
      <c r="D544" s="122"/>
    </row>
  </sheetData>
  <mergeCells count="346">
    <mergeCell ref="A431:A433"/>
    <mergeCell ref="A434:A436"/>
    <mergeCell ref="A437:A439"/>
    <mergeCell ref="A443:A445"/>
    <mergeCell ref="B326:B329"/>
    <mergeCell ref="A426:A428"/>
    <mergeCell ref="A340:A343"/>
    <mergeCell ref="A344:A346"/>
    <mergeCell ref="A349:A352"/>
    <mergeCell ref="A400:A403"/>
    <mergeCell ref="A404:A407"/>
    <mergeCell ref="A414:A416"/>
    <mergeCell ref="A417:A419"/>
    <mergeCell ref="A422:A425"/>
    <mergeCell ref="A353:A355"/>
    <mergeCell ref="A356:A358"/>
    <mergeCell ref="A359:A361"/>
    <mergeCell ref="A362:A363"/>
    <mergeCell ref="A365:A370"/>
    <mergeCell ref="A371:A376"/>
    <mergeCell ref="A377:A379"/>
    <mergeCell ref="A381:A383"/>
    <mergeCell ref="A385:A387"/>
    <mergeCell ref="B336:B339"/>
    <mergeCell ref="A315:A317"/>
    <mergeCell ref="A318:A320"/>
    <mergeCell ref="A321:A323"/>
    <mergeCell ref="A326:A329"/>
    <mergeCell ref="A331:A333"/>
    <mergeCell ref="A336:A339"/>
    <mergeCell ref="D160:D161"/>
    <mergeCell ref="A408:A411"/>
    <mergeCell ref="B408:B411"/>
    <mergeCell ref="C408:C411"/>
    <mergeCell ref="A297:A299"/>
    <mergeCell ref="A300:A302"/>
    <mergeCell ref="A304:A306"/>
    <mergeCell ref="A307:A309"/>
    <mergeCell ref="A310:A312"/>
    <mergeCell ref="A268:A270"/>
    <mergeCell ref="A271:A274"/>
    <mergeCell ref="A275:A277"/>
    <mergeCell ref="A278:A280"/>
    <mergeCell ref="A283:A286"/>
    <mergeCell ref="A287:A289"/>
    <mergeCell ref="A389:A391"/>
    <mergeCell ref="A393:A395"/>
    <mergeCell ref="A396:A399"/>
    <mergeCell ref="A290:A293"/>
    <mergeCell ref="A294:A296"/>
    <mergeCell ref="A235:A237"/>
    <mergeCell ref="A238:A242"/>
    <mergeCell ref="A243:A245"/>
    <mergeCell ref="A246:A248"/>
    <mergeCell ref="A249:A252"/>
    <mergeCell ref="A253:A255"/>
    <mergeCell ref="A256:A259"/>
    <mergeCell ref="A261:A264"/>
    <mergeCell ref="A265:A267"/>
    <mergeCell ref="A197:A200"/>
    <mergeCell ref="A201:A204"/>
    <mergeCell ref="A205:A208"/>
    <mergeCell ref="A210:A213"/>
    <mergeCell ref="A214:A217"/>
    <mergeCell ref="A218:A222"/>
    <mergeCell ref="A223:A225"/>
    <mergeCell ref="A226:A231"/>
    <mergeCell ref="A232:A234"/>
    <mergeCell ref="A157:A159"/>
    <mergeCell ref="A166:A168"/>
    <mergeCell ref="A171:A174"/>
    <mergeCell ref="A175:A178"/>
    <mergeCell ref="A179:A183"/>
    <mergeCell ref="A184:A188"/>
    <mergeCell ref="A189:A192"/>
    <mergeCell ref="A193:A196"/>
    <mergeCell ref="A125:A127"/>
    <mergeCell ref="A129:A132"/>
    <mergeCell ref="A133:A135"/>
    <mergeCell ref="A136:A139"/>
    <mergeCell ref="A140:A142"/>
    <mergeCell ref="A147:A149"/>
    <mergeCell ref="A150:A152"/>
    <mergeCell ref="A154:A156"/>
    <mergeCell ref="A143:A146"/>
    <mergeCell ref="A160:A162"/>
    <mergeCell ref="A163:A165"/>
    <mergeCell ref="A93:A96"/>
    <mergeCell ref="A97:A99"/>
    <mergeCell ref="A102:A105"/>
    <mergeCell ref="A106:A110"/>
    <mergeCell ref="A111:A115"/>
    <mergeCell ref="A116:A118"/>
    <mergeCell ref="A119:A121"/>
    <mergeCell ref="A122:A124"/>
    <mergeCell ref="A58:A60"/>
    <mergeCell ref="A61:A64"/>
    <mergeCell ref="A66:A70"/>
    <mergeCell ref="A71:A73"/>
    <mergeCell ref="A75:A77"/>
    <mergeCell ref="A78:A80"/>
    <mergeCell ref="A82:A84"/>
    <mergeCell ref="A85:A87"/>
    <mergeCell ref="A88:A91"/>
    <mergeCell ref="A21:A23"/>
    <mergeCell ref="A24:A28"/>
    <mergeCell ref="A29:A31"/>
    <mergeCell ref="A33:A36"/>
    <mergeCell ref="A37:A40"/>
    <mergeCell ref="A41:A44"/>
    <mergeCell ref="A45:A48"/>
    <mergeCell ref="A49:A51"/>
    <mergeCell ref="A55:A57"/>
    <mergeCell ref="A52:A54"/>
    <mergeCell ref="A1:D1"/>
    <mergeCell ref="A2:D2"/>
    <mergeCell ref="A4:D4"/>
    <mergeCell ref="A5:D5"/>
    <mergeCell ref="A9:A12"/>
    <mergeCell ref="A13:A16"/>
    <mergeCell ref="A17:A19"/>
    <mergeCell ref="B13:B16"/>
    <mergeCell ref="C13:C16"/>
    <mergeCell ref="B17:B19"/>
    <mergeCell ref="C17:C19"/>
    <mergeCell ref="A3:D3"/>
    <mergeCell ref="B21:B23"/>
    <mergeCell ref="C21:C23"/>
    <mergeCell ref="B9:B12"/>
    <mergeCell ref="C9:C12"/>
    <mergeCell ref="B37:B40"/>
    <mergeCell ref="C37:C40"/>
    <mergeCell ref="B41:B44"/>
    <mergeCell ref="C41:C44"/>
    <mergeCell ref="B45:B48"/>
    <mergeCell ref="C45:C48"/>
    <mergeCell ref="B24:B28"/>
    <mergeCell ref="C24:C28"/>
    <mergeCell ref="B29:B31"/>
    <mergeCell ref="C29:C31"/>
    <mergeCell ref="B33:B36"/>
    <mergeCell ref="C33:C36"/>
    <mergeCell ref="B61:B64"/>
    <mergeCell ref="C61:C64"/>
    <mergeCell ref="B66:B70"/>
    <mergeCell ref="C66:C70"/>
    <mergeCell ref="B71:B73"/>
    <mergeCell ref="C71:C73"/>
    <mergeCell ref="B49:B51"/>
    <mergeCell ref="C49:C51"/>
    <mergeCell ref="B55:B57"/>
    <mergeCell ref="C55:C57"/>
    <mergeCell ref="B58:B60"/>
    <mergeCell ref="C58:C60"/>
    <mergeCell ref="B52:B54"/>
    <mergeCell ref="C52:C54"/>
    <mergeCell ref="B85:B87"/>
    <mergeCell ref="C85:C87"/>
    <mergeCell ref="B88:B91"/>
    <mergeCell ref="C88:C91"/>
    <mergeCell ref="B93:B96"/>
    <mergeCell ref="C93:C96"/>
    <mergeCell ref="B75:B77"/>
    <mergeCell ref="C75:C77"/>
    <mergeCell ref="B78:B80"/>
    <mergeCell ref="C78:C80"/>
    <mergeCell ref="B82:B84"/>
    <mergeCell ref="C82:C84"/>
    <mergeCell ref="C111:C115"/>
    <mergeCell ref="B116:B118"/>
    <mergeCell ref="C116:C118"/>
    <mergeCell ref="B119:B121"/>
    <mergeCell ref="C119:C121"/>
    <mergeCell ref="B97:B99"/>
    <mergeCell ref="C97:C99"/>
    <mergeCell ref="B102:B105"/>
    <mergeCell ref="C102:C105"/>
    <mergeCell ref="B106:B110"/>
    <mergeCell ref="C106:C108"/>
    <mergeCell ref="B111:B115"/>
    <mergeCell ref="C133:C135"/>
    <mergeCell ref="B136:B139"/>
    <mergeCell ref="C136:C139"/>
    <mergeCell ref="B140:B142"/>
    <mergeCell ref="C140:C142"/>
    <mergeCell ref="B147:B149"/>
    <mergeCell ref="C147:C149"/>
    <mergeCell ref="B122:B124"/>
    <mergeCell ref="C122:C124"/>
    <mergeCell ref="B125:B127"/>
    <mergeCell ref="C125:C127"/>
    <mergeCell ref="B129:B132"/>
    <mergeCell ref="C129:C132"/>
    <mergeCell ref="B133:B135"/>
    <mergeCell ref="B143:B146"/>
    <mergeCell ref="C143:C146"/>
    <mergeCell ref="B166:B168"/>
    <mergeCell ref="C166:C168"/>
    <mergeCell ref="B171:B174"/>
    <mergeCell ref="C171:C174"/>
    <mergeCell ref="B175:B178"/>
    <mergeCell ref="C175:C178"/>
    <mergeCell ref="B150:B152"/>
    <mergeCell ref="C150:C152"/>
    <mergeCell ref="B154:B156"/>
    <mergeCell ref="C154:C156"/>
    <mergeCell ref="B157:B159"/>
    <mergeCell ref="C157:C159"/>
    <mergeCell ref="B160:B162"/>
    <mergeCell ref="B163:B165"/>
    <mergeCell ref="C160:C162"/>
    <mergeCell ref="C163:C165"/>
    <mergeCell ref="B193:B196"/>
    <mergeCell ref="C193:C196"/>
    <mergeCell ref="B197:B200"/>
    <mergeCell ref="C197:C200"/>
    <mergeCell ref="B201:B204"/>
    <mergeCell ref="C201:C204"/>
    <mergeCell ref="B179:B183"/>
    <mergeCell ref="C179:C180"/>
    <mergeCell ref="C181:C183"/>
    <mergeCell ref="B184:B188"/>
    <mergeCell ref="C184:C188"/>
    <mergeCell ref="B189:B192"/>
    <mergeCell ref="C189:C192"/>
    <mergeCell ref="B218:B222"/>
    <mergeCell ref="C218:C222"/>
    <mergeCell ref="B223:B225"/>
    <mergeCell ref="C223:C225"/>
    <mergeCell ref="B226:B231"/>
    <mergeCell ref="C226:C231"/>
    <mergeCell ref="B205:B208"/>
    <mergeCell ref="C205:C208"/>
    <mergeCell ref="B210:B213"/>
    <mergeCell ref="C210:C211"/>
    <mergeCell ref="C212:C213"/>
    <mergeCell ref="B214:B217"/>
    <mergeCell ref="C214:C217"/>
    <mergeCell ref="B243:B245"/>
    <mergeCell ref="C243:C245"/>
    <mergeCell ref="B246:B248"/>
    <mergeCell ref="C246:C248"/>
    <mergeCell ref="B249:B252"/>
    <mergeCell ref="C249:C252"/>
    <mergeCell ref="B232:B234"/>
    <mergeCell ref="C232:C234"/>
    <mergeCell ref="B235:B237"/>
    <mergeCell ref="C235:C237"/>
    <mergeCell ref="B238:B242"/>
    <mergeCell ref="C238:C239"/>
    <mergeCell ref="C240:C242"/>
    <mergeCell ref="B265:B267"/>
    <mergeCell ref="B268:B270"/>
    <mergeCell ref="C268:C270"/>
    <mergeCell ref="B271:B274"/>
    <mergeCell ref="C271:C274"/>
    <mergeCell ref="B275:B277"/>
    <mergeCell ref="C275:C277"/>
    <mergeCell ref="B253:B255"/>
    <mergeCell ref="C253:C255"/>
    <mergeCell ref="B256:B259"/>
    <mergeCell ref="C256:C259"/>
    <mergeCell ref="B261:B264"/>
    <mergeCell ref="C261:C264"/>
    <mergeCell ref="B290:B293"/>
    <mergeCell ref="C290:C293"/>
    <mergeCell ref="B294:B296"/>
    <mergeCell ref="C294:C296"/>
    <mergeCell ref="B297:B299"/>
    <mergeCell ref="C297:C299"/>
    <mergeCell ref="B278:B280"/>
    <mergeCell ref="C278:C280"/>
    <mergeCell ref="B283:B286"/>
    <mergeCell ref="C283:C286"/>
    <mergeCell ref="B287:B289"/>
    <mergeCell ref="C287:C289"/>
    <mergeCell ref="B310:B312"/>
    <mergeCell ref="C310:C312"/>
    <mergeCell ref="B315:B317"/>
    <mergeCell ref="C315:C317"/>
    <mergeCell ref="B318:B320"/>
    <mergeCell ref="C318:C320"/>
    <mergeCell ref="B300:B302"/>
    <mergeCell ref="C300:C302"/>
    <mergeCell ref="B304:B306"/>
    <mergeCell ref="C304:C306"/>
    <mergeCell ref="B307:B309"/>
    <mergeCell ref="C307:C309"/>
    <mergeCell ref="C336:C339"/>
    <mergeCell ref="B340:B343"/>
    <mergeCell ref="C340:C343"/>
    <mergeCell ref="B344:B346"/>
    <mergeCell ref="C344:C346"/>
    <mergeCell ref="B321:B323"/>
    <mergeCell ref="C321:C323"/>
    <mergeCell ref="C326:C328"/>
    <mergeCell ref="B331:B333"/>
    <mergeCell ref="C331:C333"/>
    <mergeCell ref="B359:B361"/>
    <mergeCell ref="C359:C361"/>
    <mergeCell ref="B362:B363"/>
    <mergeCell ref="C362:C363"/>
    <mergeCell ref="B365:B370"/>
    <mergeCell ref="C365:C366"/>
    <mergeCell ref="C367:C370"/>
    <mergeCell ref="B349:B352"/>
    <mergeCell ref="C349:C352"/>
    <mergeCell ref="B353:B355"/>
    <mergeCell ref="C353:C355"/>
    <mergeCell ref="B356:B358"/>
    <mergeCell ref="C356:C358"/>
    <mergeCell ref="B385:B387"/>
    <mergeCell ref="C385:C387"/>
    <mergeCell ref="B389:B391"/>
    <mergeCell ref="C389:C391"/>
    <mergeCell ref="B393:B395"/>
    <mergeCell ref="C393:C395"/>
    <mergeCell ref="B371:B376"/>
    <mergeCell ref="C371:C372"/>
    <mergeCell ref="C373:C376"/>
    <mergeCell ref="B377:B379"/>
    <mergeCell ref="C377:C379"/>
    <mergeCell ref="B381:B383"/>
    <mergeCell ref="C381:C383"/>
    <mergeCell ref="B414:B416"/>
    <mergeCell ref="C414:C416"/>
    <mergeCell ref="B417:B419"/>
    <mergeCell ref="C417:C419"/>
    <mergeCell ref="B422:B425"/>
    <mergeCell ref="C422:C425"/>
    <mergeCell ref="B396:B399"/>
    <mergeCell ref="C396:C399"/>
    <mergeCell ref="B400:B403"/>
    <mergeCell ref="C400:C403"/>
    <mergeCell ref="B404:B407"/>
    <mergeCell ref="C404:C407"/>
    <mergeCell ref="B437:B439"/>
    <mergeCell ref="C437:C439"/>
    <mergeCell ref="B443:B445"/>
    <mergeCell ref="C443:C445"/>
    <mergeCell ref="B426:B428"/>
    <mergeCell ref="C426:C428"/>
    <mergeCell ref="B431:B433"/>
    <mergeCell ref="C431:C433"/>
    <mergeCell ref="B434:B436"/>
    <mergeCell ref="C434:C436"/>
  </mergeCells>
  <pageMargins left="0.7" right="0.7" top="0.75" bottom="0.75" header="0.3" footer="0.3"/>
  <pageSetup scale="57" fitToHeight="0" orientation="portrait" horizontalDpi="90" verticalDpi="90" r:id="rId1"/>
  <rowBreaks count="10" manualBreakCount="10">
    <brk id="31" max="3" man="1"/>
    <brk id="61" max="16383" man="1"/>
    <brk id="88" max="16383" man="1"/>
    <brk id="127" max="3" man="1"/>
    <brk id="168" max="3" man="1"/>
    <brk id="195" max="16383" man="1"/>
    <brk id="232" max="16383" man="1"/>
    <brk id="267" max="16383" man="1"/>
    <brk id="299" max="16383" man="1"/>
    <brk id="347"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Z58"/>
  <sheetViews>
    <sheetView zoomScaleNormal="100" workbookViewId="0">
      <selection activeCell="W3" sqref="W3"/>
    </sheetView>
  </sheetViews>
  <sheetFormatPr defaultColWidth="9.140625" defaultRowHeight="15" x14ac:dyDescent="0.25"/>
  <cols>
    <col min="1" max="1" width="41" style="90" bestFit="1" customWidth="1"/>
    <col min="2" max="2" width="18.140625" style="90" customWidth="1"/>
    <col min="3" max="11" width="6.28515625" style="90" bestFit="1" customWidth="1"/>
    <col min="12" max="22" width="7.28515625" style="90" bestFit="1" customWidth="1"/>
    <col min="23" max="23" width="8.28515625" style="90" bestFit="1" customWidth="1"/>
    <col min="24" max="24" width="9.140625" style="90"/>
    <col min="25" max="25" width="51.5703125" style="90" customWidth="1"/>
    <col min="26" max="16384" width="9.140625" style="90"/>
  </cols>
  <sheetData>
    <row r="1" spans="1:26" ht="27.75" thickTop="1" thickBot="1" x14ac:dyDescent="0.45">
      <c r="A1" s="829" t="s">
        <v>1145</v>
      </c>
      <c r="B1" s="830"/>
      <c r="C1" s="830"/>
      <c r="D1" s="830"/>
      <c r="E1" s="830"/>
      <c r="F1" s="830"/>
      <c r="G1" s="830"/>
      <c r="H1" s="830"/>
      <c r="I1" s="830"/>
      <c r="J1" s="830"/>
      <c r="K1" s="830"/>
      <c r="L1" s="830"/>
      <c r="M1" s="830"/>
      <c r="N1" s="830"/>
      <c r="O1" s="830"/>
      <c r="P1" s="830"/>
      <c r="Q1" s="830"/>
      <c r="R1" s="830"/>
      <c r="S1" s="830"/>
      <c r="T1" s="830"/>
      <c r="U1" s="830"/>
      <c r="V1" s="830"/>
      <c r="W1" s="831"/>
      <c r="Z1" s="374">
        <f>'Previous BASE Implementation'!M10</f>
        <v>1</v>
      </c>
    </row>
    <row r="2" spans="1:26" ht="15.75" thickTop="1" x14ac:dyDescent="0.25">
      <c r="A2" s="152"/>
      <c r="B2" s="183" t="s">
        <v>758</v>
      </c>
      <c r="C2" s="183" t="s">
        <v>759</v>
      </c>
      <c r="D2" s="183" t="s">
        <v>761</v>
      </c>
      <c r="E2" s="183" t="s">
        <v>762</v>
      </c>
      <c r="F2" s="183" t="s">
        <v>763</v>
      </c>
      <c r="G2" s="183" t="s">
        <v>764</v>
      </c>
      <c r="H2" s="183" t="s">
        <v>765</v>
      </c>
      <c r="I2" s="183" t="s">
        <v>766</v>
      </c>
      <c r="J2" s="183" t="s">
        <v>767</v>
      </c>
      <c r="K2" s="183" t="s">
        <v>768</v>
      </c>
      <c r="L2" s="183" t="s">
        <v>769</v>
      </c>
      <c r="M2" s="183" t="s">
        <v>770</v>
      </c>
      <c r="N2" s="183" t="s">
        <v>771</v>
      </c>
      <c r="O2" s="183" t="s">
        <v>772</v>
      </c>
      <c r="P2" s="183" t="s">
        <v>773</v>
      </c>
      <c r="Q2" s="183" t="s">
        <v>774</v>
      </c>
      <c r="R2" s="183" t="s">
        <v>775</v>
      </c>
      <c r="S2" s="183" t="s">
        <v>776</v>
      </c>
      <c r="T2" s="183" t="s">
        <v>777</v>
      </c>
      <c r="U2" s="183" t="s">
        <v>778</v>
      </c>
      <c r="V2" s="183" t="s">
        <v>779</v>
      </c>
      <c r="W2" s="184" t="s">
        <v>760</v>
      </c>
    </row>
    <row r="3" spans="1:26" x14ac:dyDescent="0.25">
      <c r="A3" s="185" t="s">
        <v>1139</v>
      </c>
      <c r="B3" s="186">
        <f>Profile!$A$14</f>
        <v>0</v>
      </c>
      <c r="C3" s="190">
        <f>IF('Previous BASE Implementation'!B3=$Z$1, Technical!$H$11, 'Previous BASE Implementation'!B2)</f>
        <v>0</v>
      </c>
      <c r="D3" s="190">
        <f>IF('Previous BASE Implementation'!C3=$Z$1, Technical!$H$15, 'Previous BASE Implementation'!C2)</f>
        <v>0</v>
      </c>
      <c r="E3" s="190">
        <f>IF('Previous BASE Implementation'!D3=$Z$1, Technical!$H$19, 'Previous BASE Implementation'!D2)</f>
        <v>0</v>
      </c>
      <c r="F3" s="190">
        <f>IF('Previous BASE Implementation'!E3=$Z$1, Technical!$H$29, 'Previous BASE Implementation'!E2)</f>
        <v>0</v>
      </c>
      <c r="G3" s="190">
        <f>IF('Previous BASE Implementation'!F3=$Z$1, Technical!$H$32, 'Previous BASE Implementation'!F2)</f>
        <v>0</v>
      </c>
      <c r="H3" s="190">
        <f>IF('Previous BASE Implementation'!G3=$Z$1, Technical!$H$35, 'Previous BASE Implementation'!G2)</f>
        <v>0</v>
      </c>
      <c r="I3" s="190">
        <f>IF('Previous BASE Implementation'!H3=$Z$1, Technical!$H$39, 'Previous BASE Implementation'!H2)</f>
        <v>0</v>
      </c>
      <c r="J3" s="190">
        <f>IF('Previous BASE Implementation'!I3=$Z$1, Technical!$H$43, 'Previous BASE Implementation'!I2)</f>
        <v>0</v>
      </c>
      <c r="K3" s="190">
        <f>IF('Previous BASE Implementation'!J3=$Z$1, Technical!$H$51, 'Previous BASE Implementation'!J2)</f>
        <v>0</v>
      </c>
      <c r="L3" s="190">
        <f>IF('Previous BASE Implementation'!K3=$Z$1, Technical!$H$59, 'Previous BASE Implementation'!K2)</f>
        <v>0</v>
      </c>
      <c r="M3" s="190">
        <f>IF('Previous BASE Implementation'!L3=$Z$1, Technical!$H$66, 'Previous BASE Implementation'!L2)</f>
        <v>0</v>
      </c>
      <c r="N3" s="190">
        <f>IF('Previous BASE Implementation'!M3=$Z$1, Technical!$H$76, 'Previous BASE Implementation'!M2)</f>
        <v>0</v>
      </c>
      <c r="O3" s="190">
        <f>IF('Previous BASE Implementation'!N3=$Z$1, Technical!$H$90, 'Previous BASE Implementation'!N2)</f>
        <v>0</v>
      </c>
      <c r="P3" s="190">
        <f>IF('Previous BASE Implementation'!O3=$Z$1, Technical!$H$98, 'Previous BASE Implementation'!O2)</f>
        <v>0</v>
      </c>
      <c r="Q3" s="190">
        <f>IF('Previous BASE Implementation'!P3=$Z$1, Technical!$H$109, 'Previous BASE Implementation'!P2)</f>
        <v>0</v>
      </c>
      <c r="R3" s="190">
        <f>IF('Previous BASE Implementation'!Q3=$Z$1, Technical!$H$125, 'Previous BASE Implementation'!Q2)</f>
        <v>0</v>
      </c>
      <c r="S3" s="190">
        <f>IF('Previous BASE Implementation'!R3=$Z$1, Technical!$H$131, 'Previous BASE Implementation'!R2)</f>
        <v>0</v>
      </c>
      <c r="T3" s="190">
        <f>IF('Previous BASE Implementation'!S3=$Z$1, Technical!$H$141, 'Previous BASE Implementation'!S2)</f>
        <v>0</v>
      </c>
      <c r="U3" s="190">
        <f>IF('Previous BASE Implementation'!T3=$Z$1, Technical!$H$147, 'Previous BASE Implementation'!T2)</f>
        <v>0</v>
      </c>
      <c r="V3" s="190">
        <f>IF('Previous BASE Implementation'!U3=$Z$1, Technical!$H$161, 'Previous BASE Implementation'!U2)</f>
        <v>0</v>
      </c>
      <c r="W3" s="191">
        <f>IF('Previous BASE Implementation'!V3=$Z$1, Technical!$H$4, 'Previous BASE Implementation'!V2)</f>
        <v>0</v>
      </c>
    </row>
    <row r="4" spans="1:26" ht="15.75" thickBot="1" x14ac:dyDescent="0.3">
      <c r="A4" s="187" t="s">
        <v>1137</v>
      </c>
      <c r="B4" s="188">
        <f>Profile!$A$14</f>
        <v>0</v>
      </c>
      <c r="C4" s="192">
        <f>IF($B$4="Motorcoach (OTRB) Company", 'BASE Participant Averages'!B2, IF($B$4="Motorcoach (OTRB) Terminal", 'BASE Participant Averages'!B3, IF($B$4="School Bus Company", 'BASE Participant Averages'!B4, IF($B$4="School District", 'BASE Participant Averages'!B5, IF($B$4="Trucking", 'BASE Participant Averages'!B6, IF($B$4="Motorcoach / School Bus Company", 'BASE Participant Averages'!B7, 0))))))</f>
        <v>0</v>
      </c>
      <c r="D4" s="192">
        <f>IF($B$4="Motorcoach (OTRB) Company", 'BASE Participant Averages'!C2, IF($B$4="Motorcoach (OTRB) Terminal", 'BASE Participant Averages'!C3, IF($B$4="School Bus Company", 'BASE Participant Averages'!C4, IF($B$4="School District", 'BASE Participant Averages'!C5, IF($B$4="Trucking", 'BASE Participant Averages'!C6, IF($B$4="Motorcoach / School Bus Company", 'BASE Participant Averages'!C7, 0))))))</f>
        <v>0</v>
      </c>
      <c r="E4" s="192">
        <f>IF($B$4="Motorcoach (OTRB) Company", 'BASE Participant Averages'!D2, IF($B$4="Motorcoach (OTRB) Terminal", 'BASE Participant Averages'!D3, IF($B$4="School Bus Company", 'BASE Participant Averages'!D4, IF($B$4="School District", 'BASE Participant Averages'!D5, IF($B$4="Trucking", 'BASE Participant Averages'!D6, IF($B$4="Motorcoach / School Bus Company", 'BASE Participant Averages'!D7, 0))))))</f>
        <v>0</v>
      </c>
      <c r="F4" s="192">
        <f>IF($B$4="Motorcoach (OTRB) Company", 'BASE Participant Averages'!E2, IF($B$4="Motorcoach (OTRB) Terminal", 'BASE Participant Averages'!E3, IF($B$4="School Bus Company", 'BASE Participant Averages'!E4, IF($B$4="School District", 'BASE Participant Averages'!E5, IF($B$4="Trucking", 'BASE Participant Averages'!E6, IF($B$4="Motorcoach / School Bus Company", 'BASE Participant Averages'!E7, 0))))))</f>
        <v>0</v>
      </c>
      <c r="G4" s="192">
        <f>IF($B$4="Motorcoach (OTRB) Company", 'BASE Participant Averages'!F2, IF($B$4="Motorcoach (OTRB) Terminal", 'BASE Participant Averages'!F3, IF($B$4="School Bus Company", 'BASE Participant Averages'!F4, IF($B$4="School District", 'BASE Participant Averages'!F5, IF($B$4="Trucking", 'BASE Participant Averages'!F6, IF($B$4="Motorcoach / School Bus Company", 'BASE Participant Averages'!F7, 0))))))</f>
        <v>0</v>
      </c>
      <c r="H4" s="192">
        <f>IF($B$4="Motorcoach (OTRB) Company", 'BASE Participant Averages'!G2, IF($B$4="Motorcoach (OTRB) Terminal", 'BASE Participant Averages'!G3, IF($B$4="School Bus Company", 'BASE Participant Averages'!G4, IF($B$4="School District", 'BASE Participant Averages'!G5, IF($B$4="Trucking", 'BASE Participant Averages'!G6, IF($B$4="Motorcoach / School Bus Company", 'BASE Participant Averages'!G7, 0))))))</f>
        <v>0</v>
      </c>
      <c r="I4" s="192">
        <f>IF($B$4="Motorcoach (OTRB) Company", 'BASE Participant Averages'!H2, IF($B$4="Motorcoach (OTRB) Terminal", 'BASE Participant Averages'!H3, IF($B$4="School Bus Company", 'BASE Participant Averages'!H4, IF($B$4="School District", 'BASE Participant Averages'!H5, IF($B$4="Trucking", 'BASE Participant Averages'!H6, IF($B$4="Motorcoach / School Bus Company", 'BASE Participant Averages'!H7, 0))))))</f>
        <v>0</v>
      </c>
      <c r="J4" s="192">
        <f>IF($B$4="Motorcoach (OTRB) Company", 'BASE Participant Averages'!I2, IF($B$4="Motorcoach (OTRB) Terminal", 'BASE Participant Averages'!I3, IF($B$4="School Bus Company", 'BASE Participant Averages'!I4, IF($B$4="School District", 'BASE Participant Averages'!I5, IF($B$4="Trucking", 'BASE Participant Averages'!I6, IF($B$4="Motorcoach / School Bus Company", 'BASE Participant Averages'!I7, 0))))))</f>
        <v>0</v>
      </c>
      <c r="K4" s="192">
        <f>IF($B$4="Motorcoach (OTRB) Company", 'BASE Participant Averages'!J2, IF($B$4="Motorcoach (OTRB) Terminal", 'BASE Participant Averages'!J3, IF($B$4="School Bus Company", 'BASE Participant Averages'!J4, IF($B$4="School District", 'BASE Participant Averages'!J5, IF($B$4="Trucking", 'BASE Participant Averages'!J6, IF($B$4="Motorcoach / School Bus Company", 'BASE Participant Averages'!J7, 0))))))</f>
        <v>0</v>
      </c>
      <c r="L4" s="192">
        <f>IF($B$4="Motorcoach (OTRB) Company", 'BASE Participant Averages'!K2, IF($B$4="Motorcoach (OTRB) Terminal", 'BASE Participant Averages'!K3, IF($B$4="School Bus Company", 'BASE Participant Averages'!K4, IF($B$4="School District", 'BASE Participant Averages'!K5, IF($B$4="Trucking", 'BASE Participant Averages'!K6, IF($B$4="Motorcoach / School Bus Company", 'BASE Participant Averages'!K7, 0))))))</f>
        <v>0</v>
      </c>
      <c r="M4" s="192">
        <f>IF($B$4="Motorcoach (OTRB) Company", 'BASE Participant Averages'!L2, IF($B$4="Motorcoach (OTRB) Terminal", 'BASE Participant Averages'!L3, IF($B$4="School Bus Company", 'BASE Participant Averages'!L4, IF($B$4="School District", 'BASE Participant Averages'!L5, IF($B$4="Trucking", 'BASE Participant Averages'!L6, IF($B$4="Motorcoach / School Bus Company", 'BASE Participant Averages'!L7, 0))))))</f>
        <v>0</v>
      </c>
      <c r="N4" s="192">
        <f>IF($B$4="Motorcoach (OTRB) Company", 'BASE Participant Averages'!M2, IF($B$4="Motorcoach (OTRB) Terminal", 'BASE Participant Averages'!M3, IF($B$4="School Bus Company", 'BASE Participant Averages'!M4, IF($B$4="School District", 'BASE Participant Averages'!M5, IF($B$4="Trucking", 'BASE Participant Averages'!M6, IF($B$4="Motorcoach / School Bus Company", 'BASE Participant Averages'!M7, 0))))))</f>
        <v>0</v>
      </c>
      <c r="O4" s="192">
        <f>IF($B$4="Motorcoach (OTRB) Company", 'BASE Participant Averages'!N2, IF($B$4="Motorcoach (OTRB) Terminal", 'BASE Participant Averages'!N3, IF($B$4="School Bus Company", 'BASE Participant Averages'!N4, IF($B$4="School District", 'BASE Participant Averages'!N5, IF($B$4="Trucking", 'BASE Participant Averages'!N6, IF($B$4="Motorcoach / School Bus Company", 'BASE Participant Averages'!N7, 0))))))</f>
        <v>0</v>
      </c>
      <c r="P4" s="192">
        <f>IF($B$4="Motorcoach (OTRB) Company", 'BASE Participant Averages'!O2, IF($B$4="Motorcoach (OTRB) Terminal", 'BASE Participant Averages'!O3, IF($B$4="School Bus Company", 'BASE Participant Averages'!O4, IF($B$4="School District", 'BASE Participant Averages'!O5, IF($B$4="Trucking", 'BASE Participant Averages'!O6, IF($B$4="Motorcoach / School Bus Company", 'BASE Participant Averages'!O7, 0))))))</f>
        <v>0</v>
      </c>
      <c r="Q4" s="192">
        <f>IF($B$4="Motorcoach (OTRB) Company", 'BASE Participant Averages'!P2, IF($B$4="Motorcoach (OTRB) Terminal", 'BASE Participant Averages'!P3, IF($B$4="School Bus Company", 'BASE Participant Averages'!P4, IF($B$4="School District", 'BASE Participant Averages'!P5, IF($B$4="Trucking", 'BASE Participant Averages'!P6, IF($B$4="Motorcoach / School Bus Company", 'BASE Participant Averages'!P7, 0))))))</f>
        <v>0</v>
      </c>
      <c r="R4" s="192">
        <f>IF($B$4="Motorcoach (OTRB) Company", 'BASE Participant Averages'!Q2, IF($B$4="Motorcoach (OTRB) Terminal", 'BASE Participant Averages'!Q3, IF($B$4="School Bus Company", 'BASE Participant Averages'!Q4, IF($B$4="School District", 'BASE Participant Averages'!Q5, IF($B$4="Trucking", 'BASE Participant Averages'!Q6, IF($B$4="Motorcoach / School Bus Company", 'BASE Participant Averages'!Q7, 0))))))</f>
        <v>0</v>
      </c>
      <c r="S4" s="192">
        <f>IF($B$4="Motorcoach (OTRB) Company", 'BASE Participant Averages'!R2, IF($B$4="Motorcoach (OTRB) Terminal", 'BASE Participant Averages'!R3, IF($B$4="School Bus Company", 'BASE Participant Averages'!R4, IF($B$4="School District", 'BASE Participant Averages'!R5, IF($B$4="Trucking", 'BASE Participant Averages'!R6, IF($B$4="Motorcoach / School Bus Company", 'BASE Participant Averages'!R7, 0))))))</f>
        <v>0</v>
      </c>
      <c r="T4" s="192">
        <f>IF($B$4="Motorcoach (OTRB) Company", 'BASE Participant Averages'!S2, IF($B$4="Motorcoach (OTRB) Terminal", 'BASE Participant Averages'!S3, IF($B$4="School Bus Company", 'BASE Participant Averages'!S4, IF($B$4="School District", 'BASE Participant Averages'!S5, IF($B$4="Trucking", 'BASE Participant Averages'!S6, IF($B$4="Motorcoach / School Bus Company", 'BASE Participant Averages'!S7, 0))))))</f>
        <v>0</v>
      </c>
      <c r="U4" s="192">
        <f>IF($B$4="Motorcoach (OTRB) Company", 'BASE Participant Averages'!T2, IF($B$4="Motorcoach (OTRB) Terminal", 'BASE Participant Averages'!T3, IF($B$4="School Bus Company", 'BASE Participant Averages'!T4, IF($B$4="School District", 'BASE Participant Averages'!T5, IF($B$4="Trucking", 'BASE Participant Averages'!T6, IF($B$4="Motorcoach / School Bus Company", 'BASE Participant Averages'!T7, 0))))))</f>
        <v>0</v>
      </c>
      <c r="V4" s="192">
        <f>IF($B$4="Motorcoach (OTRB) Company", 'BASE Participant Averages'!U2, IF($B$4="Motorcoach (OTRB) Terminal", 'BASE Participant Averages'!U3, IF($B$4="School Bus Company", 'BASE Participant Averages'!U4, IF($B$4="School District", 'BASE Participant Averages'!U5, IF($B$4="Trucking", 'BASE Participant Averages'!U6, IF($B$4="Motorcoach / School Bus Company", 'BASE Participant Averages'!U7, 0))))))</f>
        <v>0</v>
      </c>
      <c r="W4" s="193">
        <f>IF($B$4="Motorcoach (OTRB) Company", 'BASE Participant Averages'!V2, IF($B$4="Motorcoach (OTRB) Terminal", 'BASE Participant Averages'!V3, IF($B$4="School Bus Company", 'BASE Participant Averages'!V4, IF($B$4="School District", 'BASE Participant Averages'!V5, IF($B$4="Trucking", 'BASE Participant Averages'!V6, IF($B$4="Motorcoach / School Bus Company", 'BASE Participant Averages'!V7, 0))))))</f>
        <v>0</v>
      </c>
    </row>
    <row r="5" spans="1:26" ht="16.5" thickTop="1" thickBot="1" x14ac:dyDescent="0.3">
      <c r="A5" s="180"/>
      <c r="B5" s="180"/>
      <c r="C5" s="180"/>
      <c r="D5" s="180"/>
      <c r="E5" s="180"/>
      <c r="F5" s="180"/>
      <c r="G5" s="180"/>
      <c r="H5" s="180"/>
      <c r="I5" s="180"/>
      <c r="J5" s="180"/>
      <c r="K5" s="180"/>
      <c r="L5" s="180"/>
      <c r="M5" s="180"/>
      <c r="N5" s="180"/>
      <c r="O5" s="180"/>
      <c r="P5" s="180"/>
      <c r="Q5" s="180"/>
      <c r="R5" s="180"/>
      <c r="S5" s="180"/>
      <c r="T5" s="180"/>
      <c r="U5" s="180"/>
      <c r="V5" s="180"/>
      <c r="W5" s="180"/>
    </row>
    <row r="6" spans="1:26" ht="16.5" thickTop="1" thickBot="1" x14ac:dyDescent="0.3">
      <c r="A6" s="108"/>
      <c r="B6" s="189" t="s">
        <v>781</v>
      </c>
      <c r="C6" s="181">
        <f>C3-C4</f>
        <v>0</v>
      </c>
      <c r="D6" s="181">
        <f t="shared" ref="D6:W6" si="0">D3-D4</f>
        <v>0</v>
      </c>
      <c r="E6" s="181">
        <f t="shared" si="0"/>
        <v>0</v>
      </c>
      <c r="F6" s="181">
        <f t="shared" si="0"/>
        <v>0</v>
      </c>
      <c r="G6" s="181">
        <f t="shared" si="0"/>
        <v>0</v>
      </c>
      <c r="H6" s="181">
        <f t="shared" si="0"/>
        <v>0</v>
      </c>
      <c r="I6" s="181">
        <f t="shared" si="0"/>
        <v>0</v>
      </c>
      <c r="J6" s="181">
        <f t="shared" si="0"/>
        <v>0</v>
      </c>
      <c r="K6" s="181">
        <f t="shared" si="0"/>
        <v>0</v>
      </c>
      <c r="L6" s="181">
        <f t="shared" si="0"/>
        <v>0</v>
      </c>
      <c r="M6" s="181">
        <f t="shared" si="0"/>
        <v>0</v>
      </c>
      <c r="N6" s="181">
        <f t="shared" si="0"/>
        <v>0</v>
      </c>
      <c r="O6" s="181">
        <f t="shared" si="0"/>
        <v>0</v>
      </c>
      <c r="P6" s="181">
        <f t="shared" si="0"/>
        <v>0</v>
      </c>
      <c r="Q6" s="181">
        <f t="shared" si="0"/>
        <v>0</v>
      </c>
      <c r="R6" s="181">
        <f t="shared" si="0"/>
        <v>0</v>
      </c>
      <c r="S6" s="181">
        <f t="shared" si="0"/>
        <v>0</v>
      </c>
      <c r="T6" s="181">
        <f t="shared" si="0"/>
        <v>0</v>
      </c>
      <c r="U6" s="181">
        <f t="shared" si="0"/>
        <v>0</v>
      </c>
      <c r="V6" s="181">
        <f t="shared" si="0"/>
        <v>0</v>
      </c>
      <c r="W6" s="182">
        <f t="shared" si="0"/>
        <v>0</v>
      </c>
    </row>
    <row r="7" spans="1:26" ht="15.75" thickTop="1" x14ac:dyDescent="0.25"/>
    <row r="10" spans="1:26" ht="15.75" thickBot="1" x14ac:dyDescent="0.3"/>
    <row r="11" spans="1:26" ht="19.5" thickTop="1" thickBot="1" x14ac:dyDescent="0.3">
      <c r="Y11" s="464" t="str">
        <f>IF(Profile!$A$12='Dropdown Lists'!$A$15, "This page is used for a",  "WARNING!!!")</f>
        <v>WARNING!!!</v>
      </c>
    </row>
    <row r="12" spans="1:26" ht="39.75" thickTop="1" thickBot="1" x14ac:dyDescent="0.3">
      <c r="Y12" s="465" t="str">
        <f>IF(Profile!$A$12='Dropdown Lists'!$A$15, "Targeted BASE Assessment", "This has been identified as a Normal BASE Assessment!!!  Use the Comprehensive Charting tab!!!  (Red tab)")</f>
        <v>This has been identified as a Normal BASE Assessment!!!  Use the Comprehensive Charting tab!!!  (Red tab)</v>
      </c>
    </row>
    <row r="13" spans="1:26" ht="15.75" thickTop="1" x14ac:dyDescent="0.25"/>
    <row r="41" spans="1:26" ht="15.75" thickBot="1" x14ac:dyDescent="0.3"/>
    <row r="42" spans="1:26" ht="27" thickTop="1" x14ac:dyDescent="0.4">
      <c r="A42" s="829" t="s">
        <v>1146</v>
      </c>
      <c r="B42" s="830"/>
      <c r="C42" s="830"/>
      <c r="D42" s="830"/>
      <c r="E42" s="830"/>
      <c r="F42" s="830"/>
      <c r="G42" s="830"/>
      <c r="H42" s="830"/>
      <c r="I42" s="830"/>
      <c r="J42" s="830"/>
      <c r="K42" s="830"/>
      <c r="L42" s="830"/>
      <c r="M42" s="830"/>
      <c r="N42" s="830"/>
      <c r="O42" s="830"/>
      <c r="P42" s="830"/>
      <c r="Q42" s="830"/>
      <c r="R42" s="830"/>
      <c r="S42" s="830"/>
      <c r="T42" s="830"/>
      <c r="U42" s="830"/>
      <c r="V42" s="830"/>
      <c r="W42" s="831"/>
    </row>
    <row r="43" spans="1:26" x14ac:dyDescent="0.25">
      <c r="A43" s="152"/>
      <c r="B43" s="183" t="s">
        <v>758</v>
      </c>
      <c r="C43" s="183" t="s">
        <v>759</v>
      </c>
      <c r="D43" s="183" t="s">
        <v>761</v>
      </c>
      <c r="E43" s="183" t="s">
        <v>762</v>
      </c>
      <c r="F43" s="183" t="s">
        <v>763</v>
      </c>
      <c r="G43" s="183" t="s">
        <v>764</v>
      </c>
      <c r="H43" s="183" t="s">
        <v>765</v>
      </c>
      <c r="I43" s="183" t="s">
        <v>766</v>
      </c>
      <c r="J43" s="183" t="s">
        <v>767</v>
      </c>
      <c r="K43" s="183" t="s">
        <v>768</v>
      </c>
      <c r="L43" s="183" t="s">
        <v>769</v>
      </c>
      <c r="M43" s="183" t="s">
        <v>770</v>
      </c>
      <c r="N43" s="183" t="s">
        <v>771</v>
      </c>
      <c r="O43" s="183" t="s">
        <v>772</v>
      </c>
      <c r="P43" s="183" t="s">
        <v>773</v>
      </c>
      <c r="Q43" s="183" t="s">
        <v>774</v>
      </c>
      <c r="R43" s="183" t="s">
        <v>775</v>
      </c>
      <c r="S43" s="183" t="s">
        <v>776</v>
      </c>
      <c r="T43" s="183" t="s">
        <v>777</v>
      </c>
      <c r="U43" s="183" t="s">
        <v>778</v>
      </c>
      <c r="V43" s="183" t="s">
        <v>779</v>
      </c>
      <c r="W43" s="184" t="s">
        <v>760</v>
      </c>
    </row>
    <row r="44" spans="1:26" x14ac:dyDescent="0.25">
      <c r="A44" s="185" t="s">
        <v>1139</v>
      </c>
      <c r="B44" s="186">
        <f>Profile!$A$14</f>
        <v>0</v>
      </c>
      <c r="C44" s="190">
        <f>IF('Previous BASE Implementation'!B3=$Z$1, Technical!$H$11, 'Previous BASE Implementation'!B2)</f>
        <v>0</v>
      </c>
      <c r="D44" s="190">
        <f>IF('Previous BASE Implementation'!C3=$Z$1, Technical!$H$15, 'Previous BASE Implementation'!C2)</f>
        <v>0</v>
      </c>
      <c r="E44" s="190">
        <f>IF('Previous BASE Implementation'!D3=$Z$1, Technical!$H$19, 'Previous BASE Implementation'!D2)</f>
        <v>0</v>
      </c>
      <c r="F44" s="190">
        <f>IF('Previous BASE Implementation'!E3=$Z$1, Technical!$H$29, 'Previous BASE Implementation'!E2)</f>
        <v>0</v>
      </c>
      <c r="G44" s="190">
        <f>IF('Previous BASE Implementation'!F3=$Z$1, Technical!$H$32, 'Previous BASE Implementation'!F2)</f>
        <v>0</v>
      </c>
      <c r="H44" s="190">
        <f>IF('Previous BASE Implementation'!G3=$Z$1, Technical!$H$35, 'Previous BASE Implementation'!G2)</f>
        <v>0</v>
      </c>
      <c r="I44" s="190">
        <f>IF('Previous BASE Implementation'!H3=$Z$1, Technical!$H$39, 'Previous BASE Implementation'!H2)</f>
        <v>0</v>
      </c>
      <c r="J44" s="190">
        <f>IF('Previous BASE Implementation'!I3=$Z$1, Technical!$H$43, 'Previous BASE Implementation'!I2)</f>
        <v>0</v>
      </c>
      <c r="K44" s="190">
        <f>IF('Previous BASE Implementation'!J3=$Z$1, Technical!$H$51, 'Previous BASE Implementation'!J2)</f>
        <v>0</v>
      </c>
      <c r="L44" s="190">
        <f>IF('Previous BASE Implementation'!K3=$Z$1, Technical!$H$59, 'Previous BASE Implementation'!K2)</f>
        <v>0</v>
      </c>
      <c r="M44" s="190">
        <f>IF('Previous BASE Implementation'!L3=$Z$1, Technical!$H$66, 'Previous BASE Implementation'!L2)</f>
        <v>0</v>
      </c>
      <c r="N44" s="190">
        <f>IF('Previous BASE Implementation'!M3=$Z$1, Technical!$H$76, 'Previous BASE Implementation'!M2)</f>
        <v>0</v>
      </c>
      <c r="O44" s="190">
        <f>IF('Previous BASE Implementation'!N3=$Z$1, Technical!$H$90, 'Previous BASE Implementation'!N2)</f>
        <v>0</v>
      </c>
      <c r="P44" s="190">
        <f>IF('Previous BASE Implementation'!O3=$Z$1, Technical!$H$98, 'Previous BASE Implementation'!O2)</f>
        <v>0</v>
      </c>
      <c r="Q44" s="190">
        <f>IF('Previous BASE Implementation'!P3=$Z$1, Technical!$H$109, 'Previous BASE Implementation'!P2)</f>
        <v>0</v>
      </c>
      <c r="R44" s="190">
        <f>IF('Previous BASE Implementation'!Q3=$Z$1, Technical!$H$125, 'Previous BASE Implementation'!Q2)</f>
        <v>0</v>
      </c>
      <c r="S44" s="190">
        <f>IF('Previous BASE Implementation'!R3=$Z$1, Technical!$H$131, 'Previous BASE Implementation'!R2)</f>
        <v>0</v>
      </c>
      <c r="T44" s="190">
        <f>IF('Previous BASE Implementation'!S3=$Z$1, Technical!$H$141, 'Previous BASE Implementation'!S2)</f>
        <v>0</v>
      </c>
      <c r="U44" s="190">
        <f>IF('Previous BASE Implementation'!T3=$Z$1, Technical!$H$147, 'Previous BASE Implementation'!T2)</f>
        <v>0</v>
      </c>
      <c r="V44" s="190">
        <f>IF('Previous BASE Implementation'!U3=$Z$1, Technical!$H$161, 'Previous BASE Implementation'!U2)</f>
        <v>0</v>
      </c>
      <c r="W44" s="191">
        <f>AVERAGE(C44:V44)</f>
        <v>0</v>
      </c>
    </row>
    <row r="45" spans="1:26" ht="15.75" thickBot="1" x14ac:dyDescent="0.3">
      <c r="A45" s="187" t="s">
        <v>1140</v>
      </c>
      <c r="B45" s="188">
        <f>Profile!$A$14</f>
        <v>0</v>
      </c>
      <c r="C45" s="192">
        <f>'Previous BASE Implementation'!B2</f>
        <v>0</v>
      </c>
      <c r="D45" s="192">
        <f>'Previous BASE Implementation'!C2</f>
        <v>0</v>
      </c>
      <c r="E45" s="192">
        <f>'Previous BASE Implementation'!D2</f>
        <v>0</v>
      </c>
      <c r="F45" s="192">
        <f>'Previous BASE Implementation'!E2</f>
        <v>0</v>
      </c>
      <c r="G45" s="192">
        <f>'Previous BASE Implementation'!F2</f>
        <v>0</v>
      </c>
      <c r="H45" s="192">
        <f>'Previous BASE Implementation'!G2</f>
        <v>0</v>
      </c>
      <c r="I45" s="192">
        <f>'Previous BASE Implementation'!H2</f>
        <v>0</v>
      </c>
      <c r="J45" s="192">
        <f>'Previous BASE Implementation'!I2</f>
        <v>0</v>
      </c>
      <c r="K45" s="192">
        <f>'Previous BASE Implementation'!J2</f>
        <v>0</v>
      </c>
      <c r="L45" s="192">
        <f>'Previous BASE Implementation'!K2</f>
        <v>0</v>
      </c>
      <c r="M45" s="192">
        <f>'Previous BASE Implementation'!L2</f>
        <v>0</v>
      </c>
      <c r="N45" s="192">
        <f>'Previous BASE Implementation'!M2</f>
        <v>0</v>
      </c>
      <c r="O45" s="192">
        <f>'Previous BASE Implementation'!N2</f>
        <v>0</v>
      </c>
      <c r="P45" s="192">
        <f>'Previous BASE Implementation'!O2</f>
        <v>0</v>
      </c>
      <c r="Q45" s="192">
        <f>'Previous BASE Implementation'!P2</f>
        <v>0</v>
      </c>
      <c r="R45" s="192">
        <f>'Previous BASE Implementation'!Q2</f>
        <v>0</v>
      </c>
      <c r="S45" s="192">
        <f>'Previous BASE Implementation'!R2</f>
        <v>0</v>
      </c>
      <c r="T45" s="192">
        <f>'Previous BASE Implementation'!S2</f>
        <v>0</v>
      </c>
      <c r="U45" s="192">
        <f>'Previous BASE Implementation'!T2</f>
        <v>0</v>
      </c>
      <c r="V45" s="192">
        <f>'Previous BASE Implementation'!U2</f>
        <v>0</v>
      </c>
      <c r="W45" s="193">
        <f>'Previous BASE Implementation'!V2</f>
        <v>0</v>
      </c>
      <c r="Y45" s="350"/>
      <c r="Z45" s="351"/>
    </row>
    <row r="46" spans="1:26" ht="16.5" thickTop="1" thickBot="1" x14ac:dyDescent="0.3">
      <c r="A46" s="180"/>
      <c r="B46" s="180"/>
      <c r="C46" s="180"/>
      <c r="D46" s="180"/>
      <c r="E46" s="180"/>
      <c r="F46" s="180"/>
      <c r="G46" s="180"/>
      <c r="H46" s="180"/>
      <c r="I46" s="180"/>
      <c r="J46" s="180"/>
      <c r="K46" s="180"/>
      <c r="L46" s="180"/>
      <c r="M46" s="180"/>
      <c r="N46" s="180"/>
      <c r="O46" s="180"/>
      <c r="P46" s="180"/>
      <c r="Q46" s="180"/>
      <c r="R46" s="180"/>
      <c r="S46" s="180"/>
      <c r="T46" s="180"/>
      <c r="U46" s="180"/>
      <c r="V46" s="180"/>
      <c r="W46" s="180"/>
    </row>
    <row r="47" spans="1:26" ht="16.5" thickTop="1" thickBot="1" x14ac:dyDescent="0.3">
      <c r="A47" s="108"/>
      <c r="B47" s="189" t="s">
        <v>781</v>
      </c>
      <c r="C47" s="181">
        <f>C44-C45</f>
        <v>0</v>
      </c>
      <c r="D47" s="181">
        <f t="shared" ref="D47:W47" si="1">D44-D45</f>
        <v>0</v>
      </c>
      <c r="E47" s="181">
        <f t="shared" si="1"/>
        <v>0</v>
      </c>
      <c r="F47" s="181">
        <f t="shared" si="1"/>
        <v>0</v>
      </c>
      <c r="G47" s="181">
        <f t="shared" si="1"/>
        <v>0</v>
      </c>
      <c r="H47" s="181">
        <f t="shared" si="1"/>
        <v>0</v>
      </c>
      <c r="I47" s="181">
        <f t="shared" si="1"/>
        <v>0</v>
      </c>
      <c r="J47" s="181">
        <f t="shared" si="1"/>
        <v>0</v>
      </c>
      <c r="K47" s="181">
        <f t="shared" si="1"/>
        <v>0</v>
      </c>
      <c r="L47" s="181">
        <f t="shared" si="1"/>
        <v>0</v>
      </c>
      <c r="M47" s="181">
        <f t="shared" si="1"/>
        <v>0</v>
      </c>
      <c r="N47" s="181">
        <f t="shared" si="1"/>
        <v>0</v>
      </c>
      <c r="O47" s="181">
        <f t="shared" si="1"/>
        <v>0</v>
      </c>
      <c r="P47" s="181">
        <f t="shared" si="1"/>
        <v>0</v>
      </c>
      <c r="Q47" s="181">
        <f t="shared" si="1"/>
        <v>0</v>
      </c>
      <c r="R47" s="181">
        <f t="shared" si="1"/>
        <v>0</v>
      </c>
      <c r="S47" s="181">
        <f t="shared" si="1"/>
        <v>0</v>
      </c>
      <c r="T47" s="181">
        <f t="shared" si="1"/>
        <v>0</v>
      </c>
      <c r="U47" s="181">
        <f t="shared" si="1"/>
        <v>0</v>
      </c>
      <c r="V47" s="181">
        <f t="shared" si="1"/>
        <v>0</v>
      </c>
      <c r="W47" s="182">
        <f t="shared" si="1"/>
        <v>0</v>
      </c>
    </row>
    <row r="48" spans="1:26" ht="15.75" thickTop="1" x14ac:dyDescent="0.25"/>
    <row r="56" spans="24:25" x14ac:dyDescent="0.25">
      <c r="X56" s="108"/>
      <c r="Y56" s="108"/>
    </row>
    <row r="57" spans="24:25" x14ac:dyDescent="0.25">
      <c r="X57" s="108"/>
      <c r="Y57" s="108"/>
    </row>
    <row r="58" spans="24:25" x14ac:dyDescent="0.25">
      <c r="X58" s="108"/>
      <c r="Y58" s="108"/>
    </row>
  </sheetData>
  <mergeCells count="2">
    <mergeCell ref="A1:W1"/>
    <mergeCell ref="A42:W42"/>
  </mergeCells>
  <conditionalFormatting sqref="C6:W6">
    <cfRule type="cellIs" dxfId="86" priority="19" operator="equal">
      <formula>0</formula>
    </cfRule>
    <cfRule type="cellIs" dxfId="85" priority="23" operator="greaterThan">
      <formula>0</formula>
    </cfRule>
    <cfRule type="cellIs" dxfId="84" priority="24" operator="lessThan">
      <formula>0</formula>
    </cfRule>
  </conditionalFormatting>
  <conditionalFormatting sqref="C47:W47">
    <cfRule type="cellIs" dxfId="83" priority="20" operator="equal">
      <formula>0</formula>
    </cfRule>
    <cfRule type="cellIs" dxfId="82" priority="21" operator="greaterThan">
      <formula>0</formula>
    </cfRule>
    <cfRule type="cellIs" dxfId="81" priority="22" operator="lessThan">
      <formula>0</formula>
    </cfRule>
  </conditionalFormatting>
  <conditionalFormatting sqref="C3:W4">
    <cfRule type="cellIs" dxfId="80" priority="16" operator="between">
      <formula>0.7</formula>
      <formula>0.899999</formula>
    </cfRule>
    <cfRule type="cellIs" dxfId="79" priority="17" operator="between">
      <formula>0</formula>
      <formula>0.6999999</formula>
    </cfRule>
    <cfRule type="cellIs" dxfId="78" priority="18" operator="greaterThanOrEqual">
      <formula>0.9</formula>
    </cfRule>
  </conditionalFormatting>
  <conditionalFormatting sqref="C45:W45">
    <cfRule type="cellIs" dxfId="77" priority="13" operator="between">
      <formula>0.7</formula>
      <formula>0.899999</formula>
    </cfRule>
    <cfRule type="cellIs" dxfId="76" priority="14" operator="between">
      <formula>0</formula>
      <formula>0.6999999</formula>
    </cfRule>
    <cfRule type="cellIs" dxfId="75" priority="15" operator="greaterThanOrEqual">
      <formula>0.9</formula>
    </cfRule>
  </conditionalFormatting>
  <conditionalFormatting sqref="C44">
    <cfRule type="cellIs" dxfId="74" priority="10" operator="between">
      <formula>0.7</formula>
      <formula>0.899999</formula>
    </cfRule>
    <cfRule type="cellIs" dxfId="73" priority="11" operator="between">
      <formula>0</formula>
      <formula>0.6999999</formula>
    </cfRule>
    <cfRule type="cellIs" dxfId="72" priority="12" operator="greaterThanOrEqual">
      <formula>0.9</formula>
    </cfRule>
  </conditionalFormatting>
  <conditionalFormatting sqref="D44:W44">
    <cfRule type="cellIs" dxfId="71" priority="7" operator="between">
      <formula>0.7</formula>
      <formula>0.899999</formula>
    </cfRule>
    <cfRule type="cellIs" dxfId="70" priority="8" operator="between">
      <formula>0</formula>
      <formula>0.6999999</formula>
    </cfRule>
    <cfRule type="cellIs" dxfId="69" priority="9" operator="greaterThanOrEqual">
      <formula>0.9</formula>
    </cfRule>
  </conditionalFormatting>
  <conditionalFormatting sqref="Y11">
    <cfRule type="containsText" dxfId="68" priority="1" operator="containsText" text="WARNING!!!">
      <formula>NOT(ISERROR(SEARCH("WARNING!!!",Y11)))</formula>
    </cfRule>
    <cfRule type="containsText" dxfId="67" priority="2" operator="containsText" text="This page is used for a">
      <formula>NOT(ISERROR(SEARCH("This page is used for a",Y11)))</formula>
    </cfRule>
    <cfRule type="containsText" dxfId="66" priority="3" operator="containsText" text="WARNING!!!">
      <formula>NOT(ISERROR(SEARCH("WARNING!!!",Y11)))</formula>
    </cfRule>
  </conditionalFormatting>
  <pageMargins left="0.7" right="0.7" top="0.75" bottom="0.75" header="0.3" footer="0.3"/>
  <pageSetup scale="44" fitToHeight="0" orientation="portrait" horizontalDpi="1200" verticalDpi="1200" r:id="rId1"/>
  <headerFooter>
    <oddHeader>&amp;C&amp;"-,Bold"&amp;20&amp;KFF0000SENSITIVE SECURITY INFORMATION</oddHeader>
    <oddFooter>&amp;C&amp;G</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workbookViewId="0">
      <selection activeCell="B1" sqref="B1"/>
    </sheetView>
  </sheetViews>
  <sheetFormatPr defaultColWidth="9.140625" defaultRowHeight="15" x14ac:dyDescent="0.25"/>
  <cols>
    <col min="1" max="1" width="9.28515625" style="292" bestFit="1" customWidth="1"/>
    <col min="2" max="2" width="65" style="295" customWidth="1"/>
    <col min="3" max="3" width="27.42578125" style="295" bestFit="1" customWidth="1"/>
    <col min="4" max="4" width="30.5703125" style="281" bestFit="1" customWidth="1"/>
    <col min="5" max="5" width="12.28515625" style="281" bestFit="1" customWidth="1"/>
    <col min="6" max="6" width="41.28515625" style="281" customWidth="1"/>
    <col min="7" max="7" width="19.85546875" style="292" bestFit="1" customWidth="1"/>
    <col min="8" max="8" width="6.85546875" style="281" bestFit="1" customWidth="1"/>
    <col min="9" max="9" width="6.42578125" style="281" bestFit="1" customWidth="1"/>
    <col min="10" max="10" width="10" style="281" bestFit="1" customWidth="1"/>
    <col min="11" max="11" width="6" style="281" bestFit="1" customWidth="1"/>
    <col min="12" max="16384" width="9.140625" style="281"/>
  </cols>
  <sheetData>
    <row r="1" spans="1:12" ht="19.5" thickTop="1" x14ac:dyDescent="0.25">
      <c r="A1" s="426" t="s">
        <v>537</v>
      </c>
      <c r="B1" s="427" t="s">
        <v>3</v>
      </c>
      <c r="C1" s="427" t="s">
        <v>1167</v>
      </c>
      <c r="D1" s="428" t="s">
        <v>542</v>
      </c>
      <c r="E1" s="428" t="s">
        <v>539</v>
      </c>
      <c r="F1" s="428" t="s">
        <v>540</v>
      </c>
      <c r="G1" s="428" t="s">
        <v>1138</v>
      </c>
      <c r="H1" s="429" t="s">
        <v>757</v>
      </c>
      <c r="I1" s="430" t="s">
        <v>979</v>
      </c>
      <c r="J1" s="431" t="s">
        <v>978</v>
      </c>
      <c r="K1" s="432" t="s">
        <v>980</v>
      </c>
      <c r="L1" s="433"/>
    </row>
    <row r="2" spans="1:12" ht="31.5" x14ac:dyDescent="0.25">
      <c r="A2" s="434" t="s">
        <v>759</v>
      </c>
      <c r="B2" s="435" t="str">
        <f>'Comprehensive Summary'!B15</f>
        <v>Have a Designated Security Coordinator</v>
      </c>
      <c r="C2" s="436" t="s">
        <v>1169</v>
      </c>
      <c r="D2" s="436" t="s">
        <v>1168</v>
      </c>
      <c r="E2" s="143" t="s">
        <v>504</v>
      </c>
      <c r="F2" s="437" t="str">
        <f>IF(G2&lt;0.9,"1 High Priority - Immediate Corrective Actions Recommended", "Component Met - Maintain Situational Awareness")</f>
        <v>1 High Priority - Immediate Corrective Actions Recommended</v>
      </c>
      <c r="G2" s="438">
        <f>IF(Profile!$A$12="Yes - Targeted SAI's", 'Targeted SAI Charting'!$C$3, 'Comprehensive Summary'!C15)</f>
        <v>0</v>
      </c>
      <c r="H2" s="439"/>
      <c r="I2" s="440">
        <f t="shared" ref="I2:I18" si="0">IF(F2="1 High Priority - Immediate Corrective Actions Recommended", 1, "")</f>
        <v>1</v>
      </c>
      <c r="J2" s="440" t="str">
        <f t="shared" ref="J2:J18" si="1">IF(F2="2 Medium Priority - Prompt Corrective Actions Recommended", 1, "")</f>
        <v/>
      </c>
      <c r="K2" s="441" t="str">
        <f t="shared" ref="K2:K18" si="2">IF(F2="3 Low Priority - Corrective Actions Recommended To Be Taken At Earliest Convenience.", 1, "")</f>
        <v/>
      </c>
    </row>
    <row r="3" spans="1:12" ht="31.5" x14ac:dyDescent="0.25">
      <c r="A3" s="434" t="s">
        <v>761</v>
      </c>
      <c r="B3" s="435" t="str">
        <f>'Comprehensive Summary'!B16</f>
        <v xml:space="preserve">Conduct a Thorough Vulnerability Assessment </v>
      </c>
      <c r="C3" s="436" t="s">
        <v>1169</v>
      </c>
      <c r="D3" s="436" t="s">
        <v>1168</v>
      </c>
      <c r="E3" s="144" t="s">
        <v>523</v>
      </c>
      <c r="F3" s="437" t="str">
        <f>IF(G3&lt;0.9,"2 Medium Priority - Prompt Corrective Actions Recommended", "Component Met - Maintain Situational Awareness")</f>
        <v>2 Medium Priority - Prompt Corrective Actions Recommended</v>
      </c>
      <c r="G3" s="438">
        <f>IF(Profile!$A$12="Yes - Targeted SAI's", 'Targeted SAI Charting'!$D$3, 'Comprehensive Summary'!C16)</f>
        <v>0</v>
      </c>
      <c r="H3" s="439"/>
      <c r="I3" s="440" t="str">
        <f t="shared" si="0"/>
        <v/>
      </c>
      <c r="J3" s="440">
        <f t="shared" si="1"/>
        <v>1</v>
      </c>
      <c r="K3" s="441" t="str">
        <f t="shared" si="2"/>
        <v/>
      </c>
    </row>
    <row r="4" spans="1:12" ht="31.5" x14ac:dyDescent="0.25">
      <c r="A4" s="434" t="s">
        <v>762</v>
      </c>
      <c r="B4" s="435" t="str">
        <f>'Comprehensive Summary'!B17</f>
        <v>Develop a Security Plan (Security Specific Protocols)</v>
      </c>
      <c r="C4" s="436" t="s">
        <v>1169</v>
      </c>
      <c r="D4" s="436" t="s">
        <v>1168</v>
      </c>
      <c r="E4" s="143" t="s">
        <v>504</v>
      </c>
      <c r="F4" s="437" t="str">
        <f t="shared" ref="F4:F5" si="3">IF(G4&lt;0.9,"1 High Priority - Immediate Corrective Actions Recommended", "Component Met - Maintain Situational Awareness")</f>
        <v>1 High Priority - Immediate Corrective Actions Recommended</v>
      </c>
      <c r="G4" s="438">
        <f>IF(Profile!$A$12="Yes - Targeted SAI's", 'Targeted SAI Charting'!$E$3, 'Comprehensive Summary'!C17)</f>
        <v>0</v>
      </c>
      <c r="H4" s="439"/>
      <c r="I4" s="440">
        <f t="shared" si="0"/>
        <v>1</v>
      </c>
      <c r="J4" s="440" t="str">
        <f t="shared" si="1"/>
        <v/>
      </c>
      <c r="K4" s="441" t="str">
        <f t="shared" si="2"/>
        <v/>
      </c>
    </row>
    <row r="5" spans="1:12" ht="31.5" x14ac:dyDescent="0.25">
      <c r="A5" s="434" t="s">
        <v>763</v>
      </c>
      <c r="B5" s="435" t="str">
        <f>'Comprehensive Summary'!B18</f>
        <v>Plan for Emergency Response &amp; Continuity of Operations</v>
      </c>
      <c r="C5" s="436" t="s">
        <v>1169</v>
      </c>
      <c r="D5" s="436" t="s">
        <v>1168</v>
      </c>
      <c r="E5" s="143" t="s">
        <v>504</v>
      </c>
      <c r="F5" s="437" t="str">
        <f t="shared" si="3"/>
        <v>1 High Priority - Immediate Corrective Actions Recommended</v>
      </c>
      <c r="G5" s="438">
        <f>IF(Profile!$A$12="Yes - Targeted SAI's", 'Targeted SAI Charting'!$F$3, 'Comprehensive Summary'!C18)</f>
        <v>0</v>
      </c>
      <c r="H5" s="439"/>
      <c r="I5" s="440">
        <f t="shared" si="0"/>
        <v>1</v>
      </c>
      <c r="J5" s="440" t="str">
        <f t="shared" si="1"/>
        <v/>
      </c>
      <c r="K5" s="441" t="str">
        <f t="shared" si="2"/>
        <v/>
      </c>
    </row>
    <row r="6" spans="1:12" ht="31.5" x14ac:dyDescent="0.25">
      <c r="A6" s="434" t="s">
        <v>764</v>
      </c>
      <c r="B6" s="435" t="str">
        <f>'Comprehensive Summary'!B19</f>
        <v>Develop a Communications Plan</v>
      </c>
      <c r="C6" s="436" t="s">
        <v>1169</v>
      </c>
      <c r="D6" s="436" t="s">
        <v>1168</v>
      </c>
      <c r="E6" s="144" t="s">
        <v>523</v>
      </c>
      <c r="F6" s="437" t="str">
        <f>IF(G6&lt;0.9,"2 Medium Priority - Prompt Corrective Actions Recommended", "Component Met - Maintain Situational Awareness")</f>
        <v>2 Medium Priority - Prompt Corrective Actions Recommended</v>
      </c>
      <c r="G6" s="438">
        <f>IF(Profile!$A$12="Yes - Targeted SAI's", 'Targeted SAI Charting'!$G$3, 'Comprehensive Summary'!C19)</f>
        <v>0</v>
      </c>
      <c r="H6" s="439"/>
      <c r="I6" s="440" t="str">
        <f t="shared" si="0"/>
        <v/>
      </c>
      <c r="J6" s="440">
        <f t="shared" si="1"/>
        <v>1</v>
      </c>
      <c r="K6" s="441" t="str">
        <f t="shared" si="2"/>
        <v/>
      </c>
    </row>
    <row r="7" spans="1:12" ht="47.25" x14ac:dyDescent="0.25">
      <c r="A7" s="434" t="s">
        <v>765</v>
      </c>
      <c r="B7" s="435" t="str">
        <f>'Comprehensive Summary'!B20</f>
        <v>Safeguard Business and Security Critical Information</v>
      </c>
      <c r="C7" s="436" t="s">
        <v>1169</v>
      </c>
      <c r="D7" s="436" t="s">
        <v>1168</v>
      </c>
      <c r="E7" s="145" t="s">
        <v>528</v>
      </c>
      <c r="F7" s="437" t="str">
        <f>IF(G7&lt;0.9,"3 Low Priority - Corrective Actions Recommended To Be Taken At Earliest Convenience.", "Component Met - Maintain Situational Awareness")</f>
        <v>3 Low Priority - Corrective Actions Recommended To Be Taken At Earliest Convenience.</v>
      </c>
      <c r="G7" s="438">
        <f>IF(Profile!$A$12="Yes - Targeted SAI's", 'Targeted SAI Charting'!$H$3, 'Comprehensive Summary'!C20)</f>
        <v>0</v>
      </c>
      <c r="H7" s="439"/>
      <c r="I7" s="440" t="str">
        <f t="shared" si="0"/>
        <v/>
      </c>
      <c r="J7" s="440" t="str">
        <f t="shared" si="1"/>
        <v/>
      </c>
      <c r="K7" s="441">
        <f t="shared" si="2"/>
        <v>1</v>
      </c>
    </row>
    <row r="8" spans="1:12" ht="47.25" x14ac:dyDescent="0.25">
      <c r="A8" s="434" t="s">
        <v>766</v>
      </c>
      <c r="B8" s="435" t="str">
        <f>'Comprehensive Summary'!B21</f>
        <v xml:space="preserve">Be Aware of Industry Security Best Practices. </v>
      </c>
      <c r="C8" s="436" t="s">
        <v>1169</v>
      </c>
      <c r="D8" s="436" t="s">
        <v>1168</v>
      </c>
      <c r="E8" s="145" t="s">
        <v>528</v>
      </c>
      <c r="F8" s="437" t="str">
        <f>IF(G8&lt;0.9,"3 Low Priority - Corrective Actions Recommended To Be Taken At Earliest Convenience.", "Component Met - Maintain Situational Awareness")</f>
        <v>3 Low Priority - Corrective Actions Recommended To Be Taken At Earliest Convenience.</v>
      </c>
      <c r="G8" s="438">
        <f>IF(Profile!$A$12="Yes - Targeted SAI's", 'Targeted SAI Charting'!$I$3, 'Comprehensive Summary'!C21)</f>
        <v>0</v>
      </c>
      <c r="H8" s="439"/>
      <c r="I8" s="440" t="str">
        <f t="shared" si="0"/>
        <v/>
      </c>
      <c r="J8" s="440" t="str">
        <f t="shared" si="1"/>
        <v/>
      </c>
      <c r="K8" s="441">
        <f t="shared" si="2"/>
        <v>1</v>
      </c>
    </row>
    <row r="9" spans="1:12" ht="31.5" x14ac:dyDescent="0.25">
      <c r="A9" s="434" t="s">
        <v>767</v>
      </c>
      <c r="B9" s="435" t="str">
        <f>'Comprehensive Summary'!B22</f>
        <v>Conduct Licensing &amp; Background Checks for  Drivers / Employees / Contractors</v>
      </c>
      <c r="C9" s="436" t="s">
        <v>1169</v>
      </c>
      <c r="D9" s="436" t="s">
        <v>1168</v>
      </c>
      <c r="E9" s="143" t="s">
        <v>504</v>
      </c>
      <c r="F9" s="437" t="str">
        <f t="shared" ref="F9:F11" si="4">IF(G9&lt;0.9,"1 High Priority - Immediate Corrective Actions Recommended", "Component Met - Maintain Situational Awareness")</f>
        <v>1 High Priority - Immediate Corrective Actions Recommended</v>
      </c>
      <c r="G9" s="438">
        <f>IF(Profile!$A$12="Yes - Targeted SAI's", 'Targeted SAI Charting'!$J$3, 'Comprehensive Summary'!C22)</f>
        <v>0</v>
      </c>
      <c r="H9" s="439"/>
      <c r="I9" s="440">
        <f t="shared" si="0"/>
        <v>1</v>
      </c>
      <c r="J9" s="440" t="str">
        <f t="shared" si="1"/>
        <v/>
      </c>
      <c r="K9" s="441" t="str">
        <f t="shared" si="2"/>
        <v/>
      </c>
    </row>
    <row r="10" spans="1:12" ht="31.5" x14ac:dyDescent="0.25">
      <c r="A10" s="434" t="s">
        <v>768</v>
      </c>
      <c r="B10" s="435" t="str">
        <f>'Comprehensive Summary'!B23</f>
        <v xml:space="preserve">Develop and Follow Security Training Plan(s) </v>
      </c>
      <c r="C10" s="436" t="s">
        <v>1169</v>
      </c>
      <c r="D10" s="436" t="s">
        <v>1168</v>
      </c>
      <c r="E10" s="143" t="s">
        <v>504</v>
      </c>
      <c r="F10" s="437" t="str">
        <f t="shared" si="4"/>
        <v>1 High Priority - Immediate Corrective Actions Recommended</v>
      </c>
      <c r="G10" s="438">
        <f>IF(Profile!$A$12="Yes - Targeted SAI's", 'Targeted SAI Charting'!$K$3, 'Comprehensive Summary'!C23)</f>
        <v>0</v>
      </c>
      <c r="H10" s="439"/>
      <c r="I10" s="440">
        <f t="shared" si="0"/>
        <v>1</v>
      </c>
      <c r="J10" s="440" t="str">
        <f t="shared" si="1"/>
        <v/>
      </c>
      <c r="K10" s="441" t="str">
        <f t="shared" si="2"/>
        <v/>
      </c>
    </row>
    <row r="11" spans="1:12" ht="31.5" x14ac:dyDescent="0.25">
      <c r="A11" s="434" t="s">
        <v>769</v>
      </c>
      <c r="B11" s="435" t="str">
        <f>'Comprehensive Summary'!B24</f>
        <v>Participates in Security Exercises &amp; Drills</v>
      </c>
      <c r="C11" s="436" t="s">
        <v>1169</v>
      </c>
      <c r="D11" s="436" t="s">
        <v>1168</v>
      </c>
      <c r="E11" s="143" t="s">
        <v>504</v>
      </c>
      <c r="F11" s="437" t="str">
        <f t="shared" si="4"/>
        <v>1 High Priority - Immediate Corrective Actions Recommended</v>
      </c>
      <c r="G11" s="438">
        <f>IF(Profile!$A$12="Yes - Targeted SAI's", 'Targeted SAI Charting'!$L$3, 'Comprehensive Summary'!C24)</f>
        <v>0</v>
      </c>
      <c r="H11" s="439"/>
      <c r="I11" s="440">
        <f t="shared" si="0"/>
        <v>1</v>
      </c>
      <c r="J11" s="440" t="str">
        <f t="shared" si="1"/>
        <v/>
      </c>
      <c r="K11" s="441" t="str">
        <f t="shared" si="2"/>
        <v/>
      </c>
    </row>
    <row r="12" spans="1:12" ht="31.5" x14ac:dyDescent="0.25">
      <c r="A12" s="434" t="s">
        <v>770</v>
      </c>
      <c r="B12" s="435" t="str">
        <f>'Comprehensive Summary'!B25</f>
        <v>Maintain Facility Access Control</v>
      </c>
      <c r="C12" s="436" t="s">
        <v>1169</v>
      </c>
      <c r="D12" s="436" t="s">
        <v>1168</v>
      </c>
      <c r="E12" s="144" t="s">
        <v>523</v>
      </c>
      <c r="F12" s="437" t="str">
        <f t="shared" ref="F12" si="5">IF(G12&lt;0.9,"2 Medium Priority - Prompt Corrective Actions Recommended", "Component Met - Maintain Situational Awareness")</f>
        <v>2 Medium Priority - Prompt Corrective Actions Recommended</v>
      </c>
      <c r="G12" s="438">
        <f>IF(Profile!$A$12="Yes - Targeted SAI's", 'Targeted SAI Charting'!$M$3, 'Comprehensive Summary'!C25)</f>
        <v>0</v>
      </c>
      <c r="H12" s="439"/>
      <c r="I12" s="440" t="str">
        <f t="shared" si="0"/>
        <v/>
      </c>
      <c r="J12" s="440">
        <f t="shared" si="1"/>
        <v>1</v>
      </c>
      <c r="K12" s="441" t="str">
        <f t="shared" si="2"/>
        <v/>
      </c>
    </row>
    <row r="13" spans="1:12" ht="31.5" x14ac:dyDescent="0.25">
      <c r="A13" s="434" t="s">
        <v>771</v>
      </c>
      <c r="B13" s="435" t="str">
        <f>'Comprehensive Summary'!B26</f>
        <v>Implement Strong Physical Security at all Locations</v>
      </c>
      <c r="C13" s="436" t="s">
        <v>1169</v>
      </c>
      <c r="D13" s="436" t="s">
        <v>1168</v>
      </c>
      <c r="E13" s="144" t="s">
        <v>523</v>
      </c>
      <c r="F13" s="437" t="str">
        <f>IF(G13&lt;0.9,"2 Medium Priority - Prompt Corrective Actions Recommended", "Component Met - Maintain Situational Awareness")</f>
        <v>2 Medium Priority - Prompt Corrective Actions Recommended</v>
      </c>
      <c r="G13" s="438">
        <f>IF(Profile!$A$12="Yes - Targeted SAI's", 'Targeted SAI Charting'!$N$3, 'Comprehensive Summary'!C26)</f>
        <v>0</v>
      </c>
      <c r="H13" s="439"/>
      <c r="I13" s="440" t="str">
        <f t="shared" si="0"/>
        <v/>
      </c>
      <c r="J13" s="440">
        <f t="shared" si="1"/>
        <v>1</v>
      </c>
      <c r="K13" s="441" t="str">
        <f t="shared" si="2"/>
        <v/>
      </c>
    </row>
    <row r="14" spans="1:12" ht="31.5" x14ac:dyDescent="0.25">
      <c r="A14" s="434" t="s">
        <v>772</v>
      </c>
      <c r="B14" s="435" t="str">
        <f>'Comprehensive Summary'!B27</f>
        <v>Enhance Internal and External Cyber Security</v>
      </c>
      <c r="C14" s="436" t="s">
        <v>1169</v>
      </c>
      <c r="D14" s="436" t="s">
        <v>1168</v>
      </c>
      <c r="E14" s="144" t="s">
        <v>523</v>
      </c>
      <c r="F14" s="437" t="str">
        <f t="shared" ref="F14" si="6">IF(G14&lt;0.9,"2 Medium Priority - Prompt Corrective Actions Recommended", "Component Met - Maintain Situational Awareness")</f>
        <v>2 Medium Priority - Prompt Corrective Actions Recommended</v>
      </c>
      <c r="G14" s="438">
        <f>IF(Profile!$A$12="Yes - Targeted SAI's", 'Targeted SAI Charting'!$O$3, 'Comprehensive Summary'!C27)</f>
        <v>0</v>
      </c>
      <c r="H14" s="439"/>
      <c r="I14" s="440" t="str">
        <f t="shared" si="0"/>
        <v/>
      </c>
      <c r="J14" s="440">
        <f t="shared" si="1"/>
        <v>1</v>
      </c>
      <c r="K14" s="441" t="str">
        <f t="shared" si="2"/>
        <v/>
      </c>
    </row>
    <row r="15" spans="1:12" ht="31.5" x14ac:dyDescent="0.25">
      <c r="A15" s="434" t="s">
        <v>773</v>
      </c>
      <c r="B15" s="435" t="str">
        <f>'Comprehensive Summary'!B28</f>
        <v>Develop a Robust Vehicle Security Program</v>
      </c>
      <c r="C15" s="436" t="s">
        <v>1169</v>
      </c>
      <c r="D15" s="436" t="s">
        <v>1168</v>
      </c>
      <c r="E15" s="143" t="s">
        <v>504</v>
      </c>
      <c r="F15" s="437" t="str">
        <f t="shared" ref="F15:F16" si="7">IF(G15&lt;0.9,"1 High Priority - Immediate Corrective Actions Recommended", "Component Met - Maintain Situational Awareness")</f>
        <v>1 High Priority - Immediate Corrective Actions Recommended</v>
      </c>
      <c r="G15" s="438">
        <f>IF(Profile!$A$12="Yes - Targeted SAI's", 'Targeted SAI Charting'!$P$3, 'Comprehensive Summary'!C28)</f>
        <v>0</v>
      </c>
      <c r="H15" s="439"/>
      <c r="I15" s="440">
        <f t="shared" si="0"/>
        <v>1</v>
      </c>
      <c r="J15" s="440" t="str">
        <f t="shared" si="1"/>
        <v/>
      </c>
      <c r="K15" s="441" t="str">
        <f t="shared" si="2"/>
        <v/>
      </c>
    </row>
    <row r="16" spans="1:12" ht="31.5" x14ac:dyDescent="0.25">
      <c r="A16" s="434" t="s">
        <v>774</v>
      </c>
      <c r="B16" s="435" t="str">
        <f>'Comprehensive Summary'!B29</f>
        <v xml:space="preserve">Develop a Solid Cargo/Passenger Security Program.  </v>
      </c>
      <c r="C16" s="436" t="s">
        <v>1169</v>
      </c>
      <c r="D16" s="436" t="s">
        <v>1168</v>
      </c>
      <c r="E16" s="143" t="s">
        <v>504</v>
      </c>
      <c r="F16" s="437" t="str">
        <f t="shared" si="7"/>
        <v>Component Met - Maintain Situational Awareness</v>
      </c>
      <c r="G16" s="438" t="str">
        <f>IF(Profile!$A$12="Yes - Targeted SAI's", 'Targeted SAI Charting'!$Q$3, 'Comprehensive Summary'!C29)</f>
        <v>N/A</v>
      </c>
      <c r="H16" s="439"/>
      <c r="I16" s="440" t="str">
        <f t="shared" si="0"/>
        <v/>
      </c>
      <c r="J16" s="440" t="str">
        <f t="shared" si="1"/>
        <v/>
      </c>
      <c r="K16" s="441" t="str">
        <f t="shared" si="2"/>
        <v/>
      </c>
    </row>
    <row r="17" spans="1:11" ht="31.5" x14ac:dyDescent="0.25">
      <c r="A17" s="434" t="s">
        <v>775</v>
      </c>
      <c r="B17" s="435" t="str">
        <f>'Comprehensive Summary'!B30</f>
        <v xml:space="preserve">Plan for High Alert Level Contingencies  </v>
      </c>
      <c r="C17" s="436" t="s">
        <v>1169</v>
      </c>
      <c r="D17" s="436" t="s">
        <v>1168</v>
      </c>
      <c r="E17" s="144" t="s">
        <v>523</v>
      </c>
      <c r="F17" s="437" t="str">
        <f>IF(G17&lt;0.9,"2 Medium Priority - Prompt Corrective Actions Recommended", "Component Met - Maintain Situational Awareness")</f>
        <v>2 Medium Priority - Prompt Corrective Actions Recommended</v>
      </c>
      <c r="G17" s="438">
        <f>IF(Profile!$A$12="Yes - Targeted SAI's", 'Targeted SAI Charting'!$R$3, 'Comprehensive Summary'!C30)</f>
        <v>0</v>
      </c>
      <c r="H17" s="439"/>
      <c r="I17" s="440" t="str">
        <f t="shared" si="0"/>
        <v/>
      </c>
      <c r="J17" s="440">
        <f t="shared" si="1"/>
        <v>1</v>
      </c>
      <c r="K17" s="441" t="str">
        <f t="shared" si="2"/>
        <v/>
      </c>
    </row>
    <row r="18" spans="1:11" ht="31.5" x14ac:dyDescent="0.25">
      <c r="A18" s="434" t="s">
        <v>776</v>
      </c>
      <c r="B18" s="435" t="str">
        <f>'Comprehensive Summary'!B31</f>
        <v>Conduct Regular Security Inspections</v>
      </c>
      <c r="C18" s="436" t="s">
        <v>1169</v>
      </c>
      <c r="D18" s="436" t="s">
        <v>1168</v>
      </c>
      <c r="E18" s="143" t="s">
        <v>504</v>
      </c>
      <c r="F18" s="437" t="str">
        <f t="shared" ref="F18:F19" si="8">IF(G18&lt;0.9,"1 High Priority - Immediate Corrective Actions Recommended", "Component Met - Maintain Situational Awareness")</f>
        <v>1 High Priority - Immediate Corrective Actions Recommended</v>
      </c>
      <c r="G18" s="438">
        <f>IF(Profile!$A$12="Yes - Targeted SAI's", 'Targeted SAI Charting'!$S$3, 'Comprehensive Summary'!C31)</f>
        <v>0</v>
      </c>
      <c r="H18" s="439"/>
      <c r="I18" s="440">
        <f t="shared" si="0"/>
        <v>1</v>
      </c>
      <c r="J18" s="440" t="str">
        <f t="shared" si="1"/>
        <v/>
      </c>
      <c r="K18" s="441" t="str">
        <f t="shared" si="2"/>
        <v/>
      </c>
    </row>
    <row r="19" spans="1:11" ht="31.5" x14ac:dyDescent="0.25">
      <c r="A19" s="434" t="s">
        <v>777</v>
      </c>
      <c r="B19" s="435" t="str">
        <f>'Comprehensive Summary'!B32</f>
        <v>Have Procedures for Reporting Suspicious Activities</v>
      </c>
      <c r="C19" s="436" t="s">
        <v>1169</v>
      </c>
      <c r="D19" s="436" t="s">
        <v>1168</v>
      </c>
      <c r="E19" s="143" t="s">
        <v>504</v>
      </c>
      <c r="F19" s="437" t="str">
        <f t="shared" si="8"/>
        <v>1 High Priority - Immediate Corrective Actions Recommended</v>
      </c>
      <c r="G19" s="438">
        <f>IF(Profile!$A$12="Yes - Targeted SAI's", 'Targeted SAI Charting'!$T$3, 'Comprehensive Summary'!C32)</f>
        <v>0</v>
      </c>
      <c r="H19" s="439"/>
      <c r="I19" s="440">
        <f t="shared" ref="I19:I21" si="9">IF(F19="1 High Priority - Immediate Corrective Actions Recommended", 1, "")</f>
        <v>1</v>
      </c>
      <c r="J19" s="440" t="str">
        <f t="shared" ref="J19:J21" si="10">IF(F19="2 Medium Priority - Prompt Corrective Actions Recommended", 1, "")</f>
        <v/>
      </c>
      <c r="K19" s="441" t="str">
        <f t="shared" ref="K19:K21" si="11">IF(F19="3 Low Priority - Corrective Actions Recommended To Be Taken At Earliest Convenience.", 1, "")</f>
        <v/>
      </c>
    </row>
    <row r="20" spans="1:11" ht="47.25" x14ac:dyDescent="0.25">
      <c r="A20" s="434" t="s">
        <v>778</v>
      </c>
      <c r="B20" s="435" t="str">
        <f>'Comprehensive Summary'!B33</f>
        <v xml:space="preserve">Ensure Chain of Custody &amp; Shipment/ Service Verification  </v>
      </c>
      <c r="C20" s="436" t="s">
        <v>1169</v>
      </c>
      <c r="D20" s="436" t="s">
        <v>1168</v>
      </c>
      <c r="E20" s="145" t="s">
        <v>528</v>
      </c>
      <c r="F20" s="437" t="str">
        <f t="shared" ref="F20:F21" si="12">IF(G20&lt;0.9,"3 Low Priority - Corrective Actions Recommended To Be Taken At Earliest Convenience.", "Component Met - Maintain Situational Awareness")</f>
        <v>3 Low Priority - Corrective Actions Recommended To Be Taken At Earliest Convenience.</v>
      </c>
      <c r="G20" s="438">
        <f>IF(Profile!$A$12="Yes - Targeted SAI's", 'Targeted SAI Charting'!$U$3, 'Comprehensive Summary'!C33)</f>
        <v>0</v>
      </c>
      <c r="H20" s="439"/>
      <c r="I20" s="440" t="str">
        <f t="shared" si="9"/>
        <v/>
      </c>
      <c r="J20" s="440" t="str">
        <f t="shared" si="10"/>
        <v/>
      </c>
      <c r="K20" s="441">
        <f t="shared" si="11"/>
        <v>1</v>
      </c>
    </row>
    <row r="21" spans="1:11" ht="48" thickBot="1" x14ac:dyDescent="0.3">
      <c r="A21" s="442" t="s">
        <v>779</v>
      </c>
      <c r="B21" s="443" t="str">
        <f>'Comprehensive Summary'!B34</f>
        <v>Pre-plan Emergency Travel Routes.</v>
      </c>
      <c r="C21" s="444" t="s">
        <v>1169</v>
      </c>
      <c r="D21" s="444" t="s">
        <v>1168</v>
      </c>
      <c r="E21" s="146" t="s">
        <v>528</v>
      </c>
      <c r="F21" s="445" t="str">
        <f t="shared" si="12"/>
        <v>3 Low Priority - Corrective Actions Recommended To Be Taken At Earliest Convenience.</v>
      </c>
      <c r="G21" s="446">
        <f>IF(Profile!$A$12="Yes - Targeted SAI's", 'Targeted SAI Charting'!$V$3, 'Comprehensive Summary'!C34)</f>
        <v>0</v>
      </c>
      <c r="H21" s="447"/>
      <c r="I21" s="448" t="str">
        <f t="shared" si="9"/>
        <v/>
      </c>
      <c r="J21" s="448" t="str">
        <f t="shared" si="10"/>
        <v/>
      </c>
      <c r="K21" s="449">
        <f t="shared" si="11"/>
        <v>1</v>
      </c>
    </row>
    <row r="22" spans="1:11" ht="15.75" thickTop="1" x14ac:dyDescent="0.25">
      <c r="H22" s="450"/>
      <c r="I22" s="451" t="s">
        <v>979</v>
      </c>
      <c r="J22" s="452" t="s">
        <v>978</v>
      </c>
      <c r="K22" s="453" t="s">
        <v>980</v>
      </c>
    </row>
    <row r="23" spans="1:11" ht="15.75" thickBot="1" x14ac:dyDescent="0.3">
      <c r="H23" s="454" t="s">
        <v>976</v>
      </c>
      <c r="I23" s="448">
        <f>SUM(I2:I21)</f>
        <v>9</v>
      </c>
      <c r="J23" s="448">
        <f>SUM(J2:J21)</f>
        <v>6</v>
      </c>
      <c r="K23" s="449">
        <f>SUM(K2:K21)</f>
        <v>4</v>
      </c>
    </row>
    <row r="24" spans="1:11" ht="15.75" thickTop="1" x14ac:dyDescent="0.25"/>
  </sheetData>
  <sheetProtection password="CC3D" sheet="1" objects="1" scenarios="1" selectLockedCells="1" selectUnlockedCells="1"/>
  <conditionalFormatting sqref="F2:G2 F3:F17">
    <cfRule type="containsText" dxfId="65" priority="19" operator="containsText" text="Awaiting Response!">
      <formula>NOT(ISERROR(SEARCH("Awaiting Response!",F2)))</formula>
    </cfRule>
    <cfRule type="containsText" dxfId="64" priority="20" operator="containsText" text="Low Priority">
      <formula>NOT(ISERROR(SEARCH("Low Priority",F2)))</formula>
    </cfRule>
    <cfRule type="containsText" dxfId="63" priority="21" operator="containsText" text="Component Met">
      <formula>NOT(ISERROR(SEARCH("Component Met",F2)))</formula>
    </cfRule>
    <cfRule type="containsText" dxfId="62" priority="22" operator="containsText" text="Not Applicable">
      <formula>NOT(ISERROR(SEARCH("Not Applicable",F2)))</formula>
    </cfRule>
    <cfRule type="containsText" dxfId="61" priority="23" operator="containsText" text="Medium Priority">
      <formula>NOT(ISERROR(SEARCH("Medium Priority",F2)))</formula>
    </cfRule>
    <cfRule type="containsText" dxfId="60" priority="24" operator="containsText" text="High Priority">
      <formula>NOT(ISERROR(SEARCH("High Priority",F2)))</formula>
    </cfRule>
  </conditionalFormatting>
  <conditionalFormatting sqref="F18:F19">
    <cfRule type="containsText" dxfId="59" priority="13" operator="containsText" text="Awaiting Response!">
      <formula>NOT(ISERROR(SEARCH("Awaiting Response!",F18)))</formula>
    </cfRule>
    <cfRule type="containsText" dxfId="58" priority="14" operator="containsText" text="Low Priority">
      <formula>NOT(ISERROR(SEARCH("Low Priority",F18)))</formula>
    </cfRule>
    <cfRule type="containsText" dxfId="57" priority="15" operator="containsText" text="Component Met">
      <formula>NOT(ISERROR(SEARCH("Component Met",F18)))</formula>
    </cfRule>
    <cfRule type="containsText" dxfId="56" priority="16" operator="containsText" text="Not Applicable">
      <formula>NOT(ISERROR(SEARCH("Not Applicable",F18)))</formula>
    </cfRule>
    <cfRule type="containsText" dxfId="55" priority="17" operator="containsText" text="Medium Priority">
      <formula>NOT(ISERROR(SEARCH("Medium Priority",F18)))</formula>
    </cfRule>
    <cfRule type="containsText" dxfId="54" priority="18" operator="containsText" text="High Priority">
      <formula>NOT(ISERROR(SEARCH("High Priority",F18)))</formula>
    </cfRule>
  </conditionalFormatting>
  <conditionalFormatting sqref="F20:F21">
    <cfRule type="containsText" dxfId="53" priority="7" operator="containsText" text="Awaiting Response!">
      <formula>NOT(ISERROR(SEARCH("Awaiting Response!",F20)))</formula>
    </cfRule>
    <cfRule type="containsText" dxfId="52" priority="8" operator="containsText" text="Low Priority">
      <formula>NOT(ISERROR(SEARCH("Low Priority",F20)))</formula>
    </cfRule>
    <cfRule type="containsText" dxfId="51" priority="9" operator="containsText" text="Component Met">
      <formula>NOT(ISERROR(SEARCH("Component Met",F20)))</formula>
    </cfRule>
    <cfRule type="containsText" dxfId="50" priority="10" operator="containsText" text="Not Applicable">
      <formula>NOT(ISERROR(SEARCH("Not Applicable",F20)))</formula>
    </cfRule>
    <cfRule type="containsText" dxfId="49" priority="11" operator="containsText" text="Medium Priority">
      <formula>NOT(ISERROR(SEARCH("Medium Priority",F20)))</formula>
    </cfRule>
    <cfRule type="containsText" dxfId="48" priority="12" operator="containsText" text="High Priority">
      <formula>NOT(ISERROR(SEARCH("High Priority",F20)))</formula>
    </cfRule>
  </conditionalFormatting>
  <conditionalFormatting sqref="G3:G21">
    <cfRule type="containsText" dxfId="47" priority="1" operator="containsText" text="Awaiting Response!">
      <formula>NOT(ISERROR(SEARCH("Awaiting Response!",G3)))</formula>
    </cfRule>
    <cfRule type="containsText" dxfId="46" priority="2" operator="containsText" text="Low Priority">
      <formula>NOT(ISERROR(SEARCH("Low Priority",G3)))</formula>
    </cfRule>
    <cfRule type="containsText" dxfId="45" priority="3" operator="containsText" text="Component Met">
      <formula>NOT(ISERROR(SEARCH("Component Met",G3)))</formula>
    </cfRule>
    <cfRule type="containsText" dxfId="44" priority="4" operator="containsText" text="Not Applicable">
      <formula>NOT(ISERROR(SEARCH("Not Applicable",G3)))</formula>
    </cfRule>
    <cfRule type="containsText" dxfId="43" priority="5" operator="containsText" text="Medium Priority">
      <formula>NOT(ISERROR(SEARCH("Medium Priority",G3)))</formula>
    </cfRule>
    <cfRule type="containsText" dxfId="42" priority="6" operator="containsText" text="High Priority">
      <formula>NOT(ISERROR(SEARCH("High Priority",G3)))</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F32"/>
  <sheetViews>
    <sheetView zoomScaleNormal="100" workbookViewId="0">
      <selection activeCell="D10" sqref="D10"/>
    </sheetView>
  </sheetViews>
  <sheetFormatPr defaultRowHeight="15" x14ac:dyDescent="0.25"/>
  <cols>
    <col min="2" max="2" width="73.28515625" bestFit="1" customWidth="1"/>
    <col min="3" max="4" width="16" bestFit="1" customWidth="1"/>
    <col min="6" max="6" width="15" bestFit="1" customWidth="1"/>
  </cols>
  <sheetData>
    <row r="1" spans="1:6" ht="16.5" thickBot="1" x14ac:dyDescent="0.3">
      <c r="A1" s="811" t="s">
        <v>302</v>
      </c>
      <c r="B1" s="811"/>
      <c r="C1" s="811"/>
      <c r="D1" s="811"/>
      <c r="E1" s="811"/>
      <c r="F1" s="811"/>
    </row>
    <row r="2" spans="1:6" ht="20.25" thickTop="1" thickBot="1" x14ac:dyDescent="0.3">
      <c r="A2" s="859" t="s">
        <v>0</v>
      </c>
      <c r="B2" s="859"/>
      <c r="C2" s="859"/>
      <c r="D2" s="859"/>
      <c r="E2" s="859"/>
      <c r="F2" s="859"/>
    </row>
    <row r="3" spans="1:6" ht="20.25" thickTop="1" thickBot="1" x14ac:dyDescent="0.3">
      <c r="A3" s="859" t="s">
        <v>1178</v>
      </c>
      <c r="B3" s="859"/>
      <c r="C3" s="859"/>
      <c r="D3" s="859"/>
      <c r="E3" s="859"/>
      <c r="F3" s="859"/>
    </row>
    <row r="4" spans="1:6" ht="27" thickTop="1" thickBot="1" x14ac:dyDescent="0.3">
      <c r="A4" s="826" t="s">
        <v>1193</v>
      </c>
      <c r="B4" s="826"/>
      <c r="C4" s="826"/>
      <c r="D4" s="826"/>
      <c r="E4" s="826"/>
      <c r="F4" s="518" t="str">
        <f>Profile!L3</f>
        <v>HMC FY2020 V.1 (October 2019)</v>
      </c>
    </row>
    <row r="5" spans="1:6" ht="17.25" thickTop="1" thickBot="1" x14ac:dyDescent="0.3">
      <c r="A5" s="856" t="s">
        <v>10</v>
      </c>
      <c r="B5" s="856"/>
      <c r="C5" s="856"/>
      <c r="D5" s="856"/>
      <c r="E5" s="857">
        <f>Profile!A36</f>
        <v>0</v>
      </c>
      <c r="F5" s="857"/>
    </row>
    <row r="6" spans="1:6" ht="17.25" thickTop="1" thickBot="1" x14ac:dyDescent="0.3">
      <c r="A6" s="856" t="s">
        <v>11</v>
      </c>
      <c r="B6" s="856"/>
      <c r="C6" s="856"/>
      <c r="D6" s="856"/>
      <c r="E6" s="858">
        <f>Profile!G5</f>
        <v>0</v>
      </c>
      <c r="F6" s="858"/>
    </row>
    <row r="7" spans="1:6" ht="21.75" thickTop="1" thickBot="1" x14ac:dyDescent="0.3">
      <c r="A7" s="860">
        <f>Profile!G9</f>
        <v>0</v>
      </c>
      <c r="B7" s="860"/>
      <c r="C7" s="860"/>
      <c r="D7" s="860"/>
      <c r="E7" s="860"/>
      <c r="F7" s="860"/>
    </row>
    <row r="8" spans="1:6" ht="17.25" thickTop="1" thickBot="1" x14ac:dyDescent="0.3">
      <c r="A8" s="855"/>
      <c r="B8" s="855"/>
      <c r="C8" s="855"/>
      <c r="D8" s="855"/>
      <c r="E8" s="855"/>
      <c r="F8" s="855"/>
    </row>
    <row r="9" spans="1:6" ht="17.25" thickTop="1" thickBot="1" x14ac:dyDescent="0.3">
      <c r="A9" s="483" t="s">
        <v>310</v>
      </c>
      <c r="B9" s="484" t="s">
        <v>309</v>
      </c>
      <c r="C9" s="485" t="s">
        <v>1192</v>
      </c>
      <c r="D9" s="486" t="s">
        <v>1138</v>
      </c>
      <c r="F9" s="485" t="s">
        <v>1191</v>
      </c>
    </row>
    <row r="10" spans="1:6" ht="16.5" thickTop="1" x14ac:dyDescent="0.25">
      <c r="A10" s="359">
        <v>1</v>
      </c>
      <c r="B10" s="360" t="s">
        <v>312</v>
      </c>
      <c r="C10" s="356">
        <f>'Previous BASE Implementation'!$B$2</f>
        <v>0</v>
      </c>
      <c r="D10" s="356">
        <f>'Targeted SAI Charting'!$C$3</f>
        <v>0</v>
      </c>
      <c r="E10" s="487" t="str">
        <f>IF('Previous BASE Implementation'!$B$3&gt;0, "Targeted", "")</f>
        <v/>
      </c>
      <c r="F10" s="478">
        <f>D10-C10</f>
        <v>0</v>
      </c>
    </row>
    <row r="11" spans="1:6" ht="15.75" x14ac:dyDescent="0.25">
      <c r="A11" s="361">
        <v>2</v>
      </c>
      <c r="B11" s="362" t="s">
        <v>579</v>
      </c>
      <c r="C11" s="357">
        <f>'Previous BASE Implementation'!$C$2</f>
        <v>0</v>
      </c>
      <c r="D11" s="357">
        <f>'Targeted SAI Charting'!$D$3</f>
        <v>0</v>
      </c>
      <c r="E11" s="487" t="str">
        <f>IF('Previous BASE Implementation'!$C$3&gt;0, "Targeted", "")</f>
        <v/>
      </c>
      <c r="F11" s="479">
        <f t="shared" ref="F11:F31" si="0">D11-C11</f>
        <v>0</v>
      </c>
    </row>
    <row r="12" spans="1:6" ht="15.75" x14ac:dyDescent="0.25">
      <c r="A12" s="361">
        <v>3</v>
      </c>
      <c r="B12" s="363" t="s">
        <v>313</v>
      </c>
      <c r="C12" s="357">
        <f>'Previous BASE Implementation'!$D$2</f>
        <v>0</v>
      </c>
      <c r="D12" s="357">
        <f>'Targeted SAI Charting'!$E$3</f>
        <v>0</v>
      </c>
      <c r="E12" s="487" t="str">
        <f>IF('Previous BASE Implementation'!$D$3&gt;0, "Targeted", "")</f>
        <v/>
      </c>
      <c r="F12" s="479">
        <f t="shared" si="0"/>
        <v>0</v>
      </c>
    </row>
    <row r="13" spans="1:6" ht="15.75" x14ac:dyDescent="0.25">
      <c r="A13" s="361">
        <v>4</v>
      </c>
      <c r="B13" s="363" t="s">
        <v>558</v>
      </c>
      <c r="C13" s="357">
        <f>'Previous BASE Implementation'!$E$2</f>
        <v>0</v>
      </c>
      <c r="D13" s="357">
        <f>'Targeted SAI Charting'!$F$3</f>
        <v>0</v>
      </c>
      <c r="E13" s="487" t="str">
        <f>IF('Previous BASE Implementation'!$E$3&gt;0, "Targeted", "")</f>
        <v/>
      </c>
      <c r="F13" s="479">
        <f t="shared" si="0"/>
        <v>0</v>
      </c>
    </row>
    <row r="14" spans="1:6" ht="15.75" x14ac:dyDescent="0.25">
      <c r="A14" s="361">
        <v>5</v>
      </c>
      <c r="B14" s="364" t="s">
        <v>311</v>
      </c>
      <c r="C14" s="357">
        <f>'Previous BASE Implementation'!$F$2</f>
        <v>0</v>
      </c>
      <c r="D14" s="357">
        <f>'Targeted SAI Charting'!$G$3</f>
        <v>0</v>
      </c>
      <c r="E14" s="487" t="str">
        <f>IF('Previous BASE Implementation'!$F$3&gt;0, "Targeted", "")</f>
        <v/>
      </c>
      <c r="F14" s="479">
        <f t="shared" si="0"/>
        <v>0</v>
      </c>
    </row>
    <row r="15" spans="1:6" ht="15.75" x14ac:dyDescent="0.25">
      <c r="A15" s="361">
        <v>6</v>
      </c>
      <c r="B15" s="364" t="s">
        <v>314</v>
      </c>
      <c r="C15" s="357">
        <f>'Previous BASE Implementation'!$G$2</f>
        <v>0</v>
      </c>
      <c r="D15" s="357">
        <f>'Targeted SAI Charting'!$H$3</f>
        <v>0</v>
      </c>
      <c r="E15" s="487" t="str">
        <f>IF('Previous BASE Implementation'!$G$3&gt;0, "Targeted", "")</f>
        <v/>
      </c>
      <c r="F15" s="479">
        <f t="shared" si="0"/>
        <v>0</v>
      </c>
    </row>
    <row r="16" spans="1:6" ht="15.75" x14ac:dyDescent="0.25">
      <c r="A16" s="361">
        <v>7</v>
      </c>
      <c r="B16" s="364" t="s">
        <v>315</v>
      </c>
      <c r="C16" s="357">
        <f>'Previous BASE Implementation'!$H$2</f>
        <v>0</v>
      </c>
      <c r="D16" s="357">
        <f>'Targeted SAI Charting'!$I$3</f>
        <v>0</v>
      </c>
      <c r="E16" s="487" t="str">
        <f>IF('Previous BASE Implementation'!$H$3&gt;0, "Targeted", "")</f>
        <v/>
      </c>
      <c r="F16" s="479">
        <f t="shared" si="0"/>
        <v>0</v>
      </c>
    </row>
    <row r="17" spans="1:6" ht="15.75" x14ac:dyDescent="0.25">
      <c r="A17" s="361">
        <v>8</v>
      </c>
      <c r="B17" s="364" t="s">
        <v>316</v>
      </c>
      <c r="C17" s="357">
        <f>'Previous BASE Implementation'!$I$2</f>
        <v>0</v>
      </c>
      <c r="D17" s="357">
        <f>'Targeted SAI Charting'!$J$3</f>
        <v>0</v>
      </c>
      <c r="E17" s="487" t="str">
        <f>IF('Previous BASE Implementation'!$I$3&gt;0, "Targeted", "")</f>
        <v/>
      </c>
      <c r="F17" s="479">
        <f t="shared" si="0"/>
        <v>0</v>
      </c>
    </row>
    <row r="18" spans="1:6" ht="15.75" x14ac:dyDescent="0.25">
      <c r="A18" s="361">
        <v>9</v>
      </c>
      <c r="B18" s="364" t="s">
        <v>317</v>
      </c>
      <c r="C18" s="357">
        <f>'Previous BASE Implementation'!$J$2</f>
        <v>0</v>
      </c>
      <c r="D18" s="357">
        <f>'Targeted SAI Charting'!$K$3</f>
        <v>0</v>
      </c>
      <c r="E18" s="487" t="str">
        <f>IF('Previous BASE Implementation'!$J$3&gt;0, "Targeted", "")</f>
        <v/>
      </c>
      <c r="F18" s="479">
        <f t="shared" si="0"/>
        <v>0</v>
      </c>
    </row>
    <row r="19" spans="1:6" ht="15.75" x14ac:dyDescent="0.25">
      <c r="A19" s="361">
        <v>10</v>
      </c>
      <c r="B19" s="364" t="s">
        <v>318</v>
      </c>
      <c r="C19" s="357">
        <f>'Previous BASE Implementation'!$K$2</f>
        <v>0</v>
      </c>
      <c r="D19" s="357">
        <f>'Targeted SAI Charting'!$L$3</f>
        <v>0</v>
      </c>
      <c r="E19" s="487" t="str">
        <f>IF('Previous BASE Implementation'!$K$3&gt;0, "Targeted", "")</f>
        <v/>
      </c>
      <c r="F19" s="479">
        <f t="shared" si="0"/>
        <v>0</v>
      </c>
    </row>
    <row r="20" spans="1:6" ht="15.75" x14ac:dyDescent="0.25">
      <c r="A20" s="361">
        <v>11</v>
      </c>
      <c r="B20" s="365" t="s">
        <v>319</v>
      </c>
      <c r="C20" s="357">
        <f>'Previous BASE Implementation'!$L$2</f>
        <v>0</v>
      </c>
      <c r="D20" s="357">
        <f>'Targeted SAI Charting'!$M$3</f>
        <v>0</v>
      </c>
      <c r="E20" s="487" t="str">
        <f>IF('Previous BASE Implementation'!$L$3&gt;0, "Targeted", "")</f>
        <v/>
      </c>
      <c r="F20" s="479">
        <f t="shared" si="0"/>
        <v>0</v>
      </c>
    </row>
    <row r="21" spans="1:6" ht="15.75" x14ac:dyDescent="0.25">
      <c r="A21" s="361">
        <v>12</v>
      </c>
      <c r="B21" s="365" t="s">
        <v>320</v>
      </c>
      <c r="C21" s="357">
        <f>'Previous BASE Implementation'!$M$2</f>
        <v>0</v>
      </c>
      <c r="D21" s="357">
        <f>'Targeted SAI Charting'!$N$3</f>
        <v>0</v>
      </c>
      <c r="E21" s="487" t="str">
        <f>IF('Previous BASE Implementation'!$M$3&gt;0, "Targeted", "")</f>
        <v/>
      </c>
      <c r="F21" s="479">
        <f t="shared" si="0"/>
        <v>0</v>
      </c>
    </row>
    <row r="22" spans="1:6" ht="15.75" x14ac:dyDescent="0.25">
      <c r="A22" s="361">
        <v>13</v>
      </c>
      <c r="B22" s="365" t="s">
        <v>321</v>
      </c>
      <c r="C22" s="357">
        <f>'Previous BASE Implementation'!$N$2</f>
        <v>0</v>
      </c>
      <c r="D22" s="357">
        <f>'Targeted SAI Charting'!$O$3</f>
        <v>0</v>
      </c>
      <c r="E22" s="487" t="str">
        <f>IF('Previous BASE Implementation'!$N$3&gt;0, "Targeted", "")</f>
        <v/>
      </c>
      <c r="F22" s="479">
        <f t="shared" si="0"/>
        <v>0</v>
      </c>
    </row>
    <row r="23" spans="1:6" ht="15.75" x14ac:dyDescent="0.25">
      <c r="A23" s="361">
        <v>14</v>
      </c>
      <c r="B23" s="366" t="s">
        <v>322</v>
      </c>
      <c r="C23" s="357">
        <f>'Previous BASE Implementation'!$O$2</f>
        <v>0</v>
      </c>
      <c r="D23" s="357">
        <f>'Targeted SAI Charting'!$P$3</f>
        <v>0</v>
      </c>
      <c r="E23" s="487" t="str">
        <f>IF('Previous BASE Implementation'!$O$3&gt;0, "Targeted", "")</f>
        <v/>
      </c>
      <c r="F23" s="479">
        <f t="shared" si="0"/>
        <v>0</v>
      </c>
    </row>
    <row r="24" spans="1:6" ht="15.75" x14ac:dyDescent="0.25">
      <c r="A24" s="361">
        <v>15</v>
      </c>
      <c r="B24" s="366" t="s">
        <v>323</v>
      </c>
      <c r="C24" s="357">
        <f>'Previous BASE Implementation'!$P$2</f>
        <v>0</v>
      </c>
      <c r="D24" s="357">
        <f>'Targeted SAI Charting'!$Q$3</f>
        <v>0</v>
      </c>
      <c r="E24" s="487" t="str">
        <f>IF('Previous BASE Implementation'!$P$3&gt;0, "Targeted", "")</f>
        <v/>
      </c>
      <c r="F24" s="479">
        <f t="shared" si="0"/>
        <v>0</v>
      </c>
    </row>
    <row r="25" spans="1:6" ht="15.75" x14ac:dyDescent="0.25">
      <c r="A25" s="361">
        <v>16</v>
      </c>
      <c r="B25" s="366" t="s">
        <v>324</v>
      </c>
      <c r="C25" s="357">
        <f>'Previous BASE Implementation'!$Q$2</f>
        <v>0</v>
      </c>
      <c r="D25" s="357">
        <f>'Targeted SAI Charting'!$R$3</f>
        <v>0</v>
      </c>
      <c r="E25" s="487" t="str">
        <f>IF('Previous BASE Implementation'!$Q$3&gt;0, "Targeted", "")</f>
        <v/>
      </c>
      <c r="F25" s="479">
        <f t="shared" si="0"/>
        <v>0</v>
      </c>
    </row>
    <row r="26" spans="1:6" ht="15.75" x14ac:dyDescent="0.25">
      <c r="A26" s="361">
        <v>17</v>
      </c>
      <c r="B26" s="366" t="s">
        <v>325</v>
      </c>
      <c r="C26" s="357">
        <f>'Previous BASE Implementation'!$R$2</f>
        <v>0</v>
      </c>
      <c r="D26" s="357">
        <f>'Targeted SAI Charting'!$S$3</f>
        <v>0</v>
      </c>
      <c r="E26" s="487" t="str">
        <f>IF('Previous BASE Implementation'!$R$3&gt;0, "Targeted", "")</f>
        <v/>
      </c>
      <c r="F26" s="479">
        <f t="shared" si="0"/>
        <v>0</v>
      </c>
    </row>
    <row r="27" spans="1:6" ht="15.75" x14ac:dyDescent="0.25">
      <c r="A27" s="361">
        <v>18</v>
      </c>
      <c r="B27" s="367" t="s">
        <v>326</v>
      </c>
      <c r="C27" s="357">
        <f>'Previous BASE Implementation'!$S$2</f>
        <v>0</v>
      </c>
      <c r="D27" s="357">
        <f>'Targeted SAI Charting'!$T$3</f>
        <v>0</v>
      </c>
      <c r="E27" s="487" t="str">
        <f>IF('Previous BASE Implementation'!$S$3&gt;0, "Targeted", "")</f>
        <v/>
      </c>
      <c r="F27" s="479">
        <f t="shared" si="0"/>
        <v>0</v>
      </c>
    </row>
    <row r="28" spans="1:6" ht="15.75" x14ac:dyDescent="0.25">
      <c r="A28" s="361">
        <v>19</v>
      </c>
      <c r="B28" s="367" t="s">
        <v>327</v>
      </c>
      <c r="C28" s="357">
        <f>'Previous BASE Implementation'!$T$2</f>
        <v>0</v>
      </c>
      <c r="D28" s="357">
        <f>'Targeted SAI Charting'!$U$3</f>
        <v>0</v>
      </c>
      <c r="E28" s="487" t="str">
        <f>IF('Previous BASE Implementation'!$T$3&gt;0, "Targeted", "")</f>
        <v/>
      </c>
      <c r="F28" s="479">
        <f t="shared" si="0"/>
        <v>0</v>
      </c>
    </row>
    <row r="29" spans="1:6" ht="16.5" thickBot="1" x14ac:dyDescent="0.3">
      <c r="A29" s="368">
        <v>20</v>
      </c>
      <c r="B29" s="369" t="s">
        <v>328</v>
      </c>
      <c r="C29" s="358">
        <f>'Previous BASE Implementation'!$U$2</f>
        <v>0</v>
      </c>
      <c r="D29" s="358">
        <f>'Targeted SAI Charting'!$V$3</f>
        <v>0</v>
      </c>
      <c r="E29" s="487" t="str">
        <f>IF('Previous BASE Implementation'!$U$3&gt;0, "Targeted", "")</f>
        <v/>
      </c>
      <c r="F29" s="480">
        <f t="shared" si="0"/>
        <v>0</v>
      </c>
    </row>
    <row r="30" spans="1:6" ht="17.25" thickTop="1" thickBot="1" x14ac:dyDescent="0.3">
      <c r="A30" s="353"/>
      <c r="B30" s="370"/>
      <c r="D30" s="371"/>
    </row>
    <row r="31" spans="1:6" ht="17.25" thickTop="1" thickBot="1" x14ac:dyDescent="0.3">
      <c r="A31" s="353"/>
      <c r="B31" s="372" t="s">
        <v>1152</v>
      </c>
      <c r="C31" s="481">
        <f>'Previous BASE Implementation'!$V$2</f>
        <v>0</v>
      </c>
      <c r="D31" s="481">
        <f>'Targeted SAI Charting'!$W$3</f>
        <v>0</v>
      </c>
      <c r="F31" s="482">
        <f t="shared" si="0"/>
        <v>0</v>
      </c>
    </row>
    <row r="32" spans="1:6" ht="15.75" thickTop="1" x14ac:dyDescent="0.25"/>
  </sheetData>
  <mergeCells count="10">
    <mergeCell ref="A1:F1"/>
    <mergeCell ref="A2:F2"/>
    <mergeCell ref="A3:F3"/>
    <mergeCell ref="A4:E4"/>
    <mergeCell ref="A7:F7"/>
    <mergeCell ref="A8:F8"/>
    <mergeCell ref="A5:D5"/>
    <mergeCell ref="A6:D6"/>
    <mergeCell ref="E5:F5"/>
    <mergeCell ref="E6:F6"/>
  </mergeCells>
  <conditionalFormatting sqref="D31 D10:D29">
    <cfRule type="cellIs" dxfId="41" priority="40" operator="greaterThanOrEqual">
      <formula>0.9</formula>
    </cfRule>
    <cfRule type="cellIs" dxfId="40" priority="41" operator="between">
      <formula>0.7</formula>
      <formula>0.9</formula>
    </cfRule>
    <cfRule type="cellIs" dxfId="39" priority="42" operator="lessThan">
      <formula>0.7</formula>
    </cfRule>
  </conditionalFormatting>
  <conditionalFormatting sqref="D10:D29">
    <cfRule type="containsText" dxfId="38" priority="39" stopIfTrue="1" operator="containsText" text="N/A">
      <formula>NOT(ISERROR(SEARCH("N/A",D10)))</formula>
    </cfRule>
  </conditionalFormatting>
  <conditionalFormatting sqref="F10:F25">
    <cfRule type="cellIs" dxfId="37" priority="37" operator="lessThan">
      <formula>0</formula>
    </cfRule>
    <cfRule type="cellIs" dxfId="36" priority="38" operator="greaterThan">
      <formula>0</formula>
    </cfRule>
  </conditionalFormatting>
  <conditionalFormatting sqref="C10">
    <cfRule type="cellIs" dxfId="35" priority="34" operator="greaterThanOrEqual">
      <formula>0.9</formula>
    </cfRule>
    <cfRule type="cellIs" dxfId="34" priority="35" operator="between">
      <formula>0.7</formula>
      <formula>0.9</formula>
    </cfRule>
    <cfRule type="cellIs" dxfId="33" priority="36" operator="lessThan">
      <formula>0.7</formula>
    </cfRule>
  </conditionalFormatting>
  <conditionalFormatting sqref="C10">
    <cfRule type="containsText" dxfId="32" priority="33" stopIfTrue="1" operator="containsText" text="N/A">
      <formula>NOT(ISERROR(SEARCH("N/A",C10)))</formula>
    </cfRule>
  </conditionalFormatting>
  <conditionalFormatting sqref="C11:C29">
    <cfRule type="cellIs" dxfId="31" priority="30" operator="greaterThanOrEqual">
      <formula>0.9</formula>
    </cfRule>
    <cfRule type="cellIs" dxfId="30" priority="31" operator="between">
      <formula>0.7</formula>
      <formula>0.9</formula>
    </cfRule>
    <cfRule type="cellIs" dxfId="29" priority="32" operator="lessThan">
      <formula>0.7</formula>
    </cfRule>
  </conditionalFormatting>
  <conditionalFormatting sqref="C11:C29">
    <cfRule type="containsText" dxfId="28" priority="29" stopIfTrue="1" operator="containsText" text="N/A">
      <formula>NOT(ISERROR(SEARCH("N/A",C11)))</formula>
    </cfRule>
  </conditionalFormatting>
  <conditionalFormatting sqref="C31">
    <cfRule type="cellIs" dxfId="27" priority="26" operator="greaterThanOrEqual">
      <formula>0.9</formula>
    </cfRule>
    <cfRule type="cellIs" dxfId="26" priority="27" operator="between">
      <formula>0.7</formula>
      <formula>0.9</formula>
    </cfRule>
    <cfRule type="cellIs" dxfId="25" priority="28" operator="lessThan">
      <formula>0.7</formula>
    </cfRule>
  </conditionalFormatting>
  <conditionalFormatting sqref="C31">
    <cfRule type="containsText" dxfId="24" priority="25" stopIfTrue="1" operator="containsText" text="N/A">
      <formula>NOT(ISERROR(SEARCH("N/A",C31)))</formula>
    </cfRule>
  </conditionalFormatting>
  <conditionalFormatting sqref="F26:F29">
    <cfRule type="cellIs" dxfId="23" priority="23" operator="lessThan">
      <formula>0</formula>
    </cfRule>
    <cfRule type="cellIs" dxfId="22" priority="24" operator="greaterThan">
      <formula>0</formula>
    </cfRule>
  </conditionalFormatting>
  <conditionalFormatting sqref="F31">
    <cfRule type="cellIs" dxfId="21" priority="21" operator="lessThan">
      <formula>0</formula>
    </cfRule>
    <cfRule type="cellIs" dxfId="20" priority="22" operator="greaterThan">
      <formula>0</formula>
    </cfRule>
  </conditionalFormatting>
  <conditionalFormatting sqref="E10">
    <cfRule type="containsText" dxfId="19" priority="20" operator="containsText" text="Targeted">
      <formula>NOT(ISERROR(SEARCH("Targeted",E10)))</formula>
    </cfRule>
  </conditionalFormatting>
  <conditionalFormatting sqref="E11">
    <cfRule type="containsText" dxfId="18" priority="19" operator="containsText" text="Targeted">
      <formula>NOT(ISERROR(SEARCH("Targeted",E11)))</formula>
    </cfRule>
  </conditionalFormatting>
  <conditionalFormatting sqref="E12">
    <cfRule type="containsText" dxfId="17" priority="18" operator="containsText" text="Targeted">
      <formula>NOT(ISERROR(SEARCH("Targeted",E12)))</formula>
    </cfRule>
  </conditionalFormatting>
  <conditionalFormatting sqref="E13">
    <cfRule type="containsText" dxfId="16" priority="17" operator="containsText" text="Targeted">
      <formula>NOT(ISERROR(SEARCH("Targeted",E13)))</formula>
    </cfRule>
  </conditionalFormatting>
  <conditionalFormatting sqref="E14">
    <cfRule type="containsText" dxfId="15" priority="16" operator="containsText" text="Targeted">
      <formula>NOT(ISERROR(SEARCH("Targeted",E14)))</formula>
    </cfRule>
  </conditionalFormatting>
  <conditionalFormatting sqref="E15">
    <cfRule type="containsText" dxfId="14" priority="15" operator="containsText" text="Targeted">
      <formula>NOT(ISERROR(SEARCH("Targeted",E15)))</formula>
    </cfRule>
  </conditionalFormatting>
  <conditionalFormatting sqref="E16">
    <cfRule type="containsText" dxfId="13" priority="14" operator="containsText" text="Targeted">
      <formula>NOT(ISERROR(SEARCH("Targeted",E16)))</formula>
    </cfRule>
  </conditionalFormatting>
  <conditionalFormatting sqref="E17">
    <cfRule type="containsText" dxfId="12" priority="13" operator="containsText" text="Targeted">
      <formula>NOT(ISERROR(SEARCH("Targeted",E17)))</formula>
    </cfRule>
  </conditionalFormatting>
  <conditionalFormatting sqref="E18">
    <cfRule type="containsText" dxfId="11" priority="12" operator="containsText" text="Targeted">
      <formula>NOT(ISERROR(SEARCH("Targeted",E18)))</formula>
    </cfRule>
  </conditionalFormatting>
  <conditionalFormatting sqref="E19">
    <cfRule type="containsText" dxfId="10" priority="11" operator="containsText" text="Targeted">
      <formula>NOT(ISERROR(SEARCH("Targeted",E19)))</formula>
    </cfRule>
  </conditionalFormatting>
  <conditionalFormatting sqref="E20">
    <cfRule type="containsText" dxfId="9" priority="10" operator="containsText" text="Targeted">
      <formula>NOT(ISERROR(SEARCH("Targeted",E20)))</formula>
    </cfRule>
  </conditionalFormatting>
  <conditionalFormatting sqref="E21">
    <cfRule type="containsText" dxfId="8" priority="9" operator="containsText" text="Targeted">
      <formula>NOT(ISERROR(SEARCH("Targeted",E21)))</formula>
    </cfRule>
  </conditionalFormatting>
  <conditionalFormatting sqref="E22">
    <cfRule type="containsText" dxfId="7" priority="8" operator="containsText" text="Targeted">
      <formula>NOT(ISERROR(SEARCH("Targeted",E22)))</formula>
    </cfRule>
  </conditionalFormatting>
  <conditionalFormatting sqref="E23">
    <cfRule type="containsText" dxfId="6" priority="7" operator="containsText" text="Targeted">
      <formula>NOT(ISERROR(SEARCH("Targeted",E23)))</formula>
    </cfRule>
  </conditionalFormatting>
  <conditionalFormatting sqref="E24">
    <cfRule type="containsText" dxfId="5" priority="6" operator="containsText" text="Targeted">
      <formula>NOT(ISERROR(SEARCH("Targeted",E24)))</formula>
    </cfRule>
  </conditionalFormatting>
  <conditionalFormatting sqref="E25">
    <cfRule type="containsText" dxfId="4" priority="5" operator="containsText" text="Targeted">
      <formula>NOT(ISERROR(SEARCH("Targeted",E25)))</formula>
    </cfRule>
  </conditionalFormatting>
  <conditionalFormatting sqref="E26">
    <cfRule type="containsText" dxfId="3" priority="4" operator="containsText" text="Targeted">
      <formula>NOT(ISERROR(SEARCH("Targeted",E26)))</formula>
    </cfRule>
  </conditionalFormatting>
  <conditionalFormatting sqref="E27">
    <cfRule type="containsText" dxfId="2" priority="3" operator="containsText" text="Targeted">
      <formula>NOT(ISERROR(SEARCH("Targeted",E27)))</formula>
    </cfRule>
  </conditionalFormatting>
  <conditionalFormatting sqref="E28">
    <cfRule type="containsText" dxfId="1" priority="2" operator="containsText" text="Targeted">
      <formula>NOT(ISERROR(SEARCH("Targeted",E28)))</formula>
    </cfRule>
  </conditionalFormatting>
  <conditionalFormatting sqref="E29">
    <cfRule type="containsText" dxfId="0" priority="1" operator="containsText" text="Targeted">
      <formula>NOT(ISERROR(SEARCH("Targeted",E29)))</formula>
    </cfRule>
  </conditionalFormatting>
  <pageMargins left="0.7" right="0.7" top="0.75" bottom="0.75" header="0.3" footer="0.3"/>
  <pageSetup scale="66" fitToHeight="0" orientation="portrait" horizontalDpi="1200" verticalDpi="1200" r:id="rId1"/>
  <headerFooter>
    <oddHeader>&amp;C&amp;"-,Bold"&amp;20&amp;KFF0000SENSITIVE SECURITY INFORMATION</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U65"/>
  <sheetViews>
    <sheetView showGridLines="0" zoomScaleNormal="100" zoomScaleSheetLayoutView="112" workbookViewId="0">
      <selection activeCell="Q31" sqref="Q31"/>
    </sheetView>
  </sheetViews>
  <sheetFormatPr defaultColWidth="9.140625" defaultRowHeight="15" x14ac:dyDescent="0.25"/>
  <cols>
    <col min="1" max="1" width="9.140625" style="162"/>
    <col min="2" max="2" width="6" style="162" customWidth="1"/>
    <col min="3" max="3" width="9.140625" style="162"/>
    <col min="4" max="4" width="17" style="162" customWidth="1"/>
    <col min="5" max="5" width="8" style="162" customWidth="1"/>
    <col min="6" max="6" width="8.5703125" style="162" customWidth="1"/>
    <col min="7" max="7" width="11.42578125" style="162" customWidth="1"/>
    <col min="8" max="8" width="7.5703125" style="162" customWidth="1"/>
    <col min="9" max="9" width="11.42578125" style="162" customWidth="1"/>
    <col min="10" max="10" width="9.140625" style="162"/>
    <col min="11" max="11" width="16" style="162" customWidth="1"/>
    <col min="12" max="12" width="9.140625" style="162"/>
    <col min="13" max="13" width="11.140625" style="162" customWidth="1"/>
    <col min="14" max="16384" width="9.140625" style="162"/>
  </cols>
  <sheetData>
    <row r="1" spans="1:21" ht="16.5" thickTop="1" x14ac:dyDescent="0.25">
      <c r="A1" s="648" t="s">
        <v>0</v>
      </c>
      <c r="B1" s="649"/>
      <c r="C1" s="649"/>
      <c r="D1" s="649"/>
      <c r="E1" s="649"/>
      <c r="F1" s="649"/>
      <c r="G1" s="649"/>
      <c r="H1" s="649"/>
      <c r="I1" s="649"/>
      <c r="J1" s="649"/>
      <c r="K1" s="649"/>
      <c r="L1" s="649"/>
      <c r="M1" s="650"/>
    </row>
    <row r="2" spans="1:21" ht="16.5" thickBot="1" x14ac:dyDescent="0.3">
      <c r="A2" s="651" t="s">
        <v>1</v>
      </c>
      <c r="B2" s="652"/>
      <c r="C2" s="652"/>
      <c r="D2" s="652"/>
      <c r="E2" s="652"/>
      <c r="F2" s="652"/>
      <c r="G2" s="652"/>
      <c r="H2" s="652"/>
      <c r="I2" s="652"/>
      <c r="J2" s="652"/>
      <c r="K2" s="652"/>
      <c r="L2" s="652"/>
      <c r="M2" s="653"/>
    </row>
    <row r="3" spans="1:21" ht="33" customHeight="1" thickTop="1" thickBot="1" x14ac:dyDescent="0.3">
      <c r="A3" s="661" t="s">
        <v>186</v>
      </c>
      <c r="B3" s="661"/>
      <c r="C3" s="661"/>
      <c r="D3" s="661"/>
      <c r="E3" s="661"/>
      <c r="F3" s="661"/>
      <c r="G3" s="661"/>
      <c r="H3" s="661"/>
      <c r="I3" s="661"/>
      <c r="J3" s="661"/>
      <c r="K3" s="661"/>
      <c r="L3" s="662" t="s">
        <v>1226</v>
      </c>
      <c r="M3" s="662"/>
    </row>
    <row r="4" spans="1:21" ht="21.95" customHeight="1" thickTop="1" x14ac:dyDescent="0.25">
      <c r="A4" s="163"/>
      <c r="B4" s="164"/>
      <c r="C4" s="164"/>
      <c r="D4" s="164"/>
      <c r="E4" s="164"/>
      <c r="F4" s="165"/>
      <c r="G4" s="654" t="s">
        <v>187</v>
      </c>
      <c r="H4" s="655"/>
      <c r="I4" s="655" t="s">
        <v>188</v>
      </c>
      <c r="J4" s="655"/>
      <c r="K4" s="656" t="s">
        <v>189</v>
      </c>
      <c r="L4" s="657"/>
      <c r="M4" s="166" t="s">
        <v>205</v>
      </c>
    </row>
    <row r="5" spans="1:21" ht="21.95" customHeight="1" x14ac:dyDescent="0.25">
      <c r="A5" s="167"/>
      <c r="B5" s="168"/>
      <c r="C5" s="168"/>
      <c r="D5" s="168"/>
      <c r="E5" s="168"/>
      <c r="F5" s="169"/>
      <c r="G5" s="607"/>
      <c r="H5" s="608"/>
      <c r="I5" s="609"/>
      <c r="J5" s="610"/>
      <c r="K5" s="609"/>
      <c r="L5" s="611"/>
      <c r="M5" s="170"/>
    </row>
    <row r="6" spans="1:21" ht="21.95" customHeight="1" x14ac:dyDescent="0.25">
      <c r="A6" s="167"/>
      <c r="B6" s="168"/>
      <c r="C6" s="168"/>
      <c r="D6" s="168"/>
      <c r="E6" s="168"/>
      <c r="F6" s="169"/>
      <c r="G6" s="663" t="s">
        <v>796</v>
      </c>
      <c r="H6" s="664"/>
      <c r="I6" s="664"/>
      <c r="J6" s="664"/>
      <c r="K6" s="665"/>
      <c r="L6" s="665"/>
      <c r="M6" s="666"/>
    </row>
    <row r="7" spans="1:21" ht="21.95" customHeight="1" x14ac:dyDescent="0.25">
      <c r="A7" s="167"/>
      <c r="B7" s="168"/>
      <c r="C7" s="168"/>
      <c r="D7" s="168"/>
      <c r="E7" s="168"/>
      <c r="F7" s="169"/>
      <c r="G7" s="632" t="s">
        <v>797</v>
      </c>
      <c r="H7" s="633"/>
      <c r="I7" s="633"/>
      <c r="J7" s="633"/>
      <c r="K7" s="633"/>
      <c r="L7" s="633"/>
      <c r="M7" s="634"/>
      <c r="N7" s="168"/>
      <c r="O7" s="168"/>
    </row>
    <row r="8" spans="1:21" ht="21.95" customHeight="1" x14ac:dyDescent="0.25">
      <c r="A8" s="167"/>
      <c r="B8" s="168"/>
      <c r="C8" s="168"/>
      <c r="D8" s="168"/>
      <c r="E8" s="168"/>
      <c r="F8" s="169"/>
      <c r="G8" s="626" t="s">
        <v>744</v>
      </c>
      <c r="H8" s="627"/>
      <c r="I8" s="627"/>
      <c r="J8" s="627"/>
      <c r="K8" s="627"/>
      <c r="L8" s="627"/>
      <c r="M8" s="628"/>
      <c r="N8" s="168"/>
      <c r="O8" s="158"/>
      <c r="P8" s="158"/>
      <c r="Q8" s="158"/>
      <c r="R8" s="158"/>
      <c r="S8" s="171"/>
      <c r="T8" s="171"/>
      <c r="U8" s="171"/>
    </row>
    <row r="9" spans="1:21" ht="21.95" customHeight="1" x14ac:dyDescent="0.25">
      <c r="A9" s="658" t="s">
        <v>201</v>
      </c>
      <c r="B9" s="659"/>
      <c r="C9" s="659"/>
      <c r="D9" s="659"/>
      <c r="E9" s="659"/>
      <c r="F9" s="660"/>
      <c r="G9" s="629"/>
      <c r="H9" s="630"/>
      <c r="I9" s="630"/>
      <c r="J9" s="630"/>
      <c r="K9" s="630"/>
      <c r="L9" s="630"/>
      <c r="M9" s="631"/>
      <c r="N9" s="168"/>
      <c r="O9" s="168"/>
    </row>
    <row r="10" spans="1:21" ht="21.95" customHeight="1" x14ac:dyDescent="0.25">
      <c r="A10" s="612" t="s">
        <v>673</v>
      </c>
      <c r="B10" s="613"/>
      <c r="C10" s="613"/>
      <c r="D10" s="613"/>
      <c r="E10" s="613"/>
      <c r="F10" s="614"/>
      <c r="G10" s="172" t="s">
        <v>191</v>
      </c>
      <c r="H10" s="674"/>
      <c r="I10" s="675"/>
      <c r="J10" s="675"/>
      <c r="K10" s="675"/>
      <c r="L10" s="675"/>
      <c r="M10" s="676"/>
    </row>
    <row r="11" spans="1:21" ht="21.95" customHeight="1" x14ac:dyDescent="0.25">
      <c r="A11" s="636" t="s">
        <v>676</v>
      </c>
      <c r="B11" s="637"/>
      <c r="C11" s="637"/>
      <c r="D11" s="637" t="s">
        <v>741</v>
      </c>
      <c r="E11" s="637"/>
      <c r="F11" s="638"/>
      <c r="G11" s="173" t="s">
        <v>192</v>
      </c>
      <c r="H11" s="677"/>
      <c r="I11" s="678"/>
      <c r="J11" s="174" t="s">
        <v>193</v>
      </c>
      <c r="K11" s="261"/>
      <c r="L11" s="174" t="s">
        <v>194</v>
      </c>
      <c r="M11" s="262"/>
    </row>
    <row r="12" spans="1:21" ht="21.95" customHeight="1" x14ac:dyDescent="0.25">
      <c r="A12" s="615"/>
      <c r="B12" s="616"/>
      <c r="C12" s="616"/>
      <c r="D12" s="617"/>
      <c r="E12" s="617"/>
      <c r="F12" s="618"/>
      <c r="G12" s="623" t="s">
        <v>196</v>
      </c>
      <c r="H12" s="624"/>
      <c r="I12" s="625"/>
      <c r="J12" s="620"/>
      <c r="K12" s="621"/>
      <c r="L12" s="621"/>
      <c r="M12" s="622"/>
    </row>
    <row r="13" spans="1:21" ht="21.95" customHeight="1" x14ac:dyDescent="0.25">
      <c r="A13" s="679" t="s">
        <v>200</v>
      </c>
      <c r="B13" s="680"/>
      <c r="C13" s="680"/>
      <c r="D13" s="680"/>
      <c r="E13" s="680"/>
      <c r="F13" s="681"/>
      <c r="G13" s="685" t="s">
        <v>742</v>
      </c>
      <c r="H13" s="686"/>
      <c r="I13" s="686"/>
      <c r="J13" s="616"/>
      <c r="K13" s="616"/>
      <c r="L13" s="616"/>
      <c r="M13" s="647"/>
    </row>
    <row r="14" spans="1:21" ht="21.95" customHeight="1" thickBot="1" x14ac:dyDescent="0.3">
      <c r="A14" s="682"/>
      <c r="B14" s="683"/>
      <c r="C14" s="683"/>
      <c r="D14" s="683"/>
      <c r="E14" s="683"/>
      <c r="F14" s="684"/>
      <c r="G14" s="645" t="s">
        <v>745</v>
      </c>
      <c r="H14" s="646"/>
      <c r="I14" s="646"/>
      <c r="J14" s="643"/>
      <c r="K14" s="643"/>
      <c r="L14" s="643"/>
      <c r="M14" s="644"/>
    </row>
    <row r="15" spans="1:21" ht="21.95" customHeight="1" thickTop="1" thickBot="1" x14ac:dyDescent="0.3">
      <c r="A15" s="667" t="s">
        <v>1197</v>
      </c>
      <c r="B15" s="668"/>
      <c r="C15" s="668"/>
      <c r="D15" s="492"/>
      <c r="E15" s="669"/>
      <c r="F15" s="670"/>
      <c r="G15" s="668" t="s">
        <v>1199</v>
      </c>
      <c r="H15" s="668"/>
      <c r="I15" s="668"/>
      <c r="J15" s="493"/>
      <c r="K15" s="671"/>
      <c r="L15" s="672"/>
      <c r="M15" s="673"/>
    </row>
    <row r="16" spans="1:21" ht="21.95" customHeight="1" thickTop="1" x14ac:dyDescent="0.25">
      <c r="A16" s="639" t="s">
        <v>746</v>
      </c>
      <c r="B16" s="640"/>
      <c r="C16" s="640"/>
      <c r="D16" s="640"/>
      <c r="E16" s="640"/>
      <c r="F16" s="640"/>
      <c r="G16" s="640"/>
      <c r="H16" s="640"/>
      <c r="I16" s="640"/>
      <c r="J16" s="640"/>
      <c r="K16" s="640"/>
      <c r="L16" s="640"/>
      <c r="M16" s="641"/>
    </row>
    <row r="17" spans="1:13" ht="21.95" customHeight="1" thickBot="1" x14ac:dyDescent="0.3">
      <c r="A17" s="642" t="s">
        <v>798</v>
      </c>
      <c r="B17" s="635"/>
      <c r="C17" s="635"/>
      <c r="D17" s="635"/>
      <c r="E17" s="635"/>
      <c r="F17" s="175"/>
      <c r="G17" s="635" t="s">
        <v>799</v>
      </c>
      <c r="H17" s="635"/>
      <c r="I17" s="635"/>
      <c r="J17" s="635"/>
      <c r="K17" s="635"/>
      <c r="L17" s="635"/>
      <c r="M17" s="176"/>
    </row>
    <row r="18" spans="1:13" ht="21.95" customHeight="1" thickTop="1" thickBot="1" x14ac:dyDescent="0.3">
      <c r="A18" s="177"/>
      <c r="B18" s="177"/>
      <c r="C18" s="177"/>
      <c r="D18" s="177"/>
      <c r="E18" s="177"/>
      <c r="F18" s="178"/>
      <c r="G18" s="177"/>
      <c r="H18" s="177"/>
      <c r="I18" s="177"/>
      <c r="J18" s="177"/>
      <c r="K18" s="177"/>
      <c r="L18" s="177"/>
      <c r="M18" s="178"/>
    </row>
    <row r="19" spans="1:13" ht="21.95" customHeight="1" thickTop="1" thickBot="1" x14ac:dyDescent="0.3">
      <c r="A19" s="602" t="s">
        <v>203</v>
      </c>
      <c r="B19" s="603"/>
      <c r="C19" s="603"/>
      <c r="D19" s="603"/>
      <c r="E19" s="603"/>
      <c r="F19" s="603"/>
      <c r="G19" s="603"/>
      <c r="H19" s="603"/>
      <c r="I19" s="603"/>
      <c r="J19" s="603"/>
      <c r="K19" s="603"/>
      <c r="L19" s="603"/>
      <c r="M19" s="604"/>
    </row>
    <row r="20" spans="1:13" ht="21.95" customHeight="1" thickTop="1" x14ac:dyDescent="0.25">
      <c r="A20" s="580" t="s">
        <v>195</v>
      </c>
      <c r="B20" s="581"/>
      <c r="C20" s="581"/>
      <c r="D20" s="581" t="s">
        <v>784</v>
      </c>
      <c r="E20" s="581"/>
      <c r="F20" s="581"/>
      <c r="G20" s="581" t="s">
        <v>199</v>
      </c>
      <c r="H20" s="581"/>
      <c r="I20" s="581" t="s">
        <v>785</v>
      </c>
      <c r="J20" s="582"/>
      <c r="K20" s="581" t="s">
        <v>786</v>
      </c>
      <c r="L20" s="582"/>
      <c r="M20" s="583"/>
    </row>
    <row r="21" spans="1:13" ht="21.95" customHeight="1" x14ac:dyDescent="0.25">
      <c r="A21" s="597"/>
      <c r="B21" s="598"/>
      <c r="C21" s="598"/>
      <c r="D21" s="599" t="s">
        <v>787</v>
      </c>
      <c r="E21" s="598"/>
      <c r="F21" s="598"/>
      <c r="G21" s="598"/>
      <c r="H21" s="598"/>
      <c r="I21" s="598"/>
      <c r="J21" s="598"/>
      <c r="K21" s="600"/>
      <c r="L21" s="598"/>
      <c r="M21" s="601"/>
    </row>
    <row r="22" spans="1:13" ht="21.95" customHeight="1" x14ac:dyDescent="0.25">
      <c r="A22" s="588"/>
      <c r="B22" s="589"/>
      <c r="C22" s="589"/>
      <c r="D22" s="590" t="s">
        <v>788</v>
      </c>
      <c r="E22" s="589"/>
      <c r="F22" s="589"/>
      <c r="G22" s="589"/>
      <c r="H22" s="589"/>
      <c r="I22" s="589"/>
      <c r="J22" s="589"/>
      <c r="K22" s="593"/>
      <c r="L22" s="589"/>
      <c r="M22" s="591"/>
    </row>
    <row r="23" spans="1:13" ht="21.95" customHeight="1" x14ac:dyDescent="0.25">
      <c r="A23" s="588"/>
      <c r="B23" s="589"/>
      <c r="C23" s="589"/>
      <c r="D23" s="589"/>
      <c r="E23" s="589"/>
      <c r="F23" s="589"/>
      <c r="G23" s="589"/>
      <c r="H23" s="589"/>
      <c r="I23" s="589"/>
      <c r="J23" s="589"/>
      <c r="K23" s="589"/>
      <c r="L23" s="589"/>
      <c r="M23" s="591"/>
    </row>
    <row r="24" spans="1:13" ht="21.95" customHeight="1" thickBot="1" x14ac:dyDescent="0.3">
      <c r="A24" s="584"/>
      <c r="B24" s="585"/>
      <c r="C24" s="585"/>
      <c r="D24" s="585"/>
      <c r="E24" s="585"/>
      <c r="F24" s="585"/>
      <c r="G24" s="585"/>
      <c r="H24" s="585"/>
      <c r="I24" s="585"/>
      <c r="J24" s="585"/>
      <c r="K24" s="585"/>
      <c r="L24" s="585"/>
      <c r="M24" s="586"/>
    </row>
    <row r="25" spans="1:13" ht="21.95" customHeight="1" thickTop="1" thickBot="1" x14ac:dyDescent="0.3">
      <c r="A25" s="179"/>
      <c r="B25" s="179"/>
      <c r="C25" s="179"/>
      <c r="D25" s="179"/>
      <c r="E25" s="179"/>
      <c r="F25" s="179"/>
      <c r="G25" s="179"/>
      <c r="H25" s="179"/>
      <c r="I25" s="179"/>
      <c r="J25" s="179"/>
      <c r="K25" s="179"/>
      <c r="L25" s="179"/>
      <c r="M25" s="179"/>
    </row>
    <row r="26" spans="1:13" ht="21.95" customHeight="1" thickTop="1" thickBot="1" x14ac:dyDescent="0.3">
      <c r="A26" s="577" t="s">
        <v>789</v>
      </c>
      <c r="B26" s="578"/>
      <c r="C26" s="578"/>
      <c r="D26" s="578"/>
      <c r="E26" s="578"/>
      <c r="F26" s="578"/>
      <c r="G26" s="578"/>
      <c r="H26" s="578"/>
      <c r="I26" s="578"/>
      <c r="J26" s="578"/>
      <c r="K26" s="578"/>
      <c r="L26" s="578"/>
      <c r="M26" s="579"/>
    </row>
    <row r="27" spans="1:13" ht="21.95" customHeight="1" thickTop="1" x14ac:dyDescent="0.25">
      <c r="A27" s="580" t="s">
        <v>195</v>
      </c>
      <c r="B27" s="581"/>
      <c r="C27" s="581"/>
      <c r="D27" s="581" t="s">
        <v>784</v>
      </c>
      <c r="E27" s="581"/>
      <c r="F27" s="581"/>
      <c r="G27" s="581" t="s">
        <v>199</v>
      </c>
      <c r="H27" s="581"/>
      <c r="I27" s="581" t="s">
        <v>785</v>
      </c>
      <c r="J27" s="582"/>
      <c r="K27" s="581" t="s">
        <v>786</v>
      </c>
      <c r="L27" s="582"/>
      <c r="M27" s="583"/>
    </row>
    <row r="28" spans="1:13" ht="21.95" customHeight="1" x14ac:dyDescent="0.25">
      <c r="A28" s="588"/>
      <c r="B28" s="589"/>
      <c r="C28" s="589"/>
      <c r="D28" s="590"/>
      <c r="E28" s="589"/>
      <c r="F28" s="589"/>
      <c r="G28" s="589"/>
      <c r="H28" s="589"/>
      <c r="I28" s="589"/>
      <c r="J28" s="589"/>
      <c r="K28" s="589"/>
      <c r="L28" s="589"/>
      <c r="M28" s="591"/>
    </row>
    <row r="29" spans="1:13" ht="21.95" customHeight="1" x14ac:dyDescent="0.25">
      <c r="A29" s="588"/>
      <c r="B29" s="589"/>
      <c r="C29" s="589"/>
      <c r="D29" s="590"/>
      <c r="E29" s="589"/>
      <c r="F29" s="589"/>
      <c r="G29" s="589"/>
      <c r="H29" s="589"/>
      <c r="I29" s="589"/>
      <c r="J29" s="589"/>
      <c r="K29" s="589"/>
      <c r="L29" s="589"/>
      <c r="M29" s="591"/>
    </row>
    <row r="30" spans="1:13" ht="21.95" customHeight="1" x14ac:dyDescent="0.25">
      <c r="A30" s="588"/>
      <c r="B30" s="589"/>
      <c r="C30" s="589"/>
      <c r="D30" s="589"/>
      <c r="E30" s="589"/>
      <c r="F30" s="589"/>
      <c r="G30" s="589"/>
      <c r="H30" s="589"/>
      <c r="I30" s="589"/>
      <c r="J30" s="589"/>
      <c r="K30" s="589"/>
      <c r="L30" s="589"/>
      <c r="M30" s="591"/>
    </row>
    <row r="31" spans="1:13" ht="21.95" customHeight="1" x14ac:dyDescent="0.25">
      <c r="A31" s="588"/>
      <c r="B31" s="589"/>
      <c r="C31" s="589"/>
      <c r="D31" s="589"/>
      <c r="E31" s="589"/>
      <c r="F31" s="589"/>
      <c r="G31" s="589"/>
      <c r="H31" s="589"/>
      <c r="I31" s="589"/>
      <c r="J31" s="589"/>
      <c r="K31" s="589"/>
      <c r="L31" s="589"/>
      <c r="M31" s="591"/>
    </row>
    <row r="32" spans="1:13" ht="21.95" customHeight="1" thickBot="1" x14ac:dyDescent="0.3">
      <c r="A32" s="584"/>
      <c r="B32" s="585"/>
      <c r="C32" s="585"/>
      <c r="D32" s="585"/>
      <c r="E32" s="585"/>
      <c r="F32" s="585"/>
      <c r="G32" s="585"/>
      <c r="H32" s="585"/>
      <c r="I32" s="585"/>
      <c r="J32" s="585"/>
      <c r="K32" s="585"/>
      <c r="L32" s="585"/>
      <c r="M32" s="586"/>
    </row>
    <row r="33" spans="1:13" ht="21.95" customHeight="1" thickTop="1" thickBot="1" x14ac:dyDescent="0.3">
      <c r="A33" s="179"/>
      <c r="B33" s="179"/>
      <c r="C33" s="179"/>
      <c r="D33" s="179"/>
      <c r="E33" s="179"/>
      <c r="F33" s="179"/>
      <c r="G33" s="179"/>
      <c r="H33" s="179"/>
      <c r="I33" s="179"/>
      <c r="J33" s="179"/>
      <c r="K33" s="179"/>
      <c r="L33" s="179"/>
      <c r="M33" s="179"/>
    </row>
    <row r="34" spans="1:13" ht="21.95" customHeight="1" thickTop="1" thickBot="1" x14ac:dyDescent="0.3">
      <c r="A34" s="577" t="s">
        <v>790</v>
      </c>
      <c r="B34" s="578"/>
      <c r="C34" s="578"/>
      <c r="D34" s="578"/>
      <c r="E34" s="578"/>
      <c r="F34" s="578"/>
      <c r="G34" s="578"/>
      <c r="H34" s="578"/>
      <c r="I34" s="578"/>
      <c r="J34" s="578"/>
      <c r="K34" s="578"/>
      <c r="L34" s="578"/>
      <c r="M34" s="579"/>
    </row>
    <row r="35" spans="1:13" ht="21.95" customHeight="1" thickTop="1" x14ac:dyDescent="0.25">
      <c r="A35" s="580" t="s">
        <v>195</v>
      </c>
      <c r="B35" s="581"/>
      <c r="C35" s="581"/>
      <c r="D35" s="581" t="s">
        <v>784</v>
      </c>
      <c r="E35" s="581"/>
      <c r="F35" s="581"/>
      <c r="G35" s="581" t="s">
        <v>791</v>
      </c>
      <c r="H35" s="581"/>
      <c r="I35" s="581" t="s">
        <v>199</v>
      </c>
      <c r="J35" s="582"/>
      <c r="K35" s="581" t="s">
        <v>786</v>
      </c>
      <c r="L35" s="582"/>
      <c r="M35" s="583"/>
    </row>
    <row r="36" spans="1:13" ht="21.95" customHeight="1" x14ac:dyDescent="0.25">
      <c r="A36" s="588"/>
      <c r="B36" s="589"/>
      <c r="C36" s="589"/>
      <c r="D36" s="590"/>
      <c r="E36" s="589"/>
      <c r="F36" s="589"/>
      <c r="G36" s="589"/>
      <c r="H36" s="589"/>
      <c r="I36" s="589"/>
      <c r="J36" s="589"/>
      <c r="K36" s="593"/>
      <c r="L36" s="589"/>
      <c r="M36" s="591"/>
    </row>
    <row r="37" spans="1:13" ht="21.95" customHeight="1" x14ac:dyDescent="0.25">
      <c r="A37" s="588"/>
      <c r="B37" s="589"/>
      <c r="C37" s="589"/>
      <c r="D37" s="590"/>
      <c r="E37" s="589"/>
      <c r="F37" s="589"/>
      <c r="G37" s="589"/>
      <c r="H37" s="589"/>
      <c r="I37" s="589"/>
      <c r="J37" s="589"/>
      <c r="K37" s="593"/>
      <c r="L37" s="589"/>
      <c r="M37" s="591"/>
    </row>
    <row r="38" spans="1:13" ht="21.95" customHeight="1" x14ac:dyDescent="0.25">
      <c r="A38" s="588"/>
      <c r="B38" s="589"/>
      <c r="C38" s="589"/>
      <c r="D38" s="589"/>
      <c r="E38" s="589"/>
      <c r="F38" s="589"/>
      <c r="G38" s="589"/>
      <c r="H38" s="589"/>
      <c r="I38" s="589"/>
      <c r="J38" s="589"/>
      <c r="K38" s="589"/>
      <c r="L38" s="589"/>
      <c r="M38" s="591"/>
    </row>
    <row r="39" spans="1:13" ht="21.95" customHeight="1" x14ac:dyDescent="0.25">
      <c r="A39" s="588"/>
      <c r="B39" s="589"/>
      <c r="C39" s="589"/>
      <c r="D39" s="589"/>
      <c r="E39" s="589"/>
      <c r="F39" s="589"/>
      <c r="G39" s="589"/>
      <c r="H39" s="589"/>
      <c r="I39" s="589"/>
      <c r="J39" s="589"/>
      <c r="K39" s="589"/>
      <c r="L39" s="589"/>
      <c r="M39" s="591"/>
    </row>
    <row r="40" spans="1:13" ht="21.95" customHeight="1" thickBot="1" x14ac:dyDescent="0.3">
      <c r="A40" s="584"/>
      <c r="B40" s="585"/>
      <c r="C40" s="585"/>
      <c r="D40" s="585"/>
      <c r="E40" s="585"/>
      <c r="F40" s="585"/>
      <c r="G40" s="585"/>
      <c r="H40" s="585"/>
      <c r="I40" s="585"/>
      <c r="J40" s="585"/>
      <c r="K40" s="585"/>
      <c r="L40" s="585"/>
      <c r="M40" s="586"/>
    </row>
    <row r="41" spans="1:13" ht="21.95" customHeight="1" thickTop="1" thickBot="1" x14ac:dyDescent="0.3">
      <c r="A41" s="179"/>
      <c r="B41" s="179"/>
      <c r="C41" s="179"/>
      <c r="D41" s="179"/>
      <c r="E41" s="179"/>
      <c r="F41" s="179"/>
      <c r="G41" s="179"/>
      <c r="H41" s="179"/>
      <c r="I41" s="179"/>
      <c r="J41" s="179"/>
      <c r="K41" s="179"/>
      <c r="L41" s="179"/>
      <c r="M41" s="179"/>
    </row>
    <row r="42" spans="1:13" ht="21.95" customHeight="1" thickTop="1" thickBot="1" x14ac:dyDescent="0.3">
      <c r="A42" s="577" t="s">
        <v>792</v>
      </c>
      <c r="B42" s="578"/>
      <c r="C42" s="578"/>
      <c r="D42" s="578"/>
      <c r="E42" s="578"/>
      <c r="F42" s="578"/>
      <c r="G42" s="578"/>
      <c r="H42" s="578"/>
      <c r="I42" s="578"/>
      <c r="J42" s="578"/>
      <c r="K42" s="578"/>
      <c r="L42" s="578"/>
      <c r="M42" s="579"/>
    </row>
    <row r="43" spans="1:13" ht="21.95" customHeight="1" thickTop="1" x14ac:dyDescent="0.25">
      <c r="A43" s="580" t="s">
        <v>195</v>
      </c>
      <c r="B43" s="581"/>
      <c r="C43" s="581"/>
      <c r="D43" s="581" t="s">
        <v>784</v>
      </c>
      <c r="E43" s="581"/>
      <c r="F43" s="581"/>
      <c r="G43" s="581" t="s">
        <v>791</v>
      </c>
      <c r="H43" s="581"/>
      <c r="I43" s="581" t="s">
        <v>668</v>
      </c>
      <c r="J43" s="582"/>
      <c r="K43" s="581" t="s">
        <v>786</v>
      </c>
      <c r="L43" s="582"/>
      <c r="M43" s="583"/>
    </row>
    <row r="44" spans="1:13" ht="21.95" customHeight="1" x14ac:dyDescent="0.25">
      <c r="A44" s="588"/>
      <c r="B44" s="589"/>
      <c r="C44" s="589"/>
      <c r="D44" s="590" t="s">
        <v>793</v>
      </c>
      <c r="E44" s="589"/>
      <c r="F44" s="589"/>
      <c r="G44" s="589"/>
      <c r="H44" s="589"/>
      <c r="I44" s="592"/>
      <c r="J44" s="589"/>
      <c r="K44" s="589"/>
      <c r="L44" s="589"/>
      <c r="M44" s="591"/>
    </row>
    <row r="45" spans="1:13" ht="20.25" customHeight="1" x14ac:dyDescent="0.25">
      <c r="A45" s="588"/>
      <c r="B45" s="589"/>
      <c r="C45" s="589"/>
      <c r="D45" s="590" t="s">
        <v>794</v>
      </c>
      <c r="E45" s="589"/>
      <c r="F45" s="589"/>
      <c r="G45" s="589"/>
      <c r="H45" s="589"/>
      <c r="I45" s="592"/>
      <c r="J45" s="589"/>
      <c r="K45" s="589"/>
      <c r="L45" s="589"/>
      <c r="M45" s="591"/>
    </row>
    <row r="46" spans="1:13" ht="20.25" customHeight="1" x14ac:dyDescent="0.25">
      <c r="A46" s="588"/>
      <c r="B46" s="589"/>
      <c r="C46" s="589"/>
      <c r="D46" s="589"/>
      <c r="E46" s="589"/>
      <c r="F46" s="589"/>
      <c r="G46" s="589"/>
      <c r="H46" s="589"/>
      <c r="I46" s="589"/>
      <c r="J46" s="589"/>
      <c r="K46" s="589"/>
      <c r="L46" s="589"/>
      <c r="M46" s="591"/>
    </row>
    <row r="47" spans="1:13" ht="20.25" customHeight="1" thickBot="1" x14ac:dyDescent="0.3">
      <c r="A47" s="584"/>
      <c r="B47" s="585"/>
      <c r="C47" s="585"/>
      <c r="D47" s="585"/>
      <c r="E47" s="585"/>
      <c r="F47" s="585"/>
      <c r="G47" s="585"/>
      <c r="H47" s="585"/>
      <c r="I47" s="585"/>
      <c r="J47" s="585"/>
      <c r="K47" s="585"/>
      <c r="L47" s="585"/>
      <c r="M47" s="586"/>
    </row>
    <row r="48" spans="1:13" ht="20.25" customHeight="1" thickTop="1" thickBot="1" x14ac:dyDescent="0.3">
      <c r="A48" s="179"/>
      <c r="B48" s="179"/>
      <c r="C48" s="179"/>
      <c r="D48" s="179"/>
      <c r="E48" s="179"/>
      <c r="F48" s="179"/>
      <c r="G48" s="179"/>
      <c r="H48" s="179"/>
      <c r="I48" s="179"/>
      <c r="J48" s="179"/>
      <c r="K48" s="179"/>
      <c r="L48" s="179"/>
      <c r="M48" s="179"/>
    </row>
    <row r="49" spans="1:13" ht="20.25" customHeight="1" thickTop="1" thickBot="1" x14ac:dyDescent="0.3">
      <c r="A49" s="577" t="s">
        <v>795</v>
      </c>
      <c r="B49" s="578"/>
      <c r="C49" s="578"/>
      <c r="D49" s="578"/>
      <c r="E49" s="578"/>
      <c r="F49" s="578"/>
      <c r="G49" s="578"/>
      <c r="H49" s="578"/>
      <c r="I49" s="578"/>
      <c r="J49" s="578"/>
      <c r="K49" s="578"/>
      <c r="L49" s="578"/>
      <c r="M49" s="579"/>
    </row>
    <row r="50" spans="1:13" ht="20.25" customHeight="1" thickTop="1" x14ac:dyDescent="0.25">
      <c r="A50" s="580" t="s">
        <v>195</v>
      </c>
      <c r="B50" s="581"/>
      <c r="C50" s="581"/>
      <c r="D50" s="581" t="s">
        <v>784</v>
      </c>
      <c r="E50" s="581"/>
      <c r="F50" s="581"/>
      <c r="G50" s="581" t="s">
        <v>791</v>
      </c>
      <c r="H50" s="581"/>
      <c r="I50" s="581" t="s">
        <v>668</v>
      </c>
      <c r="J50" s="582"/>
      <c r="K50" s="581" t="s">
        <v>786</v>
      </c>
      <c r="L50" s="582"/>
      <c r="M50" s="583"/>
    </row>
    <row r="51" spans="1:13" ht="20.25" customHeight="1" x14ac:dyDescent="0.25">
      <c r="A51" s="588"/>
      <c r="B51" s="589"/>
      <c r="C51" s="589"/>
      <c r="D51" s="590"/>
      <c r="E51" s="589"/>
      <c r="F51" s="589"/>
      <c r="G51" s="589"/>
      <c r="H51" s="589"/>
      <c r="I51" s="589"/>
      <c r="J51" s="589"/>
      <c r="K51" s="589"/>
      <c r="L51" s="589"/>
      <c r="M51" s="591"/>
    </row>
    <row r="52" spans="1:13" ht="20.25" customHeight="1" thickBot="1" x14ac:dyDescent="0.3">
      <c r="A52" s="584"/>
      <c r="B52" s="585"/>
      <c r="C52" s="585"/>
      <c r="D52" s="587"/>
      <c r="E52" s="585"/>
      <c r="F52" s="585"/>
      <c r="G52" s="585"/>
      <c r="H52" s="585"/>
      <c r="I52" s="585"/>
      <c r="J52" s="585"/>
      <c r="K52" s="585"/>
      <c r="L52" s="585"/>
      <c r="M52" s="586"/>
    </row>
    <row r="53" spans="1:13" ht="15.75" thickTop="1" x14ac:dyDescent="0.25"/>
    <row r="58" spans="1:13" ht="15.75" x14ac:dyDescent="0.25">
      <c r="A58" s="619"/>
      <c r="B58" s="619"/>
      <c r="C58" s="619"/>
      <c r="D58" s="619"/>
      <c r="E58" s="619"/>
      <c r="F58" s="619"/>
    </row>
    <row r="59" spans="1:13" x14ac:dyDescent="0.25">
      <c r="A59" s="594"/>
      <c r="B59" s="595"/>
      <c r="C59" s="596"/>
      <c r="D59" s="596"/>
      <c r="E59" s="596"/>
      <c r="F59" s="596"/>
    </row>
    <row r="60" spans="1:13" x14ac:dyDescent="0.25">
      <c r="A60" s="594"/>
      <c r="B60" s="595"/>
      <c r="C60" s="605"/>
      <c r="D60" s="596"/>
      <c r="E60" s="596"/>
      <c r="F60" s="596"/>
    </row>
    <row r="61" spans="1:13" x14ac:dyDescent="0.25">
      <c r="A61" s="594"/>
      <c r="B61" s="595"/>
      <c r="C61" s="606"/>
      <c r="D61" s="596"/>
      <c r="E61" s="596"/>
      <c r="F61" s="596"/>
    </row>
    <row r="62" spans="1:13" x14ac:dyDescent="0.25">
      <c r="A62" s="594"/>
      <c r="B62" s="595"/>
      <c r="C62" s="596"/>
      <c r="D62" s="596"/>
      <c r="E62" s="596"/>
      <c r="F62" s="596"/>
    </row>
    <row r="63" spans="1:13" x14ac:dyDescent="0.25">
      <c r="A63" s="594"/>
      <c r="B63" s="595"/>
      <c r="C63" s="605"/>
      <c r="D63" s="596"/>
      <c r="E63" s="596"/>
      <c r="F63" s="596"/>
    </row>
    <row r="64" spans="1:13" x14ac:dyDescent="0.25">
      <c r="A64" s="594"/>
      <c r="B64" s="595"/>
      <c r="C64" s="606"/>
      <c r="D64" s="596"/>
      <c r="E64" s="596"/>
      <c r="F64" s="596"/>
      <c r="G64" s="168"/>
    </row>
    <row r="65" spans="1:7" x14ac:dyDescent="0.25">
      <c r="A65" s="168"/>
      <c r="B65" s="168"/>
      <c r="C65" s="168"/>
      <c r="D65" s="168"/>
      <c r="E65" s="168"/>
      <c r="F65" s="168"/>
      <c r="G65" s="168"/>
    </row>
  </sheetData>
  <sheetProtection formatCells="0" formatColumns="0" formatRows="0" selectLockedCells="1"/>
  <mergeCells count="180">
    <mergeCell ref="A16:M16"/>
    <mergeCell ref="A17:E17"/>
    <mergeCell ref="J14:M14"/>
    <mergeCell ref="G14:I14"/>
    <mergeCell ref="J13:M13"/>
    <mergeCell ref="A1:M1"/>
    <mergeCell ref="A2:M2"/>
    <mergeCell ref="G4:H4"/>
    <mergeCell ref="I4:J4"/>
    <mergeCell ref="K4:L4"/>
    <mergeCell ref="A9:F9"/>
    <mergeCell ref="A3:K3"/>
    <mergeCell ref="L3:M3"/>
    <mergeCell ref="G6:M6"/>
    <mergeCell ref="A15:C15"/>
    <mergeCell ref="G15:I15"/>
    <mergeCell ref="E15:F15"/>
    <mergeCell ref="K15:M15"/>
    <mergeCell ref="H10:M10"/>
    <mergeCell ref="H11:I11"/>
    <mergeCell ref="A13:F13"/>
    <mergeCell ref="A14:F14"/>
    <mergeCell ref="G13:I13"/>
    <mergeCell ref="A64:B64"/>
    <mergeCell ref="C64:F64"/>
    <mergeCell ref="G5:H5"/>
    <mergeCell ref="I5:J5"/>
    <mergeCell ref="K5:L5"/>
    <mergeCell ref="A10:F10"/>
    <mergeCell ref="A12:C12"/>
    <mergeCell ref="D12:F12"/>
    <mergeCell ref="A58:F58"/>
    <mergeCell ref="J12:M12"/>
    <mergeCell ref="G12:I12"/>
    <mergeCell ref="A60:B60"/>
    <mergeCell ref="A63:B63"/>
    <mergeCell ref="C63:F63"/>
    <mergeCell ref="G8:M8"/>
    <mergeCell ref="G9:M9"/>
    <mergeCell ref="A59:B59"/>
    <mergeCell ref="G7:M7"/>
    <mergeCell ref="C59:F59"/>
    <mergeCell ref="A61:B61"/>
    <mergeCell ref="C61:F61"/>
    <mergeCell ref="G17:L17"/>
    <mergeCell ref="A11:C11"/>
    <mergeCell ref="D11:F11"/>
    <mergeCell ref="A19:M19"/>
    <mergeCell ref="A20:C20"/>
    <mergeCell ref="D20:F20"/>
    <mergeCell ref="G20:H20"/>
    <mergeCell ref="I20:J20"/>
    <mergeCell ref="K20:M20"/>
    <mergeCell ref="C60:F60"/>
    <mergeCell ref="G28:H28"/>
    <mergeCell ref="I28:J28"/>
    <mergeCell ref="K28:M28"/>
    <mergeCell ref="A26:M26"/>
    <mergeCell ref="A27:C27"/>
    <mergeCell ref="D27:F27"/>
    <mergeCell ref="G27:H27"/>
    <mergeCell ref="I27:J27"/>
    <mergeCell ref="K27:M27"/>
    <mergeCell ref="A30:C30"/>
    <mergeCell ref="D30:F30"/>
    <mergeCell ref="G30:H30"/>
    <mergeCell ref="I30:J30"/>
    <mergeCell ref="K30:M30"/>
    <mergeCell ref="A29:C29"/>
    <mergeCell ref="D29:F29"/>
    <mergeCell ref="G29:H29"/>
    <mergeCell ref="A62:B62"/>
    <mergeCell ref="C62:F62"/>
    <mergeCell ref="A22:C22"/>
    <mergeCell ref="D22:F22"/>
    <mergeCell ref="G22:H22"/>
    <mergeCell ref="I22:J22"/>
    <mergeCell ref="K22:M22"/>
    <mergeCell ref="A21:C21"/>
    <mergeCell ref="D21:F21"/>
    <mergeCell ref="G21:H21"/>
    <mergeCell ref="I21:J21"/>
    <mergeCell ref="K21:M21"/>
    <mergeCell ref="A24:C24"/>
    <mergeCell ref="D24:F24"/>
    <mergeCell ref="G24:H24"/>
    <mergeCell ref="I24:J24"/>
    <mergeCell ref="K24:M24"/>
    <mergeCell ref="A23:C23"/>
    <mergeCell ref="D23:F23"/>
    <mergeCell ref="G23:H23"/>
    <mergeCell ref="I23:J23"/>
    <mergeCell ref="K23:M23"/>
    <mergeCell ref="A28:C28"/>
    <mergeCell ref="D28:F28"/>
    <mergeCell ref="I29:J29"/>
    <mergeCell ref="K29:M29"/>
    <mergeCell ref="A32:C32"/>
    <mergeCell ref="D32:F32"/>
    <mergeCell ref="G32:H32"/>
    <mergeCell ref="I32:J32"/>
    <mergeCell ref="K32:M32"/>
    <mergeCell ref="A31:C31"/>
    <mergeCell ref="D31:F31"/>
    <mergeCell ref="G31:H31"/>
    <mergeCell ref="I31:J31"/>
    <mergeCell ref="K31:M31"/>
    <mergeCell ref="A36:C36"/>
    <mergeCell ref="D36:F36"/>
    <mergeCell ref="G36:H36"/>
    <mergeCell ref="I36:J36"/>
    <mergeCell ref="K36:M36"/>
    <mergeCell ref="A34:M34"/>
    <mergeCell ref="A35:C35"/>
    <mergeCell ref="D35:F35"/>
    <mergeCell ref="G35:H35"/>
    <mergeCell ref="I35:J35"/>
    <mergeCell ref="K35:M35"/>
    <mergeCell ref="A38:C38"/>
    <mergeCell ref="D38:F38"/>
    <mergeCell ref="G38:H38"/>
    <mergeCell ref="I38:J38"/>
    <mergeCell ref="K38:M38"/>
    <mergeCell ref="A37:C37"/>
    <mergeCell ref="D37:F37"/>
    <mergeCell ref="G37:H37"/>
    <mergeCell ref="I37:J37"/>
    <mergeCell ref="K37:M37"/>
    <mergeCell ref="A40:C40"/>
    <mergeCell ref="D40:F40"/>
    <mergeCell ref="G40:H40"/>
    <mergeCell ref="I40:J40"/>
    <mergeCell ref="K40:M40"/>
    <mergeCell ref="A39:C39"/>
    <mergeCell ref="D39:F39"/>
    <mergeCell ref="G39:H39"/>
    <mergeCell ref="I39:J39"/>
    <mergeCell ref="K39:M39"/>
    <mergeCell ref="A44:C44"/>
    <mergeCell ref="D44:F44"/>
    <mergeCell ref="G44:H44"/>
    <mergeCell ref="I44:J44"/>
    <mergeCell ref="K44:M44"/>
    <mergeCell ref="A42:M42"/>
    <mergeCell ref="A43:C43"/>
    <mergeCell ref="D43:F43"/>
    <mergeCell ref="G43:H43"/>
    <mergeCell ref="I43:J43"/>
    <mergeCell ref="K43:M43"/>
    <mergeCell ref="A46:C46"/>
    <mergeCell ref="D46:F46"/>
    <mergeCell ref="G46:H46"/>
    <mergeCell ref="I46:J46"/>
    <mergeCell ref="K46:M46"/>
    <mergeCell ref="A45:C45"/>
    <mergeCell ref="D45:F45"/>
    <mergeCell ref="G45:H45"/>
    <mergeCell ref="I45:J45"/>
    <mergeCell ref="K45:M45"/>
    <mergeCell ref="A52:C52"/>
    <mergeCell ref="D52:F52"/>
    <mergeCell ref="G52:H52"/>
    <mergeCell ref="I52:J52"/>
    <mergeCell ref="K52:M52"/>
    <mergeCell ref="A51:C51"/>
    <mergeCell ref="D51:F51"/>
    <mergeCell ref="G51:H51"/>
    <mergeCell ref="I51:J51"/>
    <mergeCell ref="K51:M51"/>
    <mergeCell ref="A49:M49"/>
    <mergeCell ref="A50:C50"/>
    <mergeCell ref="D50:F50"/>
    <mergeCell ref="G50:H50"/>
    <mergeCell ref="I50:J50"/>
    <mergeCell ref="K50:M50"/>
    <mergeCell ref="A47:C47"/>
    <mergeCell ref="D47:F47"/>
    <mergeCell ref="G47:H47"/>
    <mergeCell ref="I47:J47"/>
    <mergeCell ref="K47:M47"/>
  </mergeCells>
  <conditionalFormatting sqref="A14">
    <cfRule type="containsText" dxfId="220" priority="1" operator="containsText" text="X">
      <formula>NOT(ISERROR(SEARCH("X",A14)))</formula>
    </cfRule>
  </conditionalFormatting>
  <pageMargins left="0.7" right="0.7" top="0.75" bottom="0.75" header="0.3" footer="0.3"/>
  <pageSetup scale="63" orientation="portrait" horizontalDpi="4294967292" verticalDpi="4294967292" r:id="rId1"/>
  <headerFooter>
    <oddHeader>&amp;C&amp;"Times New Roman,Bold"&amp;20&amp;KFF0000SENSITIVE SECURITY INFORMATION</oddHeader>
    <oddFooter>&amp;LTSA Form ### (#/12) [File:  ####]&amp;C          &amp;G</oddFooter>
  </headerFooter>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14:formula1>
            <xm:f>'Dropdown Lists'!$C$13:$C$15</xm:f>
          </x14:formula1>
          <xm:sqref>A10</xm:sqref>
        </x14:dataValidation>
        <x14:dataValidation type="list" allowBlank="1" showInputMessage="1" showErrorMessage="1">
          <x14:formula1>
            <xm:f>'Dropdown Lists'!$B$13:$B$15</xm:f>
          </x14:formula1>
          <xm:sqref>J13</xm:sqref>
        </x14:dataValidation>
        <x14:dataValidation type="list" allowBlank="1" showInputMessage="1" showErrorMessage="1">
          <x14:formula1>
            <xm:f>'Dropdown Lists'!$A$13:$A$16</xm:f>
          </x14:formula1>
          <xm:sqref>A12:C12</xm:sqref>
        </x14:dataValidation>
        <x14:dataValidation type="list" allowBlank="1" showInputMessage="1" showErrorMessage="1">
          <x14:formula1>
            <xm:f>'Dropdown Lists'!$C$2:$C$9</xm:f>
          </x14:formula1>
          <xm:sqref>M5</xm:sqref>
        </x14:dataValidation>
        <x14:dataValidation type="list" allowBlank="1" showInputMessage="1" showErrorMessage="1">
          <x14:formula1>
            <xm:f>'Dropdown Lists'!$D$13:$D$19</xm:f>
          </x14:formula1>
          <xm:sqref>A14</xm:sqref>
        </x14:dataValidation>
        <x14:dataValidation type="list" allowBlank="1" showInputMessage="1" showErrorMessage="1">
          <x14:formula1>
            <xm:f>'Dropdown Lists'!$G$2:$G$54</xm:f>
          </x14:formula1>
          <xm:sqref>K11</xm:sqref>
        </x14:dataValidation>
        <x14:dataValidation type="list" allowBlank="1" showInputMessage="1" showErrorMessage="1">
          <x14:formula1>
            <xm:f>'Dropdown Lists'!$D$24:$D$89</xm:f>
          </x14:formula1>
          <xm:sqref>K15</xm:sqref>
        </x14:dataValidation>
        <x14:dataValidation type="list" allowBlank="1" showInputMessage="1" showErrorMessage="1">
          <x14:formula1>
            <xm:f>'Dropdown Lists'!$D$2:$D$4</xm:f>
          </x14:formula1>
          <xm:sqref>D15 J15</xm:sqref>
        </x14:dataValidation>
        <x14:dataValidation type="list" allowBlank="1" showInputMessage="1" showErrorMessage="1">
          <x14:formula1>
            <xm:f>'C:\Users\Ritchie.Rider\Desktop\[HWY-BASE SAT 2019-10 Northside Independent School District.xlsx]Dropdown Lists'!#REF!</xm:f>
          </x14:formula1>
          <xm:sqref>J14:M14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A1:F166"/>
  <sheetViews>
    <sheetView zoomScaleNormal="100" zoomScaleSheetLayoutView="100" zoomScalePageLayoutView="75" workbookViewId="0">
      <pane ySplit="9" topLeftCell="A31" activePane="bottomLeft" state="frozen"/>
      <selection pane="bottomLeft" activeCell="D12" sqref="D12"/>
    </sheetView>
  </sheetViews>
  <sheetFormatPr defaultColWidth="9.140625" defaultRowHeight="12" x14ac:dyDescent="0.25"/>
  <cols>
    <col min="1" max="1" width="7.28515625" style="253" bestFit="1" customWidth="1"/>
    <col min="2" max="2" width="64.85546875" style="196" customWidth="1"/>
    <col min="3" max="4" width="9.140625" style="253"/>
    <col min="5" max="5" width="19.7109375" style="196" customWidth="1"/>
    <col min="6" max="6" width="50.5703125" style="196" customWidth="1"/>
    <col min="7" max="16384" width="9.140625" style="196"/>
  </cols>
  <sheetData>
    <row r="1" spans="1:6" ht="15" customHeight="1" x14ac:dyDescent="0.25">
      <c r="A1" s="687" t="s">
        <v>0</v>
      </c>
      <c r="B1" s="688"/>
      <c r="C1" s="688"/>
      <c r="D1" s="688"/>
      <c r="E1" s="688"/>
      <c r="F1" s="689"/>
    </row>
    <row r="2" spans="1:6" ht="15" customHeight="1" x14ac:dyDescent="0.25">
      <c r="A2" s="690" t="s">
        <v>1</v>
      </c>
      <c r="B2" s="691"/>
      <c r="C2" s="691"/>
      <c r="D2" s="691"/>
      <c r="E2" s="691"/>
      <c r="F2" s="692"/>
    </row>
    <row r="3" spans="1:6" ht="15.75" thickBot="1" x14ac:dyDescent="0.3">
      <c r="A3" s="696"/>
      <c r="B3" s="697"/>
      <c r="C3" s="697"/>
      <c r="D3" s="697"/>
      <c r="E3" s="697"/>
      <c r="F3" s="698"/>
    </row>
    <row r="4" spans="1:6" ht="30" customHeight="1" thickTop="1" thickBot="1" x14ac:dyDescent="0.3">
      <c r="A4" s="699" t="s">
        <v>2</v>
      </c>
      <c r="B4" s="700"/>
      <c r="C4" s="700"/>
      <c r="D4" s="700"/>
      <c r="E4" s="700"/>
      <c r="F4" s="516" t="str">
        <f>Profile!L3</f>
        <v>HMC FY2020 V.1 (October 2019)</v>
      </c>
    </row>
    <row r="5" spans="1:6" ht="18.75" x14ac:dyDescent="0.25">
      <c r="A5" s="197"/>
      <c r="B5" s="198" t="s">
        <v>13</v>
      </c>
      <c r="C5" s="199"/>
      <c r="D5" s="199"/>
      <c r="E5" s="200" t="s">
        <v>10</v>
      </c>
      <c r="F5" s="494">
        <f>Profile!C59</f>
        <v>0</v>
      </c>
    </row>
    <row r="6" spans="1:6" ht="19.5" thickBot="1" x14ac:dyDescent="0.3">
      <c r="A6" s="154"/>
      <c r="B6" s="201">
        <f>Profile!G9</f>
        <v>0</v>
      </c>
      <c r="C6" s="202"/>
      <c r="D6" s="202"/>
      <c r="E6" s="203" t="s">
        <v>11</v>
      </c>
      <c r="F6" s="204">
        <f>Profile!G5</f>
        <v>0</v>
      </c>
    </row>
    <row r="7" spans="1:6" ht="15.75" thickBot="1" x14ac:dyDescent="0.3">
      <c r="A7" s="205"/>
      <c r="B7" s="206"/>
      <c r="C7" s="207"/>
      <c r="D7" s="207"/>
      <c r="E7" s="207"/>
      <c r="F7" s="208"/>
    </row>
    <row r="8" spans="1:6" ht="19.5" customHeight="1" x14ac:dyDescent="0.25">
      <c r="A8" s="209"/>
      <c r="B8" s="210" t="s">
        <v>3</v>
      </c>
      <c r="C8" s="693" t="s">
        <v>4</v>
      </c>
      <c r="D8" s="694"/>
      <c r="E8" s="693" t="s">
        <v>5</v>
      </c>
      <c r="F8" s="695"/>
    </row>
    <row r="9" spans="1:6" ht="20.25" customHeight="1" thickBot="1" x14ac:dyDescent="0.3">
      <c r="A9" s="211"/>
      <c r="B9" s="212" t="s">
        <v>6</v>
      </c>
      <c r="C9" s="213" t="s">
        <v>7</v>
      </c>
      <c r="D9" s="214" t="s">
        <v>8</v>
      </c>
      <c r="E9" s="213" t="s">
        <v>9</v>
      </c>
      <c r="F9" s="215" t="s">
        <v>12</v>
      </c>
    </row>
    <row r="10" spans="1:6" ht="20.25" customHeight="1" thickBot="1" x14ac:dyDescent="0.3">
      <c r="A10" s="302">
        <v>1</v>
      </c>
      <c r="B10" s="297"/>
      <c r="C10" s="297"/>
      <c r="D10" s="296" t="s">
        <v>499</v>
      </c>
      <c r="E10" s="297"/>
      <c r="F10" s="298"/>
    </row>
    <row r="11" spans="1:6" ht="20.25" customHeight="1" x14ac:dyDescent="0.25">
      <c r="A11" s="301">
        <v>1</v>
      </c>
      <c r="B11" s="216" t="s">
        <v>15</v>
      </c>
      <c r="C11" s="217"/>
      <c r="D11" s="217"/>
      <c r="E11" s="217"/>
      <c r="F11" s="218"/>
    </row>
    <row r="12" spans="1:6" ht="31.5" x14ac:dyDescent="0.25">
      <c r="A12" s="303">
        <v>1.0009999999999999</v>
      </c>
      <c r="B12" s="219" t="s">
        <v>640</v>
      </c>
      <c r="C12" s="220"/>
      <c r="D12" s="221"/>
      <c r="E12" s="222"/>
      <c r="F12" s="223"/>
    </row>
    <row r="13" spans="1:6" ht="20.100000000000001" customHeight="1" x14ac:dyDescent="0.25">
      <c r="A13" s="304">
        <v>1.002</v>
      </c>
      <c r="B13" s="224" t="s">
        <v>16</v>
      </c>
      <c r="C13" s="220"/>
      <c r="D13" s="221"/>
      <c r="E13" s="222"/>
      <c r="F13" s="223"/>
    </row>
    <row r="14" spans="1:6" ht="31.5" x14ac:dyDescent="0.25">
      <c r="A14" s="304">
        <v>1.0029999999999999</v>
      </c>
      <c r="B14" s="224" t="s">
        <v>221</v>
      </c>
      <c r="C14" s="220"/>
      <c r="D14" s="221"/>
      <c r="E14" s="222"/>
      <c r="F14" s="223"/>
    </row>
    <row r="15" spans="1:6" ht="15.75" x14ac:dyDescent="0.25">
      <c r="A15" s="305">
        <v>2</v>
      </c>
      <c r="B15" s="225" t="s">
        <v>578</v>
      </c>
      <c r="C15" s="226"/>
      <c r="D15" s="226"/>
      <c r="E15" s="226"/>
      <c r="F15" s="227"/>
    </row>
    <row r="16" spans="1:6" ht="63" x14ac:dyDescent="0.25">
      <c r="A16" s="304">
        <v>2.0009999999999999</v>
      </c>
      <c r="B16" s="224" t="s">
        <v>641</v>
      </c>
      <c r="C16" s="220"/>
      <c r="D16" s="221"/>
      <c r="E16" s="222"/>
      <c r="F16" s="223"/>
    </row>
    <row r="17" spans="1:6" ht="47.25" x14ac:dyDescent="0.25">
      <c r="A17" s="303">
        <v>2.0019999999999998</v>
      </c>
      <c r="B17" s="219" t="s">
        <v>642</v>
      </c>
      <c r="C17" s="220"/>
      <c r="D17" s="221"/>
      <c r="E17" s="228"/>
      <c r="F17" s="223"/>
    </row>
    <row r="18" spans="1:6" ht="51.75" customHeight="1" x14ac:dyDescent="0.25">
      <c r="A18" s="304">
        <v>2.0030000000000001</v>
      </c>
      <c r="B18" s="224" t="s">
        <v>643</v>
      </c>
      <c r="C18" s="220"/>
      <c r="D18" s="221"/>
      <c r="E18" s="222"/>
      <c r="F18" s="223"/>
    </row>
    <row r="19" spans="1:6" ht="15.75" x14ac:dyDescent="0.25">
      <c r="A19" s="305">
        <v>3</v>
      </c>
      <c r="B19" s="225" t="s">
        <v>382</v>
      </c>
      <c r="C19" s="226"/>
      <c r="D19" s="226"/>
      <c r="E19" s="226"/>
      <c r="F19" s="227"/>
    </row>
    <row r="20" spans="1:6" ht="63" x14ac:dyDescent="0.25">
      <c r="A20" s="303">
        <v>3.0009999999999999</v>
      </c>
      <c r="B20" s="219" t="s">
        <v>644</v>
      </c>
      <c r="C20" s="220"/>
      <c r="D20" s="221"/>
      <c r="E20" s="222"/>
      <c r="F20" s="223"/>
    </row>
    <row r="21" spans="1:6" ht="31.5" x14ac:dyDescent="0.25">
      <c r="A21" s="304">
        <v>3.0019999999999998</v>
      </c>
      <c r="B21" s="224" t="s">
        <v>222</v>
      </c>
      <c r="C21" s="220"/>
      <c r="D21" s="221"/>
      <c r="E21" s="222"/>
      <c r="F21" s="223"/>
    </row>
    <row r="22" spans="1:6" ht="31.5" x14ac:dyDescent="0.25">
      <c r="A22" s="304">
        <v>3.0030000000000001</v>
      </c>
      <c r="B22" s="224" t="s">
        <v>223</v>
      </c>
      <c r="C22" s="220"/>
      <c r="D22" s="221"/>
      <c r="E22" s="222"/>
      <c r="F22" s="223"/>
    </row>
    <row r="23" spans="1:6" ht="31.5" x14ac:dyDescent="0.25">
      <c r="A23" s="304">
        <v>3.004</v>
      </c>
      <c r="B23" s="224" t="s">
        <v>224</v>
      </c>
      <c r="C23" s="220"/>
      <c r="D23" s="221"/>
      <c r="E23" s="222"/>
      <c r="F23" s="223"/>
    </row>
    <row r="24" spans="1:6" ht="47.25" x14ac:dyDescent="0.25">
      <c r="A24" s="303">
        <v>3.0049999999999999</v>
      </c>
      <c r="B24" s="219" t="s">
        <v>225</v>
      </c>
      <c r="C24" s="220"/>
      <c r="D24" s="221"/>
      <c r="E24" s="222"/>
      <c r="F24" s="223"/>
    </row>
    <row r="25" spans="1:6" ht="15.75" x14ac:dyDescent="0.25">
      <c r="A25" s="376">
        <v>3.0059999999999998</v>
      </c>
      <c r="B25" s="377" t="s">
        <v>1147</v>
      </c>
      <c r="C25" s="220"/>
      <c r="D25" s="221"/>
      <c r="E25" s="222"/>
      <c r="F25" s="223"/>
    </row>
    <row r="26" spans="1:6" ht="31.5" x14ac:dyDescent="0.25">
      <c r="A26" s="304">
        <v>3.0070000000000001</v>
      </c>
      <c r="B26" s="224" t="s">
        <v>226</v>
      </c>
      <c r="C26" s="220"/>
      <c r="D26" s="221"/>
      <c r="E26" s="222"/>
      <c r="F26" s="223"/>
    </row>
    <row r="27" spans="1:6" ht="63" x14ac:dyDescent="0.25">
      <c r="A27" s="304">
        <v>3.008</v>
      </c>
      <c r="B27" s="224" t="s">
        <v>353</v>
      </c>
      <c r="C27" s="220"/>
      <c r="D27" s="221"/>
      <c r="E27" s="222"/>
      <c r="F27" s="223"/>
    </row>
    <row r="28" spans="1:6" ht="47.25" x14ac:dyDescent="0.25">
      <c r="A28" s="304">
        <v>3.0089999999999999</v>
      </c>
      <c r="B28" s="224" t="s">
        <v>227</v>
      </c>
      <c r="C28" s="220"/>
      <c r="D28" s="221"/>
      <c r="E28" s="222"/>
      <c r="F28" s="223"/>
    </row>
    <row r="29" spans="1:6" ht="31.5" x14ac:dyDescent="0.25">
      <c r="A29" s="305">
        <v>4</v>
      </c>
      <c r="B29" s="225" t="s">
        <v>557</v>
      </c>
      <c r="C29" s="226"/>
      <c r="D29" s="226"/>
      <c r="E29" s="226"/>
      <c r="F29" s="227"/>
    </row>
    <row r="30" spans="1:6" ht="63" x14ac:dyDescent="0.25">
      <c r="A30" s="303">
        <v>4.0010000000000003</v>
      </c>
      <c r="B30" s="219" t="s">
        <v>645</v>
      </c>
      <c r="C30" s="220"/>
      <c r="D30" s="221"/>
      <c r="E30" s="222"/>
      <c r="F30" s="223"/>
    </row>
    <row r="31" spans="1:6" ht="47.25" customHeight="1" x14ac:dyDescent="0.25">
      <c r="A31" s="304">
        <v>4.0019999999999998</v>
      </c>
      <c r="B31" s="224" t="s">
        <v>567</v>
      </c>
      <c r="C31" s="220"/>
      <c r="D31" s="221"/>
      <c r="E31" s="222"/>
      <c r="F31" s="223"/>
    </row>
    <row r="32" spans="1:6" ht="15.75" x14ac:dyDescent="0.25">
      <c r="A32" s="305">
        <v>5</v>
      </c>
      <c r="B32" s="225" t="s">
        <v>34</v>
      </c>
      <c r="C32" s="226"/>
      <c r="D32" s="226"/>
      <c r="E32" s="226"/>
      <c r="F32" s="227"/>
    </row>
    <row r="33" spans="1:6" ht="31.5" x14ac:dyDescent="0.25">
      <c r="A33" s="303">
        <v>5.0010000000000003</v>
      </c>
      <c r="B33" s="219" t="s">
        <v>646</v>
      </c>
      <c r="C33" s="220"/>
      <c r="D33" s="221"/>
      <c r="E33" s="222"/>
      <c r="F33" s="223"/>
    </row>
    <row r="34" spans="1:6" ht="63" x14ac:dyDescent="0.25">
      <c r="A34" s="304">
        <v>5.0019999999999998</v>
      </c>
      <c r="B34" s="224" t="s">
        <v>647</v>
      </c>
      <c r="C34" s="220"/>
      <c r="D34" s="221"/>
      <c r="E34" s="222"/>
      <c r="F34" s="223"/>
    </row>
    <row r="35" spans="1:6" ht="15.75" x14ac:dyDescent="0.25">
      <c r="A35" s="305">
        <v>6</v>
      </c>
      <c r="B35" s="225" t="s">
        <v>35</v>
      </c>
      <c r="C35" s="226"/>
      <c r="D35" s="226"/>
      <c r="E35" s="226"/>
      <c r="F35" s="227"/>
    </row>
    <row r="36" spans="1:6" ht="69" customHeight="1" x14ac:dyDescent="0.25">
      <c r="A36" s="303">
        <v>6.0010000000000003</v>
      </c>
      <c r="B36" s="219" t="s">
        <v>648</v>
      </c>
      <c r="C36" s="220"/>
      <c r="D36" s="221"/>
      <c r="E36" s="222"/>
      <c r="F36" s="223"/>
    </row>
    <row r="37" spans="1:6" ht="31.5" x14ac:dyDescent="0.25">
      <c r="A37" s="304">
        <v>6.0019999999999998</v>
      </c>
      <c r="B37" s="224" t="s">
        <v>228</v>
      </c>
      <c r="C37" s="220"/>
      <c r="D37" s="221"/>
      <c r="E37" s="222"/>
      <c r="F37" s="223"/>
    </row>
    <row r="38" spans="1:6" ht="78.75" x14ac:dyDescent="0.25">
      <c r="A38" s="304">
        <v>6.0030000000000001</v>
      </c>
      <c r="B38" s="224" t="s">
        <v>354</v>
      </c>
      <c r="C38" s="220"/>
      <c r="D38" s="221"/>
      <c r="E38" s="222"/>
      <c r="F38" s="223"/>
    </row>
    <row r="39" spans="1:6" ht="15.75" x14ac:dyDescent="0.25">
      <c r="A39" s="305">
        <v>7</v>
      </c>
      <c r="B39" s="225" t="s">
        <v>229</v>
      </c>
      <c r="C39" s="226"/>
      <c r="D39" s="226"/>
      <c r="E39" s="226"/>
      <c r="F39" s="227"/>
    </row>
    <row r="40" spans="1:6" ht="69.75" customHeight="1" x14ac:dyDescent="0.25">
      <c r="A40" s="303">
        <v>7.0010000000000003</v>
      </c>
      <c r="B40" s="219" t="s">
        <v>649</v>
      </c>
      <c r="C40" s="220"/>
      <c r="D40" s="221"/>
      <c r="E40" s="222"/>
      <c r="F40" s="223"/>
    </row>
    <row r="41" spans="1:6" ht="48" thickBot="1" x14ac:dyDescent="0.3">
      <c r="A41" s="306">
        <v>7.0019999999999998</v>
      </c>
      <c r="B41" s="224" t="s">
        <v>355</v>
      </c>
      <c r="C41" s="220"/>
      <c r="D41" s="221"/>
      <c r="E41" s="229"/>
      <c r="F41" s="230"/>
    </row>
    <row r="42" spans="1:6" ht="15.75" customHeight="1" thickBot="1" x14ac:dyDescent="0.3">
      <c r="A42" s="302">
        <v>8</v>
      </c>
      <c r="B42" s="297"/>
      <c r="C42" s="297"/>
      <c r="D42" s="296" t="s">
        <v>498</v>
      </c>
      <c r="E42" s="297"/>
      <c r="F42" s="298"/>
    </row>
    <row r="43" spans="1:6" ht="31.5" x14ac:dyDescent="0.25">
      <c r="A43" s="301">
        <v>8</v>
      </c>
      <c r="B43" s="216" t="s">
        <v>230</v>
      </c>
      <c r="C43" s="231"/>
      <c r="D43" s="231"/>
      <c r="E43" s="231"/>
      <c r="F43" s="232"/>
    </row>
    <row r="44" spans="1:6" ht="47.25" x14ac:dyDescent="0.25">
      <c r="A44" s="303">
        <v>8.0009999999999994</v>
      </c>
      <c r="B44" s="219" t="s">
        <v>231</v>
      </c>
      <c r="C44" s="220"/>
      <c r="D44" s="221"/>
      <c r="E44" s="222"/>
      <c r="F44" s="223"/>
    </row>
    <row r="45" spans="1:6" ht="47.25" x14ac:dyDescent="0.25">
      <c r="A45" s="303">
        <v>8.0020000000000007</v>
      </c>
      <c r="B45" s="219" t="s">
        <v>232</v>
      </c>
      <c r="C45" s="220"/>
      <c r="D45" s="221"/>
      <c r="E45" s="222"/>
      <c r="F45" s="223"/>
    </row>
    <row r="46" spans="1:6" ht="63" x14ac:dyDescent="0.25">
      <c r="A46" s="307">
        <v>8.0030000000000001</v>
      </c>
      <c r="B46" s="233" t="s">
        <v>233</v>
      </c>
      <c r="C46" s="220"/>
      <c r="D46" s="221"/>
      <c r="E46" s="222"/>
      <c r="F46" s="223"/>
    </row>
    <row r="47" spans="1:6" ht="78.75" x14ac:dyDescent="0.25">
      <c r="A47" s="304">
        <v>8.0039999999999996</v>
      </c>
      <c r="B47" s="224" t="s">
        <v>650</v>
      </c>
      <c r="C47" s="220"/>
      <c r="D47" s="221"/>
      <c r="E47" s="222"/>
      <c r="F47" s="223"/>
    </row>
    <row r="48" spans="1:6" ht="31.5" x14ac:dyDescent="0.25">
      <c r="A48" s="304">
        <v>8.0050000000000008</v>
      </c>
      <c r="B48" s="224" t="s">
        <v>234</v>
      </c>
      <c r="C48" s="220"/>
      <c r="D48" s="221"/>
      <c r="E48" s="222"/>
      <c r="F48" s="223"/>
    </row>
    <row r="49" spans="1:6" ht="31.5" x14ac:dyDescent="0.25">
      <c r="A49" s="304">
        <v>8.0060000000000002</v>
      </c>
      <c r="B49" s="224" t="s">
        <v>235</v>
      </c>
      <c r="C49" s="220"/>
      <c r="D49" s="221"/>
      <c r="E49" s="222"/>
      <c r="F49" s="223"/>
    </row>
    <row r="50" spans="1:6" ht="78.75" x14ac:dyDescent="0.25">
      <c r="A50" s="304">
        <v>8.0069999999999997</v>
      </c>
      <c r="B50" s="224" t="s">
        <v>651</v>
      </c>
      <c r="C50" s="220"/>
      <c r="D50" s="221"/>
      <c r="E50" s="222"/>
      <c r="F50" s="223"/>
    </row>
    <row r="51" spans="1:6" ht="15.75" x14ac:dyDescent="0.25">
      <c r="A51" s="305">
        <v>9</v>
      </c>
      <c r="B51" s="225" t="s">
        <v>236</v>
      </c>
      <c r="C51" s="226"/>
      <c r="D51" s="226"/>
      <c r="E51" s="226"/>
      <c r="F51" s="227"/>
    </row>
    <row r="52" spans="1:6" ht="31.5" x14ac:dyDescent="0.25">
      <c r="A52" s="303">
        <v>9.0009999999999994</v>
      </c>
      <c r="B52" s="219" t="s">
        <v>652</v>
      </c>
      <c r="C52" s="220"/>
      <c r="D52" s="221"/>
      <c r="E52" s="222"/>
      <c r="F52" s="223"/>
    </row>
    <row r="53" spans="1:6" ht="31.5" x14ac:dyDescent="0.25">
      <c r="A53" s="304">
        <v>9.0020000000000007</v>
      </c>
      <c r="B53" s="234" t="s">
        <v>568</v>
      </c>
      <c r="C53" s="220"/>
      <c r="D53" s="221"/>
      <c r="E53" s="222"/>
      <c r="F53" s="223"/>
    </row>
    <row r="54" spans="1:6" ht="15.75" x14ac:dyDescent="0.25">
      <c r="A54" s="304">
        <v>9.0030000000000001</v>
      </c>
      <c r="B54" s="224" t="s">
        <v>653</v>
      </c>
      <c r="C54" s="220"/>
      <c r="D54" s="221"/>
      <c r="E54" s="222"/>
      <c r="F54" s="223"/>
    </row>
    <row r="55" spans="1:6" ht="47.25" x14ac:dyDescent="0.25">
      <c r="A55" s="304">
        <v>9.0039999999999996</v>
      </c>
      <c r="B55" s="224" t="s">
        <v>237</v>
      </c>
      <c r="C55" s="220"/>
      <c r="D55" s="221"/>
      <c r="E55" s="222"/>
      <c r="F55" s="223"/>
    </row>
    <row r="56" spans="1:6" ht="15.75" x14ac:dyDescent="0.25">
      <c r="A56" s="376">
        <v>9.0050000000000008</v>
      </c>
      <c r="B56" s="377" t="s">
        <v>1148</v>
      </c>
      <c r="C56" s="220"/>
      <c r="D56" s="221"/>
      <c r="E56" s="222"/>
      <c r="F56" s="223"/>
    </row>
    <row r="57" spans="1:6" ht="47.25" x14ac:dyDescent="0.25">
      <c r="A57" s="304">
        <v>9.0060000000000002</v>
      </c>
      <c r="B57" s="224" t="s">
        <v>654</v>
      </c>
      <c r="C57" s="220"/>
      <c r="D57" s="221"/>
      <c r="E57" s="222"/>
      <c r="F57" s="223"/>
    </row>
    <row r="58" spans="1:6" ht="31.5" x14ac:dyDescent="0.25">
      <c r="A58" s="304">
        <v>9.0069999999999997</v>
      </c>
      <c r="B58" s="224" t="s">
        <v>356</v>
      </c>
      <c r="C58" s="220"/>
      <c r="D58" s="221"/>
      <c r="E58" s="222"/>
      <c r="F58" s="223"/>
    </row>
    <row r="59" spans="1:6" ht="15.75" x14ac:dyDescent="0.25">
      <c r="A59" s="305">
        <v>10</v>
      </c>
      <c r="B59" s="225" t="s">
        <v>238</v>
      </c>
      <c r="C59" s="226"/>
      <c r="D59" s="226"/>
      <c r="E59" s="226"/>
      <c r="F59" s="227"/>
    </row>
    <row r="60" spans="1:6" ht="53.25" customHeight="1" x14ac:dyDescent="0.25">
      <c r="A60" s="303">
        <v>10.000999999999999</v>
      </c>
      <c r="B60" s="219" t="s">
        <v>655</v>
      </c>
      <c r="C60" s="220"/>
      <c r="D60" s="221"/>
      <c r="E60" s="222"/>
      <c r="F60" s="223"/>
    </row>
    <row r="61" spans="1:6" ht="39" customHeight="1" x14ac:dyDescent="0.25">
      <c r="A61" s="304">
        <v>10.002000000000001</v>
      </c>
      <c r="B61" s="224" t="s">
        <v>239</v>
      </c>
      <c r="C61" s="220"/>
      <c r="D61" s="221"/>
      <c r="E61" s="222"/>
      <c r="F61" s="223"/>
    </row>
    <row r="62" spans="1:6" ht="39" customHeight="1" x14ac:dyDescent="0.25">
      <c r="A62" s="378">
        <v>10.003</v>
      </c>
      <c r="B62" s="377" t="s">
        <v>1149</v>
      </c>
      <c r="C62" s="220"/>
      <c r="D62" s="221"/>
      <c r="E62" s="229"/>
      <c r="F62" s="230"/>
    </row>
    <row r="63" spans="1:6" ht="39" customHeight="1" x14ac:dyDescent="0.25">
      <c r="A63" s="378">
        <v>10.004</v>
      </c>
      <c r="B63" s="377" t="s">
        <v>1150</v>
      </c>
      <c r="C63" s="220"/>
      <c r="D63" s="221"/>
      <c r="E63" s="229"/>
      <c r="F63" s="230"/>
    </row>
    <row r="64" spans="1:6" ht="48" thickBot="1" x14ac:dyDescent="0.3">
      <c r="A64" s="308">
        <v>10.005000000000001</v>
      </c>
      <c r="B64" s="224" t="s">
        <v>240</v>
      </c>
      <c r="C64" s="220"/>
      <c r="D64" s="221"/>
      <c r="E64" s="235"/>
      <c r="F64" s="236"/>
    </row>
    <row r="65" spans="1:6" ht="15.75" customHeight="1" thickBot="1" x14ac:dyDescent="0.3">
      <c r="A65" s="302">
        <v>11</v>
      </c>
      <c r="B65" s="299"/>
      <c r="C65" s="299"/>
      <c r="D65" s="296" t="s">
        <v>497</v>
      </c>
      <c r="E65" s="299"/>
      <c r="F65" s="300"/>
    </row>
    <row r="66" spans="1:6" ht="15.75" x14ac:dyDescent="0.25">
      <c r="A66" s="301">
        <v>11</v>
      </c>
      <c r="B66" s="216" t="s">
        <v>241</v>
      </c>
      <c r="C66" s="231"/>
      <c r="D66" s="231"/>
      <c r="E66" s="231"/>
      <c r="F66" s="232"/>
    </row>
    <row r="67" spans="1:6" ht="51.75" customHeight="1" x14ac:dyDescent="0.25">
      <c r="A67" s="303">
        <v>11.000999999999999</v>
      </c>
      <c r="B67" s="219" t="s">
        <v>569</v>
      </c>
      <c r="C67" s="220"/>
      <c r="D67" s="221"/>
      <c r="E67" s="222"/>
      <c r="F67" s="223"/>
    </row>
    <row r="68" spans="1:6" ht="31.5" x14ac:dyDescent="0.25">
      <c r="A68" s="303">
        <v>11.001999999999999</v>
      </c>
      <c r="B68" s="219" t="s">
        <v>357</v>
      </c>
      <c r="C68" s="220"/>
      <c r="D68" s="221"/>
      <c r="E68" s="222"/>
      <c r="F68" s="223"/>
    </row>
    <row r="69" spans="1:6" ht="47.25" x14ac:dyDescent="0.25">
      <c r="A69" s="304">
        <v>11.002999999999998</v>
      </c>
      <c r="B69" s="224" t="s">
        <v>656</v>
      </c>
      <c r="C69" s="220"/>
      <c r="D69" s="221"/>
      <c r="E69" s="222"/>
      <c r="F69" s="223"/>
    </row>
    <row r="70" spans="1:6" ht="31.5" x14ac:dyDescent="0.25">
      <c r="A70" s="303">
        <v>11.003999999999998</v>
      </c>
      <c r="B70" s="219" t="s">
        <v>242</v>
      </c>
      <c r="C70" s="220"/>
      <c r="D70" s="221"/>
      <c r="E70" s="222"/>
      <c r="F70" s="223"/>
    </row>
    <row r="71" spans="1:6" ht="50.25" customHeight="1" x14ac:dyDescent="0.25">
      <c r="A71" s="304">
        <v>11.004999999999997</v>
      </c>
      <c r="B71" s="224" t="s">
        <v>243</v>
      </c>
      <c r="C71" s="220"/>
      <c r="D71" s="221"/>
      <c r="E71" s="222"/>
      <c r="F71" s="223"/>
    </row>
    <row r="72" spans="1:6" ht="50.25" customHeight="1" x14ac:dyDescent="0.25">
      <c r="A72" s="304">
        <v>11.005999999999997</v>
      </c>
      <c r="B72" s="224" t="s">
        <v>358</v>
      </c>
      <c r="C72" s="220"/>
      <c r="D72" s="221"/>
      <c r="E72" s="222"/>
      <c r="F72" s="223"/>
    </row>
    <row r="73" spans="1:6" ht="63" x14ac:dyDescent="0.25">
      <c r="A73" s="304">
        <v>11.006999999999996</v>
      </c>
      <c r="B73" s="224" t="s">
        <v>657</v>
      </c>
      <c r="C73" s="220"/>
      <c r="D73" s="221"/>
      <c r="E73" s="222"/>
      <c r="F73" s="223"/>
    </row>
    <row r="74" spans="1:6" ht="47.25" x14ac:dyDescent="0.25">
      <c r="A74" s="304">
        <v>11.007999999999996</v>
      </c>
      <c r="B74" s="224" t="s">
        <v>244</v>
      </c>
      <c r="C74" s="220"/>
      <c r="D74" s="221"/>
      <c r="E74" s="222"/>
      <c r="F74" s="223"/>
    </row>
    <row r="75" spans="1:6" ht="31.5" x14ac:dyDescent="0.25">
      <c r="A75" s="304">
        <v>11.008999999999995</v>
      </c>
      <c r="B75" s="224" t="s">
        <v>359</v>
      </c>
      <c r="C75" s="220"/>
      <c r="D75" s="221"/>
      <c r="E75" s="222"/>
      <c r="F75" s="223"/>
    </row>
    <row r="76" spans="1:6" ht="15.75" x14ac:dyDescent="0.25">
      <c r="A76" s="305">
        <v>12</v>
      </c>
      <c r="B76" s="225" t="s">
        <v>245</v>
      </c>
      <c r="C76" s="226"/>
      <c r="D76" s="226"/>
      <c r="E76" s="226"/>
      <c r="F76" s="227"/>
    </row>
    <row r="77" spans="1:6" ht="47.25" x14ac:dyDescent="0.25">
      <c r="A77" s="303">
        <v>12.000999999999999</v>
      </c>
      <c r="B77" s="219" t="s">
        <v>658</v>
      </c>
      <c r="C77" s="220"/>
      <c r="D77" s="221"/>
      <c r="E77" s="222"/>
      <c r="F77" s="223"/>
    </row>
    <row r="78" spans="1:6" ht="47.25" x14ac:dyDescent="0.25">
      <c r="A78" s="303">
        <v>12.001999999999999</v>
      </c>
      <c r="B78" s="219" t="s">
        <v>360</v>
      </c>
      <c r="C78" s="220"/>
      <c r="D78" s="221"/>
      <c r="E78" s="222"/>
      <c r="F78" s="223"/>
    </row>
    <row r="79" spans="1:6" ht="31.5" x14ac:dyDescent="0.25">
      <c r="A79" s="304">
        <v>12.002999999999998</v>
      </c>
      <c r="B79" s="224" t="s">
        <v>570</v>
      </c>
      <c r="C79" s="220"/>
      <c r="D79" s="221"/>
      <c r="E79" s="222"/>
      <c r="F79" s="223"/>
    </row>
    <row r="80" spans="1:6" ht="15.75" x14ac:dyDescent="0.25">
      <c r="A80" s="304">
        <v>12.003999999999998</v>
      </c>
      <c r="B80" s="224" t="s">
        <v>246</v>
      </c>
      <c r="C80" s="220"/>
      <c r="D80" s="221"/>
      <c r="E80" s="222"/>
      <c r="F80" s="223"/>
    </row>
    <row r="81" spans="1:6" ht="31.5" x14ac:dyDescent="0.25">
      <c r="A81" s="304">
        <v>12.004999999999997</v>
      </c>
      <c r="B81" s="224" t="s">
        <v>247</v>
      </c>
      <c r="C81" s="220"/>
      <c r="D81" s="221"/>
      <c r="E81" s="222"/>
      <c r="F81" s="223"/>
    </row>
    <row r="82" spans="1:6" ht="15.75" x14ac:dyDescent="0.25">
      <c r="A82" s="304">
        <v>12.005999999999997</v>
      </c>
      <c r="B82" s="224" t="s">
        <v>248</v>
      </c>
      <c r="C82" s="220"/>
      <c r="D82" s="221"/>
      <c r="E82" s="222"/>
      <c r="F82" s="223"/>
    </row>
    <row r="83" spans="1:6" ht="31.5" x14ac:dyDescent="0.25">
      <c r="A83" s="304">
        <v>12.006999999999996</v>
      </c>
      <c r="B83" s="224" t="s">
        <v>571</v>
      </c>
      <c r="C83" s="220"/>
      <c r="D83" s="221"/>
      <c r="E83" s="222"/>
      <c r="F83" s="223"/>
    </row>
    <row r="84" spans="1:6" ht="15.75" x14ac:dyDescent="0.25">
      <c r="A84" s="304">
        <v>12.007999999999996</v>
      </c>
      <c r="B84" s="224" t="s">
        <v>249</v>
      </c>
      <c r="C84" s="220"/>
      <c r="D84" s="221"/>
      <c r="E84" s="222"/>
      <c r="F84" s="223"/>
    </row>
    <row r="85" spans="1:6" ht="31.5" x14ac:dyDescent="0.25">
      <c r="A85" s="304">
        <v>12.008999999999995</v>
      </c>
      <c r="B85" s="224" t="s">
        <v>361</v>
      </c>
      <c r="C85" s="220"/>
      <c r="D85" s="221"/>
      <c r="E85" s="222"/>
      <c r="F85" s="223"/>
    </row>
    <row r="86" spans="1:6" ht="31.5" x14ac:dyDescent="0.25">
      <c r="A86" s="304">
        <v>12.009999999999994</v>
      </c>
      <c r="B86" s="237" t="s">
        <v>250</v>
      </c>
      <c r="C86" s="220"/>
      <c r="D86" s="221"/>
      <c r="E86" s="222"/>
      <c r="F86" s="223"/>
    </row>
    <row r="87" spans="1:6" ht="31.5" x14ac:dyDescent="0.25">
      <c r="A87" s="304">
        <v>12.010999999999994</v>
      </c>
      <c r="B87" s="237" t="s">
        <v>251</v>
      </c>
      <c r="C87" s="220"/>
      <c r="D87" s="221"/>
      <c r="E87" s="222"/>
      <c r="F87" s="223"/>
    </row>
    <row r="88" spans="1:6" ht="47.25" x14ac:dyDescent="0.25">
      <c r="A88" s="304">
        <v>12.011999999999993</v>
      </c>
      <c r="B88" s="237" t="s">
        <v>252</v>
      </c>
      <c r="C88" s="220"/>
      <c r="D88" s="221"/>
      <c r="E88" s="222"/>
      <c r="F88" s="223"/>
    </row>
    <row r="89" spans="1:6" ht="63" x14ac:dyDescent="0.25">
      <c r="A89" s="304">
        <v>12.012999999999993</v>
      </c>
      <c r="B89" s="224" t="s">
        <v>659</v>
      </c>
      <c r="C89" s="220"/>
      <c r="D89" s="221"/>
      <c r="E89" s="222"/>
      <c r="F89" s="223"/>
    </row>
    <row r="90" spans="1:6" ht="15.75" x14ac:dyDescent="0.25">
      <c r="A90" s="305">
        <v>13</v>
      </c>
      <c r="B90" s="225" t="s">
        <v>253</v>
      </c>
      <c r="C90" s="226"/>
      <c r="D90" s="226"/>
      <c r="E90" s="226"/>
      <c r="F90" s="227"/>
    </row>
    <row r="91" spans="1:6" ht="31.5" x14ac:dyDescent="0.25">
      <c r="A91" s="303">
        <v>13.000999999999999</v>
      </c>
      <c r="B91" s="219" t="s">
        <v>254</v>
      </c>
      <c r="C91" s="220"/>
      <c r="D91" s="221"/>
      <c r="E91" s="222"/>
      <c r="F91" s="223"/>
    </row>
    <row r="92" spans="1:6" ht="47.25" x14ac:dyDescent="0.25">
      <c r="A92" s="304">
        <v>13.001999999999999</v>
      </c>
      <c r="B92" s="224" t="s">
        <v>255</v>
      </c>
      <c r="C92" s="220"/>
      <c r="D92" s="221"/>
      <c r="E92" s="222"/>
      <c r="F92" s="223"/>
    </row>
    <row r="93" spans="1:6" ht="15.75" x14ac:dyDescent="0.25">
      <c r="A93" s="304">
        <v>13.002999999999998</v>
      </c>
      <c r="B93" s="224" t="s">
        <v>660</v>
      </c>
      <c r="C93" s="220"/>
      <c r="D93" s="221"/>
      <c r="E93" s="222"/>
      <c r="F93" s="223"/>
    </row>
    <row r="94" spans="1:6" ht="15.75" x14ac:dyDescent="0.25">
      <c r="A94" s="304">
        <v>13.003999999999998</v>
      </c>
      <c r="B94" s="224" t="s">
        <v>661</v>
      </c>
      <c r="C94" s="220"/>
      <c r="D94" s="221"/>
      <c r="E94" s="222"/>
      <c r="F94" s="223"/>
    </row>
    <row r="95" spans="1:6" ht="15.75" x14ac:dyDescent="0.25">
      <c r="A95" s="304">
        <v>13.004999999999997</v>
      </c>
      <c r="B95" s="224" t="s">
        <v>256</v>
      </c>
      <c r="C95" s="220"/>
      <c r="D95" s="221"/>
      <c r="E95" s="222"/>
      <c r="F95" s="223"/>
    </row>
    <row r="96" spans="1:6" ht="32.25" thickBot="1" x14ac:dyDescent="0.3">
      <c r="A96" s="308">
        <v>13.005999999999997</v>
      </c>
      <c r="B96" s="224" t="s">
        <v>662</v>
      </c>
      <c r="C96" s="220"/>
      <c r="D96" s="221"/>
      <c r="E96" s="235"/>
      <c r="F96" s="236"/>
    </row>
    <row r="97" spans="1:6" ht="15.75" customHeight="1" thickBot="1" x14ac:dyDescent="0.3">
      <c r="A97" s="302">
        <v>14</v>
      </c>
      <c r="B97" s="297"/>
      <c r="C97" s="297"/>
      <c r="D97" s="296" t="s">
        <v>450</v>
      </c>
      <c r="E97" s="297"/>
      <c r="F97" s="298"/>
    </row>
    <row r="98" spans="1:6" ht="15.75" x14ac:dyDescent="0.25">
      <c r="A98" s="301">
        <v>14</v>
      </c>
      <c r="B98" s="216" t="s">
        <v>257</v>
      </c>
      <c r="C98" s="231"/>
      <c r="D98" s="231"/>
      <c r="E98" s="231"/>
      <c r="F98" s="232"/>
    </row>
    <row r="99" spans="1:6" ht="47.25" x14ac:dyDescent="0.25">
      <c r="A99" s="303">
        <v>14.000999999999999</v>
      </c>
      <c r="B99" s="219" t="s">
        <v>663</v>
      </c>
      <c r="C99" s="220"/>
      <c r="D99" s="221"/>
      <c r="E99" s="222"/>
      <c r="F99" s="223"/>
    </row>
    <row r="100" spans="1:6" ht="47.25" x14ac:dyDescent="0.25">
      <c r="A100" s="304">
        <v>14.001999999999999</v>
      </c>
      <c r="B100" s="224" t="s">
        <v>258</v>
      </c>
      <c r="C100" s="220"/>
      <c r="D100" s="221"/>
      <c r="E100" s="222"/>
      <c r="F100" s="223"/>
    </row>
    <row r="101" spans="1:6" ht="31.5" x14ac:dyDescent="0.25">
      <c r="A101" s="304">
        <v>14.002999999999998</v>
      </c>
      <c r="B101" s="224" t="s">
        <v>664</v>
      </c>
      <c r="C101" s="220"/>
      <c r="D101" s="221"/>
      <c r="E101" s="222"/>
      <c r="F101" s="223"/>
    </row>
    <row r="102" spans="1:6" ht="31.5" x14ac:dyDescent="0.25">
      <c r="A102" s="304">
        <v>14.003999999999998</v>
      </c>
      <c r="B102" s="224" t="s">
        <v>572</v>
      </c>
      <c r="C102" s="220"/>
      <c r="D102" s="221"/>
      <c r="E102" s="222"/>
      <c r="F102" s="223"/>
    </row>
    <row r="103" spans="1:6" ht="31.5" x14ac:dyDescent="0.25">
      <c r="A103" s="304">
        <v>14.004999999999997</v>
      </c>
      <c r="B103" s="224" t="s">
        <v>665</v>
      </c>
      <c r="C103" s="220"/>
      <c r="D103" s="221"/>
      <c r="E103" s="222"/>
      <c r="F103" s="223"/>
    </row>
    <row r="104" spans="1:6" ht="47.25" x14ac:dyDescent="0.25">
      <c r="A104" s="304">
        <v>14.005999999999997</v>
      </c>
      <c r="B104" s="224" t="s">
        <v>575</v>
      </c>
      <c r="C104" s="220"/>
      <c r="D104" s="221"/>
      <c r="E104" s="222"/>
      <c r="F104" s="223"/>
    </row>
    <row r="105" spans="1:6" ht="31.5" x14ac:dyDescent="0.25">
      <c r="A105" s="304">
        <v>14.006999999999996</v>
      </c>
      <c r="B105" s="224" t="s">
        <v>666</v>
      </c>
      <c r="C105" s="220"/>
      <c r="D105" s="221"/>
      <c r="E105" s="222"/>
      <c r="F105" s="223"/>
    </row>
    <row r="106" spans="1:6" ht="31.5" x14ac:dyDescent="0.25">
      <c r="A106" s="303">
        <v>14.007999999999996</v>
      </c>
      <c r="B106" s="219" t="s">
        <v>259</v>
      </c>
      <c r="C106" s="220"/>
      <c r="D106" s="221"/>
      <c r="E106" s="222"/>
      <c r="F106" s="223"/>
    </row>
    <row r="107" spans="1:6" ht="15.75" x14ac:dyDescent="0.25">
      <c r="A107" s="304">
        <v>14.008999999999995</v>
      </c>
      <c r="B107" s="224" t="s">
        <v>260</v>
      </c>
      <c r="C107" s="220"/>
      <c r="D107" s="221"/>
      <c r="E107" s="222"/>
      <c r="F107" s="223"/>
    </row>
    <row r="108" spans="1:6" ht="47.25" x14ac:dyDescent="0.25">
      <c r="A108" s="304">
        <v>14.009999999999994</v>
      </c>
      <c r="B108" s="224" t="s">
        <v>261</v>
      </c>
      <c r="C108" s="220"/>
      <c r="D108" s="221"/>
      <c r="E108" s="222"/>
      <c r="F108" s="223"/>
    </row>
    <row r="109" spans="1:6" ht="15.75" x14ac:dyDescent="0.25">
      <c r="A109" s="305">
        <v>15</v>
      </c>
      <c r="B109" s="238" t="s">
        <v>262</v>
      </c>
      <c r="C109" s="226"/>
      <c r="D109" s="226"/>
      <c r="E109" s="226"/>
      <c r="F109" s="227"/>
    </row>
    <row r="110" spans="1:6" ht="15.75" x14ac:dyDescent="0.25">
      <c r="A110" s="309">
        <v>15.1</v>
      </c>
      <c r="B110" s="239" t="s">
        <v>481</v>
      </c>
      <c r="C110" s="240"/>
      <c r="D110" s="240"/>
      <c r="E110" s="241"/>
      <c r="F110" s="242"/>
    </row>
    <row r="111" spans="1:6" ht="33" customHeight="1" x14ac:dyDescent="0.25">
      <c r="A111" s="310">
        <v>15.100999999999999</v>
      </c>
      <c r="B111" s="243" t="str">
        <f>IF(OR(Profile!$A$14="Motorcoach (OTRB) Company",Profile!$A$14="Motorcoach (OTRB) Terminal",Profile!$A$14="Motorcoach / School Bus Company"), "This entity requires the use of adequate locks on vehicle cargo/ storage areas.", "X")</f>
        <v>X</v>
      </c>
      <c r="C111" s="244" t="str">
        <f>IF(B111="X","X","")</f>
        <v>X</v>
      </c>
      <c r="D111" s="221"/>
      <c r="E111" s="222"/>
      <c r="F111" s="223"/>
    </row>
    <row r="112" spans="1:6" ht="31.5" x14ac:dyDescent="0.25">
      <c r="A112" s="311">
        <v>15.101999999999999</v>
      </c>
      <c r="B112" s="245" t="str">
        <f>IF(OR(Profile!$A$14="Motorcoach (OTRB) Company",Profile!$A$14="Motorcoach (OTRB) Terminal",Profile!$A$14="Motorcoach / School Bus Company"), "This entity equips vehicles with a safety/security barrier between the driver and passengers.", "XXXXXXXXXXXXXXXXXXXXXXXXXXXXXXXXXXXXXXX  XXXXXXXXXXXXXXXXXXXXXXXXXXXXXXXXXXXXXXX")</f>
        <v>XXXXXXXXXXXXXXXXXXXXXXXXXXXXXXXXXXXXXXX  XXXXXXXXXXXXXXXXXXXXXXXXXXXXXXXXXXXXXXX</v>
      </c>
      <c r="C112" s="244" t="str">
        <f>IF(B112="XXXXXXXXXXXXXXXXXXXXXXXXXXXXXXXXXXXXXXX  XXXXXXXXXXXXXXXXXXXXXXXXXXXXXXXXXXXXXXX","X","")</f>
        <v>X</v>
      </c>
      <c r="D112" s="221"/>
      <c r="E112" s="222"/>
      <c r="F112" s="223"/>
    </row>
    <row r="113" spans="1:6" ht="31.5" x14ac:dyDescent="0.25">
      <c r="A113" s="312">
        <v>15.102999999999998</v>
      </c>
      <c r="B113" s="245" t="str">
        <f>IF(OR(Profile!$A$14="Motorcoach (OTRB) Company",Profile!$A$14="Motorcoach (OTRB) Terminal",Profile!$A$14="Motorcoach / School Bus Company"), "This entity utilizes some type of cargo, baggage or passenger screening system.", "XXXXXXXXXXXXXXXXXXXXXXXXXXXXXXXXXXXXXXX  XXXXXXXXXXXXXXXXXXXXXXXXXXXXXXXXXXXXXXX")</f>
        <v>XXXXXXXXXXXXXXXXXXXXXXXXXXXXXXXXXXXXXXX  XXXXXXXXXXXXXXXXXXXXXXXXXXXXXXXXXXXXXXX</v>
      </c>
      <c r="C113" s="244" t="str">
        <f>IF(B113="XXXXXXXXXXXXXXXXXXXXXXXXXXXXXXXXXXXXXXX  XXXXXXXXXXXXXXXXXXXXXXXXXXXXXXXXXXXXXXX","X","")</f>
        <v>X</v>
      </c>
      <c r="D113" s="221"/>
      <c r="E113" s="222"/>
      <c r="F113" s="223"/>
    </row>
    <row r="114" spans="1:6" ht="15.75" x14ac:dyDescent="0.25">
      <c r="A114" s="313">
        <v>15.103999999999997</v>
      </c>
      <c r="B114" s="246" t="s">
        <v>565</v>
      </c>
      <c r="C114" s="244" t="s">
        <v>298</v>
      </c>
      <c r="D114" s="221"/>
      <c r="E114" s="222"/>
      <c r="F114" s="223"/>
    </row>
    <row r="115" spans="1:6" ht="15.75" x14ac:dyDescent="0.25">
      <c r="A115" s="309">
        <v>15.2</v>
      </c>
      <c r="B115" s="239" t="s">
        <v>482</v>
      </c>
      <c r="C115" s="240"/>
      <c r="D115" s="240"/>
      <c r="E115" s="241"/>
      <c r="F115" s="242"/>
    </row>
    <row r="116" spans="1:6" ht="31.5" x14ac:dyDescent="0.25">
      <c r="A116" s="310">
        <v>15.200999999999999</v>
      </c>
      <c r="B116" s="243" t="str">
        <f>IF(OR(Profile!$A$14="School Bus Company",Profile!$A$14="School District",Profile!$A$14="Motorcoach / School Bus Company"), "This entity requires the use of adequate locks on vehicle cargo/ storage areas.", "XXXXXXXXXXXXXXXXXXXXXXXXXXXXXXXXXXXXXXX  XXXXXXXXXXXXXXXXXXXXXXXXXXXXXXXXXXXXXXX")</f>
        <v>XXXXXXXXXXXXXXXXXXXXXXXXXXXXXXXXXXXXXXX  XXXXXXXXXXXXXXXXXXXXXXXXXXXXXXXXXXXXXXX</v>
      </c>
      <c r="C116" s="244" t="str">
        <f>IF(B116="XXXXXXXXXXXXXXXXXXXXXXXXXXXXXXXXXXXXXXX  XXXXXXXXXXXXXXXXXXXXXXXXXXXXXXXXXXXXXXX","X","")</f>
        <v>X</v>
      </c>
      <c r="D116" s="221"/>
      <c r="E116" s="222"/>
      <c r="F116" s="223"/>
    </row>
    <row r="117" spans="1:6" ht="15.75" x14ac:dyDescent="0.25">
      <c r="A117" s="314">
        <v>15.201999999999998</v>
      </c>
      <c r="B117" s="247" t="s">
        <v>455</v>
      </c>
      <c r="C117" s="248" t="s">
        <v>298</v>
      </c>
      <c r="D117" s="221"/>
      <c r="E117" s="222"/>
      <c r="F117" s="223"/>
    </row>
    <row r="118" spans="1:6" ht="47.25" x14ac:dyDescent="0.25">
      <c r="A118" s="312">
        <v>15.202999999999998</v>
      </c>
      <c r="B118" s="245" t="str">
        <f>IF(OR(Profile!$A$14="School Bus Company",Profile!$A$14="School District",Profile!$A$14="Motorcoach / School Bus Company"), "This entity or the appropriate school board requires the presence of a school official (other than driver) onboard during all extracurricular transports.", "XXXXXXXXXXXXXXXXXXXXXXXXXXXXXXXXXXXXXXX  XXXXXXXXXXXXXXXXXXXXXXXXXXXXXXXXXXXXXXX  XXXXXXXXXXXXXXXXXXXXXXXXXXXXXXXXXXXXXXX")</f>
        <v>XXXXXXXXXXXXXXXXXXXXXXXXXXXXXXXXXXXXXXX  XXXXXXXXXXXXXXXXXXXXXXXXXXXXXXXXXXXXXXX  XXXXXXXXXXXXXXXXXXXXXXXXXXXXXXXXXXXXXXX</v>
      </c>
      <c r="C118" s="244" t="str">
        <f>IF(B118="XXXXXXXXXXXXXXXXXXXXXXXXXXXXXXXXXXXXXXX  XXXXXXXXXXXXXXXXXXXXXXXXXXXXXXXXXXXXXXX  XXXXXXXXXXXXXXXXXXXXXXXXXXXXXXXXXXXXXXX","X","")</f>
        <v>X</v>
      </c>
      <c r="D118" s="221"/>
      <c r="E118" s="222"/>
      <c r="F118" s="223"/>
    </row>
    <row r="119" spans="1:6" ht="15.75" x14ac:dyDescent="0.25">
      <c r="A119" s="313">
        <v>15.203999999999997</v>
      </c>
      <c r="B119" s="246" t="s">
        <v>565</v>
      </c>
      <c r="C119" s="244" t="s">
        <v>298</v>
      </c>
      <c r="D119" s="221"/>
      <c r="E119" s="222"/>
      <c r="F119" s="223"/>
    </row>
    <row r="120" spans="1:6" ht="15.75" x14ac:dyDescent="0.25">
      <c r="A120" s="309">
        <v>15.3</v>
      </c>
      <c r="B120" s="239" t="s">
        <v>483</v>
      </c>
      <c r="C120" s="240"/>
      <c r="D120" s="240"/>
      <c r="E120" s="249"/>
      <c r="F120" s="250"/>
    </row>
    <row r="121" spans="1:6" ht="31.5" x14ac:dyDescent="0.25">
      <c r="A121" s="310">
        <v>15.301</v>
      </c>
      <c r="B121" s="243" t="str">
        <f>IF(Profile!$A$14="Trucking", "This entity provides appropriate locks for vehicle cargo doors, valves, and/or hatch openings, and requires their use.", "XXXXXXXXXXXXXXXXXXXXXXXXXXXXXXXXXXXXXXX  XXXXXXXXXXXXXXXXXXXXXXXXXXXXXXXXXXXXXXX")</f>
        <v>XXXXXXXXXXXXXXXXXXXXXXXXXXXXXXXXXXXXXXX  XXXXXXXXXXXXXXXXXXXXXXXXXXXXXXXXXXXXXXX</v>
      </c>
      <c r="C121" s="244" t="str">
        <f>IF(B121="XXXXXXXXXXXXXXXXXXXXXXXXXXXXXXXXXXXXXXX  XXXXXXXXXXXXXXXXXXXXXXXXXXXXXXXXXXXXXXX","X","")</f>
        <v>X</v>
      </c>
      <c r="D121" s="221"/>
      <c r="E121" s="222"/>
      <c r="F121" s="223"/>
    </row>
    <row r="122" spans="1:6" ht="31.5" x14ac:dyDescent="0.25">
      <c r="A122" s="311">
        <v>15.302</v>
      </c>
      <c r="B122" s="245" t="str">
        <f>IF(Profile!$A$14="Trucking", "This entity provides an adequate supply of seals for vehicle cargo doors, valves, and/or hatch openings, and requires their use.", "XXXXXXXXXXXXXXXXXXXXXXXXXXXXXXXXXXXXXXX  XXXXXXXXXXXXXXXXXXXXXXXXXXXXXXXXXXXXXXX")</f>
        <v>XXXXXXXXXXXXXXXXXXXXXXXXXXXXXXXXXXXXXXX  XXXXXXXXXXXXXXXXXXXXXXXXXXXXXXXXXXXXXXX</v>
      </c>
      <c r="C122" s="244" t="str">
        <f>IF(B122="XXXXXXXXXXXXXXXXXXXXXXXXXXXXXXXXXXXXXXX  XXXXXXXXXXXXXXXXXXXXXXXXXXXXXXXXXXXXXXX","X","")</f>
        <v>X</v>
      </c>
      <c r="D122" s="221"/>
      <c r="E122" s="222"/>
      <c r="F122" s="223"/>
    </row>
    <row r="123" spans="1:6" ht="47.25" x14ac:dyDescent="0.25">
      <c r="A123" s="312">
        <v>15.302999999999999</v>
      </c>
      <c r="B123" s="245" t="str">
        <f>IF(Profile!$A$14="Trucking", "This entity provides or requires some type of supplemental trailer security measures (i.e.; kingpin locks, glad-hand locks, high-grade door locks, any type of cargo alarm system, etc.).", "XXXXXXXXXXXXXXXXXXXXXXXXXXXXXXXXXXXXXXX  XXXXXXXXXXXXXXXXXXXXXXXXXXXXXXXXXXXXXXX  XXXXXXXXXXXXXXXXXXXXXXXXXXXXXXXXXXXXXXX")</f>
        <v>XXXXXXXXXXXXXXXXXXXXXXXXXXXXXXXXXXXXXXX  XXXXXXXXXXXXXXXXXXXXXXXXXXXXXXXXXXXXXXX  XXXXXXXXXXXXXXXXXXXXXXXXXXXXXXXXXXXXXXX</v>
      </c>
      <c r="C123" s="244" t="str">
        <f>IF(B123="XXXXXXXXXXXXXXXXXXXXXXXXXXXXXXXXXXXXXXX  XXXXXXXXXXXXXXXXXXXXXXXXXXXXXXXXXXXXXXX  XXXXXXXXXXXXXXXXXXXXXXXXXXXXXXXXXXXXXXX","X","")</f>
        <v>X</v>
      </c>
      <c r="D123" s="221"/>
      <c r="E123" s="222"/>
      <c r="F123" s="223"/>
    </row>
    <row r="124" spans="1:6" ht="15.75" x14ac:dyDescent="0.25">
      <c r="A124" s="313">
        <v>15.303999999999998</v>
      </c>
      <c r="B124" s="246" t="s">
        <v>565</v>
      </c>
      <c r="C124" s="244" t="s">
        <v>298</v>
      </c>
      <c r="D124" s="221"/>
      <c r="E124" s="222"/>
      <c r="F124" s="223"/>
    </row>
    <row r="125" spans="1:6" ht="15.75" x14ac:dyDescent="0.25">
      <c r="A125" s="305">
        <v>16</v>
      </c>
      <c r="B125" s="225" t="s">
        <v>266</v>
      </c>
      <c r="C125" s="226"/>
      <c r="D125" s="226"/>
      <c r="E125" s="226"/>
      <c r="F125" s="227"/>
    </row>
    <row r="126" spans="1:6" ht="47.25" x14ac:dyDescent="0.25">
      <c r="A126" s="303">
        <v>16.001000000000001</v>
      </c>
      <c r="B126" s="219" t="s">
        <v>270</v>
      </c>
      <c r="C126" s="220"/>
      <c r="D126" s="221"/>
      <c r="E126" s="222"/>
      <c r="F126" s="223"/>
    </row>
    <row r="127" spans="1:6" ht="31.5" x14ac:dyDescent="0.25">
      <c r="A127" s="304">
        <v>16.002000000000002</v>
      </c>
      <c r="B127" s="224" t="s">
        <v>267</v>
      </c>
      <c r="C127" s="220"/>
      <c r="D127" s="221"/>
      <c r="E127" s="222"/>
      <c r="F127" s="223"/>
    </row>
    <row r="128" spans="1:6" ht="31.5" x14ac:dyDescent="0.25">
      <c r="A128" s="303">
        <v>16.003000000000004</v>
      </c>
      <c r="B128" s="219" t="s">
        <v>268</v>
      </c>
      <c r="C128" s="220"/>
      <c r="D128" s="221"/>
      <c r="E128" s="222"/>
      <c r="F128" s="223"/>
    </row>
    <row r="129" spans="1:6" ht="63" x14ac:dyDescent="0.25">
      <c r="A129" s="304">
        <v>16.004000000000005</v>
      </c>
      <c r="B129" s="224" t="s">
        <v>577</v>
      </c>
      <c r="C129" s="220"/>
      <c r="D129" s="221"/>
      <c r="E129" s="222"/>
      <c r="F129" s="223"/>
    </row>
    <row r="130" spans="1:6" ht="63" x14ac:dyDescent="0.25">
      <c r="A130" s="304">
        <v>16.005000000000006</v>
      </c>
      <c r="B130" s="224" t="s">
        <v>269</v>
      </c>
      <c r="C130" s="220"/>
      <c r="D130" s="221"/>
      <c r="E130" s="222"/>
      <c r="F130" s="223"/>
    </row>
    <row r="131" spans="1:6" ht="15.75" x14ac:dyDescent="0.25">
      <c r="A131" s="305">
        <v>17</v>
      </c>
      <c r="B131" s="225" t="s">
        <v>271</v>
      </c>
      <c r="C131" s="226"/>
      <c r="D131" s="226"/>
      <c r="E131" s="226"/>
      <c r="F131" s="227"/>
    </row>
    <row r="132" spans="1:6" ht="31.5" x14ac:dyDescent="0.25">
      <c r="A132" s="303">
        <v>17.001000000000001</v>
      </c>
      <c r="B132" s="219" t="s">
        <v>272</v>
      </c>
      <c r="C132" s="155"/>
      <c r="D132" s="221"/>
      <c r="E132" s="222"/>
      <c r="F132" s="223"/>
    </row>
    <row r="133" spans="1:6" ht="15.75" x14ac:dyDescent="0.25">
      <c r="A133" s="304">
        <v>17.002000000000002</v>
      </c>
      <c r="B133" s="224" t="s">
        <v>273</v>
      </c>
      <c r="C133" s="155"/>
      <c r="D133" s="221"/>
      <c r="E133" s="222"/>
      <c r="F133" s="223"/>
    </row>
    <row r="134" spans="1:6" ht="31.5" x14ac:dyDescent="0.25">
      <c r="A134" s="304">
        <v>17.003000000000004</v>
      </c>
      <c r="B134" s="224" t="s">
        <v>274</v>
      </c>
      <c r="C134" s="155"/>
      <c r="D134" s="221"/>
      <c r="E134" s="222"/>
      <c r="F134" s="223"/>
    </row>
    <row r="135" spans="1:6" ht="15.75" x14ac:dyDescent="0.25">
      <c r="A135" s="309">
        <v>17.100000000000001</v>
      </c>
      <c r="B135" s="239" t="s">
        <v>484</v>
      </c>
      <c r="C135" s="240"/>
      <c r="D135" s="240"/>
      <c r="E135" s="249"/>
      <c r="F135" s="250"/>
    </row>
    <row r="136" spans="1:6" ht="31.5" x14ac:dyDescent="0.25">
      <c r="A136" s="311">
        <v>17.100999999999999</v>
      </c>
      <c r="B136" s="245" t="str">
        <f>IF(OR(Profile!$A$14="Motorcoach (OTRB) Company",Profile!$A$14="Motorcoach (OTRB) Terminal",Profile!$A$14="Motorcoach / School Bus Company"), "This entity requires a 'passenger count' or ticket re-verification be taken any time passengers are allowed to exit and re-enter the bus.", "XXXXXXXXXXXXXXXXXXXXXXXXXXXXXXXXXXXXXXX  XXXXXXXXXXXXXXXXXXXXXXXXXXXXXXXXXXXXXXX")</f>
        <v>XXXXXXXXXXXXXXXXXXXXXXXXXXXXXXXXXXXXXXX  XXXXXXXXXXXXXXXXXXXXXXXXXXXXXXXXXXXXXXX</v>
      </c>
      <c r="C136" s="244" t="str">
        <f>IF(B136="XXXXXXXXXXXXXXXXXXXXXXXXXXXXXXXXXXXXXXX  XXXXXXXXXXXXXXXXXXXXXXXXXXXXXXXXXXXXXXX","X","")</f>
        <v>X</v>
      </c>
      <c r="D136" s="221"/>
      <c r="E136" s="222"/>
      <c r="F136" s="223"/>
    </row>
    <row r="137" spans="1:6" ht="15.75" x14ac:dyDescent="0.25">
      <c r="A137" s="309">
        <v>17.2</v>
      </c>
      <c r="B137" s="239" t="s">
        <v>485</v>
      </c>
      <c r="C137" s="240"/>
      <c r="D137" s="240"/>
      <c r="E137" s="249"/>
      <c r="F137" s="250"/>
    </row>
    <row r="138" spans="1:6" ht="31.5" x14ac:dyDescent="0.25">
      <c r="A138" s="311">
        <v>17.201000000000001</v>
      </c>
      <c r="B138" s="245" t="str">
        <f>IF(OR(Profile!$A$14="School Bus Company",Profile!$A$14="School District",Profile!$A$14="Motorcoach / School Bus Company"), "This entity requires a 'passenger count' be taken any time passengers are allowed to exit and re-enter the bus.", "XXXXXXXXXXXXXXXXXXXXXXXXXXXXXXXXXXXXXXX  XXXXXXXXXXXXXXXXXXXXXXXXXXXXXXXXXXXXXXX")</f>
        <v>XXXXXXXXXXXXXXXXXXXXXXXXXXXXXXXXXXXXXXX  XXXXXXXXXXXXXXXXXXXXXXXXXXXXXXXXXXXXXXX</v>
      </c>
      <c r="C138" s="244" t="str">
        <f>IF(B138="XXXXXXXXXXXXXXXXXXXXXXXXXXXXXXXXXXXXXXX  XXXXXXXXXXXXXXXXXXXXXXXXXXXXXXXXXXXXXXX","X","")</f>
        <v>X</v>
      </c>
      <c r="D138" s="221"/>
      <c r="E138" s="222"/>
      <c r="F138" s="223"/>
    </row>
    <row r="139" spans="1:6" ht="15.75" x14ac:dyDescent="0.25">
      <c r="A139" s="309">
        <v>17.3</v>
      </c>
      <c r="B139" s="239" t="s">
        <v>486</v>
      </c>
      <c r="C139" s="240"/>
      <c r="D139" s="240"/>
      <c r="E139" s="249"/>
      <c r="F139" s="250"/>
    </row>
    <row r="140" spans="1:6" ht="31.5" x14ac:dyDescent="0.25">
      <c r="A140" s="311">
        <v>17.300999999999998</v>
      </c>
      <c r="B140" s="245" t="str">
        <f>IF(Profile!$A$14="Trucking", "This entity requires drivers to verify (to the extent possible) that the materials being shipped match the trip manifest/shipping papers.", "XXXXXXXXXXXXXXXXXXXXXXXXXXXXXXXXXXXXXXX  XXXXXXXXXXXXXXXXXXXXXXXXXXXXXXXXXXXXXXX")</f>
        <v>XXXXXXXXXXXXXXXXXXXXXXXXXXXXXXXXXXXXXXX  XXXXXXXXXXXXXXXXXXXXXXXXXXXXXXXXXXXXXXX</v>
      </c>
      <c r="C140" s="244" t="str">
        <f>IF(B140="XXXXXXXXXXXXXXXXXXXXXXXXXXXXXXXXXXXXXXX  XXXXXXXXXXXXXXXXXXXXXXXXXXXXXXXXXXXXXXX","X","")</f>
        <v>X</v>
      </c>
      <c r="D140" s="221"/>
      <c r="E140" s="222"/>
      <c r="F140" s="223"/>
    </row>
    <row r="141" spans="1:6" ht="15.75" x14ac:dyDescent="0.25">
      <c r="A141" s="305">
        <v>18</v>
      </c>
      <c r="B141" s="225" t="s">
        <v>275</v>
      </c>
      <c r="C141" s="226"/>
      <c r="D141" s="226"/>
      <c r="E141" s="226"/>
      <c r="F141" s="227"/>
    </row>
    <row r="142" spans="1:6" ht="31.5" x14ac:dyDescent="0.25">
      <c r="A142" s="303">
        <v>18.001000000000001</v>
      </c>
      <c r="B142" s="219" t="s">
        <v>667</v>
      </c>
      <c r="C142" s="220"/>
      <c r="D142" s="221"/>
      <c r="E142" s="222"/>
      <c r="F142" s="223"/>
    </row>
    <row r="143" spans="1:6" ht="48.75" customHeight="1" x14ac:dyDescent="0.25">
      <c r="A143" s="303">
        <v>18.002000000000002</v>
      </c>
      <c r="B143" s="219" t="s">
        <v>276</v>
      </c>
      <c r="C143" s="220"/>
      <c r="D143" s="221"/>
      <c r="E143" s="222"/>
      <c r="F143" s="223"/>
    </row>
    <row r="144" spans="1:6" ht="31.5" x14ac:dyDescent="0.25">
      <c r="A144" s="304">
        <v>18.003000000000004</v>
      </c>
      <c r="B144" s="224" t="s">
        <v>277</v>
      </c>
      <c r="C144" s="220"/>
      <c r="D144" s="221"/>
      <c r="E144" s="222"/>
      <c r="F144" s="223"/>
    </row>
    <row r="145" spans="1:6" ht="31.5" x14ac:dyDescent="0.25">
      <c r="A145" s="304">
        <v>18.004000000000005</v>
      </c>
      <c r="B145" s="224" t="s">
        <v>278</v>
      </c>
      <c r="C145" s="220"/>
      <c r="D145" s="221"/>
      <c r="E145" s="222"/>
      <c r="F145" s="223"/>
    </row>
    <row r="146" spans="1:6" ht="31.5" x14ac:dyDescent="0.25">
      <c r="A146" s="311">
        <v>18.004999999999999</v>
      </c>
      <c r="B146" s="377" t="s">
        <v>1151</v>
      </c>
      <c r="C146" s="155"/>
      <c r="D146" s="221"/>
      <c r="E146" s="379"/>
      <c r="F146" s="223"/>
    </row>
    <row r="147" spans="1:6" ht="31.5" x14ac:dyDescent="0.25">
      <c r="A147" s="305">
        <v>19</v>
      </c>
      <c r="B147" s="238" t="s">
        <v>279</v>
      </c>
      <c r="C147" s="226"/>
      <c r="D147" s="226"/>
      <c r="E147" s="226"/>
      <c r="F147" s="227"/>
    </row>
    <row r="148" spans="1:6" ht="15.75" x14ac:dyDescent="0.25">
      <c r="A148" s="309">
        <v>19.100000000000001</v>
      </c>
      <c r="B148" s="239" t="s">
        <v>487</v>
      </c>
      <c r="C148" s="240"/>
      <c r="D148" s="240"/>
      <c r="E148" s="249"/>
      <c r="F148" s="250"/>
    </row>
    <row r="149" spans="1:6" ht="31.5" x14ac:dyDescent="0.25">
      <c r="A149" s="303">
        <v>19.100999999999999</v>
      </c>
      <c r="B149" s="219" t="str">
        <f>IF(OR(Profile!$A$14="Motorcoach (OTRB) Company",Profile!$A$14="Motorcoach (OTRB) Terminal",Profile!$A$14="Motorcoach / School Bus Company"), "This entity requires confirmation of arrival upon reaching final destination.", "XXXXXXXXXXXXXXXXXXXXXXXXXXXXXXXXXXXXXXX  XXXXXXXXXXXXXXXXXXXXXXXXXXXXXXXXXXXXXXX")</f>
        <v>XXXXXXXXXXXXXXXXXXXXXXXXXXXXXXXXXXXXXXX  XXXXXXXXXXXXXXXXXXXXXXXXXXXXXXXXXXXXXXX</v>
      </c>
      <c r="C149" s="244" t="str">
        <f>IF(B149="XXXXXXXXXXXXXXXXXXXXXXXXXXXXXXXXXXXXXXX  XXXXXXXXXXXXXXXXXXXXXXXXXXXXXXXXXXXXXXX","X","")</f>
        <v>X</v>
      </c>
      <c r="D149" s="221"/>
      <c r="E149" s="222"/>
      <c r="F149" s="223"/>
    </row>
    <row r="150" spans="1:6" ht="31.5" x14ac:dyDescent="0.25">
      <c r="A150" s="315">
        <v>19.102</v>
      </c>
      <c r="B150" s="233" t="str">
        <f>IF(OR(Profile!$A$14="Motorcoach (OTRB) Company",Profile!$A$14="Motorcoach (OTRB) Terminal",Profile!$A$14="Motorcoach / School Bus Company"), "This entity prohibits the use of alternate drivers without specific entity authorization.", "XXXXXXXXXXXXXXXXXXXXXXXXXXXXXXXXXXXXXXX  XXXXXXXXXXXXXXXXXXXXXXXXXXXXXXXXXXXXXXX")</f>
        <v>XXXXXXXXXXXXXXXXXXXXXXXXXXXXXXXXXXXXXXX  XXXXXXXXXXXXXXXXXXXXXXXXXXXXXXXXXXXXXXX</v>
      </c>
      <c r="C150" s="244" t="str">
        <f>IF(B150="XXXXXXXXXXXXXXXXXXXXXXXXXXXXXXXXXXXXXXX  XXXXXXXXXXXXXXXXXXXXXXXXXXXXXXXXXXXXXXX","X","")</f>
        <v>X</v>
      </c>
      <c r="D150" s="221"/>
      <c r="E150" s="222"/>
      <c r="F150" s="223"/>
    </row>
    <row r="151" spans="1:6" ht="15.75" x14ac:dyDescent="0.25">
      <c r="A151" s="316">
        <v>19.103000000000002</v>
      </c>
      <c r="B151" s="251" t="s">
        <v>280</v>
      </c>
      <c r="C151" s="252" t="s">
        <v>298</v>
      </c>
      <c r="D151" s="221"/>
      <c r="E151" s="222"/>
      <c r="F151" s="223"/>
    </row>
    <row r="152" spans="1:6" ht="15.75" x14ac:dyDescent="0.25">
      <c r="A152" s="309">
        <v>19.2</v>
      </c>
      <c r="B152" s="239" t="s">
        <v>488</v>
      </c>
      <c r="C152" s="240"/>
      <c r="D152" s="240"/>
      <c r="E152" s="249"/>
      <c r="F152" s="250"/>
    </row>
    <row r="153" spans="1:6" ht="47.25" x14ac:dyDescent="0.25">
      <c r="A153" s="303">
        <v>19.201000000000001</v>
      </c>
      <c r="B153" s="219" t="str">
        <f>IF(OR(Profile!$A$14="School Bus Company",Profile!$A$14="School District",Profile!$A$14="Motorcoach / School Bus Company"), "This entity requires confirmation upon arrival at final non-school destinations (final drop-offs, field trips, extracurricular activities, etc.)", "XXXXXXXXXXXXXXXXXXXXXXXXXXXXXXXXXXXXXXX  XXXXXXXXXXXXXXXXXXXXXXXXXXXXXXXXXXXXXXX  XXXXXXXXXXXXXXXXXXXXXXXXXXXXXXXXXXXXXXX")</f>
        <v>XXXXXXXXXXXXXXXXXXXXXXXXXXXXXXXXXXXXXXX  XXXXXXXXXXXXXXXXXXXXXXXXXXXXXXXXXXXXXXX  XXXXXXXXXXXXXXXXXXXXXXXXXXXXXXXXXXXXXXX</v>
      </c>
      <c r="C153" s="244" t="str">
        <f>IF(B153="XXXXXXXXXXXXXXXXXXXXXXXXXXXXXXXXXXXXXXX  XXXXXXXXXXXXXXXXXXXXXXXXXXXXXXXXXXXXXXX  XXXXXXXXXXXXXXXXXXXXXXXXXXXXXXXXXXXXXXX","X","")</f>
        <v>X</v>
      </c>
      <c r="D153" s="221"/>
      <c r="E153" s="222"/>
      <c r="F153" s="223"/>
    </row>
    <row r="154" spans="1:6" ht="31.5" x14ac:dyDescent="0.25">
      <c r="A154" s="315">
        <v>19.202000000000002</v>
      </c>
      <c r="B154" s="233" t="str">
        <f>IF(OR(Profile!$A$14="School Bus Company",Profile!$A$14="School District",Profile!$A$14="Motorcoach / School Bus Company"), "This entity prohibits the use of alternate drivers without specific entity authorization.", "XXXXXXXXXXXXXXXXXXXXXXXXXXXXXXXXXXXXXXX  XXXXXXXXXXXXXXXXXXXXXXXXXXXXXXXXXXXXXXX")</f>
        <v>XXXXXXXXXXXXXXXXXXXXXXXXXXXXXXXXXXXXXXX  XXXXXXXXXXXXXXXXXXXXXXXXXXXXXXXXXXXXXXX</v>
      </c>
      <c r="C154" s="244" t="str">
        <f>IF(B154="XXXXXXXXXXXXXXXXXXXXXXXXXXXXXXXXXXXXXXX  XXXXXXXXXXXXXXXXXXXXXXXXXXXXXXXXXXXXXXX","X","")</f>
        <v>X</v>
      </c>
      <c r="D154" s="221"/>
      <c r="E154" s="222"/>
      <c r="F154" s="223"/>
    </row>
    <row r="155" spans="1:6" ht="15.75" x14ac:dyDescent="0.25">
      <c r="A155" s="316">
        <v>19.202999999999999</v>
      </c>
      <c r="B155" s="251" t="s">
        <v>280</v>
      </c>
      <c r="C155" s="252" t="s">
        <v>298</v>
      </c>
      <c r="D155" s="221"/>
      <c r="E155" s="222"/>
      <c r="F155" s="223"/>
    </row>
    <row r="156" spans="1:6" ht="15.75" x14ac:dyDescent="0.25">
      <c r="A156" s="309">
        <v>19.3</v>
      </c>
      <c r="B156" s="239" t="s">
        <v>489</v>
      </c>
      <c r="C156" s="240"/>
      <c r="D156" s="240"/>
      <c r="E156" s="249"/>
      <c r="F156" s="250"/>
    </row>
    <row r="157" spans="1:6" ht="15.75" x14ac:dyDescent="0.25">
      <c r="A157" s="303">
        <v>19.300999999999998</v>
      </c>
      <c r="B157" s="219" t="str">
        <f>IF(Profile!$A$14="Trucking", "This entity requires confirmation of shipment delivery upon arrival.", "X")</f>
        <v>X</v>
      </c>
      <c r="C157" s="244" t="str">
        <f>IF(B157="X","X","")</f>
        <v>X</v>
      </c>
      <c r="D157" s="221"/>
      <c r="E157" s="222"/>
      <c r="F157" s="223"/>
    </row>
    <row r="158" spans="1:6" ht="31.5" x14ac:dyDescent="0.25">
      <c r="A158" s="315">
        <v>19.302</v>
      </c>
      <c r="B158" s="233" t="str">
        <f>IF(Profile!$A$14="Trucking", "This entity requires that shipments not be subcontracted or turned over to another driver without specific entity authorization.", "XXXXXXXXXXXXXXXXXXXXXXXXXXXXXXXXXXXXXXX  XXXXXXXXXXXXXXXXXXXXXXXXXXXXXXXXXXXXXXX")</f>
        <v>XXXXXXXXXXXXXXXXXXXXXXXXXXXXXXXXXXXXXXX  XXXXXXXXXXXXXXXXXXXXXXXXXXXXXXXXXXXXXXX</v>
      </c>
      <c r="C158" s="244" t="str">
        <f>IF(B158="XXXXXXXXXXXXXXXXXXXXXXXXXXXXXXXXXXXXXXX  XXXXXXXXXXXXXXXXXXXXXXXXXXXXXXXXXXXXXXX","X","")</f>
        <v>X</v>
      </c>
      <c r="D158" s="221"/>
      <c r="E158" s="222"/>
      <c r="F158" s="223"/>
    </row>
    <row r="159" spans="1:6" ht="31.5" x14ac:dyDescent="0.25">
      <c r="A159" s="317">
        <v>19.303000000000001</v>
      </c>
      <c r="B159" s="233" t="str">
        <f>IF(Profile!$A$14="Trucking", "This entity requires advance notice to the consignee or point of destination regarding anticipated delivery information.", "XXXXXXXXXXXXXXXXXXXXXXXXXXXXXXXXXXXXXXX  XXXXXXXXXXXXXXXXXXXXXXXXXXXXXXXXXXXXXXX")</f>
        <v>XXXXXXXXXXXXXXXXXXXXXXXXXXXXXXXXXXXXXXX  XXXXXXXXXXXXXXXXXXXXXXXXXXXXXXXXXXXXXXX</v>
      </c>
      <c r="C159" s="244" t="str">
        <f>IF(B159="XXXXXXXXXXXXXXXXXXXXXXXXXXXXXXXXXXXXXXX  XXXXXXXXXXXXXXXXXXXXXXXXXXXXXXXXXXXXXXX","X","")</f>
        <v>X</v>
      </c>
      <c r="D159" s="221"/>
      <c r="E159" s="222"/>
      <c r="F159" s="223"/>
    </row>
    <row r="160" spans="1:6" ht="47.25" x14ac:dyDescent="0.25">
      <c r="A160" s="304">
        <v>19.401</v>
      </c>
      <c r="B160" s="246" t="s">
        <v>281</v>
      </c>
      <c r="C160" s="155"/>
      <c r="D160" s="221"/>
      <c r="E160" s="222"/>
      <c r="F160" s="223"/>
    </row>
    <row r="161" spans="1:6" ht="15.75" x14ac:dyDescent="0.25">
      <c r="A161" s="305">
        <v>20</v>
      </c>
      <c r="B161" s="216" t="s">
        <v>282</v>
      </c>
      <c r="C161" s="226"/>
      <c r="D161" s="226"/>
      <c r="E161" s="226"/>
      <c r="F161" s="227"/>
    </row>
    <row r="162" spans="1:6" ht="47.25" x14ac:dyDescent="0.25">
      <c r="A162" s="303">
        <v>20.001000000000001</v>
      </c>
      <c r="B162" s="219" t="s">
        <v>283</v>
      </c>
      <c r="C162" s="220"/>
      <c r="D162" s="221"/>
      <c r="E162" s="222"/>
      <c r="F162" s="223"/>
    </row>
    <row r="163" spans="1:6" ht="31.5" x14ac:dyDescent="0.25">
      <c r="A163" s="304">
        <v>20.001999999999999</v>
      </c>
      <c r="B163" s="224" t="s">
        <v>284</v>
      </c>
      <c r="C163" s="220"/>
      <c r="D163" s="221"/>
      <c r="E163" s="222"/>
      <c r="F163" s="223"/>
    </row>
    <row r="164" spans="1:6" ht="12.75" thickBot="1" x14ac:dyDescent="0.3"/>
    <row r="165" spans="1:6" ht="14.25" thickTop="1" thickBot="1" x14ac:dyDescent="0.25">
      <c r="A165" s="272"/>
      <c r="B165" s="273" t="s">
        <v>975</v>
      </c>
      <c r="C165" s="274"/>
      <c r="D165" s="275">
        <f>(COUNTIF(D10:D163, 0)+(COUNTIF(D10:D163, 1)+(COUNTIF(D10:D163, 2)+(COUNTIF(D10:D163, 3)))))</f>
        <v>0</v>
      </c>
      <c r="E165" s="276"/>
      <c r="F165" s="277"/>
    </row>
    <row r="166" spans="1:6" ht="12.75" thickTop="1" x14ac:dyDescent="0.25"/>
  </sheetData>
  <sheetProtection formatCells="0" formatColumns="0" formatRows="0" selectLockedCells="1"/>
  <mergeCells count="6">
    <mergeCell ref="A1:F1"/>
    <mergeCell ref="A2:F2"/>
    <mergeCell ref="C8:D8"/>
    <mergeCell ref="E8:F8"/>
    <mergeCell ref="A3:F3"/>
    <mergeCell ref="A4:E4"/>
  </mergeCells>
  <conditionalFormatting sqref="D136 D138 D140 D12:D14 D16:D18 D20:D28 D30:D31 D33:D34 D36:D38 D40:D41 D44:D50 D52:D58 D60:D64 D67:D75 D77:D89 D91:D96 D99:D108 D111:D114 D116:D119 D121:D124 D126:D130 D132:D134 D142:D146 D149:D151 D153:D155 D157:D160 D162:D163">
    <cfRule type="containsBlanks" priority="87" stopIfTrue="1">
      <formula>LEN(TRIM(D12))=0</formula>
    </cfRule>
    <cfRule type="cellIs" dxfId="219" priority="89" operator="between">
      <formula>0</formula>
      <formula>2</formula>
    </cfRule>
  </conditionalFormatting>
  <conditionalFormatting sqref="C12:C41 C43:C64 C66:C96 C98:C163">
    <cfRule type="containsText" dxfId="218" priority="32" operator="containsText" text="X">
      <formula>NOT(ISERROR(SEARCH("X",C12)))</formula>
    </cfRule>
  </conditionalFormatting>
  <conditionalFormatting sqref="B111:B114 B116 B136 B138 B140 B149:B150 B153:B154 B157:B159 B118:B119 B121:B124">
    <cfRule type="beginsWith" dxfId="217" priority="1" operator="beginsWith" text="X">
      <formula>LEFT(B111,1)="X"</formula>
    </cfRule>
  </conditionalFormatting>
  <pageMargins left="0.2" right="0.2" top="0.5" bottom="0.5" header="0.3" footer="0.3"/>
  <pageSetup scale="61" orientation="portrait" horizontalDpi="4294967295" verticalDpi="4294967295" r:id="rId1"/>
  <headerFooter>
    <oddHeader>&amp;C&amp;"-,Bold"&amp;20&amp;KFF0000SENSITIVE SECURITY INFORMATION</oddHeader>
    <oddFooter>&amp;C&amp;G</oddFooter>
  </headerFooter>
  <rowBreaks count="4" manualBreakCount="4">
    <brk id="34" max="6" man="1"/>
    <brk id="64" max="6" man="1"/>
    <brk id="96" max="6" man="1"/>
    <brk id="130" max="6" man="1"/>
  </row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Lists'!$A$2:$A$7</xm:f>
          </x14:formula1>
          <xm:sqref>D12:D14 D162:D163 D157:D160 D153:D155 D149:D151 D142:D146 D140 D138 D136 D132:D134 D126:D130 D121:D124 D116:D119 D111:D114 D99:D108 D91:D96 D77:D89 D67:D75 D60:D64 D52:D58 D44:D50 D40:D41 D36:D38 D33:D34 D30:D31 D20:D28 D16:D18</xm:sqref>
        </x14:dataValidation>
        <x14:dataValidation type="list" allowBlank="1" showInputMessage="1" showErrorMessage="1">
          <x14:formula1>
            <xm:f>'Dropdown Lists'!$B$2:$B$3</xm:f>
          </x14:formula1>
          <xm:sqref>C12:C14 C162:C163 C160 C142:C146 C132:C134 C126:C130 C99:C108 C91:C96 C77:C89 C67:C75 C60:C64 C52:C58 C44:C50 C40:C41 C36:C38 C33:C34 C30:C31 C20:C28 C16:C18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A1:BQ740"/>
  <sheetViews>
    <sheetView zoomScaleNormal="100" zoomScaleSheetLayoutView="105" workbookViewId="0">
      <selection activeCell="A9" sqref="A9:G13"/>
    </sheetView>
  </sheetViews>
  <sheetFormatPr defaultColWidth="9.140625" defaultRowHeight="15.75" x14ac:dyDescent="0.25"/>
  <cols>
    <col min="1" max="7" width="16.42578125" style="195" customWidth="1"/>
    <col min="8" max="16384" width="9.140625" style="195"/>
  </cols>
  <sheetData>
    <row r="1" spans="1:69" x14ac:dyDescent="0.25">
      <c r="A1" s="710" t="s">
        <v>187</v>
      </c>
      <c r="B1" s="711"/>
      <c r="C1" s="711" t="s">
        <v>188</v>
      </c>
      <c r="D1" s="711"/>
      <c r="E1" s="711" t="s">
        <v>189</v>
      </c>
      <c r="F1" s="711"/>
      <c r="G1" s="712"/>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row>
    <row r="2" spans="1:69" x14ac:dyDescent="0.25">
      <c r="A2" s="713">
        <f>Profile!G5</f>
        <v>0</v>
      </c>
      <c r="B2" s="714"/>
      <c r="C2" s="715">
        <f>Profile!I5</f>
        <v>0</v>
      </c>
      <c r="D2" s="715"/>
      <c r="E2" s="716">
        <f>Profile!K5</f>
        <v>0</v>
      </c>
      <c r="F2" s="716"/>
      <c r="G2" s="717"/>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row>
    <row r="3" spans="1:69" x14ac:dyDescent="0.25">
      <c r="A3" s="718" t="s">
        <v>190</v>
      </c>
      <c r="B3" s="719"/>
      <c r="C3" s="719"/>
      <c r="D3" s="719"/>
      <c r="E3" s="719"/>
      <c r="F3" s="719"/>
      <c r="G3" s="720"/>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row>
    <row r="4" spans="1:69" x14ac:dyDescent="0.25">
      <c r="A4" s="721">
        <f>Profile!G9</f>
        <v>0</v>
      </c>
      <c r="B4" s="722"/>
      <c r="C4" s="722"/>
      <c r="D4" s="722"/>
      <c r="E4" s="722"/>
      <c r="F4" s="722"/>
      <c r="G4" s="723"/>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row>
    <row r="5" spans="1:69" x14ac:dyDescent="0.25">
      <c r="A5" s="724"/>
      <c r="B5" s="725"/>
      <c r="C5" s="725"/>
      <c r="D5" s="725"/>
      <c r="E5" s="725"/>
      <c r="F5" s="725"/>
      <c r="G5" s="726"/>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row>
    <row r="6" spans="1:69" x14ac:dyDescent="0.25">
      <c r="A6" s="718" t="s">
        <v>206</v>
      </c>
      <c r="B6" s="719"/>
      <c r="C6" s="719"/>
      <c r="D6" s="719"/>
      <c r="E6" s="719"/>
      <c r="F6" s="719"/>
      <c r="G6" s="720"/>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row>
    <row r="7" spans="1:69" ht="15.75" customHeight="1" x14ac:dyDescent="0.25">
      <c r="A7" s="763" t="s">
        <v>866</v>
      </c>
      <c r="B7" s="764"/>
      <c r="C7" s="764"/>
      <c r="D7" s="764"/>
      <c r="E7" s="764"/>
      <c r="F7" s="764"/>
      <c r="G7" s="765"/>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row>
    <row r="8" spans="1:69" ht="39.75" customHeight="1" x14ac:dyDescent="0.25">
      <c r="A8" s="727" t="s">
        <v>576</v>
      </c>
      <c r="B8" s="728"/>
      <c r="C8" s="728"/>
      <c r="D8" s="728"/>
      <c r="E8" s="728"/>
      <c r="F8" s="728"/>
      <c r="G8" s="729"/>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row>
    <row r="9" spans="1:69" ht="15.75" customHeight="1" x14ac:dyDescent="0.25">
      <c r="A9" s="730"/>
      <c r="B9" s="731"/>
      <c r="C9" s="731"/>
      <c r="D9" s="731"/>
      <c r="E9" s="731"/>
      <c r="F9" s="731"/>
      <c r="G9" s="732"/>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row>
    <row r="10" spans="1:69" ht="15.75" customHeight="1" x14ac:dyDescent="0.25">
      <c r="A10" s="733"/>
      <c r="B10" s="734"/>
      <c r="C10" s="734"/>
      <c r="D10" s="734"/>
      <c r="E10" s="734"/>
      <c r="F10" s="734"/>
      <c r="G10" s="735"/>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row>
    <row r="11" spans="1:69" ht="15.75" customHeight="1" x14ac:dyDescent="0.25">
      <c r="A11" s="733"/>
      <c r="B11" s="734"/>
      <c r="C11" s="734"/>
      <c r="D11" s="734"/>
      <c r="E11" s="734"/>
      <c r="F11" s="734"/>
      <c r="G11" s="735"/>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row>
    <row r="12" spans="1:69" ht="15.75" customHeight="1" x14ac:dyDescent="0.25">
      <c r="A12" s="733"/>
      <c r="B12" s="734"/>
      <c r="C12" s="734"/>
      <c r="D12" s="734"/>
      <c r="E12" s="734"/>
      <c r="F12" s="734"/>
      <c r="G12" s="735"/>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row>
    <row r="13" spans="1:69" ht="15.75" customHeight="1" x14ac:dyDescent="0.25">
      <c r="A13" s="736"/>
      <c r="B13" s="737"/>
      <c r="C13" s="737"/>
      <c r="D13" s="737"/>
      <c r="E13" s="737"/>
      <c r="F13" s="737"/>
      <c r="G13" s="738"/>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row>
    <row r="14" spans="1:69" ht="15.75" customHeight="1" x14ac:dyDescent="0.25">
      <c r="A14" s="701" t="s">
        <v>217</v>
      </c>
      <c r="B14" s="702"/>
      <c r="C14" s="702"/>
      <c r="D14" s="702"/>
      <c r="E14" s="702"/>
      <c r="F14" s="702"/>
      <c r="G14" s="703"/>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row>
    <row r="15" spans="1:69" x14ac:dyDescent="0.25">
      <c r="A15" s="739"/>
      <c r="B15" s="740"/>
      <c r="C15" s="740"/>
      <c r="D15" s="740"/>
      <c r="E15" s="740"/>
      <c r="F15" s="740"/>
      <c r="G15" s="741"/>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row>
    <row r="16" spans="1:69" x14ac:dyDescent="0.25">
      <c r="A16" s="742"/>
      <c r="B16" s="743"/>
      <c r="C16" s="743"/>
      <c r="D16" s="743"/>
      <c r="E16" s="743"/>
      <c r="F16" s="743"/>
      <c r="G16" s="74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row>
    <row r="17" spans="1:69" x14ac:dyDescent="0.25">
      <c r="A17" s="742"/>
      <c r="B17" s="743"/>
      <c r="C17" s="743"/>
      <c r="D17" s="743"/>
      <c r="E17" s="743"/>
      <c r="F17" s="743"/>
      <c r="G17" s="74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row>
    <row r="18" spans="1:69" x14ac:dyDescent="0.25">
      <c r="A18" s="742"/>
      <c r="B18" s="743"/>
      <c r="C18" s="743"/>
      <c r="D18" s="743"/>
      <c r="E18" s="743"/>
      <c r="F18" s="743"/>
      <c r="G18" s="74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row>
    <row r="19" spans="1:69" x14ac:dyDescent="0.25">
      <c r="A19" s="745"/>
      <c r="B19" s="746"/>
      <c r="C19" s="746"/>
      <c r="D19" s="746"/>
      <c r="E19" s="746"/>
      <c r="F19" s="746"/>
      <c r="G19" s="747"/>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row>
    <row r="20" spans="1:69" x14ac:dyDescent="0.25">
      <c r="A20" s="766" t="s">
        <v>750</v>
      </c>
      <c r="B20" s="767"/>
      <c r="C20" s="767"/>
      <c r="D20" s="767"/>
      <c r="E20" s="767"/>
      <c r="F20" s="767"/>
      <c r="G20" s="768"/>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row>
    <row r="21" spans="1:69" x14ac:dyDescent="0.25">
      <c r="A21" s="769" t="s">
        <v>751</v>
      </c>
      <c r="B21" s="770"/>
      <c r="C21" s="770"/>
      <c r="D21" s="770"/>
      <c r="E21" s="770"/>
      <c r="F21" s="770"/>
      <c r="G21" s="771"/>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row>
    <row r="22" spans="1:69" x14ac:dyDescent="0.25">
      <c r="A22" s="730"/>
      <c r="B22" s="731"/>
      <c r="C22" s="731"/>
      <c r="D22" s="731"/>
      <c r="E22" s="731"/>
      <c r="F22" s="731"/>
      <c r="G22" s="732"/>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row>
    <row r="23" spans="1:69" x14ac:dyDescent="0.25">
      <c r="A23" s="733"/>
      <c r="B23" s="734"/>
      <c r="C23" s="734"/>
      <c r="D23" s="734"/>
      <c r="E23" s="734"/>
      <c r="F23" s="734"/>
      <c r="G23" s="735"/>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row>
    <row r="24" spans="1:69" x14ac:dyDescent="0.25">
      <c r="A24" s="733"/>
      <c r="B24" s="734"/>
      <c r="C24" s="734"/>
      <c r="D24" s="734"/>
      <c r="E24" s="734"/>
      <c r="F24" s="734"/>
      <c r="G24" s="735"/>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row>
    <row r="25" spans="1:69" x14ac:dyDescent="0.25">
      <c r="A25" s="736"/>
      <c r="B25" s="737"/>
      <c r="C25" s="737"/>
      <c r="D25" s="737"/>
      <c r="E25" s="737"/>
      <c r="F25" s="737"/>
      <c r="G25" s="738"/>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row>
    <row r="26" spans="1:69" x14ac:dyDescent="0.25">
      <c r="A26" s="701" t="s">
        <v>207</v>
      </c>
      <c r="B26" s="702"/>
      <c r="C26" s="702"/>
      <c r="D26" s="702"/>
      <c r="E26" s="702"/>
      <c r="F26" s="702"/>
      <c r="G26" s="703"/>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row>
    <row r="27" spans="1:69" ht="31.5" customHeight="1" x14ac:dyDescent="0.25">
      <c r="A27" s="707"/>
      <c r="B27" s="708"/>
      <c r="C27" s="708"/>
      <c r="D27" s="708"/>
      <c r="E27" s="708"/>
      <c r="F27" s="708"/>
      <c r="G27" s="709"/>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row>
    <row r="28" spans="1:69" ht="30.75" customHeight="1" x14ac:dyDescent="0.25">
      <c r="A28" s="701" t="s">
        <v>208</v>
      </c>
      <c r="B28" s="702"/>
      <c r="C28" s="702"/>
      <c r="D28" s="702"/>
      <c r="E28" s="702"/>
      <c r="F28" s="702"/>
      <c r="G28" s="703"/>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row>
    <row r="29" spans="1:69" x14ac:dyDescent="0.25">
      <c r="A29" s="704" t="s">
        <v>209</v>
      </c>
      <c r="B29" s="705"/>
      <c r="C29" s="705"/>
      <c r="D29" s="705"/>
      <c r="E29" s="705"/>
      <c r="F29" s="705"/>
      <c r="G29" s="706"/>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row>
    <row r="30" spans="1:69" x14ac:dyDescent="0.25">
      <c r="A30" s="704" t="s">
        <v>210</v>
      </c>
      <c r="B30" s="705"/>
      <c r="C30" s="705"/>
      <c r="D30" s="705"/>
      <c r="E30" s="705"/>
      <c r="F30" s="705"/>
      <c r="G30" s="706"/>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row>
    <row r="31" spans="1:69" x14ac:dyDescent="0.25">
      <c r="A31" s="704" t="s">
        <v>211</v>
      </c>
      <c r="B31" s="705"/>
      <c r="C31" s="705"/>
      <c r="D31" s="705"/>
      <c r="E31" s="705"/>
      <c r="F31" s="705"/>
      <c r="G31" s="706"/>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row>
    <row r="32" spans="1:69" x14ac:dyDescent="0.25">
      <c r="A32" s="704" t="s">
        <v>212</v>
      </c>
      <c r="B32" s="705"/>
      <c r="C32" s="705"/>
      <c r="D32" s="705"/>
      <c r="E32" s="705"/>
      <c r="F32" s="705"/>
      <c r="G32" s="706"/>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row>
    <row r="33" spans="1:69" ht="15.75" customHeight="1" x14ac:dyDescent="0.25">
      <c r="A33" s="704" t="s">
        <v>213</v>
      </c>
      <c r="B33" s="705"/>
      <c r="C33" s="705"/>
      <c r="D33" s="705"/>
      <c r="E33" s="705"/>
      <c r="F33" s="705"/>
      <c r="G33" s="706"/>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row>
    <row r="34" spans="1:69" x14ac:dyDescent="0.25">
      <c r="A34" s="701" t="s">
        <v>214</v>
      </c>
      <c r="B34" s="702"/>
      <c r="C34" s="702"/>
      <c r="D34" s="702"/>
      <c r="E34" s="702"/>
      <c r="F34" s="702"/>
      <c r="G34" s="703"/>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row>
    <row r="35" spans="1:69" x14ac:dyDescent="0.25">
      <c r="A35" s="704" t="s">
        <v>209</v>
      </c>
      <c r="B35" s="705"/>
      <c r="C35" s="705"/>
      <c r="D35" s="705"/>
      <c r="E35" s="705"/>
      <c r="F35" s="705"/>
      <c r="G35" s="706"/>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row>
    <row r="36" spans="1:69" ht="15.75" customHeight="1" x14ac:dyDescent="0.25">
      <c r="A36" s="704" t="s">
        <v>210</v>
      </c>
      <c r="B36" s="705"/>
      <c r="C36" s="705"/>
      <c r="D36" s="705"/>
      <c r="E36" s="705"/>
      <c r="F36" s="705"/>
      <c r="G36" s="706"/>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row>
    <row r="37" spans="1:69" x14ac:dyDescent="0.25">
      <c r="A37" s="701" t="s">
        <v>215</v>
      </c>
      <c r="B37" s="702"/>
      <c r="C37" s="702"/>
      <c r="D37" s="702"/>
      <c r="E37" s="702"/>
      <c r="F37" s="702"/>
      <c r="G37" s="703"/>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row>
    <row r="38" spans="1:69" x14ac:dyDescent="0.25">
      <c r="A38" s="704" t="s">
        <v>209</v>
      </c>
      <c r="B38" s="705"/>
      <c r="C38" s="705"/>
      <c r="D38" s="705"/>
      <c r="E38" s="705"/>
      <c r="F38" s="705"/>
      <c r="G38" s="706"/>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row>
    <row r="39" spans="1:69" x14ac:dyDescent="0.25">
      <c r="A39" s="704" t="s">
        <v>210</v>
      </c>
      <c r="B39" s="705"/>
      <c r="C39" s="705"/>
      <c r="D39" s="705"/>
      <c r="E39" s="705"/>
      <c r="F39" s="705"/>
      <c r="G39" s="706"/>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row>
    <row r="40" spans="1:69" ht="15.75" customHeight="1" x14ac:dyDescent="0.25">
      <c r="A40" s="704"/>
      <c r="B40" s="705"/>
      <c r="C40" s="705"/>
      <c r="D40" s="705"/>
      <c r="E40" s="705"/>
      <c r="F40" s="705"/>
      <c r="G40" s="706"/>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row>
    <row r="41" spans="1:69" x14ac:dyDescent="0.25">
      <c r="A41" s="701" t="s">
        <v>216</v>
      </c>
      <c r="B41" s="702"/>
      <c r="C41" s="702"/>
      <c r="D41" s="702"/>
      <c r="E41" s="702"/>
      <c r="F41" s="702"/>
      <c r="G41" s="703"/>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row>
    <row r="42" spans="1:69" x14ac:dyDescent="0.25">
      <c r="A42" s="704" t="s">
        <v>209</v>
      </c>
      <c r="B42" s="705"/>
      <c r="C42" s="705"/>
      <c r="D42" s="705"/>
      <c r="E42" s="705"/>
      <c r="F42" s="705"/>
      <c r="G42" s="706"/>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row>
    <row r="43" spans="1:69" x14ac:dyDescent="0.25">
      <c r="A43" s="704" t="s">
        <v>210</v>
      </c>
      <c r="B43" s="705"/>
      <c r="C43" s="705"/>
      <c r="D43" s="705"/>
      <c r="E43" s="705"/>
      <c r="F43" s="705"/>
      <c r="G43" s="706"/>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row>
    <row r="44" spans="1:69" x14ac:dyDescent="0.25">
      <c r="A44" s="704" t="s">
        <v>211</v>
      </c>
      <c r="B44" s="705"/>
      <c r="C44" s="705"/>
      <c r="D44" s="705"/>
      <c r="E44" s="705"/>
      <c r="F44" s="705"/>
      <c r="G44" s="706"/>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row>
    <row r="45" spans="1:69" x14ac:dyDescent="0.25">
      <c r="A45" s="701" t="s">
        <v>559</v>
      </c>
      <c r="B45" s="702"/>
      <c r="C45" s="702"/>
      <c r="D45" s="702"/>
      <c r="E45" s="702"/>
      <c r="F45" s="702"/>
      <c r="G45" s="703"/>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row>
    <row r="46" spans="1:69" x14ac:dyDescent="0.25">
      <c r="A46" s="704" t="s">
        <v>209</v>
      </c>
      <c r="B46" s="705"/>
      <c r="C46" s="705"/>
      <c r="D46" s="705"/>
      <c r="E46" s="705"/>
      <c r="F46" s="705"/>
      <c r="G46" s="706"/>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4"/>
      <c r="BP46" s="194"/>
      <c r="BQ46" s="194"/>
    </row>
    <row r="47" spans="1:69" x14ac:dyDescent="0.25">
      <c r="A47" s="704" t="s">
        <v>210</v>
      </c>
      <c r="B47" s="705"/>
      <c r="C47" s="705"/>
      <c r="D47" s="705"/>
      <c r="E47" s="705"/>
      <c r="F47" s="705"/>
      <c r="G47" s="706"/>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row>
    <row r="48" spans="1:69" ht="16.5" thickBot="1" x14ac:dyDescent="0.3">
      <c r="A48" s="777" t="s">
        <v>218</v>
      </c>
      <c r="B48" s="778"/>
      <c r="C48" s="778"/>
      <c r="D48" s="778"/>
      <c r="E48" s="778"/>
      <c r="F48" s="778"/>
      <c r="G48" s="779"/>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c r="BQ48" s="194"/>
    </row>
    <row r="49" spans="1:69" x14ac:dyDescent="0.25">
      <c r="A49" s="748" t="s">
        <v>195</v>
      </c>
      <c r="B49" s="749"/>
      <c r="C49" s="750"/>
      <c r="D49" s="751"/>
      <c r="E49" s="751"/>
      <c r="F49" s="751"/>
      <c r="G49" s="752"/>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4"/>
    </row>
    <row r="50" spans="1:69" x14ac:dyDescent="0.25">
      <c r="A50" s="753" t="s">
        <v>204</v>
      </c>
      <c r="B50" s="754"/>
      <c r="C50" s="755"/>
      <c r="D50" s="756"/>
      <c r="E50" s="756"/>
      <c r="F50" s="756"/>
      <c r="G50" s="757"/>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row>
    <row r="51" spans="1:69" x14ac:dyDescent="0.25">
      <c r="A51" s="753" t="s">
        <v>202</v>
      </c>
      <c r="B51" s="754"/>
      <c r="C51" s="755"/>
      <c r="D51" s="756"/>
      <c r="E51" s="756"/>
      <c r="F51" s="756"/>
      <c r="G51" s="757"/>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row>
    <row r="52" spans="1:69" ht="16.5" thickBot="1" x14ac:dyDescent="0.3">
      <c r="A52" s="758" t="s">
        <v>197</v>
      </c>
      <c r="B52" s="759"/>
      <c r="C52" s="760"/>
      <c r="D52" s="761"/>
      <c r="E52" s="761"/>
      <c r="F52" s="761"/>
      <c r="G52" s="762"/>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4"/>
      <c r="BQ52" s="194"/>
    </row>
    <row r="53" spans="1:69" x14ac:dyDescent="0.25">
      <c r="A53" s="748" t="s">
        <v>195</v>
      </c>
      <c r="B53" s="749"/>
      <c r="C53" s="780"/>
      <c r="D53" s="781"/>
      <c r="E53" s="781"/>
      <c r="F53" s="781"/>
      <c r="G53" s="782"/>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194"/>
    </row>
    <row r="54" spans="1:69" x14ac:dyDescent="0.25">
      <c r="A54" s="753" t="s">
        <v>204</v>
      </c>
      <c r="B54" s="754"/>
      <c r="C54" s="677"/>
      <c r="D54" s="772"/>
      <c r="E54" s="772"/>
      <c r="F54" s="772"/>
      <c r="G54" s="773"/>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row>
    <row r="55" spans="1:69" x14ac:dyDescent="0.25">
      <c r="A55" s="753" t="s">
        <v>202</v>
      </c>
      <c r="B55" s="754"/>
      <c r="C55" s="677"/>
      <c r="D55" s="772"/>
      <c r="E55" s="772"/>
      <c r="F55" s="772"/>
      <c r="G55" s="773"/>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row>
    <row r="56" spans="1:69" ht="16.5" thickBot="1" x14ac:dyDescent="0.3">
      <c r="A56" s="758" t="s">
        <v>197</v>
      </c>
      <c r="B56" s="759"/>
      <c r="C56" s="774"/>
      <c r="D56" s="775"/>
      <c r="E56" s="775"/>
      <c r="F56" s="775"/>
      <c r="G56" s="776"/>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row>
    <row r="57" spans="1:69" ht="16.5" thickBot="1" x14ac:dyDescent="0.3">
      <c r="A57" s="777" t="s">
        <v>219</v>
      </c>
      <c r="B57" s="778"/>
      <c r="C57" s="778"/>
      <c r="D57" s="778"/>
      <c r="E57" s="778"/>
      <c r="F57" s="778"/>
      <c r="G57" s="779"/>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row>
    <row r="58" spans="1:69" x14ac:dyDescent="0.25">
      <c r="A58" s="748" t="s">
        <v>195</v>
      </c>
      <c r="B58" s="749"/>
      <c r="C58" s="750"/>
      <c r="D58" s="751"/>
      <c r="E58" s="751"/>
      <c r="F58" s="751"/>
      <c r="G58" s="752"/>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row>
    <row r="59" spans="1:69" x14ac:dyDescent="0.25">
      <c r="A59" s="753" t="s">
        <v>204</v>
      </c>
      <c r="B59" s="754"/>
      <c r="C59" s="755"/>
      <c r="D59" s="756"/>
      <c r="E59" s="756"/>
      <c r="F59" s="756"/>
      <c r="G59" s="757"/>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row>
    <row r="60" spans="1:69" x14ac:dyDescent="0.25">
      <c r="A60" s="753" t="s">
        <v>202</v>
      </c>
      <c r="B60" s="754"/>
      <c r="C60" s="755"/>
      <c r="D60" s="756"/>
      <c r="E60" s="756"/>
      <c r="F60" s="756"/>
      <c r="G60" s="757"/>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row>
    <row r="61" spans="1:69" ht="16.5" thickBot="1" x14ac:dyDescent="0.3">
      <c r="A61" s="758" t="s">
        <v>197</v>
      </c>
      <c r="B61" s="759"/>
      <c r="C61" s="760"/>
      <c r="D61" s="761"/>
      <c r="E61" s="761"/>
      <c r="F61" s="761"/>
      <c r="G61" s="762"/>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row>
    <row r="62" spans="1:69" x14ac:dyDescent="0.25">
      <c r="A62" s="748" t="s">
        <v>195</v>
      </c>
      <c r="B62" s="749"/>
      <c r="C62" s="750"/>
      <c r="D62" s="751"/>
      <c r="E62" s="751"/>
      <c r="F62" s="751"/>
      <c r="G62" s="752"/>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row>
    <row r="63" spans="1:69" x14ac:dyDescent="0.25">
      <c r="A63" s="753" t="s">
        <v>204</v>
      </c>
      <c r="B63" s="754"/>
      <c r="C63" s="755"/>
      <c r="D63" s="756"/>
      <c r="E63" s="756"/>
      <c r="F63" s="756"/>
      <c r="G63" s="757"/>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row>
    <row r="64" spans="1:69" x14ac:dyDescent="0.25">
      <c r="A64" s="753" t="s">
        <v>202</v>
      </c>
      <c r="B64" s="754"/>
      <c r="C64" s="755"/>
      <c r="D64" s="756"/>
      <c r="E64" s="756"/>
      <c r="F64" s="756"/>
      <c r="G64" s="757"/>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row>
    <row r="65" spans="1:69" ht="16.5" thickBot="1" x14ac:dyDescent="0.3">
      <c r="A65" s="758" t="s">
        <v>197</v>
      </c>
      <c r="B65" s="759"/>
      <c r="C65" s="760"/>
      <c r="D65" s="761"/>
      <c r="E65" s="761"/>
      <c r="F65" s="761"/>
      <c r="G65" s="762"/>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row>
    <row r="66" spans="1:69" x14ac:dyDescent="0.25">
      <c r="A66" s="194"/>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row>
    <row r="67" spans="1:69" x14ac:dyDescent="0.25">
      <c r="A67" s="194"/>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row>
    <row r="68" spans="1:69" x14ac:dyDescent="0.25">
      <c r="A68" s="194"/>
      <c r="B68" s="194"/>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row>
    <row r="69" spans="1:69" x14ac:dyDescent="0.25">
      <c r="A69" s="194"/>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row>
    <row r="70" spans="1:69" x14ac:dyDescent="0.25">
      <c r="A70" s="194"/>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row>
    <row r="71" spans="1:69" x14ac:dyDescent="0.25">
      <c r="A71" s="194"/>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row>
    <row r="72" spans="1:69" x14ac:dyDescent="0.25">
      <c r="A72" s="194"/>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row>
    <row r="73" spans="1:69" x14ac:dyDescent="0.25">
      <c r="A73" s="194"/>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row>
    <row r="74" spans="1:69" x14ac:dyDescent="0.25">
      <c r="A74" s="194"/>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row>
    <row r="75" spans="1:69" x14ac:dyDescent="0.25">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row>
    <row r="76" spans="1:69" x14ac:dyDescent="0.25">
      <c r="A76" s="194"/>
      <c r="B76" s="194"/>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row>
    <row r="77" spans="1:69" x14ac:dyDescent="0.25">
      <c r="A77" s="194"/>
      <c r="B77" s="194"/>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row>
    <row r="78" spans="1:69" x14ac:dyDescent="0.25">
      <c r="A78" s="194"/>
      <c r="B78" s="194"/>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c r="BE78" s="194"/>
      <c r="BF78" s="194"/>
      <c r="BG78" s="194"/>
      <c r="BH78" s="194"/>
      <c r="BI78" s="194"/>
      <c r="BJ78" s="194"/>
      <c r="BK78" s="194"/>
      <c r="BL78" s="194"/>
      <c r="BM78" s="194"/>
      <c r="BN78" s="194"/>
      <c r="BO78" s="194"/>
      <c r="BP78" s="194"/>
      <c r="BQ78" s="194"/>
    </row>
    <row r="79" spans="1:69" x14ac:dyDescent="0.25">
      <c r="A79" s="194"/>
      <c r="B79" s="194"/>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4"/>
      <c r="BG79" s="194"/>
      <c r="BH79" s="194"/>
      <c r="BI79" s="194"/>
      <c r="BJ79" s="194"/>
      <c r="BK79" s="194"/>
      <c r="BL79" s="194"/>
      <c r="BM79" s="194"/>
      <c r="BN79" s="194"/>
      <c r="BO79" s="194"/>
      <c r="BP79" s="194"/>
      <c r="BQ79" s="194"/>
    </row>
    <row r="80" spans="1:69" x14ac:dyDescent="0.25">
      <c r="A80" s="194"/>
      <c r="B80" s="194"/>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row>
    <row r="81" spans="1:69" x14ac:dyDescent="0.25">
      <c r="A81" s="194"/>
      <c r="B81" s="194"/>
      <c r="C81" s="194"/>
      <c r="D81" s="194"/>
      <c r="E81" s="194"/>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4"/>
    </row>
    <row r="82" spans="1:69" x14ac:dyDescent="0.25">
      <c r="A82" s="194"/>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4"/>
    </row>
    <row r="83" spans="1:69" x14ac:dyDescent="0.25">
      <c r="A83" s="194"/>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4"/>
    </row>
    <row r="84" spans="1:69" x14ac:dyDescent="0.25">
      <c r="A84" s="194"/>
      <c r="B84" s="194"/>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94"/>
      <c r="BG84" s="194"/>
      <c r="BH84" s="194"/>
      <c r="BI84" s="194"/>
      <c r="BJ84" s="194"/>
      <c r="BK84" s="194"/>
      <c r="BL84" s="194"/>
      <c r="BM84" s="194"/>
      <c r="BN84" s="194"/>
      <c r="BO84" s="194"/>
      <c r="BP84" s="194"/>
      <c r="BQ84" s="194"/>
    </row>
    <row r="85" spans="1:69" x14ac:dyDescent="0.25">
      <c r="A85" s="194"/>
      <c r="B85" s="194"/>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row>
    <row r="86" spans="1:69" x14ac:dyDescent="0.25">
      <c r="A86" s="194"/>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row>
    <row r="87" spans="1:69" x14ac:dyDescent="0.25">
      <c r="A87" s="194"/>
      <c r="B87" s="194"/>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row>
    <row r="88" spans="1:69" x14ac:dyDescent="0.25">
      <c r="A88" s="194"/>
      <c r="B88" s="194"/>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4"/>
    </row>
    <row r="89" spans="1:69" x14ac:dyDescent="0.25">
      <c r="A89" s="194"/>
      <c r="B89" s="194"/>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row>
    <row r="90" spans="1:69" x14ac:dyDescent="0.25">
      <c r="A90" s="194"/>
      <c r="B90" s="194"/>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row>
    <row r="91" spans="1:69" x14ac:dyDescent="0.25">
      <c r="A91" s="194"/>
      <c r="B91" s="194"/>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row>
    <row r="92" spans="1:69" x14ac:dyDescent="0.25">
      <c r="A92" s="194"/>
      <c r="B92" s="194"/>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c r="BF92" s="194"/>
      <c r="BG92" s="194"/>
      <c r="BH92" s="194"/>
      <c r="BI92" s="194"/>
      <c r="BJ92" s="194"/>
      <c r="BK92" s="194"/>
      <c r="BL92" s="194"/>
      <c r="BM92" s="194"/>
      <c r="BN92" s="194"/>
      <c r="BO92" s="194"/>
      <c r="BP92" s="194"/>
      <c r="BQ92" s="194"/>
    </row>
    <row r="93" spans="1:69" x14ac:dyDescent="0.25">
      <c r="A93" s="194"/>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c r="BA93" s="194"/>
      <c r="BB93" s="194"/>
      <c r="BC93" s="194"/>
      <c r="BD93" s="194"/>
      <c r="BE93" s="194"/>
      <c r="BF93" s="194"/>
      <c r="BG93" s="194"/>
      <c r="BH93" s="194"/>
      <c r="BI93" s="194"/>
      <c r="BJ93" s="194"/>
      <c r="BK93" s="194"/>
      <c r="BL93" s="194"/>
      <c r="BM93" s="194"/>
      <c r="BN93" s="194"/>
      <c r="BO93" s="194"/>
      <c r="BP93" s="194"/>
      <c r="BQ93" s="194"/>
    </row>
    <row r="94" spans="1:69" x14ac:dyDescent="0.25">
      <c r="A94" s="194"/>
      <c r="B94" s="194"/>
      <c r="C94" s="194"/>
      <c r="D94" s="194"/>
      <c r="E94" s="194"/>
      <c r="F94" s="194"/>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4"/>
      <c r="BB94" s="194"/>
      <c r="BC94" s="194"/>
      <c r="BD94" s="194"/>
      <c r="BE94" s="194"/>
      <c r="BF94" s="194"/>
      <c r="BG94" s="194"/>
      <c r="BH94" s="194"/>
      <c r="BI94" s="194"/>
      <c r="BJ94" s="194"/>
      <c r="BK94" s="194"/>
      <c r="BL94" s="194"/>
      <c r="BM94" s="194"/>
      <c r="BN94" s="194"/>
      <c r="BO94" s="194"/>
      <c r="BP94" s="194"/>
      <c r="BQ94" s="194"/>
    </row>
    <row r="95" spans="1:69" x14ac:dyDescent="0.25">
      <c r="A95" s="194"/>
      <c r="B95" s="194"/>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row>
    <row r="96" spans="1:69" x14ac:dyDescent="0.25">
      <c r="A96" s="194"/>
      <c r="B96" s="194"/>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row>
    <row r="97" spans="1:69" x14ac:dyDescent="0.25">
      <c r="A97" s="194"/>
      <c r="B97" s="194"/>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row>
    <row r="98" spans="1:69" x14ac:dyDescent="0.25">
      <c r="A98" s="194"/>
      <c r="B98" s="194"/>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row>
    <row r="99" spans="1:69" x14ac:dyDescent="0.25">
      <c r="A99" s="194"/>
      <c r="B99" s="194"/>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row>
    <row r="100" spans="1:69" x14ac:dyDescent="0.25">
      <c r="A100" s="194"/>
      <c r="B100" s="194"/>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row>
    <row r="101" spans="1:69" x14ac:dyDescent="0.25">
      <c r="A101" s="194"/>
      <c r="B101" s="194"/>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row>
    <row r="102" spans="1:69" x14ac:dyDescent="0.25">
      <c r="A102" s="194"/>
      <c r="B102" s="194"/>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194"/>
      <c r="BG102" s="194"/>
      <c r="BH102" s="194"/>
      <c r="BI102" s="194"/>
      <c r="BJ102" s="194"/>
      <c r="BK102" s="194"/>
      <c r="BL102" s="194"/>
      <c r="BM102" s="194"/>
      <c r="BN102" s="194"/>
      <c r="BO102" s="194"/>
      <c r="BP102" s="194"/>
      <c r="BQ102" s="194"/>
    </row>
    <row r="103" spans="1:69" x14ac:dyDescent="0.25">
      <c r="A103" s="194"/>
      <c r="B103" s="194"/>
      <c r="C103" s="194"/>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4"/>
      <c r="BG103" s="194"/>
      <c r="BH103" s="194"/>
      <c r="BI103" s="194"/>
      <c r="BJ103" s="194"/>
      <c r="BK103" s="194"/>
      <c r="BL103" s="194"/>
      <c r="BM103" s="194"/>
      <c r="BN103" s="194"/>
      <c r="BO103" s="194"/>
      <c r="BP103" s="194"/>
      <c r="BQ103" s="194"/>
    </row>
    <row r="104" spans="1:69" x14ac:dyDescent="0.25">
      <c r="A104" s="194"/>
      <c r="B104" s="194"/>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c r="BD104" s="194"/>
      <c r="BE104" s="194"/>
      <c r="BF104" s="194"/>
      <c r="BG104" s="194"/>
      <c r="BH104" s="194"/>
      <c r="BI104" s="194"/>
      <c r="BJ104" s="194"/>
      <c r="BK104" s="194"/>
      <c r="BL104" s="194"/>
      <c r="BM104" s="194"/>
      <c r="BN104" s="194"/>
      <c r="BO104" s="194"/>
      <c r="BP104" s="194"/>
      <c r="BQ104" s="194"/>
    </row>
    <row r="105" spans="1:69" x14ac:dyDescent="0.25">
      <c r="A105" s="194"/>
      <c r="B105" s="194"/>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row>
    <row r="106" spans="1:69" x14ac:dyDescent="0.25">
      <c r="A106" s="194"/>
      <c r="B106" s="194"/>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row>
    <row r="107" spans="1:69" x14ac:dyDescent="0.25">
      <c r="A107" s="194"/>
      <c r="B107" s="194"/>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c r="BD107" s="194"/>
      <c r="BE107" s="194"/>
      <c r="BF107" s="194"/>
      <c r="BG107" s="194"/>
      <c r="BH107" s="194"/>
      <c r="BI107" s="194"/>
      <c r="BJ107" s="194"/>
      <c r="BK107" s="194"/>
      <c r="BL107" s="194"/>
      <c r="BM107" s="194"/>
      <c r="BN107" s="194"/>
      <c r="BO107" s="194"/>
      <c r="BP107" s="194"/>
      <c r="BQ107" s="194"/>
    </row>
    <row r="108" spans="1:69" x14ac:dyDescent="0.25">
      <c r="A108" s="194"/>
      <c r="B108" s="194"/>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row>
    <row r="109" spans="1:69" x14ac:dyDescent="0.25">
      <c r="A109" s="194"/>
      <c r="B109" s="194"/>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c r="BH109" s="194"/>
      <c r="BI109" s="194"/>
      <c r="BJ109" s="194"/>
      <c r="BK109" s="194"/>
      <c r="BL109" s="194"/>
      <c r="BM109" s="194"/>
      <c r="BN109" s="194"/>
      <c r="BO109" s="194"/>
      <c r="BP109" s="194"/>
      <c r="BQ109" s="194"/>
    </row>
    <row r="110" spans="1:69" x14ac:dyDescent="0.25">
      <c r="A110" s="194"/>
      <c r="B110" s="194"/>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c r="BC110" s="194"/>
      <c r="BD110" s="194"/>
      <c r="BE110" s="194"/>
      <c r="BF110" s="194"/>
      <c r="BG110" s="194"/>
      <c r="BH110" s="194"/>
      <c r="BI110" s="194"/>
      <c r="BJ110" s="194"/>
      <c r="BK110" s="194"/>
      <c r="BL110" s="194"/>
      <c r="BM110" s="194"/>
      <c r="BN110" s="194"/>
      <c r="BO110" s="194"/>
      <c r="BP110" s="194"/>
      <c r="BQ110" s="194"/>
    </row>
    <row r="111" spans="1:69" x14ac:dyDescent="0.25">
      <c r="A111" s="194"/>
      <c r="B111" s="194"/>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4"/>
      <c r="BD111" s="194"/>
      <c r="BE111" s="194"/>
      <c r="BF111" s="194"/>
      <c r="BG111" s="194"/>
      <c r="BH111" s="194"/>
      <c r="BI111" s="194"/>
      <c r="BJ111" s="194"/>
      <c r="BK111" s="194"/>
      <c r="BL111" s="194"/>
      <c r="BM111" s="194"/>
      <c r="BN111" s="194"/>
      <c r="BO111" s="194"/>
      <c r="BP111" s="194"/>
      <c r="BQ111" s="194"/>
    </row>
    <row r="112" spans="1:69" x14ac:dyDescent="0.25">
      <c r="A112" s="194"/>
      <c r="B112" s="194"/>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4"/>
    </row>
    <row r="113" spans="1:69" x14ac:dyDescent="0.25">
      <c r="A113" s="194"/>
      <c r="B113" s="194"/>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4"/>
      <c r="BB113" s="194"/>
      <c r="BC113" s="194"/>
      <c r="BD113" s="194"/>
      <c r="BE113" s="194"/>
      <c r="BF113" s="194"/>
      <c r="BG113" s="194"/>
      <c r="BH113" s="194"/>
      <c r="BI113" s="194"/>
      <c r="BJ113" s="194"/>
      <c r="BK113" s="194"/>
      <c r="BL113" s="194"/>
      <c r="BM113" s="194"/>
      <c r="BN113" s="194"/>
      <c r="BO113" s="194"/>
      <c r="BP113" s="194"/>
      <c r="BQ113" s="194"/>
    </row>
    <row r="114" spans="1:69" x14ac:dyDescent="0.25">
      <c r="A114" s="194"/>
      <c r="B114" s="194"/>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4"/>
      <c r="BN114" s="194"/>
      <c r="BO114" s="194"/>
      <c r="BP114" s="194"/>
      <c r="BQ114" s="194"/>
    </row>
    <row r="115" spans="1:69" x14ac:dyDescent="0.25">
      <c r="A115" s="194"/>
      <c r="B115" s="194"/>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4"/>
      <c r="BB115" s="194"/>
      <c r="BC115" s="194"/>
      <c r="BD115" s="194"/>
      <c r="BE115" s="194"/>
      <c r="BF115" s="194"/>
      <c r="BG115" s="194"/>
      <c r="BH115" s="194"/>
      <c r="BI115" s="194"/>
      <c r="BJ115" s="194"/>
      <c r="BK115" s="194"/>
      <c r="BL115" s="194"/>
      <c r="BM115" s="194"/>
      <c r="BN115" s="194"/>
      <c r="BO115" s="194"/>
      <c r="BP115" s="194"/>
      <c r="BQ115" s="194"/>
    </row>
    <row r="116" spans="1:69" x14ac:dyDescent="0.25">
      <c r="A116" s="194"/>
      <c r="B116" s="194"/>
      <c r="C116" s="194"/>
      <c r="D116" s="194"/>
      <c r="E116" s="194"/>
      <c r="F116" s="194"/>
      <c r="G116" s="194"/>
      <c r="H116" s="194"/>
      <c r="I116" s="194"/>
      <c r="J116" s="194"/>
      <c r="K116" s="19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4"/>
      <c r="AZ116" s="194"/>
      <c r="BA116" s="194"/>
      <c r="BB116" s="194"/>
      <c r="BC116" s="194"/>
      <c r="BD116" s="194"/>
      <c r="BE116" s="194"/>
      <c r="BF116" s="194"/>
      <c r="BG116" s="194"/>
      <c r="BH116" s="194"/>
      <c r="BI116" s="194"/>
      <c r="BJ116" s="194"/>
      <c r="BK116" s="194"/>
      <c r="BL116" s="194"/>
      <c r="BM116" s="194"/>
      <c r="BN116" s="194"/>
      <c r="BO116" s="194"/>
      <c r="BP116" s="194"/>
      <c r="BQ116" s="194"/>
    </row>
    <row r="117" spans="1:69" x14ac:dyDescent="0.25">
      <c r="A117" s="194"/>
      <c r="B117" s="194"/>
      <c r="C117" s="194"/>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4"/>
      <c r="BB117" s="194"/>
      <c r="BC117" s="194"/>
      <c r="BD117" s="194"/>
      <c r="BE117" s="194"/>
      <c r="BF117" s="194"/>
      <c r="BG117" s="194"/>
      <c r="BH117" s="194"/>
      <c r="BI117" s="194"/>
      <c r="BJ117" s="194"/>
      <c r="BK117" s="194"/>
      <c r="BL117" s="194"/>
      <c r="BM117" s="194"/>
      <c r="BN117" s="194"/>
      <c r="BO117" s="194"/>
      <c r="BP117" s="194"/>
      <c r="BQ117" s="194"/>
    </row>
    <row r="118" spans="1:69" x14ac:dyDescent="0.25">
      <c r="A118" s="194"/>
      <c r="B118" s="194"/>
      <c r="C118" s="194"/>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row>
    <row r="119" spans="1:69" x14ac:dyDescent="0.25">
      <c r="A119" s="194"/>
      <c r="B119" s="194"/>
      <c r="C119" s="194"/>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4"/>
    </row>
    <row r="120" spans="1:69" x14ac:dyDescent="0.25">
      <c r="A120" s="194"/>
      <c r="B120" s="194"/>
      <c r="C120" s="194"/>
      <c r="D120" s="194"/>
      <c r="E120" s="194"/>
      <c r="F120" s="194"/>
      <c r="G120" s="194"/>
      <c r="H120" s="194"/>
      <c r="I120" s="194"/>
      <c r="J120" s="194"/>
      <c r="K120" s="194"/>
      <c r="L120" s="194"/>
      <c r="M120" s="194"/>
      <c r="N120" s="194"/>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4"/>
    </row>
    <row r="121" spans="1:69" x14ac:dyDescent="0.25">
      <c r="A121" s="194"/>
      <c r="B121" s="194"/>
      <c r="C121" s="194"/>
      <c r="D121" s="194"/>
      <c r="E121" s="194"/>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4"/>
      <c r="BB121" s="194"/>
      <c r="BC121" s="194"/>
      <c r="BD121" s="194"/>
      <c r="BE121" s="194"/>
      <c r="BF121" s="194"/>
      <c r="BG121" s="194"/>
      <c r="BH121" s="194"/>
      <c r="BI121" s="194"/>
      <c r="BJ121" s="194"/>
      <c r="BK121" s="194"/>
      <c r="BL121" s="194"/>
      <c r="BM121" s="194"/>
      <c r="BN121" s="194"/>
      <c r="BO121" s="194"/>
      <c r="BP121" s="194"/>
      <c r="BQ121" s="194"/>
    </row>
    <row r="122" spans="1:69" x14ac:dyDescent="0.25">
      <c r="A122" s="194"/>
      <c r="B122" s="194"/>
      <c r="C122" s="194"/>
      <c r="D122" s="194"/>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c r="BC122" s="194"/>
      <c r="BD122" s="194"/>
      <c r="BE122" s="194"/>
      <c r="BF122" s="194"/>
      <c r="BG122" s="194"/>
      <c r="BH122" s="194"/>
      <c r="BI122" s="194"/>
      <c r="BJ122" s="194"/>
      <c r="BK122" s="194"/>
      <c r="BL122" s="194"/>
      <c r="BM122" s="194"/>
      <c r="BN122" s="194"/>
      <c r="BO122" s="194"/>
      <c r="BP122" s="194"/>
      <c r="BQ122" s="194"/>
    </row>
    <row r="123" spans="1:69" x14ac:dyDescent="0.25">
      <c r="A123" s="194"/>
      <c r="B123" s="194"/>
      <c r="C123" s="194"/>
      <c r="D123" s="194"/>
      <c r="E123" s="194"/>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194"/>
      <c r="AB123" s="194"/>
      <c r="AC123" s="194"/>
      <c r="AD123" s="194"/>
      <c r="AE123" s="194"/>
      <c r="AF123" s="194"/>
      <c r="AG123" s="194"/>
      <c r="AH123" s="194"/>
      <c r="AI123" s="194"/>
      <c r="AJ123" s="194"/>
      <c r="AK123" s="194"/>
      <c r="AL123" s="194"/>
      <c r="AM123" s="194"/>
      <c r="AN123" s="194"/>
      <c r="AO123" s="194"/>
      <c r="AP123" s="194"/>
      <c r="AQ123" s="194"/>
      <c r="AR123" s="194"/>
      <c r="AS123" s="194"/>
      <c r="AT123" s="194"/>
      <c r="AU123" s="194"/>
      <c r="AV123" s="194"/>
      <c r="AW123" s="194"/>
      <c r="AX123" s="194"/>
      <c r="AY123" s="194"/>
      <c r="AZ123" s="194"/>
      <c r="BA123" s="194"/>
      <c r="BB123" s="194"/>
      <c r="BC123" s="194"/>
      <c r="BD123" s="194"/>
      <c r="BE123" s="194"/>
      <c r="BF123" s="194"/>
      <c r="BG123" s="194"/>
      <c r="BH123" s="194"/>
      <c r="BI123" s="194"/>
      <c r="BJ123" s="194"/>
      <c r="BK123" s="194"/>
      <c r="BL123" s="194"/>
      <c r="BM123" s="194"/>
      <c r="BN123" s="194"/>
      <c r="BO123" s="194"/>
      <c r="BP123" s="194"/>
      <c r="BQ123" s="194"/>
    </row>
    <row r="124" spans="1:69" x14ac:dyDescent="0.25">
      <c r="A124" s="194"/>
      <c r="B124" s="194"/>
      <c r="C124" s="194"/>
      <c r="D124" s="194"/>
      <c r="E124" s="194"/>
      <c r="F124" s="194"/>
      <c r="G124" s="194"/>
      <c r="H124" s="194"/>
      <c r="I124" s="194"/>
      <c r="J124" s="194"/>
      <c r="K124" s="194"/>
      <c r="L124" s="194"/>
      <c r="M124" s="194"/>
      <c r="N124" s="194"/>
      <c r="O124" s="194"/>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c r="BC124" s="194"/>
      <c r="BD124" s="194"/>
      <c r="BE124" s="194"/>
      <c r="BF124" s="194"/>
      <c r="BG124" s="194"/>
      <c r="BH124" s="194"/>
      <c r="BI124" s="194"/>
      <c r="BJ124" s="194"/>
      <c r="BK124" s="194"/>
      <c r="BL124" s="194"/>
      <c r="BM124" s="194"/>
      <c r="BN124" s="194"/>
      <c r="BO124" s="194"/>
      <c r="BP124" s="194"/>
      <c r="BQ124" s="194"/>
    </row>
    <row r="125" spans="1:69" x14ac:dyDescent="0.25">
      <c r="A125" s="194"/>
      <c r="B125" s="194"/>
      <c r="C125" s="194"/>
      <c r="D125" s="194"/>
      <c r="E125" s="194"/>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c r="BB125" s="194"/>
      <c r="BC125" s="194"/>
      <c r="BD125" s="194"/>
      <c r="BE125" s="194"/>
      <c r="BF125" s="194"/>
      <c r="BG125" s="194"/>
      <c r="BH125" s="194"/>
      <c r="BI125" s="194"/>
      <c r="BJ125" s="194"/>
      <c r="BK125" s="194"/>
      <c r="BL125" s="194"/>
      <c r="BM125" s="194"/>
      <c r="BN125" s="194"/>
      <c r="BO125" s="194"/>
      <c r="BP125" s="194"/>
      <c r="BQ125" s="194"/>
    </row>
    <row r="126" spans="1:69" x14ac:dyDescent="0.25">
      <c r="A126" s="194"/>
      <c r="B126" s="194"/>
      <c r="C126" s="194"/>
      <c r="D126" s="194"/>
      <c r="E126" s="194"/>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J126" s="194"/>
      <c r="AK126" s="194"/>
      <c r="AL126" s="194"/>
      <c r="AM126" s="194"/>
      <c r="AN126" s="194"/>
      <c r="AO126" s="194"/>
      <c r="AP126" s="194"/>
      <c r="AQ126" s="194"/>
      <c r="AR126" s="194"/>
      <c r="AS126" s="194"/>
      <c r="AT126" s="194"/>
      <c r="AU126" s="194"/>
      <c r="AV126" s="194"/>
      <c r="AW126" s="194"/>
      <c r="AX126" s="194"/>
      <c r="AY126" s="194"/>
      <c r="AZ126" s="194"/>
      <c r="BA126" s="194"/>
      <c r="BB126" s="194"/>
      <c r="BC126" s="194"/>
      <c r="BD126" s="194"/>
      <c r="BE126" s="194"/>
      <c r="BF126" s="194"/>
      <c r="BG126" s="194"/>
      <c r="BH126" s="194"/>
      <c r="BI126" s="194"/>
      <c r="BJ126" s="194"/>
      <c r="BK126" s="194"/>
      <c r="BL126" s="194"/>
      <c r="BM126" s="194"/>
      <c r="BN126" s="194"/>
      <c r="BO126" s="194"/>
      <c r="BP126" s="194"/>
      <c r="BQ126" s="194"/>
    </row>
    <row r="127" spans="1:69" x14ac:dyDescent="0.25">
      <c r="A127" s="194"/>
      <c r="B127" s="194"/>
      <c r="C127" s="194"/>
      <c r="D127" s="194"/>
      <c r="E127" s="194"/>
      <c r="F127" s="194"/>
      <c r="G127" s="194"/>
      <c r="H127" s="194"/>
      <c r="I127" s="194"/>
      <c r="J127" s="194"/>
      <c r="K127" s="194"/>
      <c r="L127" s="194"/>
      <c r="M127" s="194"/>
      <c r="N127" s="194"/>
      <c r="O127" s="194"/>
      <c r="P127" s="194"/>
      <c r="Q127" s="194"/>
      <c r="R127" s="194"/>
      <c r="S127" s="194"/>
      <c r="T127" s="194"/>
      <c r="U127" s="194"/>
      <c r="V127" s="194"/>
      <c r="W127" s="194"/>
      <c r="X127" s="194"/>
      <c r="Y127" s="194"/>
      <c r="Z127" s="194"/>
      <c r="AA127" s="194"/>
      <c r="AB127" s="194"/>
      <c r="AC127" s="194"/>
      <c r="AD127" s="194"/>
      <c r="AE127" s="194"/>
      <c r="AF127" s="194"/>
      <c r="AG127" s="194"/>
      <c r="AH127" s="194"/>
      <c r="AI127" s="194"/>
      <c r="AJ127" s="194"/>
      <c r="AK127" s="194"/>
      <c r="AL127" s="194"/>
      <c r="AM127" s="194"/>
      <c r="AN127" s="194"/>
      <c r="AO127" s="194"/>
      <c r="AP127" s="194"/>
      <c r="AQ127" s="194"/>
      <c r="AR127" s="194"/>
      <c r="AS127" s="194"/>
      <c r="AT127" s="194"/>
      <c r="AU127" s="194"/>
      <c r="AV127" s="194"/>
      <c r="AW127" s="194"/>
      <c r="AX127" s="194"/>
      <c r="AY127" s="194"/>
      <c r="AZ127" s="194"/>
      <c r="BA127" s="194"/>
      <c r="BB127" s="194"/>
      <c r="BC127" s="194"/>
      <c r="BD127" s="194"/>
      <c r="BE127" s="194"/>
      <c r="BF127" s="194"/>
      <c r="BG127" s="194"/>
      <c r="BH127" s="194"/>
      <c r="BI127" s="194"/>
      <c r="BJ127" s="194"/>
      <c r="BK127" s="194"/>
      <c r="BL127" s="194"/>
      <c r="BM127" s="194"/>
      <c r="BN127" s="194"/>
      <c r="BO127" s="194"/>
      <c r="BP127" s="194"/>
      <c r="BQ127" s="194"/>
    </row>
    <row r="128" spans="1:69" x14ac:dyDescent="0.25">
      <c r="A128" s="194"/>
      <c r="B128" s="194"/>
      <c r="C128" s="194"/>
      <c r="D128" s="194"/>
      <c r="E128" s="194"/>
      <c r="F128" s="194"/>
      <c r="G128" s="194"/>
      <c r="H128" s="194"/>
      <c r="I128" s="194"/>
      <c r="J128" s="194"/>
      <c r="K128" s="194"/>
      <c r="L128" s="194"/>
      <c r="M128" s="194"/>
      <c r="N128" s="194"/>
      <c r="O128" s="194"/>
      <c r="P128" s="194"/>
      <c r="Q128" s="194"/>
      <c r="R128" s="194"/>
      <c r="S128" s="194"/>
      <c r="T128" s="194"/>
      <c r="U128" s="194"/>
      <c r="V128" s="194"/>
      <c r="W128" s="194"/>
      <c r="X128" s="194"/>
      <c r="Y128" s="194"/>
      <c r="Z128" s="194"/>
      <c r="AA128" s="194"/>
      <c r="AB128" s="194"/>
      <c r="AC128" s="194"/>
      <c r="AD128" s="194"/>
      <c r="AE128" s="194"/>
      <c r="AF128" s="194"/>
      <c r="AG128" s="194"/>
      <c r="AH128" s="194"/>
      <c r="AI128" s="194"/>
      <c r="AJ128" s="194"/>
      <c r="AK128" s="194"/>
      <c r="AL128" s="194"/>
      <c r="AM128" s="194"/>
      <c r="AN128" s="194"/>
      <c r="AO128" s="194"/>
      <c r="AP128" s="194"/>
      <c r="AQ128" s="194"/>
      <c r="AR128" s="194"/>
      <c r="AS128" s="194"/>
      <c r="AT128" s="194"/>
      <c r="AU128" s="194"/>
      <c r="AV128" s="194"/>
      <c r="AW128" s="194"/>
      <c r="AX128" s="194"/>
      <c r="AY128" s="194"/>
      <c r="AZ128" s="194"/>
      <c r="BA128" s="194"/>
      <c r="BB128" s="194"/>
      <c r="BC128" s="194"/>
      <c r="BD128" s="194"/>
      <c r="BE128" s="194"/>
      <c r="BF128" s="194"/>
      <c r="BG128" s="194"/>
      <c r="BH128" s="194"/>
      <c r="BI128" s="194"/>
      <c r="BJ128" s="194"/>
      <c r="BK128" s="194"/>
      <c r="BL128" s="194"/>
      <c r="BM128" s="194"/>
      <c r="BN128" s="194"/>
      <c r="BO128" s="194"/>
      <c r="BP128" s="194"/>
      <c r="BQ128" s="194"/>
    </row>
    <row r="129" spans="1:69" x14ac:dyDescent="0.25">
      <c r="A129" s="194"/>
      <c r="B129" s="194"/>
      <c r="C129" s="194"/>
      <c r="D129" s="194"/>
      <c r="E129" s="194"/>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194"/>
      <c r="AN129" s="194"/>
      <c r="AO129" s="194"/>
      <c r="AP129" s="194"/>
      <c r="AQ129" s="194"/>
      <c r="AR129" s="194"/>
      <c r="AS129" s="194"/>
      <c r="AT129" s="194"/>
      <c r="AU129" s="194"/>
      <c r="AV129" s="194"/>
      <c r="AW129" s="194"/>
      <c r="AX129" s="194"/>
      <c r="AY129" s="194"/>
      <c r="AZ129" s="194"/>
      <c r="BA129" s="194"/>
      <c r="BB129" s="194"/>
      <c r="BC129" s="194"/>
      <c r="BD129" s="194"/>
      <c r="BE129" s="194"/>
      <c r="BF129" s="194"/>
      <c r="BG129" s="194"/>
      <c r="BH129" s="194"/>
      <c r="BI129" s="194"/>
      <c r="BJ129" s="194"/>
      <c r="BK129" s="194"/>
      <c r="BL129" s="194"/>
      <c r="BM129" s="194"/>
      <c r="BN129" s="194"/>
      <c r="BO129" s="194"/>
      <c r="BP129" s="194"/>
      <c r="BQ129" s="194"/>
    </row>
    <row r="130" spans="1:69" x14ac:dyDescent="0.25">
      <c r="A130" s="194"/>
      <c r="B130" s="194"/>
      <c r="C130" s="194"/>
      <c r="D130" s="194"/>
      <c r="E130" s="194"/>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c r="BC130" s="194"/>
      <c r="BD130" s="194"/>
      <c r="BE130" s="194"/>
      <c r="BF130" s="194"/>
      <c r="BG130" s="194"/>
      <c r="BH130" s="194"/>
      <c r="BI130" s="194"/>
      <c r="BJ130" s="194"/>
      <c r="BK130" s="194"/>
      <c r="BL130" s="194"/>
      <c r="BM130" s="194"/>
      <c r="BN130" s="194"/>
      <c r="BO130" s="194"/>
      <c r="BP130" s="194"/>
      <c r="BQ130" s="194"/>
    </row>
    <row r="131" spans="1:69" x14ac:dyDescent="0.25">
      <c r="A131" s="194"/>
      <c r="B131" s="194"/>
      <c r="C131" s="194"/>
      <c r="D131" s="194"/>
      <c r="E131" s="194"/>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194"/>
      <c r="BQ131" s="194"/>
    </row>
    <row r="132" spans="1:69" x14ac:dyDescent="0.25">
      <c r="A132" s="194"/>
      <c r="B132" s="194"/>
      <c r="C132" s="194"/>
      <c r="D132" s="194"/>
      <c r="E132" s="194"/>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c r="BC132" s="194"/>
      <c r="BD132" s="194"/>
      <c r="BE132" s="194"/>
      <c r="BF132" s="194"/>
      <c r="BG132" s="194"/>
      <c r="BH132" s="194"/>
      <c r="BI132" s="194"/>
      <c r="BJ132" s="194"/>
      <c r="BK132" s="194"/>
      <c r="BL132" s="194"/>
      <c r="BM132" s="194"/>
      <c r="BN132" s="194"/>
      <c r="BO132" s="194"/>
      <c r="BP132" s="194"/>
      <c r="BQ132" s="194"/>
    </row>
    <row r="133" spans="1:69" x14ac:dyDescent="0.25">
      <c r="A133" s="194"/>
      <c r="B133" s="194"/>
      <c r="C133" s="194"/>
      <c r="D133" s="194"/>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c r="BD133" s="194"/>
      <c r="BE133" s="194"/>
      <c r="BF133" s="194"/>
      <c r="BG133" s="194"/>
      <c r="BH133" s="194"/>
      <c r="BI133" s="194"/>
      <c r="BJ133" s="194"/>
      <c r="BK133" s="194"/>
      <c r="BL133" s="194"/>
      <c r="BM133" s="194"/>
      <c r="BN133" s="194"/>
      <c r="BO133" s="194"/>
      <c r="BP133" s="194"/>
      <c r="BQ133" s="194"/>
    </row>
    <row r="134" spans="1:69" x14ac:dyDescent="0.25">
      <c r="A134" s="194"/>
      <c r="B134" s="194"/>
      <c r="C134" s="194"/>
      <c r="D134" s="194"/>
      <c r="E134" s="194"/>
      <c r="F134" s="194"/>
      <c r="G134" s="194"/>
      <c r="H134" s="194"/>
      <c r="I134" s="194"/>
      <c r="J134" s="194"/>
      <c r="K134" s="194"/>
      <c r="L134" s="194"/>
      <c r="M134" s="194"/>
      <c r="N134" s="194"/>
      <c r="O134" s="194"/>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4"/>
      <c r="AQ134" s="194"/>
      <c r="AR134" s="194"/>
      <c r="AS134" s="194"/>
      <c r="AT134" s="194"/>
      <c r="AU134" s="194"/>
      <c r="AV134" s="194"/>
      <c r="AW134" s="194"/>
      <c r="AX134" s="194"/>
      <c r="AY134" s="194"/>
      <c r="AZ134" s="194"/>
      <c r="BA134" s="194"/>
      <c r="BB134" s="194"/>
      <c r="BC134" s="194"/>
      <c r="BD134" s="194"/>
      <c r="BE134" s="194"/>
      <c r="BF134" s="194"/>
      <c r="BG134" s="194"/>
      <c r="BH134" s="194"/>
      <c r="BI134" s="194"/>
      <c r="BJ134" s="194"/>
      <c r="BK134" s="194"/>
      <c r="BL134" s="194"/>
      <c r="BM134" s="194"/>
      <c r="BN134" s="194"/>
      <c r="BO134" s="194"/>
      <c r="BP134" s="194"/>
      <c r="BQ134" s="194"/>
    </row>
    <row r="135" spans="1:69" x14ac:dyDescent="0.25">
      <c r="A135" s="194"/>
      <c r="B135" s="194"/>
      <c r="C135" s="194"/>
      <c r="D135" s="194"/>
      <c r="E135" s="194"/>
      <c r="F135" s="194"/>
      <c r="G135" s="194"/>
      <c r="H135" s="194"/>
      <c r="I135" s="194"/>
      <c r="J135" s="194"/>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c r="BE135" s="194"/>
      <c r="BF135" s="194"/>
      <c r="BG135" s="194"/>
      <c r="BH135" s="194"/>
      <c r="BI135" s="194"/>
      <c r="BJ135" s="194"/>
      <c r="BK135" s="194"/>
      <c r="BL135" s="194"/>
      <c r="BM135" s="194"/>
      <c r="BN135" s="194"/>
      <c r="BO135" s="194"/>
      <c r="BP135" s="194"/>
      <c r="BQ135" s="194"/>
    </row>
    <row r="136" spans="1:69" x14ac:dyDescent="0.25">
      <c r="A136" s="194"/>
      <c r="B136" s="194"/>
      <c r="C136" s="194"/>
      <c r="D136" s="194"/>
      <c r="E136" s="194"/>
      <c r="F136" s="194"/>
      <c r="G136" s="194"/>
      <c r="H136" s="194"/>
      <c r="I136" s="194"/>
      <c r="J136" s="194"/>
      <c r="K136" s="194"/>
      <c r="L136" s="194"/>
      <c r="M136" s="194"/>
      <c r="N136" s="194"/>
      <c r="O136" s="194"/>
      <c r="P136" s="194"/>
      <c r="Q136" s="194"/>
      <c r="R136" s="194"/>
      <c r="S136" s="194"/>
      <c r="T136" s="194"/>
      <c r="U136" s="194"/>
      <c r="V136" s="194"/>
      <c r="W136" s="194"/>
      <c r="X136" s="194"/>
      <c r="Y136" s="194"/>
      <c r="Z136" s="194"/>
      <c r="AA136" s="194"/>
      <c r="AB136" s="194"/>
      <c r="AC136" s="194"/>
      <c r="AD136" s="194"/>
      <c r="AE136" s="194"/>
      <c r="AF136" s="194"/>
      <c r="AG136" s="194"/>
      <c r="AH136" s="194"/>
      <c r="AI136" s="194"/>
      <c r="AJ136" s="194"/>
      <c r="AK136" s="194"/>
      <c r="AL136" s="194"/>
      <c r="AM136" s="194"/>
      <c r="AN136" s="194"/>
      <c r="AO136" s="194"/>
      <c r="AP136" s="194"/>
      <c r="AQ136" s="194"/>
      <c r="AR136" s="194"/>
      <c r="AS136" s="194"/>
      <c r="AT136" s="194"/>
      <c r="AU136" s="194"/>
      <c r="AV136" s="194"/>
      <c r="AW136" s="194"/>
      <c r="AX136" s="194"/>
      <c r="AY136" s="194"/>
      <c r="AZ136" s="194"/>
      <c r="BA136" s="194"/>
      <c r="BB136" s="194"/>
      <c r="BC136" s="194"/>
      <c r="BD136" s="194"/>
      <c r="BE136" s="194"/>
      <c r="BF136" s="194"/>
      <c r="BG136" s="194"/>
      <c r="BH136" s="194"/>
      <c r="BI136" s="194"/>
      <c r="BJ136" s="194"/>
      <c r="BK136" s="194"/>
      <c r="BL136" s="194"/>
      <c r="BM136" s="194"/>
      <c r="BN136" s="194"/>
      <c r="BO136" s="194"/>
      <c r="BP136" s="194"/>
      <c r="BQ136" s="194"/>
    </row>
    <row r="137" spans="1:69" x14ac:dyDescent="0.25">
      <c r="A137" s="194"/>
      <c r="B137" s="194"/>
      <c r="C137" s="194"/>
      <c r="D137" s="194"/>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94"/>
      <c r="AB137" s="194"/>
      <c r="AC137" s="194"/>
      <c r="AD137" s="194"/>
      <c r="AE137" s="194"/>
      <c r="AF137" s="194"/>
      <c r="AG137" s="194"/>
      <c r="AH137" s="194"/>
      <c r="AI137" s="194"/>
      <c r="AJ137" s="194"/>
      <c r="AK137" s="194"/>
      <c r="AL137" s="194"/>
      <c r="AM137" s="194"/>
      <c r="AN137" s="194"/>
      <c r="AO137" s="194"/>
      <c r="AP137" s="194"/>
      <c r="AQ137" s="194"/>
      <c r="AR137" s="194"/>
      <c r="AS137" s="194"/>
      <c r="AT137" s="194"/>
      <c r="AU137" s="194"/>
      <c r="AV137" s="194"/>
      <c r="AW137" s="194"/>
      <c r="AX137" s="194"/>
      <c r="AY137" s="194"/>
      <c r="AZ137" s="194"/>
      <c r="BA137" s="194"/>
      <c r="BB137" s="194"/>
      <c r="BC137" s="194"/>
      <c r="BD137" s="194"/>
      <c r="BE137" s="194"/>
      <c r="BF137" s="194"/>
      <c r="BG137" s="194"/>
      <c r="BH137" s="194"/>
      <c r="BI137" s="194"/>
      <c r="BJ137" s="194"/>
      <c r="BK137" s="194"/>
      <c r="BL137" s="194"/>
      <c r="BM137" s="194"/>
      <c r="BN137" s="194"/>
      <c r="BO137" s="194"/>
      <c r="BP137" s="194"/>
      <c r="BQ137" s="194"/>
    </row>
    <row r="138" spans="1:69" x14ac:dyDescent="0.25">
      <c r="A138" s="194"/>
      <c r="B138" s="194"/>
      <c r="C138" s="194"/>
      <c r="D138" s="194"/>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4"/>
      <c r="AQ138" s="194"/>
      <c r="AR138" s="194"/>
      <c r="AS138" s="194"/>
      <c r="AT138" s="194"/>
      <c r="AU138" s="194"/>
      <c r="AV138" s="194"/>
      <c r="AW138" s="194"/>
      <c r="AX138" s="194"/>
      <c r="AY138" s="194"/>
      <c r="AZ138" s="194"/>
      <c r="BA138" s="194"/>
      <c r="BB138" s="194"/>
      <c r="BC138" s="194"/>
      <c r="BD138" s="194"/>
      <c r="BE138" s="194"/>
      <c r="BF138" s="194"/>
      <c r="BG138" s="194"/>
      <c r="BH138" s="194"/>
      <c r="BI138" s="194"/>
      <c r="BJ138" s="194"/>
      <c r="BK138" s="194"/>
      <c r="BL138" s="194"/>
      <c r="BM138" s="194"/>
      <c r="BN138" s="194"/>
      <c r="BO138" s="194"/>
      <c r="BP138" s="194"/>
      <c r="BQ138" s="194"/>
    </row>
    <row r="139" spans="1:69" x14ac:dyDescent="0.25">
      <c r="A139" s="194"/>
      <c r="B139" s="194"/>
      <c r="C139" s="194"/>
      <c r="D139" s="194"/>
      <c r="E139" s="194"/>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94"/>
      <c r="AB139" s="194"/>
      <c r="AC139" s="194"/>
      <c r="AD139" s="194"/>
      <c r="AE139" s="194"/>
      <c r="AF139" s="194"/>
      <c r="AG139" s="194"/>
      <c r="AH139" s="194"/>
      <c r="AI139" s="194"/>
      <c r="AJ139" s="194"/>
      <c r="AK139" s="194"/>
      <c r="AL139" s="194"/>
      <c r="AM139" s="194"/>
      <c r="AN139" s="194"/>
      <c r="AO139" s="194"/>
      <c r="AP139" s="194"/>
      <c r="AQ139" s="194"/>
      <c r="AR139" s="194"/>
      <c r="AS139" s="194"/>
      <c r="AT139" s="194"/>
      <c r="AU139" s="194"/>
      <c r="AV139" s="194"/>
      <c r="AW139" s="194"/>
      <c r="AX139" s="194"/>
      <c r="AY139" s="194"/>
      <c r="AZ139" s="194"/>
      <c r="BA139" s="194"/>
      <c r="BB139" s="194"/>
      <c r="BC139" s="194"/>
      <c r="BD139" s="194"/>
      <c r="BE139" s="194"/>
      <c r="BF139" s="194"/>
      <c r="BG139" s="194"/>
      <c r="BH139" s="194"/>
      <c r="BI139" s="194"/>
      <c r="BJ139" s="194"/>
      <c r="BK139" s="194"/>
      <c r="BL139" s="194"/>
      <c r="BM139" s="194"/>
      <c r="BN139" s="194"/>
      <c r="BO139" s="194"/>
      <c r="BP139" s="194"/>
      <c r="BQ139" s="194"/>
    </row>
    <row r="140" spans="1:69" x14ac:dyDescent="0.25">
      <c r="A140" s="194"/>
      <c r="B140" s="194"/>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AR140" s="194"/>
      <c r="AS140" s="194"/>
      <c r="AT140" s="194"/>
      <c r="AU140" s="194"/>
      <c r="AV140" s="194"/>
      <c r="AW140" s="194"/>
      <c r="AX140" s="194"/>
      <c r="AY140" s="194"/>
      <c r="AZ140" s="194"/>
      <c r="BA140" s="194"/>
      <c r="BB140" s="194"/>
      <c r="BC140" s="194"/>
      <c r="BD140" s="194"/>
      <c r="BE140" s="194"/>
      <c r="BF140" s="194"/>
      <c r="BG140" s="194"/>
      <c r="BH140" s="194"/>
      <c r="BI140" s="194"/>
      <c r="BJ140" s="194"/>
      <c r="BK140" s="194"/>
      <c r="BL140" s="194"/>
      <c r="BM140" s="194"/>
      <c r="BN140" s="194"/>
      <c r="BO140" s="194"/>
      <c r="BP140" s="194"/>
      <c r="BQ140" s="194"/>
    </row>
    <row r="141" spans="1:69" x14ac:dyDescent="0.25">
      <c r="A141" s="194"/>
      <c r="B141" s="194"/>
      <c r="C141" s="194"/>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4"/>
      <c r="AC141" s="194"/>
      <c r="AD141" s="194"/>
      <c r="AE141" s="194"/>
      <c r="AF141" s="194"/>
      <c r="AG141" s="194"/>
      <c r="AH141" s="194"/>
      <c r="AI141" s="194"/>
      <c r="AJ141" s="194"/>
      <c r="AK141" s="194"/>
      <c r="AL141" s="194"/>
      <c r="AM141" s="194"/>
      <c r="AN141" s="194"/>
      <c r="AO141" s="194"/>
      <c r="AP141" s="194"/>
      <c r="AQ141" s="194"/>
      <c r="AR141" s="194"/>
      <c r="AS141" s="194"/>
      <c r="AT141" s="194"/>
      <c r="AU141" s="194"/>
      <c r="AV141" s="194"/>
      <c r="AW141" s="194"/>
      <c r="AX141" s="194"/>
      <c r="AY141" s="194"/>
      <c r="AZ141" s="194"/>
      <c r="BA141" s="194"/>
      <c r="BB141" s="194"/>
      <c r="BC141" s="194"/>
      <c r="BD141" s="194"/>
      <c r="BE141" s="194"/>
      <c r="BF141" s="194"/>
      <c r="BG141" s="194"/>
      <c r="BH141" s="194"/>
      <c r="BI141" s="194"/>
      <c r="BJ141" s="194"/>
      <c r="BK141" s="194"/>
      <c r="BL141" s="194"/>
      <c r="BM141" s="194"/>
      <c r="BN141" s="194"/>
      <c r="BO141" s="194"/>
      <c r="BP141" s="194"/>
      <c r="BQ141" s="194"/>
    </row>
    <row r="142" spans="1:69" x14ac:dyDescent="0.25">
      <c r="A142" s="194"/>
      <c r="B142" s="194"/>
      <c r="C142" s="194"/>
      <c r="D142" s="194"/>
      <c r="E142" s="194"/>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94"/>
      <c r="BA142" s="194"/>
      <c r="BB142" s="194"/>
      <c r="BC142" s="194"/>
      <c r="BD142" s="194"/>
      <c r="BE142" s="194"/>
      <c r="BF142" s="194"/>
      <c r="BG142" s="194"/>
      <c r="BH142" s="194"/>
      <c r="BI142" s="194"/>
      <c r="BJ142" s="194"/>
      <c r="BK142" s="194"/>
      <c r="BL142" s="194"/>
      <c r="BM142" s="194"/>
      <c r="BN142" s="194"/>
      <c r="BO142" s="194"/>
      <c r="BP142" s="194"/>
      <c r="BQ142" s="194"/>
    </row>
    <row r="143" spans="1:69" x14ac:dyDescent="0.25">
      <c r="A143" s="194"/>
      <c r="B143" s="194"/>
      <c r="C143" s="194"/>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c r="BC143" s="194"/>
      <c r="BD143" s="194"/>
      <c r="BE143" s="194"/>
      <c r="BF143" s="194"/>
      <c r="BG143" s="194"/>
      <c r="BH143" s="194"/>
      <c r="BI143" s="194"/>
      <c r="BJ143" s="194"/>
      <c r="BK143" s="194"/>
      <c r="BL143" s="194"/>
      <c r="BM143" s="194"/>
      <c r="BN143" s="194"/>
      <c r="BO143" s="194"/>
      <c r="BP143" s="194"/>
      <c r="BQ143" s="194"/>
    </row>
    <row r="144" spans="1:69" x14ac:dyDescent="0.25">
      <c r="A144" s="194"/>
      <c r="B144" s="194"/>
      <c r="C144" s="194"/>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4"/>
      <c r="AY144" s="194"/>
      <c r="AZ144" s="194"/>
      <c r="BA144" s="194"/>
      <c r="BB144" s="194"/>
      <c r="BC144" s="194"/>
      <c r="BD144" s="194"/>
      <c r="BE144" s="194"/>
      <c r="BF144" s="194"/>
      <c r="BG144" s="194"/>
      <c r="BH144" s="194"/>
      <c r="BI144" s="194"/>
      <c r="BJ144" s="194"/>
      <c r="BK144" s="194"/>
      <c r="BL144" s="194"/>
      <c r="BM144" s="194"/>
      <c r="BN144" s="194"/>
      <c r="BO144" s="194"/>
      <c r="BP144" s="194"/>
      <c r="BQ144" s="194"/>
    </row>
    <row r="145" spans="1:69" x14ac:dyDescent="0.25">
      <c r="A145" s="194"/>
      <c r="B145" s="194"/>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4"/>
      <c r="AY145" s="194"/>
      <c r="AZ145" s="194"/>
      <c r="BA145" s="194"/>
      <c r="BB145" s="194"/>
      <c r="BC145" s="194"/>
      <c r="BD145" s="194"/>
      <c r="BE145" s="194"/>
      <c r="BF145" s="194"/>
      <c r="BG145" s="194"/>
      <c r="BH145" s="194"/>
      <c r="BI145" s="194"/>
      <c r="BJ145" s="194"/>
      <c r="BK145" s="194"/>
      <c r="BL145" s="194"/>
      <c r="BM145" s="194"/>
      <c r="BN145" s="194"/>
      <c r="BO145" s="194"/>
      <c r="BP145" s="194"/>
      <c r="BQ145" s="194"/>
    </row>
    <row r="146" spans="1:69" x14ac:dyDescent="0.25">
      <c r="A146" s="194"/>
      <c r="B146" s="194"/>
      <c r="C146" s="194"/>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194"/>
      <c r="AE146" s="194"/>
      <c r="AF146" s="194"/>
      <c r="AG146" s="194"/>
      <c r="AH146" s="194"/>
      <c r="AI146" s="194"/>
      <c r="AJ146" s="194"/>
      <c r="AK146" s="194"/>
      <c r="AL146" s="194"/>
      <c r="AM146" s="194"/>
      <c r="AN146" s="194"/>
      <c r="AO146" s="194"/>
      <c r="AP146" s="194"/>
      <c r="AQ146" s="194"/>
      <c r="AR146" s="194"/>
      <c r="AS146" s="194"/>
      <c r="AT146" s="194"/>
      <c r="AU146" s="194"/>
      <c r="AV146" s="194"/>
      <c r="AW146" s="194"/>
      <c r="AX146" s="194"/>
      <c r="AY146" s="194"/>
      <c r="AZ146" s="194"/>
      <c r="BA146" s="194"/>
      <c r="BB146" s="194"/>
      <c r="BC146" s="194"/>
      <c r="BD146" s="194"/>
      <c r="BE146" s="194"/>
      <c r="BF146" s="194"/>
      <c r="BG146" s="194"/>
      <c r="BH146" s="194"/>
      <c r="BI146" s="194"/>
      <c r="BJ146" s="194"/>
      <c r="BK146" s="194"/>
      <c r="BL146" s="194"/>
      <c r="BM146" s="194"/>
      <c r="BN146" s="194"/>
      <c r="BO146" s="194"/>
      <c r="BP146" s="194"/>
      <c r="BQ146" s="194"/>
    </row>
    <row r="147" spans="1:69" x14ac:dyDescent="0.25">
      <c r="A147" s="194"/>
      <c r="B147" s="194"/>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94"/>
      <c r="AA147" s="194"/>
      <c r="AB147" s="194"/>
      <c r="AC147" s="194"/>
      <c r="AD147" s="194"/>
      <c r="AE147" s="194"/>
      <c r="AF147" s="194"/>
      <c r="AG147" s="194"/>
      <c r="AH147" s="194"/>
      <c r="AI147" s="194"/>
      <c r="AJ147" s="194"/>
      <c r="AK147" s="194"/>
      <c r="AL147" s="194"/>
      <c r="AM147" s="194"/>
      <c r="AN147" s="194"/>
      <c r="AO147" s="194"/>
      <c r="AP147" s="194"/>
      <c r="AQ147" s="194"/>
      <c r="AR147" s="194"/>
      <c r="AS147" s="194"/>
      <c r="AT147" s="194"/>
      <c r="AU147" s="194"/>
      <c r="AV147" s="194"/>
      <c r="AW147" s="194"/>
      <c r="AX147" s="194"/>
      <c r="AY147" s="194"/>
      <c r="AZ147" s="194"/>
      <c r="BA147" s="194"/>
      <c r="BB147" s="194"/>
      <c r="BC147" s="194"/>
      <c r="BD147" s="194"/>
      <c r="BE147" s="194"/>
      <c r="BF147" s="194"/>
      <c r="BG147" s="194"/>
      <c r="BH147" s="194"/>
      <c r="BI147" s="194"/>
      <c r="BJ147" s="194"/>
      <c r="BK147" s="194"/>
      <c r="BL147" s="194"/>
      <c r="BM147" s="194"/>
      <c r="BN147" s="194"/>
      <c r="BO147" s="194"/>
      <c r="BP147" s="194"/>
      <c r="BQ147" s="194"/>
    </row>
    <row r="148" spans="1:69" x14ac:dyDescent="0.25">
      <c r="A148" s="194"/>
      <c r="B148" s="194"/>
      <c r="C148" s="194"/>
      <c r="D148" s="194"/>
      <c r="E148" s="194"/>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94"/>
      <c r="AB148" s="194"/>
      <c r="AC148" s="194"/>
      <c r="AD148" s="194"/>
      <c r="AE148" s="194"/>
      <c r="AF148" s="194"/>
      <c r="AG148" s="194"/>
      <c r="AH148" s="194"/>
      <c r="AI148" s="194"/>
      <c r="AJ148" s="194"/>
      <c r="AK148" s="194"/>
      <c r="AL148" s="194"/>
      <c r="AM148" s="194"/>
      <c r="AN148" s="194"/>
      <c r="AO148" s="194"/>
      <c r="AP148" s="194"/>
      <c r="AQ148" s="194"/>
      <c r="AR148" s="194"/>
      <c r="AS148" s="194"/>
      <c r="AT148" s="194"/>
      <c r="AU148" s="194"/>
      <c r="AV148" s="194"/>
      <c r="AW148" s="194"/>
      <c r="AX148" s="194"/>
      <c r="AY148" s="194"/>
      <c r="AZ148" s="194"/>
      <c r="BA148" s="194"/>
      <c r="BB148" s="194"/>
      <c r="BC148" s="194"/>
      <c r="BD148" s="194"/>
      <c r="BE148" s="194"/>
      <c r="BF148" s="194"/>
      <c r="BG148" s="194"/>
      <c r="BH148" s="194"/>
      <c r="BI148" s="194"/>
      <c r="BJ148" s="194"/>
      <c r="BK148" s="194"/>
      <c r="BL148" s="194"/>
      <c r="BM148" s="194"/>
      <c r="BN148" s="194"/>
      <c r="BO148" s="194"/>
      <c r="BP148" s="194"/>
      <c r="BQ148" s="194"/>
    </row>
    <row r="149" spans="1:69" x14ac:dyDescent="0.25">
      <c r="A149" s="194"/>
      <c r="B149" s="194"/>
      <c r="C149" s="194"/>
      <c r="D149" s="194"/>
      <c r="E149" s="194"/>
      <c r="F149" s="194"/>
      <c r="G149" s="194"/>
      <c r="H149" s="194"/>
      <c r="I149" s="194"/>
      <c r="J149" s="194"/>
      <c r="K149" s="194"/>
      <c r="L149" s="194"/>
      <c r="M149" s="194"/>
      <c r="N149" s="194"/>
      <c r="O149" s="194"/>
      <c r="P149" s="194"/>
      <c r="Q149" s="194"/>
      <c r="R149" s="194"/>
      <c r="S149" s="194"/>
      <c r="T149" s="194"/>
      <c r="U149" s="194"/>
      <c r="V149" s="194"/>
      <c r="W149" s="194"/>
      <c r="X149" s="194"/>
      <c r="Y149" s="194"/>
      <c r="Z149" s="194"/>
      <c r="AA149" s="194"/>
      <c r="AB149" s="194"/>
      <c r="AC149" s="194"/>
      <c r="AD149" s="194"/>
      <c r="AE149" s="194"/>
      <c r="AF149" s="194"/>
      <c r="AG149" s="194"/>
      <c r="AH149" s="194"/>
      <c r="AI149" s="194"/>
      <c r="AJ149" s="194"/>
      <c r="AK149" s="194"/>
      <c r="AL149" s="194"/>
      <c r="AM149" s="194"/>
      <c r="AN149" s="194"/>
      <c r="AO149" s="194"/>
      <c r="AP149" s="194"/>
      <c r="AQ149" s="194"/>
      <c r="AR149" s="194"/>
      <c r="AS149" s="194"/>
      <c r="AT149" s="194"/>
      <c r="AU149" s="194"/>
      <c r="AV149" s="194"/>
      <c r="AW149" s="194"/>
      <c r="AX149" s="194"/>
      <c r="AY149" s="194"/>
      <c r="AZ149" s="194"/>
      <c r="BA149" s="194"/>
      <c r="BB149" s="194"/>
      <c r="BC149" s="194"/>
      <c r="BD149" s="194"/>
      <c r="BE149" s="194"/>
      <c r="BF149" s="194"/>
      <c r="BG149" s="194"/>
      <c r="BH149" s="194"/>
      <c r="BI149" s="194"/>
      <c r="BJ149" s="194"/>
      <c r="BK149" s="194"/>
      <c r="BL149" s="194"/>
      <c r="BM149" s="194"/>
      <c r="BN149" s="194"/>
      <c r="BO149" s="194"/>
      <c r="BP149" s="194"/>
      <c r="BQ149" s="194"/>
    </row>
    <row r="150" spans="1:69" x14ac:dyDescent="0.25">
      <c r="A150" s="194"/>
      <c r="B150" s="194"/>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c r="AE150" s="194"/>
      <c r="AF150" s="194"/>
      <c r="AG150" s="194"/>
      <c r="AH150" s="194"/>
      <c r="AI150" s="194"/>
      <c r="AJ150" s="194"/>
      <c r="AK150" s="194"/>
      <c r="AL150" s="194"/>
      <c r="AM150" s="194"/>
      <c r="AN150" s="194"/>
      <c r="AO150" s="194"/>
      <c r="AP150" s="194"/>
      <c r="AQ150" s="194"/>
      <c r="AR150" s="194"/>
      <c r="AS150" s="194"/>
      <c r="AT150" s="194"/>
      <c r="AU150" s="194"/>
      <c r="AV150" s="194"/>
      <c r="AW150" s="194"/>
      <c r="AX150" s="194"/>
      <c r="AY150" s="194"/>
      <c r="AZ150" s="194"/>
      <c r="BA150" s="194"/>
      <c r="BB150" s="194"/>
      <c r="BC150" s="194"/>
      <c r="BD150" s="194"/>
      <c r="BE150" s="194"/>
      <c r="BF150" s="194"/>
      <c r="BG150" s="194"/>
      <c r="BH150" s="194"/>
      <c r="BI150" s="194"/>
      <c r="BJ150" s="194"/>
      <c r="BK150" s="194"/>
      <c r="BL150" s="194"/>
      <c r="BM150" s="194"/>
      <c r="BN150" s="194"/>
      <c r="BO150" s="194"/>
      <c r="BP150" s="194"/>
      <c r="BQ150" s="194"/>
    </row>
    <row r="151" spans="1:69" x14ac:dyDescent="0.25">
      <c r="A151" s="194"/>
      <c r="B151" s="194"/>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194"/>
      <c r="AL151" s="194"/>
      <c r="AM151" s="194"/>
      <c r="AN151" s="194"/>
      <c r="AO151" s="194"/>
      <c r="AP151" s="194"/>
      <c r="AQ151" s="194"/>
      <c r="AR151" s="194"/>
      <c r="AS151" s="194"/>
      <c r="AT151" s="194"/>
      <c r="AU151" s="194"/>
      <c r="AV151" s="194"/>
      <c r="AW151" s="194"/>
      <c r="AX151" s="194"/>
      <c r="AY151" s="194"/>
      <c r="AZ151" s="194"/>
      <c r="BA151" s="194"/>
      <c r="BB151" s="194"/>
      <c r="BC151" s="194"/>
      <c r="BD151" s="194"/>
      <c r="BE151" s="194"/>
      <c r="BF151" s="194"/>
      <c r="BG151" s="194"/>
      <c r="BH151" s="194"/>
      <c r="BI151" s="194"/>
      <c r="BJ151" s="194"/>
      <c r="BK151" s="194"/>
      <c r="BL151" s="194"/>
      <c r="BM151" s="194"/>
      <c r="BN151" s="194"/>
      <c r="BO151" s="194"/>
      <c r="BP151" s="194"/>
      <c r="BQ151" s="194"/>
    </row>
    <row r="152" spans="1:69" x14ac:dyDescent="0.25">
      <c r="A152" s="194"/>
      <c r="B152" s="194"/>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194"/>
      <c r="AF152" s="194"/>
      <c r="AG152" s="194"/>
      <c r="AH152" s="194"/>
      <c r="AI152" s="194"/>
      <c r="AJ152" s="194"/>
      <c r="AK152" s="194"/>
      <c r="AL152" s="194"/>
      <c r="AM152" s="194"/>
      <c r="AN152" s="194"/>
      <c r="AO152" s="194"/>
      <c r="AP152" s="194"/>
      <c r="AQ152" s="194"/>
      <c r="AR152" s="194"/>
      <c r="AS152" s="194"/>
      <c r="AT152" s="194"/>
      <c r="AU152" s="194"/>
      <c r="AV152" s="194"/>
      <c r="AW152" s="194"/>
      <c r="AX152" s="194"/>
      <c r="AY152" s="194"/>
      <c r="AZ152" s="194"/>
      <c r="BA152" s="194"/>
      <c r="BB152" s="194"/>
      <c r="BC152" s="194"/>
      <c r="BD152" s="194"/>
      <c r="BE152" s="194"/>
      <c r="BF152" s="194"/>
      <c r="BG152" s="194"/>
      <c r="BH152" s="194"/>
      <c r="BI152" s="194"/>
      <c r="BJ152" s="194"/>
      <c r="BK152" s="194"/>
      <c r="BL152" s="194"/>
      <c r="BM152" s="194"/>
      <c r="BN152" s="194"/>
      <c r="BO152" s="194"/>
      <c r="BP152" s="194"/>
      <c r="BQ152" s="194"/>
    </row>
    <row r="153" spans="1:69" x14ac:dyDescent="0.25">
      <c r="A153" s="194"/>
      <c r="B153" s="194"/>
      <c r="C153" s="194"/>
      <c r="D153" s="194"/>
      <c r="E153" s="194"/>
      <c r="F153" s="194"/>
      <c r="G153" s="194"/>
      <c r="H153" s="194"/>
      <c r="I153" s="194"/>
      <c r="J153" s="194"/>
      <c r="K153" s="194"/>
      <c r="L153" s="194"/>
      <c r="M153" s="194"/>
      <c r="N153" s="194"/>
      <c r="O153" s="194"/>
      <c r="P153" s="194"/>
      <c r="Q153" s="194"/>
      <c r="R153" s="194"/>
      <c r="S153" s="194"/>
      <c r="T153" s="194"/>
      <c r="U153" s="194"/>
      <c r="V153" s="194"/>
      <c r="W153" s="194"/>
      <c r="X153" s="194"/>
      <c r="Y153" s="194"/>
      <c r="Z153" s="194"/>
      <c r="AA153" s="194"/>
      <c r="AB153" s="194"/>
      <c r="AC153" s="194"/>
      <c r="AD153" s="194"/>
      <c r="AE153" s="194"/>
      <c r="AF153" s="194"/>
      <c r="AG153" s="194"/>
      <c r="AH153" s="194"/>
      <c r="AI153" s="194"/>
      <c r="AJ153" s="194"/>
      <c r="AK153" s="194"/>
      <c r="AL153" s="194"/>
      <c r="AM153" s="194"/>
      <c r="AN153" s="194"/>
      <c r="AO153" s="194"/>
      <c r="AP153" s="194"/>
      <c r="AQ153" s="194"/>
      <c r="AR153" s="194"/>
      <c r="AS153" s="194"/>
      <c r="AT153" s="194"/>
      <c r="AU153" s="194"/>
      <c r="AV153" s="194"/>
      <c r="AW153" s="194"/>
      <c r="AX153" s="194"/>
      <c r="AY153" s="194"/>
      <c r="AZ153" s="194"/>
      <c r="BA153" s="194"/>
      <c r="BB153" s="194"/>
      <c r="BC153" s="194"/>
      <c r="BD153" s="194"/>
      <c r="BE153" s="194"/>
      <c r="BF153" s="194"/>
      <c r="BG153" s="194"/>
      <c r="BH153" s="194"/>
      <c r="BI153" s="194"/>
      <c r="BJ153" s="194"/>
      <c r="BK153" s="194"/>
      <c r="BL153" s="194"/>
      <c r="BM153" s="194"/>
      <c r="BN153" s="194"/>
      <c r="BO153" s="194"/>
      <c r="BP153" s="194"/>
      <c r="BQ153" s="194"/>
    </row>
    <row r="154" spans="1:69" x14ac:dyDescent="0.25">
      <c r="A154" s="194"/>
      <c r="B154" s="194"/>
      <c r="C154" s="194"/>
      <c r="D154" s="194"/>
      <c r="E154" s="194"/>
      <c r="F154" s="194"/>
      <c r="G154" s="194"/>
      <c r="H154" s="194"/>
      <c r="I154" s="194"/>
      <c r="J154" s="194"/>
      <c r="K154" s="194"/>
      <c r="L154" s="194"/>
      <c r="M154" s="194"/>
      <c r="N154" s="194"/>
      <c r="O154" s="194"/>
      <c r="P154" s="194"/>
      <c r="Q154" s="194"/>
      <c r="R154" s="194"/>
      <c r="S154" s="194"/>
      <c r="T154" s="194"/>
      <c r="U154" s="194"/>
      <c r="V154" s="194"/>
      <c r="W154" s="194"/>
      <c r="X154" s="194"/>
      <c r="Y154" s="194"/>
      <c r="Z154" s="194"/>
      <c r="AA154" s="194"/>
      <c r="AB154" s="194"/>
      <c r="AC154" s="194"/>
      <c r="AD154" s="194"/>
      <c r="AE154" s="194"/>
      <c r="AF154" s="194"/>
      <c r="AG154" s="194"/>
      <c r="AH154" s="194"/>
      <c r="AI154" s="194"/>
      <c r="AJ154" s="194"/>
      <c r="AK154" s="194"/>
      <c r="AL154" s="194"/>
      <c r="AM154" s="194"/>
      <c r="AN154" s="194"/>
      <c r="AO154" s="194"/>
      <c r="AP154" s="194"/>
      <c r="AQ154" s="194"/>
      <c r="AR154" s="194"/>
      <c r="AS154" s="194"/>
      <c r="AT154" s="194"/>
      <c r="AU154" s="194"/>
      <c r="AV154" s="194"/>
      <c r="AW154" s="194"/>
      <c r="AX154" s="194"/>
      <c r="AY154" s="194"/>
      <c r="AZ154" s="194"/>
      <c r="BA154" s="194"/>
      <c r="BB154" s="194"/>
      <c r="BC154" s="194"/>
      <c r="BD154" s="194"/>
      <c r="BE154" s="194"/>
      <c r="BF154" s="194"/>
      <c r="BG154" s="194"/>
      <c r="BH154" s="194"/>
      <c r="BI154" s="194"/>
      <c r="BJ154" s="194"/>
      <c r="BK154" s="194"/>
      <c r="BL154" s="194"/>
      <c r="BM154" s="194"/>
      <c r="BN154" s="194"/>
      <c r="BO154" s="194"/>
      <c r="BP154" s="194"/>
      <c r="BQ154" s="194"/>
    </row>
    <row r="155" spans="1:69" x14ac:dyDescent="0.25">
      <c r="A155" s="194"/>
      <c r="B155" s="194"/>
      <c r="C155" s="194"/>
      <c r="D155" s="194"/>
      <c r="E155" s="194"/>
      <c r="F155" s="194"/>
      <c r="G155" s="194"/>
      <c r="H155" s="194"/>
      <c r="I155" s="194"/>
      <c r="J155" s="194"/>
      <c r="K155" s="194"/>
      <c r="L155" s="194"/>
      <c r="M155" s="194"/>
      <c r="N155" s="194"/>
      <c r="O155" s="194"/>
      <c r="P155" s="194"/>
      <c r="Q155" s="194"/>
      <c r="R155" s="194"/>
      <c r="S155" s="194"/>
      <c r="T155" s="194"/>
      <c r="U155" s="194"/>
      <c r="V155" s="194"/>
      <c r="W155" s="194"/>
      <c r="X155" s="194"/>
      <c r="Y155" s="194"/>
      <c r="Z155" s="194"/>
      <c r="AA155" s="194"/>
      <c r="AB155" s="194"/>
      <c r="AC155" s="194"/>
      <c r="AD155" s="194"/>
      <c r="AE155" s="194"/>
      <c r="AF155" s="194"/>
      <c r="AG155" s="194"/>
      <c r="AH155" s="194"/>
      <c r="AI155" s="194"/>
      <c r="AJ155" s="194"/>
      <c r="AK155" s="194"/>
      <c r="AL155" s="194"/>
      <c r="AM155" s="194"/>
      <c r="AN155" s="194"/>
      <c r="AO155" s="194"/>
      <c r="AP155" s="194"/>
      <c r="AQ155" s="194"/>
      <c r="AR155" s="194"/>
      <c r="AS155" s="194"/>
      <c r="AT155" s="194"/>
      <c r="AU155" s="194"/>
      <c r="AV155" s="194"/>
      <c r="AW155" s="194"/>
      <c r="AX155" s="194"/>
      <c r="AY155" s="194"/>
      <c r="AZ155" s="194"/>
      <c r="BA155" s="194"/>
      <c r="BB155" s="194"/>
      <c r="BC155" s="194"/>
      <c r="BD155" s="194"/>
      <c r="BE155" s="194"/>
      <c r="BF155" s="194"/>
      <c r="BG155" s="194"/>
      <c r="BH155" s="194"/>
      <c r="BI155" s="194"/>
      <c r="BJ155" s="194"/>
      <c r="BK155" s="194"/>
      <c r="BL155" s="194"/>
      <c r="BM155" s="194"/>
      <c r="BN155" s="194"/>
      <c r="BO155" s="194"/>
      <c r="BP155" s="194"/>
      <c r="BQ155" s="194"/>
    </row>
    <row r="156" spans="1:69" x14ac:dyDescent="0.25">
      <c r="A156" s="194"/>
      <c r="B156" s="194"/>
      <c r="C156" s="194"/>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4"/>
      <c r="AC156" s="194"/>
      <c r="AD156" s="194"/>
      <c r="AE156" s="194"/>
      <c r="AF156" s="194"/>
      <c r="AG156" s="194"/>
      <c r="AH156" s="194"/>
      <c r="AI156" s="194"/>
      <c r="AJ156" s="194"/>
      <c r="AK156" s="194"/>
      <c r="AL156" s="194"/>
      <c r="AM156" s="194"/>
      <c r="AN156" s="194"/>
      <c r="AO156" s="194"/>
      <c r="AP156" s="194"/>
      <c r="AQ156" s="194"/>
      <c r="AR156" s="194"/>
      <c r="AS156" s="194"/>
      <c r="AT156" s="194"/>
      <c r="AU156" s="194"/>
      <c r="AV156" s="194"/>
      <c r="AW156" s="194"/>
      <c r="AX156" s="194"/>
      <c r="AY156" s="194"/>
      <c r="AZ156" s="194"/>
      <c r="BA156" s="194"/>
      <c r="BB156" s="194"/>
      <c r="BC156" s="194"/>
      <c r="BD156" s="194"/>
      <c r="BE156" s="194"/>
      <c r="BF156" s="194"/>
      <c r="BG156" s="194"/>
      <c r="BH156" s="194"/>
      <c r="BI156" s="194"/>
      <c r="BJ156" s="194"/>
      <c r="BK156" s="194"/>
      <c r="BL156" s="194"/>
      <c r="BM156" s="194"/>
      <c r="BN156" s="194"/>
      <c r="BO156" s="194"/>
      <c r="BP156" s="194"/>
      <c r="BQ156" s="194"/>
    </row>
    <row r="157" spans="1:69" x14ac:dyDescent="0.25">
      <c r="A157" s="194"/>
      <c r="B157" s="194"/>
      <c r="C157" s="194"/>
      <c r="D157" s="194"/>
      <c r="E157" s="194"/>
      <c r="F157" s="194"/>
      <c r="G157" s="194"/>
      <c r="H157" s="194"/>
      <c r="I157" s="194"/>
      <c r="J157" s="194"/>
      <c r="K157" s="194"/>
      <c r="L157" s="194"/>
      <c r="M157" s="194"/>
      <c r="N157" s="194"/>
      <c r="O157" s="194"/>
      <c r="P157" s="194"/>
      <c r="Q157" s="194"/>
      <c r="R157" s="194"/>
      <c r="S157" s="194"/>
      <c r="T157" s="194"/>
      <c r="U157" s="194"/>
      <c r="V157" s="194"/>
      <c r="W157" s="194"/>
      <c r="X157" s="194"/>
      <c r="Y157" s="194"/>
      <c r="Z157" s="194"/>
      <c r="AA157" s="194"/>
      <c r="AB157" s="194"/>
      <c r="AC157" s="194"/>
      <c r="AD157" s="194"/>
      <c r="AE157" s="194"/>
      <c r="AF157" s="194"/>
      <c r="AG157" s="194"/>
      <c r="AH157" s="194"/>
      <c r="AI157" s="194"/>
      <c r="AJ157" s="194"/>
      <c r="AK157" s="194"/>
      <c r="AL157" s="194"/>
      <c r="AM157" s="194"/>
      <c r="AN157" s="194"/>
      <c r="AO157" s="194"/>
      <c r="AP157" s="194"/>
      <c r="AQ157" s="194"/>
      <c r="AR157" s="194"/>
      <c r="AS157" s="194"/>
      <c r="AT157" s="194"/>
      <c r="AU157" s="194"/>
      <c r="AV157" s="194"/>
      <c r="AW157" s="194"/>
      <c r="AX157" s="194"/>
      <c r="AY157" s="194"/>
      <c r="AZ157" s="194"/>
      <c r="BA157" s="194"/>
      <c r="BB157" s="194"/>
      <c r="BC157" s="194"/>
      <c r="BD157" s="194"/>
      <c r="BE157" s="194"/>
      <c r="BF157" s="194"/>
      <c r="BG157" s="194"/>
      <c r="BH157" s="194"/>
      <c r="BI157" s="194"/>
      <c r="BJ157" s="194"/>
      <c r="BK157" s="194"/>
      <c r="BL157" s="194"/>
      <c r="BM157" s="194"/>
      <c r="BN157" s="194"/>
      <c r="BO157" s="194"/>
      <c r="BP157" s="194"/>
      <c r="BQ157" s="194"/>
    </row>
    <row r="158" spans="1:69" x14ac:dyDescent="0.25">
      <c r="A158" s="194"/>
      <c r="B158" s="194"/>
      <c r="C158" s="194"/>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4"/>
      <c r="AA158" s="194"/>
      <c r="AB158" s="194"/>
      <c r="AC158" s="194"/>
      <c r="AD158" s="194"/>
      <c r="AE158" s="194"/>
      <c r="AF158" s="194"/>
      <c r="AG158" s="194"/>
      <c r="AH158" s="194"/>
      <c r="AI158" s="194"/>
      <c r="AJ158" s="194"/>
      <c r="AK158" s="194"/>
      <c r="AL158" s="194"/>
      <c r="AM158" s="194"/>
      <c r="AN158" s="194"/>
      <c r="AO158" s="194"/>
      <c r="AP158" s="194"/>
      <c r="AQ158" s="194"/>
      <c r="AR158" s="194"/>
      <c r="AS158" s="194"/>
      <c r="AT158" s="194"/>
      <c r="AU158" s="194"/>
      <c r="AV158" s="194"/>
      <c r="AW158" s="194"/>
      <c r="AX158" s="194"/>
      <c r="AY158" s="194"/>
      <c r="AZ158" s="194"/>
      <c r="BA158" s="194"/>
      <c r="BB158" s="194"/>
      <c r="BC158" s="194"/>
      <c r="BD158" s="194"/>
      <c r="BE158" s="194"/>
      <c r="BF158" s="194"/>
      <c r="BG158" s="194"/>
      <c r="BH158" s="194"/>
      <c r="BI158" s="194"/>
      <c r="BJ158" s="194"/>
      <c r="BK158" s="194"/>
      <c r="BL158" s="194"/>
      <c r="BM158" s="194"/>
      <c r="BN158" s="194"/>
      <c r="BO158" s="194"/>
      <c r="BP158" s="194"/>
      <c r="BQ158" s="194"/>
    </row>
    <row r="159" spans="1:69" x14ac:dyDescent="0.25">
      <c r="A159" s="194"/>
      <c r="B159" s="194"/>
      <c r="C159" s="194"/>
      <c r="D159" s="194"/>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194"/>
      <c r="AR159" s="194"/>
      <c r="AS159" s="194"/>
      <c r="AT159" s="194"/>
      <c r="AU159" s="194"/>
      <c r="AV159" s="194"/>
      <c r="AW159" s="194"/>
      <c r="AX159" s="194"/>
      <c r="AY159" s="194"/>
      <c r="AZ159" s="194"/>
      <c r="BA159" s="194"/>
      <c r="BB159" s="194"/>
      <c r="BC159" s="194"/>
      <c r="BD159" s="194"/>
      <c r="BE159" s="194"/>
      <c r="BF159" s="194"/>
      <c r="BG159" s="194"/>
      <c r="BH159" s="194"/>
      <c r="BI159" s="194"/>
      <c r="BJ159" s="194"/>
      <c r="BK159" s="194"/>
      <c r="BL159" s="194"/>
      <c r="BM159" s="194"/>
      <c r="BN159" s="194"/>
      <c r="BO159" s="194"/>
      <c r="BP159" s="194"/>
      <c r="BQ159" s="194"/>
    </row>
    <row r="160" spans="1:69" x14ac:dyDescent="0.25">
      <c r="A160" s="194"/>
      <c r="B160" s="194"/>
      <c r="C160" s="194"/>
      <c r="D160" s="194"/>
      <c r="E160" s="194"/>
      <c r="F160" s="194"/>
      <c r="G160" s="194"/>
      <c r="H160" s="194"/>
      <c r="I160" s="194"/>
      <c r="J160" s="194"/>
      <c r="K160" s="194"/>
      <c r="L160" s="194"/>
      <c r="M160" s="194"/>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c r="AN160" s="194"/>
      <c r="AO160" s="194"/>
      <c r="AP160" s="194"/>
      <c r="AQ160" s="194"/>
      <c r="AR160" s="194"/>
      <c r="AS160" s="194"/>
      <c r="AT160" s="194"/>
      <c r="AU160" s="194"/>
      <c r="AV160" s="194"/>
      <c r="AW160" s="194"/>
      <c r="AX160" s="194"/>
      <c r="AY160" s="194"/>
      <c r="AZ160" s="194"/>
      <c r="BA160" s="194"/>
      <c r="BB160" s="194"/>
      <c r="BC160" s="194"/>
      <c r="BD160" s="194"/>
      <c r="BE160" s="194"/>
      <c r="BF160" s="194"/>
      <c r="BG160" s="194"/>
      <c r="BH160" s="194"/>
      <c r="BI160" s="194"/>
      <c r="BJ160" s="194"/>
      <c r="BK160" s="194"/>
      <c r="BL160" s="194"/>
      <c r="BM160" s="194"/>
      <c r="BN160" s="194"/>
      <c r="BO160" s="194"/>
      <c r="BP160" s="194"/>
      <c r="BQ160" s="194"/>
    </row>
    <row r="161" spans="1:69" x14ac:dyDescent="0.25">
      <c r="A161" s="194"/>
      <c r="B161" s="194"/>
      <c r="C161" s="194"/>
      <c r="D161" s="194"/>
      <c r="E161" s="194"/>
      <c r="F161" s="194"/>
      <c r="G161" s="194"/>
      <c r="H161" s="194"/>
      <c r="I161" s="194"/>
      <c r="J161" s="194"/>
      <c r="K161" s="194"/>
      <c r="L161" s="194"/>
      <c r="M161" s="194"/>
      <c r="N161" s="194"/>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4"/>
      <c r="AK161" s="194"/>
      <c r="AL161" s="194"/>
      <c r="AM161" s="194"/>
      <c r="AN161" s="194"/>
      <c r="AO161" s="194"/>
      <c r="AP161" s="194"/>
      <c r="AQ161" s="194"/>
      <c r="AR161" s="194"/>
      <c r="AS161" s="194"/>
      <c r="AT161" s="194"/>
      <c r="AU161" s="194"/>
      <c r="AV161" s="194"/>
      <c r="AW161" s="194"/>
      <c r="AX161" s="194"/>
      <c r="AY161" s="194"/>
      <c r="AZ161" s="194"/>
      <c r="BA161" s="194"/>
      <c r="BB161" s="194"/>
      <c r="BC161" s="194"/>
      <c r="BD161" s="194"/>
      <c r="BE161" s="194"/>
      <c r="BF161" s="194"/>
      <c r="BG161" s="194"/>
      <c r="BH161" s="194"/>
      <c r="BI161" s="194"/>
      <c r="BJ161" s="194"/>
      <c r="BK161" s="194"/>
      <c r="BL161" s="194"/>
      <c r="BM161" s="194"/>
      <c r="BN161" s="194"/>
      <c r="BO161" s="194"/>
      <c r="BP161" s="194"/>
      <c r="BQ161" s="194"/>
    </row>
    <row r="162" spans="1:69" x14ac:dyDescent="0.25">
      <c r="A162" s="194"/>
      <c r="B162" s="194"/>
      <c r="C162" s="194"/>
      <c r="D162" s="194"/>
      <c r="E162" s="194"/>
      <c r="F162" s="194"/>
      <c r="G162" s="194"/>
      <c r="H162" s="194"/>
      <c r="I162" s="194"/>
      <c r="J162" s="194"/>
      <c r="K162" s="194"/>
      <c r="L162" s="194"/>
      <c r="M162" s="194"/>
      <c r="N162" s="194"/>
      <c r="O162" s="194"/>
      <c r="P162" s="194"/>
      <c r="Q162" s="194"/>
      <c r="R162" s="194"/>
      <c r="S162" s="194"/>
      <c r="T162" s="194"/>
      <c r="U162" s="194"/>
      <c r="V162" s="194"/>
      <c r="W162" s="194"/>
      <c r="X162" s="194"/>
      <c r="Y162" s="194"/>
      <c r="Z162" s="194"/>
      <c r="AA162" s="194"/>
      <c r="AB162" s="194"/>
      <c r="AC162" s="194"/>
      <c r="AD162" s="194"/>
      <c r="AE162" s="194"/>
      <c r="AF162" s="194"/>
      <c r="AG162" s="194"/>
      <c r="AH162" s="194"/>
      <c r="AI162" s="194"/>
      <c r="AJ162" s="194"/>
      <c r="AK162" s="194"/>
      <c r="AL162" s="194"/>
      <c r="AM162" s="194"/>
      <c r="AN162" s="194"/>
      <c r="AO162" s="194"/>
      <c r="AP162" s="194"/>
      <c r="AQ162" s="194"/>
      <c r="AR162" s="194"/>
      <c r="AS162" s="194"/>
      <c r="AT162" s="194"/>
      <c r="AU162" s="194"/>
      <c r="AV162" s="194"/>
      <c r="AW162" s="194"/>
      <c r="AX162" s="194"/>
      <c r="AY162" s="194"/>
      <c r="AZ162" s="194"/>
      <c r="BA162" s="194"/>
      <c r="BB162" s="194"/>
      <c r="BC162" s="194"/>
      <c r="BD162" s="194"/>
      <c r="BE162" s="194"/>
      <c r="BF162" s="194"/>
      <c r="BG162" s="194"/>
      <c r="BH162" s="194"/>
      <c r="BI162" s="194"/>
      <c r="BJ162" s="194"/>
      <c r="BK162" s="194"/>
      <c r="BL162" s="194"/>
      <c r="BM162" s="194"/>
      <c r="BN162" s="194"/>
      <c r="BO162" s="194"/>
      <c r="BP162" s="194"/>
      <c r="BQ162" s="194"/>
    </row>
    <row r="163" spans="1:69" x14ac:dyDescent="0.25">
      <c r="A163" s="194"/>
      <c r="B163" s="194"/>
      <c r="C163" s="194"/>
      <c r="D163" s="194"/>
      <c r="E163" s="194"/>
      <c r="F163" s="194"/>
      <c r="G163" s="194"/>
      <c r="H163" s="194"/>
      <c r="I163" s="194"/>
      <c r="J163" s="194"/>
      <c r="K163" s="194"/>
      <c r="L163" s="194"/>
      <c r="M163" s="194"/>
      <c r="N163" s="194"/>
      <c r="O163" s="194"/>
      <c r="P163" s="194"/>
      <c r="Q163" s="194"/>
      <c r="R163" s="194"/>
      <c r="S163" s="194"/>
      <c r="T163" s="194"/>
      <c r="U163" s="194"/>
      <c r="V163" s="194"/>
      <c r="W163" s="194"/>
      <c r="X163" s="194"/>
      <c r="Y163" s="194"/>
      <c r="Z163" s="194"/>
      <c r="AA163" s="194"/>
      <c r="AB163" s="194"/>
      <c r="AC163" s="194"/>
      <c r="AD163" s="194"/>
      <c r="AE163" s="194"/>
      <c r="AF163" s="194"/>
      <c r="AG163" s="194"/>
      <c r="AH163" s="194"/>
      <c r="AI163" s="194"/>
      <c r="AJ163" s="194"/>
      <c r="AK163" s="194"/>
      <c r="AL163" s="194"/>
      <c r="AM163" s="194"/>
      <c r="AN163" s="194"/>
      <c r="AO163" s="194"/>
      <c r="AP163" s="194"/>
      <c r="AQ163" s="194"/>
      <c r="AR163" s="194"/>
      <c r="AS163" s="194"/>
      <c r="AT163" s="194"/>
      <c r="AU163" s="194"/>
      <c r="AV163" s="194"/>
      <c r="AW163" s="194"/>
      <c r="AX163" s="194"/>
      <c r="AY163" s="194"/>
      <c r="AZ163" s="194"/>
      <c r="BA163" s="194"/>
      <c r="BB163" s="194"/>
      <c r="BC163" s="194"/>
      <c r="BD163" s="194"/>
      <c r="BE163" s="194"/>
      <c r="BF163" s="194"/>
      <c r="BG163" s="194"/>
      <c r="BH163" s="194"/>
      <c r="BI163" s="194"/>
      <c r="BJ163" s="194"/>
      <c r="BK163" s="194"/>
      <c r="BL163" s="194"/>
      <c r="BM163" s="194"/>
      <c r="BN163" s="194"/>
      <c r="BO163" s="194"/>
      <c r="BP163" s="194"/>
      <c r="BQ163" s="194"/>
    </row>
    <row r="164" spans="1:69" x14ac:dyDescent="0.25">
      <c r="A164" s="194"/>
      <c r="B164" s="194"/>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c r="AN164" s="194"/>
      <c r="AO164" s="194"/>
      <c r="AP164" s="194"/>
      <c r="AQ164" s="194"/>
      <c r="AR164" s="194"/>
      <c r="AS164" s="194"/>
      <c r="AT164" s="194"/>
      <c r="AU164" s="194"/>
      <c r="AV164" s="194"/>
      <c r="AW164" s="194"/>
      <c r="AX164" s="194"/>
      <c r="AY164" s="194"/>
      <c r="AZ164" s="194"/>
      <c r="BA164" s="194"/>
      <c r="BB164" s="194"/>
      <c r="BC164" s="194"/>
      <c r="BD164" s="194"/>
      <c r="BE164" s="194"/>
      <c r="BF164" s="194"/>
      <c r="BG164" s="194"/>
      <c r="BH164" s="194"/>
      <c r="BI164" s="194"/>
      <c r="BJ164" s="194"/>
      <c r="BK164" s="194"/>
      <c r="BL164" s="194"/>
      <c r="BM164" s="194"/>
      <c r="BN164" s="194"/>
      <c r="BO164" s="194"/>
      <c r="BP164" s="194"/>
      <c r="BQ164" s="194"/>
    </row>
    <row r="165" spans="1:69" x14ac:dyDescent="0.25">
      <c r="A165" s="194"/>
      <c r="B165" s="194"/>
      <c r="C165" s="194"/>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194"/>
      <c r="AK165" s="194"/>
      <c r="AL165" s="194"/>
      <c r="AM165" s="194"/>
      <c r="AN165" s="194"/>
      <c r="AO165" s="194"/>
      <c r="AP165" s="194"/>
      <c r="AQ165" s="194"/>
      <c r="AR165" s="194"/>
      <c r="AS165" s="194"/>
      <c r="AT165" s="194"/>
      <c r="AU165" s="194"/>
      <c r="AV165" s="194"/>
      <c r="AW165" s="194"/>
      <c r="AX165" s="194"/>
      <c r="AY165" s="194"/>
      <c r="AZ165" s="194"/>
      <c r="BA165" s="194"/>
      <c r="BB165" s="194"/>
      <c r="BC165" s="194"/>
      <c r="BD165" s="194"/>
      <c r="BE165" s="194"/>
      <c r="BF165" s="194"/>
      <c r="BG165" s="194"/>
      <c r="BH165" s="194"/>
      <c r="BI165" s="194"/>
      <c r="BJ165" s="194"/>
      <c r="BK165" s="194"/>
      <c r="BL165" s="194"/>
      <c r="BM165" s="194"/>
      <c r="BN165" s="194"/>
      <c r="BO165" s="194"/>
      <c r="BP165" s="194"/>
      <c r="BQ165" s="194"/>
    </row>
    <row r="166" spans="1:69" x14ac:dyDescent="0.25">
      <c r="A166" s="194"/>
      <c r="B166" s="194"/>
      <c r="C166" s="194"/>
      <c r="D166" s="194"/>
      <c r="E166" s="194"/>
      <c r="F166" s="194"/>
      <c r="G166" s="194"/>
      <c r="H166" s="194"/>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4"/>
      <c r="AK166" s="194"/>
      <c r="AL166" s="194"/>
      <c r="AM166" s="194"/>
      <c r="AN166" s="194"/>
      <c r="AO166" s="194"/>
      <c r="AP166" s="194"/>
      <c r="AQ166" s="194"/>
      <c r="AR166" s="194"/>
      <c r="AS166" s="194"/>
      <c r="AT166" s="194"/>
      <c r="AU166" s="194"/>
      <c r="AV166" s="194"/>
      <c r="AW166" s="194"/>
      <c r="AX166" s="194"/>
      <c r="AY166" s="194"/>
      <c r="AZ166" s="194"/>
      <c r="BA166" s="194"/>
      <c r="BB166" s="194"/>
      <c r="BC166" s="194"/>
      <c r="BD166" s="194"/>
      <c r="BE166" s="194"/>
      <c r="BF166" s="194"/>
      <c r="BG166" s="194"/>
      <c r="BH166" s="194"/>
      <c r="BI166" s="194"/>
      <c r="BJ166" s="194"/>
      <c r="BK166" s="194"/>
      <c r="BL166" s="194"/>
      <c r="BM166" s="194"/>
      <c r="BN166" s="194"/>
      <c r="BO166" s="194"/>
      <c r="BP166" s="194"/>
      <c r="BQ166" s="194"/>
    </row>
    <row r="167" spans="1:69" x14ac:dyDescent="0.25">
      <c r="A167" s="194"/>
      <c r="B167" s="194"/>
      <c r="C167" s="194"/>
      <c r="D167" s="194"/>
      <c r="E167" s="194"/>
      <c r="F167" s="194"/>
      <c r="G167" s="194"/>
      <c r="H167" s="194"/>
      <c r="I167" s="194"/>
      <c r="J167" s="194"/>
      <c r="K167" s="194"/>
      <c r="L167" s="194"/>
      <c r="M167" s="194"/>
      <c r="N167" s="194"/>
      <c r="O167" s="194"/>
      <c r="P167" s="194"/>
      <c r="Q167" s="194"/>
      <c r="R167" s="194"/>
      <c r="S167" s="194"/>
      <c r="T167" s="194"/>
      <c r="U167" s="194"/>
      <c r="V167" s="194"/>
      <c r="W167" s="194"/>
      <c r="X167" s="194"/>
      <c r="Y167" s="194"/>
      <c r="Z167" s="194"/>
      <c r="AA167" s="194"/>
      <c r="AB167" s="194"/>
      <c r="AC167" s="194"/>
      <c r="AD167" s="194"/>
      <c r="AE167" s="194"/>
      <c r="AF167" s="194"/>
      <c r="AG167" s="194"/>
      <c r="AH167" s="194"/>
      <c r="AI167" s="194"/>
      <c r="AJ167" s="194"/>
      <c r="AK167" s="194"/>
      <c r="AL167" s="194"/>
      <c r="AM167" s="194"/>
      <c r="AN167" s="194"/>
      <c r="AO167" s="194"/>
      <c r="AP167" s="194"/>
      <c r="AQ167" s="194"/>
      <c r="AR167" s="194"/>
      <c r="AS167" s="194"/>
      <c r="AT167" s="194"/>
      <c r="AU167" s="194"/>
      <c r="AV167" s="194"/>
      <c r="AW167" s="194"/>
      <c r="AX167" s="194"/>
      <c r="AY167" s="194"/>
      <c r="AZ167" s="194"/>
      <c r="BA167" s="194"/>
      <c r="BB167" s="194"/>
      <c r="BC167" s="194"/>
      <c r="BD167" s="194"/>
      <c r="BE167" s="194"/>
      <c r="BF167" s="194"/>
      <c r="BG167" s="194"/>
      <c r="BH167" s="194"/>
      <c r="BI167" s="194"/>
      <c r="BJ167" s="194"/>
      <c r="BK167" s="194"/>
      <c r="BL167" s="194"/>
      <c r="BM167" s="194"/>
      <c r="BN167" s="194"/>
      <c r="BO167" s="194"/>
      <c r="BP167" s="194"/>
      <c r="BQ167" s="194"/>
    </row>
    <row r="168" spans="1:69" x14ac:dyDescent="0.25">
      <c r="A168" s="194"/>
      <c r="B168" s="194"/>
      <c r="C168" s="194"/>
      <c r="D168" s="194"/>
      <c r="E168" s="194"/>
      <c r="F168" s="194"/>
      <c r="G168" s="194"/>
      <c r="H168" s="194"/>
      <c r="I168" s="194"/>
      <c r="J168" s="194"/>
      <c r="K168" s="194"/>
      <c r="L168" s="194"/>
      <c r="M168" s="194"/>
      <c r="N168" s="194"/>
      <c r="O168" s="194"/>
      <c r="P168" s="194"/>
      <c r="Q168" s="194"/>
      <c r="R168" s="194"/>
      <c r="S168" s="194"/>
      <c r="T168" s="194"/>
      <c r="U168" s="194"/>
      <c r="V168" s="194"/>
      <c r="W168" s="194"/>
      <c r="X168" s="194"/>
      <c r="Y168" s="194"/>
      <c r="Z168" s="194"/>
      <c r="AA168" s="194"/>
      <c r="AB168" s="194"/>
      <c r="AC168" s="194"/>
      <c r="AD168" s="194"/>
      <c r="AE168" s="194"/>
      <c r="AF168" s="194"/>
      <c r="AG168" s="194"/>
      <c r="AH168" s="194"/>
      <c r="AI168" s="194"/>
      <c r="AJ168" s="194"/>
      <c r="AK168" s="194"/>
      <c r="AL168" s="194"/>
      <c r="AM168" s="194"/>
      <c r="AN168" s="194"/>
      <c r="AO168" s="194"/>
      <c r="AP168" s="194"/>
      <c r="AQ168" s="194"/>
      <c r="AR168" s="194"/>
      <c r="AS168" s="194"/>
      <c r="AT168" s="194"/>
      <c r="AU168" s="194"/>
      <c r="AV168" s="194"/>
      <c r="AW168" s="194"/>
      <c r="AX168" s="194"/>
      <c r="AY168" s="194"/>
      <c r="AZ168" s="194"/>
      <c r="BA168" s="194"/>
      <c r="BB168" s="194"/>
      <c r="BC168" s="194"/>
      <c r="BD168" s="194"/>
      <c r="BE168" s="194"/>
      <c r="BF168" s="194"/>
      <c r="BG168" s="194"/>
      <c r="BH168" s="194"/>
      <c r="BI168" s="194"/>
      <c r="BJ168" s="194"/>
      <c r="BK168" s="194"/>
      <c r="BL168" s="194"/>
      <c r="BM168" s="194"/>
      <c r="BN168" s="194"/>
      <c r="BO168" s="194"/>
      <c r="BP168" s="194"/>
      <c r="BQ168" s="194"/>
    </row>
    <row r="169" spans="1:69" x14ac:dyDescent="0.25">
      <c r="A169" s="194"/>
      <c r="B169" s="194"/>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194"/>
      <c r="AM169" s="194"/>
      <c r="AN169" s="194"/>
      <c r="AO169" s="194"/>
      <c r="AP169" s="194"/>
      <c r="AQ169" s="194"/>
      <c r="AR169" s="194"/>
      <c r="AS169" s="194"/>
      <c r="AT169" s="194"/>
      <c r="AU169" s="194"/>
      <c r="AV169" s="194"/>
      <c r="AW169" s="194"/>
      <c r="AX169" s="194"/>
      <c r="AY169" s="194"/>
      <c r="AZ169" s="194"/>
      <c r="BA169" s="194"/>
      <c r="BB169" s="194"/>
      <c r="BC169" s="194"/>
      <c r="BD169" s="194"/>
      <c r="BE169" s="194"/>
      <c r="BF169" s="194"/>
      <c r="BG169" s="194"/>
      <c r="BH169" s="194"/>
      <c r="BI169" s="194"/>
      <c r="BJ169" s="194"/>
      <c r="BK169" s="194"/>
      <c r="BL169" s="194"/>
      <c r="BM169" s="194"/>
      <c r="BN169" s="194"/>
      <c r="BO169" s="194"/>
      <c r="BP169" s="194"/>
      <c r="BQ169" s="194"/>
    </row>
    <row r="170" spans="1:69" x14ac:dyDescent="0.25">
      <c r="A170" s="194"/>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4"/>
      <c r="AK170" s="194"/>
      <c r="AL170" s="194"/>
      <c r="AM170" s="194"/>
      <c r="AN170" s="194"/>
      <c r="AO170" s="194"/>
      <c r="AP170" s="194"/>
      <c r="AQ170" s="194"/>
      <c r="AR170" s="194"/>
      <c r="AS170" s="194"/>
      <c r="AT170" s="194"/>
      <c r="AU170" s="194"/>
      <c r="AV170" s="194"/>
      <c r="AW170" s="194"/>
      <c r="AX170" s="194"/>
      <c r="AY170" s="194"/>
      <c r="AZ170" s="194"/>
      <c r="BA170" s="194"/>
      <c r="BB170" s="194"/>
      <c r="BC170" s="194"/>
      <c r="BD170" s="194"/>
      <c r="BE170" s="194"/>
      <c r="BF170" s="194"/>
      <c r="BG170" s="194"/>
      <c r="BH170" s="194"/>
      <c r="BI170" s="194"/>
      <c r="BJ170" s="194"/>
      <c r="BK170" s="194"/>
      <c r="BL170" s="194"/>
      <c r="BM170" s="194"/>
      <c r="BN170" s="194"/>
      <c r="BO170" s="194"/>
      <c r="BP170" s="194"/>
      <c r="BQ170" s="194"/>
    </row>
    <row r="171" spans="1:69" x14ac:dyDescent="0.25">
      <c r="A171" s="194"/>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c r="AL171" s="194"/>
      <c r="AM171" s="194"/>
      <c r="AN171" s="194"/>
      <c r="AO171" s="194"/>
      <c r="AP171" s="194"/>
      <c r="AQ171" s="194"/>
      <c r="AR171" s="194"/>
      <c r="AS171" s="194"/>
      <c r="AT171" s="194"/>
      <c r="AU171" s="194"/>
      <c r="AV171" s="194"/>
      <c r="AW171" s="194"/>
      <c r="AX171" s="194"/>
      <c r="AY171" s="194"/>
      <c r="AZ171" s="194"/>
      <c r="BA171" s="194"/>
      <c r="BB171" s="194"/>
      <c r="BC171" s="194"/>
      <c r="BD171" s="194"/>
      <c r="BE171" s="194"/>
      <c r="BF171" s="194"/>
      <c r="BG171" s="194"/>
      <c r="BH171" s="194"/>
      <c r="BI171" s="194"/>
      <c r="BJ171" s="194"/>
      <c r="BK171" s="194"/>
      <c r="BL171" s="194"/>
      <c r="BM171" s="194"/>
      <c r="BN171" s="194"/>
      <c r="BO171" s="194"/>
      <c r="BP171" s="194"/>
      <c r="BQ171" s="194"/>
    </row>
    <row r="172" spans="1:69" x14ac:dyDescent="0.25">
      <c r="A172" s="194"/>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194"/>
      <c r="AM172" s="194"/>
      <c r="AN172" s="194"/>
      <c r="AO172" s="194"/>
      <c r="AP172" s="194"/>
      <c r="AQ172" s="194"/>
      <c r="AR172" s="194"/>
      <c r="AS172" s="194"/>
      <c r="AT172" s="194"/>
      <c r="AU172" s="194"/>
      <c r="AV172" s="194"/>
      <c r="AW172" s="194"/>
      <c r="AX172" s="194"/>
      <c r="AY172" s="194"/>
      <c r="AZ172" s="194"/>
      <c r="BA172" s="194"/>
      <c r="BB172" s="194"/>
      <c r="BC172" s="194"/>
      <c r="BD172" s="194"/>
      <c r="BE172" s="194"/>
      <c r="BF172" s="194"/>
      <c r="BG172" s="194"/>
      <c r="BH172" s="194"/>
      <c r="BI172" s="194"/>
      <c r="BJ172" s="194"/>
      <c r="BK172" s="194"/>
      <c r="BL172" s="194"/>
      <c r="BM172" s="194"/>
      <c r="BN172" s="194"/>
      <c r="BO172" s="194"/>
      <c r="BP172" s="194"/>
      <c r="BQ172" s="194"/>
    </row>
    <row r="173" spans="1:69" x14ac:dyDescent="0.25">
      <c r="A173" s="194"/>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c r="AL173" s="194"/>
      <c r="AM173" s="194"/>
      <c r="AN173" s="194"/>
      <c r="AO173" s="194"/>
      <c r="AP173" s="194"/>
      <c r="AQ173" s="194"/>
      <c r="AR173" s="194"/>
      <c r="AS173" s="194"/>
      <c r="AT173" s="194"/>
      <c r="AU173" s="194"/>
      <c r="AV173" s="194"/>
      <c r="AW173" s="194"/>
      <c r="AX173" s="194"/>
      <c r="AY173" s="194"/>
      <c r="AZ173" s="194"/>
      <c r="BA173" s="194"/>
      <c r="BB173" s="194"/>
      <c r="BC173" s="194"/>
      <c r="BD173" s="194"/>
      <c r="BE173" s="194"/>
      <c r="BF173" s="194"/>
      <c r="BG173" s="194"/>
      <c r="BH173" s="194"/>
      <c r="BI173" s="194"/>
      <c r="BJ173" s="194"/>
      <c r="BK173" s="194"/>
      <c r="BL173" s="194"/>
      <c r="BM173" s="194"/>
      <c r="BN173" s="194"/>
      <c r="BO173" s="194"/>
      <c r="BP173" s="194"/>
      <c r="BQ173" s="194"/>
    </row>
    <row r="174" spans="1:69" x14ac:dyDescent="0.25">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c r="AL174" s="194"/>
      <c r="AM174" s="194"/>
      <c r="AN174" s="194"/>
      <c r="AO174" s="194"/>
      <c r="AP174" s="194"/>
      <c r="AQ174" s="194"/>
      <c r="AR174" s="194"/>
      <c r="AS174" s="194"/>
      <c r="AT174" s="194"/>
      <c r="AU174" s="194"/>
      <c r="AV174" s="194"/>
      <c r="AW174" s="194"/>
      <c r="AX174" s="194"/>
      <c r="AY174" s="194"/>
      <c r="AZ174" s="194"/>
      <c r="BA174" s="194"/>
      <c r="BB174" s="194"/>
      <c r="BC174" s="194"/>
      <c r="BD174" s="194"/>
      <c r="BE174" s="194"/>
      <c r="BF174" s="194"/>
      <c r="BG174" s="194"/>
      <c r="BH174" s="194"/>
      <c r="BI174" s="194"/>
      <c r="BJ174" s="194"/>
      <c r="BK174" s="194"/>
      <c r="BL174" s="194"/>
      <c r="BM174" s="194"/>
      <c r="BN174" s="194"/>
      <c r="BO174" s="194"/>
      <c r="BP174" s="194"/>
      <c r="BQ174" s="194"/>
    </row>
    <row r="175" spans="1:69" x14ac:dyDescent="0.25">
      <c r="A175" s="194"/>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c r="AL175" s="194"/>
      <c r="AM175" s="194"/>
      <c r="AN175" s="194"/>
      <c r="AO175" s="194"/>
      <c r="AP175" s="194"/>
      <c r="AQ175" s="194"/>
      <c r="AR175" s="194"/>
      <c r="AS175" s="194"/>
      <c r="AT175" s="194"/>
      <c r="AU175" s="194"/>
      <c r="AV175" s="194"/>
      <c r="AW175" s="194"/>
      <c r="AX175" s="194"/>
      <c r="AY175" s="194"/>
      <c r="AZ175" s="194"/>
      <c r="BA175" s="194"/>
      <c r="BB175" s="194"/>
      <c r="BC175" s="194"/>
      <c r="BD175" s="194"/>
      <c r="BE175" s="194"/>
      <c r="BF175" s="194"/>
      <c r="BG175" s="194"/>
      <c r="BH175" s="194"/>
      <c r="BI175" s="194"/>
      <c r="BJ175" s="194"/>
      <c r="BK175" s="194"/>
      <c r="BL175" s="194"/>
      <c r="BM175" s="194"/>
      <c r="BN175" s="194"/>
      <c r="BO175" s="194"/>
      <c r="BP175" s="194"/>
      <c r="BQ175" s="194"/>
    </row>
    <row r="176" spans="1:69" x14ac:dyDescent="0.25">
      <c r="A176" s="194"/>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c r="AL176" s="194"/>
      <c r="AM176" s="194"/>
      <c r="AN176" s="194"/>
      <c r="AO176" s="194"/>
      <c r="AP176" s="194"/>
      <c r="AQ176" s="194"/>
      <c r="AR176" s="194"/>
      <c r="AS176" s="194"/>
      <c r="AT176" s="194"/>
      <c r="AU176" s="194"/>
      <c r="AV176" s="194"/>
      <c r="AW176" s="194"/>
      <c r="AX176" s="194"/>
      <c r="AY176" s="194"/>
      <c r="AZ176" s="194"/>
      <c r="BA176" s="194"/>
      <c r="BB176" s="194"/>
      <c r="BC176" s="194"/>
      <c r="BD176" s="194"/>
      <c r="BE176" s="194"/>
      <c r="BF176" s="194"/>
      <c r="BG176" s="194"/>
      <c r="BH176" s="194"/>
      <c r="BI176" s="194"/>
      <c r="BJ176" s="194"/>
      <c r="BK176" s="194"/>
      <c r="BL176" s="194"/>
      <c r="BM176" s="194"/>
      <c r="BN176" s="194"/>
      <c r="BO176" s="194"/>
      <c r="BP176" s="194"/>
      <c r="BQ176" s="194"/>
    </row>
    <row r="177" spans="1:69" x14ac:dyDescent="0.25">
      <c r="A177" s="194"/>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c r="AL177" s="194"/>
      <c r="AM177" s="194"/>
      <c r="AN177" s="194"/>
      <c r="AO177" s="194"/>
      <c r="AP177" s="194"/>
      <c r="AQ177" s="194"/>
      <c r="AR177" s="194"/>
      <c r="AS177" s="194"/>
      <c r="AT177" s="194"/>
      <c r="AU177" s="194"/>
      <c r="AV177" s="194"/>
      <c r="AW177" s="194"/>
      <c r="AX177" s="194"/>
      <c r="AY177" s="194"/>
      <c r="AZ177" s="194"/>
      <c r="BA177" s="194"/>
      <c r="BB177" s="194"/>
      <c r="BC177" s="194"/>
      <c r="BD177" s="194"/>
      <c r="BE177" s="194"/>
      <c r="BF177" s="194"/>
      <c r="BG177" s="194"/>
      <c r="BH177" s="194"/>
      <c r="BI177" s="194"/>
      <c r="BJ177" s="194"/>
      <c r="BK177" s="194"/>
      <c r="BL177" s="194"/>
      <c r="BM177" s="194"/>
      <c r="BN177" s="194"/>
      <c r="BO177" s="194"/>
      <c r="BP177" s="194"/>
      <c r="BQ177" s="194"/>
    </row>
    <row r="178" spans="1:69" x14ac:dyDescent="0.25">
      <c r="A178" s="194"/>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c r="AL178" s="194"/>
      <c r="AM178" s="194"/>
      <c r="AN178" s="194"/>
      <c r="AO178" s="194"/>
      <c r="AP178" s="194"/>
      <c r="AQ178" s="194"/>
      <c r="AR178" s="194"/>
      <c r="AS178" s="194"/>
      <c r="AT178" s="194"/>
      <c r="AU178" s="194"/>
      <c r="AV178" s="194"/>
      <c r="AW178" s="194"/>
      <c r="AX178" s="194"/>
      <c r="AY178" s="194"/>
      <c r="AZ178" s="194"/>
      <c r="BA178" s="194"/>
      <c r="BB178" s="194"/>
      <c r="BC178" s="194"/>
      <c r="BD178" s="194"/>
      <c r="BE178" s="194"/>
      <c r="BF178" s="194"/>
      <c r="BG178" s="194"/>
      <c r="BH178" s="194"/>
      <c r="BI178" s="194"/>
      <c r="BJ178" s="194"/>
      <c r="BK178" s="194"/>
      <c r="BL178" s="194"/>
      <c r="BM178" s="194"/>
      <c r="BN178" s="194"/>
      <c r="BO178" s="194"/>
      <c r="BP178" s="194"/>
      <c r="BQ178" s="194"/>
    </row>
    <row r="179" spans="1:69" x14ac:dyDescent="0.25">
      <c r="A179" s="194"/>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4"/>
      <c r="AY179" s="194"/>
      <c r="AZ179" s="194"/>
      <c r="BA179" s="194"/>
      <c r="BB179" s="194"/>
      <c r="BC179" s="194"/>
      <c r="BD179" s="194"/>
      <c r="BE179" s="194"/>
      <c r="BF179" s="194"/>
      <c r="BG179" s="194"/>
      <c r="BH179" s="194"/>
      <c r="BI179" s="194"/>
      <c r="BJ179" s="194"/>
      <c r="BK179" s="194"/>
      <c r="BL179" s="194"/>
      <c r="BM179" s="194"/>
      <c r="BN179" s="194"/>
      <c r="BO179" s="194"/>
      <c r="BP179" s="194"/>
      <c r="BQ179" s="194"/>
    </row>
    <row r="180" spans="1:69" x14ac:dyDescent="0.25">
      <c r="A180" s="194"/>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c r="AL180" s="194"/>
      <c r="AM180" s="194"/>
      <c r="AN180" s="194"/>
      <c r="AO180" s="194"/>
      <c r="AP180" s="194"/>
      <c r="AQ180" s="194"/>
      <c r="AR180" s="194"/>
      <c r="AS180" s="194"/>
      <c r="AT180" s="194"/>
      <c r="AU180" s="194"/>
      <c r="AV180" s="194"/>
      <c r="AW180" s="194"/>
      <c r="AX180" s="194"/>
      <c r="AY180" s="194"/>
      <c r="AZ180" s="194"/>
      <c r="BA180" s="194"/>
      <c r="BB180" s="194"/>
      <c r="BC180" s="194"/>
      <c r="BD180" s="194"/>
      <c r="BE180" s="194"/>
      <c r="BF180" s="194"/>
      <c r="BG180" s="194"/>
      <c r="BH180" s="194"/>
      <c r="BI180" s="194"/>
      <c r="BJ180" s="194"/>
      <c r="BK180" s="194"/>
      <c r="BL180" s="194"/>
      <c r="BM180" s="194"/>
      <c r="BN180" s="194"/>
      <c r="BO180" s="194"/>
      <c r="BP180" s="194"/>
      <c r="BQ180" s="194"/>
    </row>
    <row r="181" spans="1:69" x14ac:dyDescent="0.25">
      <c r="A181" s="194"/>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c r="AL181" s="194"/>
      <c r="AM181" s="194"/>
      <c r="AN181" s="194"/>
      <c r="AO181" s="194"/>
      <c r="AP181" s="194"/>
      <c r="AQ181" s="194"/>
      <c r="AR181" s="194"/>
      <c r="AS181" s="194"/>
      <c r="AT181" s="194"/>
      <c r="AU181" s="194"/>
      <c r="AV181" s="194"/>
      <c r="AW181" s="194"/>
      <c r="AX181" s="194"/>
      <c r="AY181" s="194"/>
      <c r="AZ181" s="194"/>
      <c r="BA181" s="194"/>
      <c r="BB181" s="194"/>
      <c r="BC181" s="194"/>
      <c r="BD181" s="194"/>
      <c r="BE181" s="194"/>
      <c r="BF181" s="194"/>
      <c r="BG181" s="194"/>
      <c r="BH181" s="194"/>
      <c r="BI181" s="194"/>
      <c r="BJ181" s="194"/>
      <c r="BK181" s="194"/>
      <c r="BL181" s="194"/>
      <c r="BM181" s="194"/>
      <c r="BN181" s="194"/>
      <c r="BO181" s="194"/>
      <c r="BP181" s="194"/>
      <c r="BQ181" s="194"/>
    </row>
    <row r="182" spans="1:69" x14ac:dyDescent="0.25">
      <c r="A182" s="194"/>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c r="AL182" s="194"/>
      <c r="AM182" s="194"/>
      <c r="AN182" s="194"/>
      <c r="AO182" s="194"/>
      <c r="AP182" s="194"/>
      <c r="AQ182" s="194"/>
      <c r="AR182" s="194"/>
      <c r="AS182" s="194"/>
      <c r="AT182" s="194"/>
      <c r="AU182" s="194"/>
      <c r="AV182" s="194"/>
      <c r="AW182" s="194"/>
      <c r="AX182" s="194"/>
      <c r="AY182" s="194"/>
      <c r="AZ182" s="194"/>
      <c r="BA182" s="194"/>
      <c r="BB182" s="194"/>
      <c r="BC182" s="194"/>
      <c r="BD182" s="194"/>
      <c r="BE182" s="194"/>
      <c r="BF182" s="194"/>
      <c r="BG182" s="194"/>
      <c r="BH182" s="194"/>
      <c r="BI182" s="194"/>
      <c r="BJ182" s="194"/>
      <c r="BK182" s="194"/>
      <c r="BL182" s="194"/>
      <c r="BM182" s="194"/>
      <c r="BN182" s="194"/>
      <c r="BO182" s="194"/>
      <c r="BP182" s="194"/>
      <c r="BQ182" s="194"/>
    </row>
    <row r="183" spans="1:69" x14ac:dyDescent="0.25">
      <c r="A183" s="194"/>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c r="AL183" s="194"/>
      <c r="AM183" s="194"/>
      <c r="AN183" s="194"/>
      <c r="AO183" s="194"/>
      <c r="AP183" s="194"/>
      <c r="AQ183" s="194"/>
      <c r="AR183" s="194"/>
      <c r="AS183" s="194"/>
      <c r="AT183" s="194"/>
      <c r="AU183" s="194"/>
      <c r="AV183" s="194"/>
      <c r="AW183" s="194"/>
      <c r="AX183" s="194"/>
      <c r="AY183" s="194"/>
      <c r="AZ183" s="194"/>
      <c r="BA183" s="194"/>
      <c r="BB183" s="194"/>
      <c r="BC183" s="194"/>
      <c r="BD183" s="194"/>
      <c r="BE183" s="194"/>
      <c r="BF183" s="194"/>
      <c r="BG183" s="194"/>
      <c r="BH183" s="194"/>
      <c r="BI183" s="194"/>
      <c r="BJ183" s="194"/>
      <c r="BK183" s="194"/>
      <c r="BL183" s="194"/>
      <c r="BM183" s="194"/>
      <c r="BN183" s="194"/>
      <c r="BO183" s="194"/>
      <c r="BP183" s="194"/>
      <c r="BQ183" s="194"/>
    </row>
    <row r="184" spans="1:69" x14ac:dyDescent="0.25">
      <c r="A184" s="194"/>
      <c r="B184" s="194"/>
      <c r="C184" s="194"/>
      <c r="D184" s="194"/>
      <c r="E184" s="194"/>
      <c r="F184" s="194"/>
      <c r="G184" s="194"/>
      <c r="H184" s="194"/>
      <c r="I184" s="194"/>
      <c r="J184" s="194"/>
      <c r="K184" s="194"/>
      <c r="L184" s="194"/>
      <c r="M184" s="194"/>
      <c r="N184" s="194"/>
      <c r="O184" s="194"/>
      <c r="P184" s="194"/>
      <c r="Q184" s="194"/>
      <c r="R184" s="194"/>
      <c r="S184" s="194"/>
      <c r="T184" s="194"/>
      <c r="U184" s="194"/>
      <c r="V184" s="194"/>
      <c r="W184" s="194"/>
      <c r="X184" s="194"/>
      <c r="Y184" s="194"/>
      <c r="Z184" s="194"/>
      <c r="AA184" s="194"/>
      <c r="AB184" s="194"/>
      <c r="AC184" s="194"/>
      <c r="AD184" s="194"/>
      <c r="AE184" s="194"/>
      <c r="AF184" s="194"/>
      <c r="AG184" s="194"/>
      <c r="AH184" s="194"/>
      <c r="AI184" s="194"/>
      <c r="AJ184" s="194"/>
      <c r="AK184" s="194"/>
      <c r="AL184" s="194"/>
      <c r="AM184" s="194"/>
      <c r="AN184" s="194"/>
      <c r="AO184" s="194"/>
      <c r="AP184" s="194"/>
      <c r="AQ184" s="194"/>
      <c r="AR184" s="194"/>
      <c r="AS184" s="194"/>
      <c r="AT184" s="194"/>
      <c r="AU184" s="194"/>
      <c r="AV184" s="194"/>
      <c r="AW184" s="194"/>
      <c r="AX184" s="194"/>
      <c r="AY184" s="194"/>
      <c r="AZ184" s="194"/>
      <c r="BA184" s="194"/>
      <c r="BB184" s="194"/>
      <c r="BC184" s="194"/>
      <c r="BD184" s="194"/>
      <c r="BE184" s="194"/>
      <c r="BF184" s="194"/>
      <c r="BG184" s="194"/>
      <c r="BH184" s="194"/>
      <c r="BI184" s="194"/>
      <c r="BJ184" s="194"/>
      <c r="BK184" s="194"/>
      <c r="BL184" s="194"/>
      <c r="BM184" s="194"/>
      <c r="BN184" s="194"/>
      <c r="BO184" s="194"/>
      <c r="BP184" s="194"/>
      <c r="BQ184" s="194"/>
    </row>
    <row r="185" spans="1:69" x14ac:dyDescent="0.25">
      <c r="A185" s="194"/>
      <c r="B185" s="194"/>
      <c r="C185" s="194"/>
      <c r="D185" s="194"/>
      <c r="E185" s="194"/>
      <c r="F185" s="194"/>
      <c r="G185" s="194"/>
      <c r="H185" s="194"/>
      <c r="I185" s="194"/>
      <c r="J185" s="194"/>
      <c r="K185" s="194"/>
      <c r="L185" s="194"/>
      <c r="M185" s="194"/>
      <c r="N185" s="194"/>
      <c r="O185" s="194"/>
      <c r="P185" s="194"/>
      <c r="Q185" s="194"/>
      <c r="R185" s="194"/>
      <c r="S185" s="194"/>
      <c r="T185" s="194"/>
      <c r="U185" s="194"/>
      <c r="V185" s="194"/>
      <c r="W185" s="194"/>
      <c r="X185" s="194"/>
      <c r="Y185" s="194"/>
      <c r="Z185" s="194"/>
      <c r="AA185" s="194"/>
      <c r="AB185" s="194"/>
      <c r="AC185" s="194"/>
      <c r="AD185" s="194"/>
      <c r="AE185" s="194"/>
      <c r="AF185" s="194"/>
      <c r="AG185" s="194"/>
      <c r="AH185" s="194"/>
      <c r="AI185" s="194"/>
      <c r="AJ185" s="194"/>
      <c r="AK185" s="194"/>
      <c r="AL185" s="194"/>
      <c r="AM185" s="194"/>
      <c r="AN185" s="194"/>
      <c r="AO185" s="194"/>
      <c r="AP185" s="194"/>
      <c r="AQ185" s="194"/>
      <c r="AR185" s="194"/>
      <c r="AS185" s="194"/>
      <c r="AT185" s="194"/>
      <c r="AU185" s="194"/>
      <c r="AV185" s="194"/>
      <c r="AW185" s="194"/>
      <c r="AX185" s="194"/>
      <c r="AY185" s="194"/>
      <c r="AZ185" s="194"/>
      <c r="BA185" s="194"/>
      <c r="BB185" s="194"/>
      <c r="BC185" s="194"/>
      <c r="BD185" s="194"/>
      <c r="BE185" s="194"/>
      <c r="BF185" s="194"/>
      <c r="BG185" s="194"/>
      <c r="BH185" s="194"/>
      <c r="BI185" s="194"/>
      <c r="BJ185" s="194"/>
      <c r="BK185" s="194"/>
      <c r="BL185" s="194"/>
      <c r="BM185" s="194"/>
      <c r="BN185" s="194"/>
      <c r="BO185" s="194"/>
      <c r="BP185" s="194"/>
      <c r="BQ185" s="194"/>
    </row>
    <row r="186" spans="1:69" x14ac:dyDescent="0.25">
      <c r="A186" s="194"/>
      <c r="B186" s="194"/>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94"/>
      <c r="AB186" s="194"/>
      <c r="AC186" s="194"/>
      <c r="AD186" s="194"/>
      <c r="AE186" s="194"/>
      <c r="AF186" s="194"/>
      <c r="AG186" s="194"/>
      <c r="AH186" s="194"/>
      <c r="AI186" s="194"/>
      <c r="AJ186" s="194"/>
      <c r="AK186" s="194"/>
      <c r="AL186" s="194"/>
      <c r="AM186" s="194"/>
      <c r="AN186" s="194"/>
      <c r="AO186" s="194"/>
      <c r="AP186" s="194"/>
      <c r="AQ186" s="194"/>
      <c r="AR186" s="194"/>
      <c r="AS186" s="194"/>
      <c r="AT186" s="194"/>
      <c r="AU186" s="194"/>
      <c r="AV186" s="194"/>
      <c r="AW186" s="194"/>
      <c r="AX186" s="194"/>
      <c r="AY186" s="194"/>
      <c r="AZ186" s="194"/>
      <c r="BA186" s="194"/>
      <c r="BB186" s="194"/>
      <c r="BC186" s="194"/>
      <c r="BD186" s="194"/>
      <c r="BE186" s="194"/>
      <c r="BF186" s="194"/>
      <c r="BG186" s="194"/>
      <c r="BH186" s="194"/>
      <c r="BI186" s="194"/>
      <c r="BJ186" s="194"/>
      <c r="BK186" s="194"/>
      <c r="BL186" s="194"/>
      <c r="BM186" s="194"/>
      <c r="BN186" s="194"/>
      <c r="BO186" s="194"/>
      <c r="BP186" s="194"/>
      <c r="BQ186" s="194"/>
    </row>
    <row r="187" spans="1:69" x14ac:dyDescent="0.25">
      <c r="A187" s="194"/>
      <c r="B187" s="194"/>
      <c r="C187" s="194"/>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4"/>
      <c r="AG187" s="194"/>
      <c r="AH187" s="194"/>
      <c r="AI187" s="194"/>
      <c r="AJ187" s="194"/>
      <c r="AK187" s="194"/>
      <c r="AL187" s="194"/>
      <c r="AM187" s="194"/>
      <c r="AN187" s="194"/>
      <c r="AO187" s="194"/>
      <c r="AP187" s="194"/>
      <c r="AQ187" s="194"/>
      <c r="AR187" s="194"/>
      <c r="AS187" s="194"/>
      <c r="AT187" s="194"/>
      <c r="AU187" s="194"/>
      <c r="AV187" s="194"/>
      <c r="AW187" s="194"/>
      <c r="AX187" s="194"/>
      <c r="AY187" s="194"/>
      <c r="AZ187" s="194"/>
      <c r="BA187" s="194"/>
      <c r="BB187" s="194"/>
      <c r="BC187" s="194"/>
      <c r="BD187" s="194"/>
      <c r="BE187" s="194"/>
      <c r="BF187" s="194"/>
      <c r="BG187" s="194"/>
      <c r="BH187" s="194"/>
      <c r="BI187" s="194"/>
      <c r="BJ187" s="194"/>
      <c r="BK187" s="194"/>
      <c r="BL187" s="194"/>
      <c r="BM187" s="194"/>
      <c r="BN187" s="194"/>
      <c r="BO187" s="194"/>
      <c r="BP187" s="194"/>
      <c r="BQ187" s="194"/>
    </row>
    <row r="188" spans="1:69" x14ac:dyDescent="0.25">
      <c r="A188" s="194"/>
      <c r="B188" s="194"/>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194"/>
      <c r="AG188" s="194"/>
      <c r="AH188" s="194"/>
      <c r="AI188" s="194"/>
      <c r="AJ188" s="194"/>
      <c r="AK188" s="194"/>
      <c r="AL188" s="194"/>
      <c r="AM188" s="194"/>
      <c r="AN188" s="194"/>
      <c r="AO188" s="194"/>
      <c r="AP188" s="194"/>
      <c r="AQ188" s="194"/>
      <c r="AR188" s="194"/>
      <c r="AS188" s="194"/>
      <c r="AT188" s="194"/>
      <c r="AU188" s="194"/>
      <c r="AV188" s="194"/>
      <c r="AW188" s="194"/>
      <c r="AX188" s="194"/>
      <c r="AY188" s="194"/>
      <c r="AZ188" s="194"/>
      <c r="BA188" s="194"/>
      <c r="BB188" s="194"/>
      <c r="BC188" s="194"/>
      <c r="BD188" s="194"/>
      <c r="BE188" s="194"/>
      <c r="BF188" s="194"/>
      <c r="BG188" s="194"/>
      <c r="BH188" s="194"/>
      <c r="BI188" s="194"/>
      <c r="BJ188" s="194"/>
      <c r="BK188" s="194"/>
      <c r="BL188" s="194"/>
      <c r="BM188" s="194"/>
      <c r="BN188" s="194"/>
      <c r="BO188" s="194"/>
      <c r="BP188" s="194"/>
      <c r="BQ188" s="194"/>
    </row>
    <row r="189" spans="1:69" x14ac:dyDescent="0.25">
      <c r="A189" s="194"/>
      <c r="B189" s="194"/>
      <c r="C189" s="194"/>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194"/>
      <c r="AE189" s="194"/>
      <c r="AF189" s="194"/>
      <c r="AG189" s="194"/>
      <c r="AH189" s="194"/>
      <c r="AI189" s="194"/>
      <c r="AJ189" s="194"/>
      <c r="AK189" s="194"/>
      <c r="AL189" s="194"/>
      <c r="AM189" s="194"/>
      <c r="AN189" s="194"/>
      <c r="AO189" s="194"/>
      <c r="AP189" s="194"/>
      <c r="AQ189" s="194"/>
      <c r="AR189" s="194"/>
      <c r="AS189" s="194"/>
      <c r="AT189" s="194"/>
      <c r="AU189" s="194"/>
      <c r="AV189" s="194"/>
      <c r="AW189" s="194"/>
      <c r="AX189" s="194"/>
      <c r="AY189" s="194"/>
      <c r="AZ189" s="194"/>
      <c r="BA189" s="194"/>
      <c r="BB189" s="194"/>
      <c r="BC189" s="194"/>
      <c r="BD189" s="194"/>
      <c r="BE189" s="194"/>
      <c r="BF189" s="194"/>
      <c r="BG189" s="194"/>
      <c r="BH189" s="194"/>
      <c r="BI189" s="194"/>
      <c r="BJ189" s="194"/>
      <c r="BK189" s="194"/>
      <c r="BL189" s="194"/>
      <c r="BM189" s="194"/>
      <c r="BN189" s="194"/>
      <c r="BO189" s="194"/>
      <c r="BP189" s="194"/>
      <c r="BQ189" s="194"/>
    </row>
    <row r="190" spans="1:69" x14ac:dyDescent="0.25">
      <c r="A190" s="194"/>
      <c r="B190" s="194"/>
      <c r="C190" s="194"/>
      <c r="D190" s="194"/>
      <c r="E190" s="194"/>
      <c r="F190" s="194"/>
      <c r="G190" s="194"/>
      <c r="H190" s="194"/>
      <c r="I190" s="194"/>
      <c r="J190" s="194"/>
      <c r="K190" s="194"/>
      <c r="L190" s="194"/>
      <c r="M190" s="194"/>
      <c r="N190" s="194"/>
      <c r="O190" s="194"/>
      <c r="P190" s="194"/>
      <c r="Q190" s="194"/>
      <c r="R190" s="194"/>
      <c r="S190" s="194"/>
      <c r="T190" s="194"/>
      <c r="U190" s="194"/>
      <c r="V190" s="194"/>
      <c r="W190" s="194"/>
      <c r="X190" s="194"/>
      <c r="Y190" s="194"/>
      <c r="Z190" s="194"/>
      <c r="AA190" s="194"/>
      <c r="AB190" s="194"/>
      <c r="AC190" s="194"/>
      <c r="AD190" s="194"/>
      <c r="AE190" s="194"/>
      <c r="AF190" s="194"/>
      <c r="AG190" s="194"/>
      <c r="AH190" s="194"/>
      <c r="AI190" s="194"/>
      <c r="AJ190" s="194"/>
      <c r="AK190" s="194"/>
      <c r="AL190" s="194"/>
      <c r="AM190" s="194"/>
      <c r="AN190" s="194"/>
      <c r="AO190" s="194"/>
      <c r="AP190" s="194"/>
      <c r="AQ190" s="194"/>
      <c r="AR190" s="194"/>
      <c r="AS190" s="194"/>
      <c r="AT190" s="194"/>
      <c r="AU190" s="194"/>
      <c r="AV190" s="194"/>
      <c r="AW190" s="194"/>
      <c r="AX190" s="194"/>
      <c r="AY190" s="194"/>
      <c r="AZ190" s="194"/>
      <c r="BA190" s="194"/>
      <c r="BB190" s="194"/>
      <c r="BC190" s="194"/>
      <c r="BD190" s="194"/>
      <c r="BE190" s="194"/>
      <c r="BF190" s="194"/>
      <c r="BG190" s="194"/>
      <c r="BH190" s="194"/>
      <c r="BI190" s="194"/>
      <c r="BJ190" s="194"/>
      <c r="BK190" s="194"/>
      <c r="BL190" s="194"/>
      <c r="BM190" s="194"/>
      <c r="BN190" s="194"/>
      <c r="BO190" s="194"/>
      <c r="BP190" s="194"/>
      <c r="BQ190" s="194"/>
    </row>
    <row r="191" spans="1:69" x14ac:dyDescent="0.25">
      <c r="A191" s="194"/>
      <c r="B191" s="194"/>
      <c r="C191" s="194"/>
      <c r="D191" s="194"/>
      <c r="E191" s="194"/>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94"/>
      <c r="AB191" s="194"/>
      <c r="AC191" s="194"/>
      <c r="AD191" s="194"/>
      <c r="AE191" s="194"/>
      <c r="AF191" s="194"/>
      <c r="AG191" s="194"/>
      <c r="AH191" s="194"/>
      <c r="AI191" s="194"/>
      <c r="AJ191" s="194"/>
      <c r="AK191" s="194"/>
      <c r="AL191" s="194"/>
      <c r="AM191" s="194"/>
      <c r="AN191" s="194"/>
      <c r="AO191" s="194"/>
      <c r="AP191" s="194"/>
      <c r="AQ191" s="194"/>
      <c r="AR191" s="194"/>
      <c r="AS191" s="194"/>
      <c r="AT191" s="194"/>
      <c r="AU191" s="194"/>
      <c r="AV191" s="194"/>
      <c r="AW191" s="194"/>
      <c r="AX191" s="194"/>
      <c r="AY191" s="194"/>
      <c r="AZ191" s="194"/>
      <c r="BA191" s="194"/>
      <c r="BB191" s="194"/>
      <c r="BC191" s="194"/>
      <c r="BD191" s="194"/>
      <c r="BE191" s="194"/>
      <c r="BF191" s="194"/>
      <c r="BG191" s="194"/>
      <c r="BH191" s="194"/>
      <c r="BI191" s="194"/>
      <c r="BJ191" s="194"/>
      <c r="BK191" s="194"/>
      <c r="BL191" s="194"/>
      <c r="BM191" s="194"/>
      <c r="BN191" s="194"/>
      <c r="BO191" s="194"/>
      <c r="BP191" s="194"/>
      <c r="BQ191" s="194"/>
    </row>
    <row r="192" spans="1:69" x14ac:dyDescent="0.25">
      <c r="A192" s="194"/>
      <c r="B192" s="194"/>
      <c r="C192" s="194"/>
      <c r="D192" s="194"/>
      <c r="E192" s="194"/>
      <c r="F192" s="194"/>
      <c r="G192" s="194"/>
      <c r="H192" s="194"/>
      <c r="I192" s="194"/>
      <c r="J192" s="194"/>
      <c r="K192" s="194"/>
      <c r="L192" s="194"/>
      <c r="M192" s="194"/>
      <c r="N192" s="194"/>
      <c r="O192" s="194"/>
      <c r="P192" s="194"/>
      <c r="Q192" s="194"/>
      <c r="R192" s="194"/>
      <c r="S192" s="194"/>
      <c r="T192" s="194"/>
      <c r="U192" s="194"/>
      <c r="V192" s="194"/>
      <c r="W192" s="194"/>
      <c r="X192" s="194"/>
      <c r="Y192" s="194"/>
      <c r="Z192" s="194"/>
      <c r="AA192" s="194"/>
      <c r="AB192" s="194"/>
      <c r="AC192" s="194"/>
      <c r="AD192" s="194"/>
      <c r="AE192" s="194"/>
      <c r="AF192" s="194"/>
      <c r="AG192" s="194"/>
      <c r="AH192" s="194"/>
      <c r="AI192" s="194"/>
      <c r="AJ192" s="194"/>
      <c r="AK192" s="194"/>
      <c r="AL192" s="194"/>
      <c r="AM192" s="194"/>
      <c r="AN192" s="194"/>
      <c r="AO192" s="194"/>
      <c r="AP192" s="194"/>
      <c r="AQ192" s="194"/>
      <c r="AR192" s="194"/>
      <c r="AS192" s="194"/>
      <c r="AT192" s="194"/>
      <c r="AU192" s="194"/>
      <c r="AV192" s="194"/>
      <c r="AW192" s="194"/>
      <c r="AX192" s="194"/>
      <c r="AY192" s="194"/>
      <c r="AZ192" s="194"/>
      <c r="BA192" s="194"/>
      <c r="BB192" s="194"/>
      <c r="BC192" s="194"/>
      <c r="BD192" s="194"/>
      <c r="BE192" s="194"/>
      <c r="BF192" s="194"/>
      <c r="BG192" s="194"/>
      <c r="BH192" s="194"/>
      <c r="BI192" s="194"/>
      <c r="BJ192" s="194"/>
      <c r="BK192" s="194"/>
      <c r="BL192" s="194"/>
      <c r="BM192" s="194"/>
      <c r="BN192" s="194"/>
      <c r="BO192" s="194"/>
      <c r="BP192" s="194"/>
      <c r="BQ192" s="194"/>
    </row>
    <row r="193" spans="1:69" x14ac:dyDescent="0.25">
      <c r="A193" s="194"/>
      <c r="B193" s="194"/>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194"/>
      <c r="AI193" s="194"/>
      <c r="AJ193" s="194"/>
      <c r="AK193" s="194"/>
      <c r="AL193" s="194"/>
      <c r="AM193" s="194"/>
      <c r="AN193" s="194"/>
      <c r="AO193" s="194"/>
      <c r="AP193" s="194"/>
      <c r="AQ193" s="194"/>
      <c r="AR193" s="194"/>
      <c r="AS193" s="194"/>
      <c r="AT193" s="194"/>
      <c r="AU193" s="194"/>
      <c r="AV193" s="194"/>
      <c r="AW193" s="194"/>
      <c r="AX193" s="194"/>
      <c r="AY193" s="194"/>
      <c r="AZ193" s="194"/>
      <c r="BA193" s="194"/>
      <c r="BB193" s="194"/>
      <c r="BC193" s="194"/>
      <c r="BD193" s="194"/>
      <c r="BE193" s="194"/>
      <c r="BF193" s="194"/>
      <c r="BG193" s="194"/>
      <c r="BH193" s="194"/>
      <c r="BI193" s="194"/>
      <c r="BJ193" s="194"/>
      <c r="BK193" s="194"/>
      <c r="BL193" s="194"/>
      <c r="BM193" s="194"/>
      <c r="BN193" s="194"/>
      <c r="BO193" s="194"/>
      <c r="BP193" s="194"/>
      <c r="BQ193" s="194"/>
    </row>
    <row r="194" spans="1:69" x14ac:dyDescent="0.25">
      <c r="A194" s="194"/>
      <c r="B194" s="194"/>
      <c r="C194" s="194"/>
      <c r="D194" s="194"/>
      <c r="E194" s="194"/>
      <c r="F194" s="194"/>
      <c r="G194" s="194"/>
      <c r="H194" s="194"/>
      <c r="I194" s="194"/>
      <c r="J194" s="194"/>
      <c r="K194" s="194"/>
      <c r="L194" s="194"/>
      <c r="M194" s="194"/>
      <c r="N194" s="194"/>
      <c r="O194" s="194"/>
      <c r="P194" s="194"/>
      <c r="Q194" s="194"/>
      <c r="R194" s="194"/>
      <c r="S194" s="194"/>
      <c r="T194" s="194"/>
      <c r="U194" s="194"/>
      <c r="V194" s="194"/>
      <c r="W194" s="194"/>
      <c r="X194" s="194"/>
      <c r="Y194" s="194"/>
      <c r="Z194" s="194"/>
      <c r="AA194" s="194"/>
      <c r="AB194" s="194"/>
      <c r="AC194" s="194"/>
      <c r="AD194" s="194"/>
      <c r="AE194" s="194"/>
      <c r="AF194" s="194"/>
      <c r="AG194" s="194"/>
      <c r="AH194" s="194"/>
      <c r="AI194" s="194"/>
      <c r="AJ194" s="194"/>
      <c r="AK194" s="194"/>
      <c r="AL194" s="194"/>
      <c r="AM194" s="194"/>
      <c r="AN194" s="194"/>
      <c r="AO194" s="194"/>
      <c r="AP194" s="194"/>
      <c r="AQ194" s="194"/>
      <c r="AR194" s="194"/>
      <c r="AS194" s="194"/>
      <c r="AT194" s="194"/>
      <c r="AU194" s="194"/>
      <c r="AV194" s="194"/>
      <c r="AW194" s="194"/>
      <c r="AX194" s="194"/>
      <c r="AY194" s="194"/>
      <c r="AZ194" s="194"/>
      <c r="BA194" s="194"/>
      <c r="BB194" s="194"/>
      <c r="BC194" s="194"/>
      <c r="BD194" s="194"/>
      <c r="BE194" s="194"/>
      <c r="BF194" s="194"/>
      <c r="BG194" s="194"/>
      <c r="BH194" s="194"/>
      <c r="BI194" s="194"/>
      <c r="BJ194" s="194"/>
      <c r="BK194" s="194"/>
      <c r="BL194" s="194"/>
      <c r="BM194" s="194"/>
      <c r="BN194" s="194"/>
      <c r="BO194" s="194"/>
      <c r="BP194" s="194"/>
      <c r="BQ194" s="194"/>
    </row>
    <row r="195" spans="1:69" x14ac:dyDescent="0.25">
      <c r="A195" s="194"/>
      <c r="B195" s="194"/>
      <c r="C195" s="194"/>
      <c r="D195" s="194"/>
      <c r="E195" s="194"/>
      <c r="F195" s="194"/>
      <c r="G195" s="194"/>
      <c r="H195" s="194"/>
      <c r="I195" s="194"/>
      <c r="J195" s="194"/>
      <c r="K195" s="194"/>
      <c r="L195" s="194"/>
      <c r="M195" s="194"/>
      <c r="N195" s="194"/>
      <c r="O195" s="194"/>
      <c r="P195" s="194"/>
      <c r="Q195" s="194"/>
      <c r="R195" s="194"/>
      <c r="S195" s="194"/>
      <c r="T195" s="194"/>
      <c r="U195" s="194"/>
      <c r="V195" s="194"/>
      <c r="W195" s="194"/>
      <c r="X195" s="194"/>
      <c r="Y195" s="194"/>
      <c r="Z195" s="194"/>
      <c r="AA195" s="194"/>
      <c r="AB195" s="194"/>
      <c r="AC195" s="194"/>
      <c r="AD195" s="194"/>
      <c r="AE195" s="194"/>
      <c r="AF195" s="194"/>
      <c r="AG195" s="194"/>
      <c r="AH195" s="194"/>
      <c r="AI195" s="194"/>
      <c r="AJ195" s="194"/>
      <c r="AK195" s="194"/>
      <c r="AL195" s="194"/>
      <c r="AM195" s="194"/>
      <c r="AN195" s="194"/>
      <c r="AO195" s="194"/>
      <c r="AP195" s="194"/>
      <c r="AQ195" s="194"/>
      <c r="AR195" s="194"/>
      <c r="AS195" s="194"/>
      <c r="AT195" s="194"/>
      <c r="AU195" s="194"/>
      <c r="AV195" s="194"/>
      <c r="AW195" s="194"/>
      <c r="AX195" s="194"/>
      <c r="AY195" s="194"/>
      <c r="AZ195" s="194"/>
      <c r="BA195" s="194"/>
      <c r="BB195" s="194"/>
      <c r="BC195" s="194"/>
      <c r="BD195" s="194"/>
      <c r="BE195" s="194"/>
      <c r="BF195" s="194"/>
      <c r="BG195" s="194"/>
      <c r="BH195" s="194"/>
      <c r="BI195" s="194"/>
      <c r="BJ195" s="194"/>
      <c r="BK195" s="194"/>
      <c r="BL195" s="194"/>
      <c r="BM195" s="194"/>
      <c r="BN195" s="194"/>
      <c r="BO195" s="194"/>
      <c r="BP195" s="194"/>
      <c r="BQ195" s="194"/>
    </row>
    <row r="196" spans="1:69" x14ac:dyDescent="0.25">
      <c r="A196" s="194"/>
      <c r="B196" s="194"/>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E196" s="194"/>
      <c r="AF196" s="194"/>
      <c r="AG196" s="194"/>
      <c r="AH196" s="194"/>
      <c r="AI196" s="194"/>
      <c r="AJ196" s="194"/>
      <c r="AK196" s="194"/>
      <c r="AL196" s="194"/>
      <c r="AM196" s="194"/>
      <c r="AN196" s="194"/>
      <c r="AO196" s="194"/>
      <c r="AP196" s="194"/>
      <c r="AQ196" s="194"/>
      <c r="AR196" s="194"/>
      <c r="AS196" s="194"/>
      <c r="AT196" s="194"/>
      <c r="AU196" s="194"/>
      <c r="AV196" s="194"/>
      <c r="AW196" s="194"/>
      <c r="AX196" s="194"/>
      <c r="AY196" s="194"/>
      <c r="AZ196" s="194"/>
      <c r="BA196" s="194"/>
      <c r="BB196" s="194"/>
      <c r="BC196" s="194"/>
      <c r="BD196" s="194"/>
      <c r="BE196" s="194"/>
      <c r="BF196" s="194"/>
      <c r="BG196" s="194"/>
      <c r="BH196" s="194"/>
      <c r="BI196" s="194"/>
      <c r="BJ196" s="194"/>
      <c r="BK196" s="194"/>
      <c r="BL196" s="194"/>
      <c r="BM196" s="194"/>
      <c r="BN196" s="194"/>
      <c r="BO196" s="194"/>
      <c r="BP196" s="194"/>
      <c r="BQ196" s="194"/>
    </row>
    <row r="197" spans="1:69" x14ac:dyDescent="0.25">
      <c r="A197" s="194"/>
      <c r="B197" s="194"/>
      <c r="C197" s="194"/>
      <c r="D197" s="194"/>
      <c r="E197" s="194"/>
      <c r="F197" s="194"/>
      <c r="G197" s="194"/>
      <c r="H197" s="194"/>
      <c r="I197" s="194"/>
      <c r="J197" s="194"/>
      <c r="K197" s="194"/>
      <c r="L197" s="194"/>
      <c r="M197" s="194"/>
      <c r="N197" s="194"/>
      <c r="O197" s="194"/>
      <c r="P197" s="194"/>
      <c r="Q197" s="194"/>
      <c r="R197" s="194"/>
      <c r="S197" s="194"/>
      <c r="T197" s="194"/>
      <c r="U197" s="194"/>
      <c r="V197" s="194"/>
      <c r="W197" s="194"/>
      <c r="X197" s="194"/>
      <c r="Y197" s="194"/>
      <c r="Z197" s="194"/>
      <c r="AA197" s="194"/>
      <c r="AB197" s="194"/>
      <c r="AC197" s="194"/>
      <c r="AD197" s="194"/>
      <c r="AE197" s="194"/>
      <c r="AF197" s="194"/>
      <c r="AG197" s="194"/>
      <c r="AH197" s="194"/>
      <c r="AI197" s="194"/>
      <c r="AJ197" s="194"/>
      <c r="AK197" s="194"/>
      <c r="AL197" s="194"/>
      <c r="AM197" s="194"/>
      <c r="AN197" s="194"/>
      <c r="AO197" s="194"/>
      <c r="AP197" s="194"/>
      <c r="AQ197" s="194"/>
      <c r="AR197" s="194"/>
      <c r="AS197" s="194"/>
      <c r="AT197" s="194"/>
      <c r="AU197" s="194"/>
      <c r="AV197" s="194"/>
      <c r="AW197" s="194"/>
      <c r="AX197" s="194"/>
      <c r="AY197" s="194"/>
      <c r="AZ197" s="194"/>
      <c r="BA197" s="194"/>
      <c r="BB197" s="194"/>
      <c r="BC197" s="194"/>
      <c r="BD197" s="194"/>
      <c r="BE197" s="194"/>
      <c r="BF197" s="194"/>
      <c r="BG197" s="194"/>
      <c r="BH197" s="194"/>
      <c r="BI197" s="194"/>
      <c r="BJ197" s="194"/>
      <c r="BK197" s="194"/>
      <c r="BL197" s="194"/>
      <c r="BM197" s="194"/>
      <c r="BN197" s="194"/>
      <c r="BO197" s="194"/>
      <c r="BP197" s="194"/>
      <c r="BQ197" s="194"/>
    </row>
    <row r="198" spans="1:69" x14ac:dyDescent="0.25">
      <c r="A198" s="194"/>
      <c r="B198" s="194"/>
      <c r="C198" s="194"/>
      <c r="D198" s="194"/>
      <c r="E198" s="194"/>
      <c r="F198" s="194"/>
      <c r="G198" s="194"/>
      <c r="H198" s="194"/>
      <c r="I198" s="194"/>
      <c r="J198" s="194"/>
      <c r="K198" s="194"/>
      <c r="L198" s="194"/>
      <c r="M198" s="194"/>
      <c r="N198" s="194"/>
      <c r="O198" s="194"/>
      <c r="P198" s="194"/>
      <c r="Q198" s="194"/>
      <c r="R198" s="194"/>
      <c r="S198" s="194"/>
      <c r="T198" s="194"/>
      <c r="U198" s="194"/>
      <c r="V198" s="194"/>
      <c r="W198" s="194"/>
      <c r="X198" s="194"/>
      <c r="Y198" s="194"/>
      <c r="Z198" s="194"/>
      <c r="AA198" s="194"/>
      <c r="AB198" s="194"/>
      <c r="AC198" s="194"/>
      <c r="AD198" s="194"/>
      <c r="AE198" s="194"/>
      <c r="AF198" s="194"/>
      <c r="AG198" s="194"/>
      <c r="AH198" s="194"/>
      <c r="AI198" s="194"/>
      <c r="AJ198" s="194"/>
      <c r="AK198" s="194"/>
      <c r="AL198" s="194"/>
      <c r="AM198" s="194"/>
      <c r="AN198" s="194"/>
      <c r="AO198" s="194"/>
      <c r="AP198" s="194"/>
      <c r="AQ198" s="194"/>
      <c r="AR198" s="194"/>
      <c r="AS198" s="194"/>
      <c r="AT198" s="194"/>
      <c r="AU198" s="194"/>
      <c r="AV198" s="194"/>
      <c r="AW198" s="194"/>
      <c r="AX198" s="194"/>
      <c r="AY198" s="194"/>
      <c r="AZ198" s="194"/>
      <c r="BA198" s="194"/>
      <c r="BB198" s="194"/>
      <c r="BC198" s="194"/>
      <c r="BD198" s="194"/>
      <c r="BE198" s="194"/>
      <c r="BF198" s="194"/>
      <c r="BG198" s="194"/>
      <c r="BH198" s="194"/>
      <c r="BI198" s="194"/>
      <c r="BJ198" s="194"/>
      <c r="BK198" s="194"/>
      <c r="BL198" s="194"/>
      <c r="BM198" s="194"/>
      <c r="BN198" s="194"/>
      <c r="BO198" s="194"/>
      <c r="BP198" s="194"/>
      <c r="BQ198" s="194"/>
    </row>
    <row r="199" spans="1:69" x14ac:dyDescent="0.25">
      <c r="A199" s="194"/>
      <c r="B199" s="194"/>
      <c r="C199" s="194"/>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194"/>
      <c r="AE199" s="194"/>
      <c r="AF199" s="194"/>
      <c r="AG199" s="194"/>
      <c r="AH199" s="194"/>
      <c r="AI199" s="194"/>
      <c r="AJ199" s="194"/>
      <c r="AK199" s="194"/>
      <c r="AL199" s="194"/>
      <c r="AM199" s="194"/>
      <c r="AN199" s="194"/>
      <c r="AO199" s="194"/>
      <c r="AP199" s="194"/>
      <c r="AQ199" s="194"/>
      <c r="AR199" s="194"/>
      <c r="AS199" s="194"/>
      <c r="AT199" s="194"/>
      <c r="AU199" s="194"/>
      <c r="AV199" s="194"/>
      <c r="AW199" s="194"/>
      <c r="AX199" s="194"/>
      <c r="AY199" s="194"/>
      <c r="AZ199" s="194"/>
      <c r="BA199" s="194"/>
      <c r="BB199" s="194"/>
      <c r="BC199" s="194"/>
      <c r="BD199" s="194"/>
      <c r="BE199" s="194"/>
      <c r="BF199" s="194"/>
      <c r="BG199" s="194"/>
      <c r="BH199" s="194"/>
      <c r="BI199" s="194"/>
      <c r="BJ199" s="194"/>
      <c r="BK199" s="194"/>
      <c r="BL199" s="194"/>
      <c r="BM199" s="194"/>
      <c r="BN199" s="194"/>
      <c r="BO199" s="194"/>
      <c r="BP199" s="194"/>
      <c r="BQ199" s="194"/>
    </row>
    <row r="200" spans="1:69" x14ac:dyDescent="0.25">
      <c r="A200" s="194"/>
      <c r="B200" s="194"/>
      <c r="C200" s="194"/>
      <c r="D200" s="194"/>
      <c r="E200" s="194"/>
      <c r="F200" s="194"/>
      <c r="G200" s="194"/>
      <c r="H200" s="194"/>
      <c r="I200" s="194"/>
      <c r="J200" s="194"/>
      <c r="K200" s="194"/>
      <c r="L200" s="194"/>
      <c r="M200" s="194"/>
      <c r="N200" s="194"/>
      <c r="O200" s="194"/>
      <c r="P200" s="194"/>
      <c r="Q200" s="194"/>
      <c r="R200" s="194"/>
      <c r="S200" s="194"/>
      <c r="T200" s="194"/>
      <c r="U200" s="194"/>
      <c r="V200" s="194"/>
      <c r="W200" s="194"/>
      <c r="X200" s="194"/>
      <c r="Y200" s="194"/>
      <c r="Z200" s="194"/>
      <c r="AA200" s="194"/>
      <c r="AB200" s="194"/>
      <c r="AC200" s="194"/>
      <c r="AD200" s="194"/>
      <c r="AE200" s="194"/>
      <c r="AF200" s="194"/>
      <c r="AG200" s="194"/>
      <c r="AH200" s="194"/>
      <c r="AI200" s="194"/>
      <c r="AJ200" s="194"/>
      <c r="AK200" s="194"/>
      <c r="AL200" s="194"/>
      <c r="AM200" s="194"/>
      <c r="AN200" s="194"/>
      <c r="AO200" s="194"/>
      <c r="AP200" s="194"/>
      <c r="AQ200" s="194"/>
      <c r="AR200" s="194"/>
      <c r="AS200" s="194"/>
      <c r="AT200" s="194"/>
      <c r="AU200" s="194"/>
      <c r="AV200" s="194"/>
      <c r="AW200" s="194"/>
      <c r="AX200" s="194"/>
      <c r="AY200" s="194"/>
      <c r="AZ200" s="194"/>
      <c r="BA200" s="194"/>
      <c r="BB200" s="194"/>
      <c r="BC200" s="194"/>
      <c r="BD200" s="194"/>
      <c r="BE200" s="194"/>
      <c r="BF200" s="194"/>
      <c r="BG200" s="194"/>
      <c r="BH200" s="194"/>
      <c r="BI200" s="194"/>
      <c r="BJ200" s="194"/>
      <c r="BK200" s="194"/>
      <c r="BL200" s="194"/>
      <c r="BM200" s="194"/>
      <c r="BN200" s="194"/>
      <c r="BO200" s="194"/>
      <c r="BP200" s="194"/>
      <c r="BQ200" s="194"/>
    </row>
    <row r="201" spans="1:69" x14ac:dyDescent="0.25">
      <c r="A201" s="194"/>
      <c r="B201" s="194"/>
      <c r="C201" s="194"/>
      <c r="D201" s="194"/>
      <c r="E201" s="194"/>
      <c r="F201" s="194"/>
      <c r="G201" s="194"/>
      <c r="H201" s="194"/>
      <c r="I201" s="194"/>
      <c r="J201" s="194"/>
      <c r="K201" s="194"/>
      <c r="L201" s="194"/>
      <c r="M201" s="194"/>
      <c r="N201" s="194"/>
      <c r="O201" s="194"/>
      <c r="P201" s="194"/>
      <c r="Q201" s="194"/>
      <c r="R201" s="194"/>
      <c r="S201" s="194"/>
      <c r="T201" s="194"/>
      <c r="U201" s="194"/>
      <c r="V201" s="194"/>
      <c r="W201" s="194"/>
      <c r="X201" s="194"/>
      <c r="Y201" s="194"/>
      <c r="Z201" s="194"/>
      <c r="AA201" s="194"/>
      <c r="AB201" s="194"/>
      <c r="AC201" s="194"/>
      <c r="AD201" s="194"/>
      <c r="AE201" s="194"/>
      <c r="AF201" s="194"/>
      <c r="AG201" s="194"/>
      <c r="AH201" s="194"/>
      <c r="AI201" s="194"/>
      <c r="AJ201" s="194"/>
      <c r="AK201" s="194"/>
      <c r="AL201" s="194"/>
      <c r="AM201" s="194"/>
      <c r="AN201" s="194"/>
      <c r="AO201" s="194"/>
      <c r="AP201" s="194"/>
      <c r="AQ201" s="194"/>
      <c r="AR201" s="194"/>
      <c r="AS201" s="194"/>
      <c r="AT201" s="194"/>
      <c r="AU201" s="194"/>
      <c r="AV201" s="194"/>
      <c r="AW201" s="194"/>
      <c r="AX201" s="194"/>
      <c r="AY201" s="194"/>
      <c r="AZ201" s="194"/>
      <c r="BA201" s="194"/>
      <c r="BB201" s="194"/>
      <c r="BC201" s="194"/>
      <c r="BD201" s="194"/>
      <c r="BE201" s="194"/>
      <c r="BF201" s="194"/>
      <c r="BG201" s="194"/>
      <c r="BH201" s="194"/>
      <c r="BI201" s="194"/>
      <c r="BJ201" s="194"/>
      <c r="BK201" s="194"/>
      <c r="BL201" s="194"/>
      <c r="BM201" s="194"/>
      <c r="BN201" s="194"/>
      <c r="BO201" s="194"/>
      <c r="BP201" s="194"/>
      <c r="BQ201" s="194"/>
    </row>
    <row r="202" spans="1:69" x14ac:dyDescent="0.25">
      <c r="A202" s="194"/>
      <c r="B202" s="194"/>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E202" s="194"/>
      <c r="AF202" s="194"/>
      <c r="AG202" s="194"/>
      <c r="AH202" s="194"/>
      <c r="AI202" s="194"/>
      <c r="AJ202" s="194"/>
      <c r="AK202" s="194"/>
      <c r="AL202" s="194"/>
      <c r="AM202" s="194"/>
      <c r="AN202" s="194"/>
      <c r="AO202" s="194"/>
      <c r="AP202" s="194"/>
      <c r="AQ202" s="194"/>
      <c r="AR202" s="194"/>
      <c r="AS202" s="194"/>
      <c r="AT202" s="194"/>
      <c r="AU202" s="194"/>
      <c r="AV202" s="194"/>
      <c r="AW202" s="194"/>
      <c r="AX202" s="194"/>
      <c r="AY202" s="194"/>
      <c r="AZ202" s="194"/>
      <c r="BA202" s="194"/>
      <c r="BB202" s="194"/>
      <c r="BC202" s="194"/>
      <c r="BD202" s="194"/>
      <c r="BE202" s="194"/>
      <c r="BF202" s="194"/>
      <c r="BG202" s="194"/>
      <c r="BH202" s="194"/>
      <c r="BI202" s="194"/>
      <c r="BJ202" s="194"/>
      <c r="BK202" s="194"/>
      <c r="BL202" s="194"/>
      <c r="BM202" s="194"/>
      <c r="BN202" s="194"/>
      <c r="BO202" s="194"/>
      <c r="BP202" s="194"/>
      <c r="BQ202" s="194"/>
    </row>
    <row r="203" spans="1:69" x14ac:dyDescent="0.25">
      <c r="A203" s="194"/>
      <c r="B203" s="194"/>
      <c r="C203" s="194"/>
      <c r="D203" s="194"/>
      <c r="E203" s="194"/>
      <c r="F203" s="194"/>
      <c r="G203" s="194"/>
      <c r="H203" s="194"/>
      <c r="I203" s="194"/>
      <c r="J203" s="194"/>
      <c r="K203" s="194"/>
      <c r="L203" s="194"/>
      <c r="M203" s="194"/>
      <c r="N203" s="194"/>
      <c r="O203" s="194"/>
      <c r="P203" s="194"/>
      <c r="Q203" s="194"/>
      <c r="R203" s="194"/>
      <c r="S203" s="194"/>
      <c r="T203" s="194"/>
      <c r="U203" s="194"/>
      <c r="V203" s="194"/>
      <c r="W203" s="194"/>
      <c r="X203" s="194"/>
      <c r="Y203" s="194"/>
      <c r="Z203" s="194"/>
      <c r="AA203" s="194"/>
      <c r="AB203" s="194"/>
      <c r="AC203" s="194"/>
      <c r="AD203" s="194"/>
      <c r="AE203" s="194"/>
      <c r="AF203" s="194"/>
      <c r="AG203" s="194"/>
      <c r="AH203" s="194"/>
      <c r="AI203" s="194"/>
      <c r="AJ203" s="194"/>
      <c r="AK203" s="194"/>
      <c r="AL203" s="194"/>
      <c r="AM203" s="194"/>
      <c r="AN203" s="194"/>
      <c r="AO203" s="194"/>
      <c r="AP203" s="194"/>
      <c r="AQ203" s="194"/>
      <c r="AR203" s="194"/>
      <c r="AS203" s="194"/>
      <c r="AT203" s="194"/>
      <c r="AU203" s="194"/>
      <c r="AV203" s="194"/>
      <c r="AW203" s="194"/>
      <c r="AX203" s="194"/>
      <c r="AY203" s="194"/>
      <c r="AZ203" s="194"/>
      <c r="BA203" s="194"/>
      <c r="BB203" s="194"/>
      <c r="BC203" s="194"/>
      <c r="BD203" s="194"/>
      <c r="BE203" s="194"/>
      <c r="BF203" s="194"/>
      <c r="BG203" s="194"/>
      <c r="BH203" s="194"/>
      <c r="BI203" s="194"/>
      <c r="BJ203" s="194"/>
      <c r="BK203" s="194"/>
      <c r="BL203" s="194"/>
      <c r="BM203" s="194"/>
      <c r="BN203" s="194"/>
      <c r="BO203" s="194"/>
      <c r="BP203" s="194"/>
      <c r="BQ203" s="194"/>
    </row>
    <row r="204" spans="1:69" x14ac:dyDescent="0.25">
      <c r="A204" s="194"/>
      <c r="B204" s="194"/>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94"/>
      <c r="AB204" s="194"/>
      <c r="AC204" s="194"/>
      <c r="AD204" s="194"/>
      <c r="AE204" s="194"/>
      <c r="AF204" s="194"/>
      <c r="AG204" s="194"/>
      <c r="AH204" s="194"/>
      <c r="AI204" s="194"/>
      <c r="AJ204" s="194"/>
      <c r="AK204" s="194"/>
      <c r="AL204" s="194"/>
      <c r="AM204" s="194"/>
      <c r="AN204" s="194"/>
      <c r="AO204" s="194"/>
      <c r="AP204" s="194"/>
      <c r="AQ204" s="194"/>
      <c r="AR204" s="194"/>
      <c r="AS204" s="194"/>
      <c r="AT204" s="194"/>
      <c r="AU204" s="194"/>
      <c r="AV204" s="194"/>
      <c r="AW204" s="194"/>
      <c r="AX204" s="194"/>
      <c r="AY204" s="194"/>
      <c r="AZ204" s="194"/>
      <c r="BA204" s="194"/>
      <c r="BB204" s="194"/>
      <c r="BC204" s="194"/>
      <c r="BD204" s="194"/>
      <c r="BE204" s="194"/>
      <c r="BF204" s="194"/>
      <c r="BG204" s="194"/>
      <c r="BH204" s="194"/>
      <c r="BI204" s="194"/>
      <c r="BJ204" s="194"/>
      <c r="BK204" s="194"/>
      <c r="BL204" s="194"/>
      <c r="BM204" s="194"/>
      <c r="BN204" s="194"/>
      <c r="BO204" s="194"/>
      <c r="BP204" s="194"/>
      <c r="BQ204" s="194"/>
    </row>
    <row r="205" spans="1:69" x14ac:dyDescent="0.25">
      <c r="A205" s="194"/>
      <c r="B205" s="194"/>
      <c r="C205" s="194"/>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E205" s="194"/>
      <c r="AF205" s="194"/>
      <c r="AG205" s="194"/>
      <c r="AH205" s="194"/>
      <c r="AI205" s="194"/>
      <c r="AJ205" s="194"/>
      <c r="AK205" s="194"/>
      <c r="AL205" s="194"/>
      <c r="AM205" s="194"/>
      <c r="AN205" s="194"/>
      <c r="AO205" s="194"/>
      <c r="AP205" s="194"/>
      <c r="AQ205" s="194"/>
      <c r="AR205" s="194"/>
      <c r="AS205" s="194"/>
      <c r="AT205" s="194"/>
      <c r="AU205" s="194"/>
      <c r="AV205" s="194"/>
      <c r="AW205" s="194"/>
      <c r="AX205" s="194"/>
      <c r="AY205" s="194"/>
      <c r="AZ205" s="194"/>
      <c r="BA205" s="194"/>
      <c r="BB205" s="194"/>
      <c r="BC205" s="194"/>
      <c r="BD205" s="194"/>
      <c r="BE205" s="194"/>
      <c r="BF205" s="194"/>
      <c r="BG205" s="194"/>
      <c r="BH205" s="194"/>
      <c r="BI205" s="194"/>
      <c r="BJ205" s="194"/>
      <c r="BK205" s="194"/>
      <c r="BL205" s="194"/>
      <c r="BM205" s="194"/>
      <c r="BN205" s="194"/>
      <c r="BO205" s="194"/>
      <c r="BP205" s="194"/>
      <c r="BQ205" s="194"/>
    </row>
    <row r="206" spans="1:69" x14ac:dyDescent="0.25">
      <c r="A206" s="194"/>
      <c r="B206" s="194"/>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c r="AK206" s="194"/>
      <c r="AL206" s="194"/>
      <c r="AM206" s="194"/>
      <c r="AN206" s="194"/>
      <c r="AO206" s="194"/>
      <c r="AP206" s="194"/>
      <c r="AQ206" s="194"/>
      <c r="AR206" s="194"/>
      <c r="AS206" s="194"/>
      <c r="AT206" s="194"/>
      <c r="AU206" s="194"/>
      <c r="AV206" s="194"/>
      <c r="AW206" s="194"/>
      <c r="AX206" s="194"/>
      <c r="AY206" s="194"/>
      <c r="AZ206" s="194"/>
      <c r="BA206" s="194"/>
      <c r="BB206" s="194"/>
      <c r="BC206" s="194"/>
      <c r="BD206" s="194"/>
      <c r="BE206" s="194"/>
      <c r="BF206" s="194"/>
      <c r="BG206" s="194"/>
      <c r="BH206" s="194"/>
      <c r="BI206" s="194"/>
      <c r="BJ206" s="194"/>
      <c r="BK206" s="194"/>
      <c r="BL206" s="194"/>
      <c r="BM206" s="194"/>
      <c r="BN206" s="194"/>
      <c r="BO206" s="194"/>
      <c r="BP206" s="194"/>
      <c r="BQ206" s="194"/>
    </row>
    <row r="207" spans="1:69" x14ac:dyDescent="0.25">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94"/>
      <c r="AG207" s="194"/>
      <c r="AH207" s="194"/>
      <c r="AI207" s="194"/>
      <c r="AJ207" s="194"/>
      <c r="AK207" s="194"/>
      <c r="AL207" s="194"/>
      <c r="AM207" s="194"/>
      <c r="AN207" s="194"/>
      <c r="AO207" s="194"/>
      <c r="AP207" s="194"/>
      <c r="AQ207" s="194"/>
      <c r="AR207" s="194"/>
      <c r="AS207" s="194"/>
      <c r="AT207" s="194"/>
      <c r="AU207" s="194"/>
      <c r="AV207" s="194"/>
      <c r="AW207" s="194"/>
      <c r="AX207" s="194"/>
      <c r="AY207" s="194"/>
      <c r="AZ207" s="194"/>
      <c r="BA207" s="194"/>
      <c r="BB207" s="194"/>
      <c r="BC207" s="194"/>
      <c r="BD207" s="194"/>
      <c r="BE207" s="194"/>
      <c r="BF207" s="194"/>
      <c r="BG207" s="194"/>
      <c r="BH207" s="194"/>
      <c r="BI207" s="194"/>
      <c r="BJ207" s="194"/>
      <c r="BK207" s="194"/>
      <c r="BL207" s="194"/>
      <c r="BM207" s="194"/>
      <c r="BN207" s="194"/>
      <c r="BO207" s="194"/>
      <c r="BP207" s="194"/>
      <c r="BQ207" s="194"/>
    </row>
    <row r="208" spans="1:69" x14ac:dyDescent="0.25">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c r="AH208" s="194"/>
      <c r="AI208" s="194"/>
      <c r="AJ208" s="194"/>
      <c r="AK208" s="194"/>
      <c r="AL208" s="194"/>
      <c r="AM208" s="194"/>
      <c r="AN208" s="194"/>
      <c r="AO208" s="194"/>
      <c r="AP208" s="194"/>
      <c r="AQ208" s="194"/>
      <c r="AR208" s="194"/>
      <c r="AS208" s="194"/>
      <c r="AT208" s="194"/>
      <c r="AU208" s="194"/>
      <c r="AV208" s="194"/>
      <c r="AW208" s="194"/>
      <c r="AX208" s="194"/>
      <c r="AY208" s="194"/>
      <c r="AZ208" s="194"/>
      <c r="BA208" s="194"/>
      <c r="BB208" s="194"/>
      <c r="BC208" s="194"/>
      <c r="BD208" s="194"/>
      <c r="BE208" s="194"/>
      <c r="BF208" s="194"/>
      <c r="BG208" s="194"/>
      <c r="BH208" s="194"/>
      <c r="BI208" s="194"/>
      <c r="BJ208" s="194"/>
      <c r="BK208" s="194"/>
      <c r="BL208" s="194"/>
      <c r="BM208" s="194"/>
      <c r="BN208" s="194"/>
      <c r="BO208" s="194"/>
      <c r="BP208" s="194"/>
      <c r="BQ208" s="194"/>
    </row>
    <row r="209" spans="1:69" x14ac:dyDescent="0.25">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c r="AK209" s="194"/>
      <c r="AL209" s="194"/>
      <c r="AM209" s="194"/>
      <c r="AN209" s="194"/>
      <c r="AO209" s="194"/>
      <c r="AP209" s="194"/>
      <c r="AQ209" s="194"/>
      <c r="AR209" s="194"/>
      <c r="AS209" s="194"/>
      <c r="AT209" s="194"/>
      <c r="AU209" s="194"/>
      <c r="AV209" s="194"/>
      <c r="AW209" s="194"/>
      <c r="AX209" s="194"/>
      <c r="AY209" s="194"/>
      <c r="AZ209" s="194"/>
      <c r="BA209" s="194"/>
      <c r="BB209" s="194"/>
      <c r="BC209" s="194"/>
      <c r="BD209" s="194"/>
      <c r="BE209" s="194"/>
      <c r="BF209" s="194"/>
      <c r="BG209" s="194"/>
      <c r="BH209" s="194"/>
      <c r="BI209" s="194"/>
      <c r="BJ209" s="194"/>
      <c r="BK209" s="194"/>
      <c r="BL209" s="194"/>
      <c r="BM209" s="194"/>
      <c r="BN209" s="194"/>
      <c r="BO209" s="194"/>
      <c r="BP209" s="194"/>
      <c r="BQ209" s="194"/>
    </row>
    <row r="210" spans="1:69" x14ac:dyDescent="0.25">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c r="AK210" s="194"/>
      <c r="AL210" s="194"/>
      <c r="AM210" s="194"/>
      <c r="AN210" s="194"/>
      <c r="AO210" s="194"/>
      <c r="AP210" s="194"/>
      <c r="AQ210" s="194"/>
      <c r="AR210" s="194"/>
      <c r="AS210" s="194"/>
      <c r="AT210" s="194"/>
      <c r="AU210" s="194"/>
      <c r="AV210" s="194"/>
      <c r="AW210" s="194"/>
      <c r="AX210" s="194"/>
      <c r="AY210" s="194"/>
      <c r="AZ210" s="194"/>
      <c r="BA210" s="194"/>
      <c r="BB210" s="194"/>
      <c r="BC210" s="194"/>
      <c r="BD210" s="194"/>
      <c r="BE210" s="194"/>
      <c r="BF210" s="194"/>
      <c r="BG210" s="194"/>
      <c r="BH210" s="194"/>
      <c r="BI210" s="194"/>
      <c r="BJ210" s="194"/>
      <c r="BK210" s="194"/>
      <c r="BL210" s="194"/>
      <c r="BM210" s="194"/>
      <c r="BN210" s="194"/>
      <c r="BO210" s="194"/>
      <c r="BP210" s="194"/>
      <c r="BQ210" s="194"/>
    </row>
    <row r="211" spans="1:69" x14ac:dyDescent="0.25">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c r="AK211" s="194"/>
      <c r="AL211" s="194"/>
      <c r="AM211" s="194"/>
      <c r="AN211" s="194"/>
      <c r="AO211" s="194"/>
      <c r="AP211" s="194"/>
      <c r="AQ211" s="194"/>
      <c r="AR211" s="194"/>
      <c r="AS211" s="194"/>
      <c r="AT211" s="194"/>
      <c r="AU211" s="194"/>
      <c r="AV211" s="194"/>
      <c r="AW211" s="194"/>
      <c r="AX211" s="194"/>
      <c r="AY211" s="194"/>
      <c r="AZ211" s="194"/>
      <c r="BA211" s="194"/>
      <c r="BB211" s="194"/>
      <c r="BC211" s="194"/>
      <c r="BD211" s="194"/>
      <c r="BE211" s="194"/>
      <c r="BF211" s="194"/>
      <c r="BG211" s="194"/>
      <c r="BH211" s="194"/>
      <c r="BI211" s="194"/>
      <c r="BJ211" s="194"/>
      <c r="BK211" s="194"/>
      <c r="BL211" s="194"/>
      <c r="BM211" s="194"/>
      <c r="BN211" s="194"/>
      <c r="BO211" s="194"/>
      <c r="BP211" s="194"/>
      <c r="BQ211" s="194"/>
    </row>
    <row r="212" spans="1:69" x14ac:dyDescent="0.25">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c r="AK212" s="194"/>
      <c r="AL212" s="194"/>
      <c r="AM212" s="194"/>
      <c r="AN212" s="194"/>
      <c r="AO212" s="194"/>
      <c r="AP212" s="194"/>
      <c r="AQ212" s="194"/>
      <c r="AR212" s="194"/>
      <c r="AS212" s="194"/>
      <c r="AT212" s="194"/>
      <c r="AU212" s="194"/>
      <c r="AV212" s="194"/>
      <c r="AW212" s="194"/>
      <c r="AX212" s="194"/>
      <c r="AY212" s="194"/>
      <c r="AZ212" s="194"/>
      <c r="BA212" s="194"/>
      <c r="BB212" s="194"/>
      <c r="BC212" s="194"/>
      <c r="BD212" s="194"/>
      <c r="BE212" s="194"/>
      <c r="BF212" s="194"/>
      <c r="BG212" s="194"/>
      <c r="BH212" s="194"/>
      <c r="BI212" s="194"/>
      <c r="BJ212" s="194"/>
      <c r="BK212" s="194"/>
      <c r="BL212" s="194"/>
      <c r="BM212" s="194"/>
      <c r="BN212" s="194"/>
      <c r="BO212" s="194"/>
      <c r="BP212" s="194"/>
      <c r="BQ212" s="194"/>
    </row>
    <row r="213" spans="1:69" x14ac:dyDescent="0.25">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c r="AK213" s="194"/>
      <c r="AL213" s="194"/>
      <c r="AM213" s="194"/>
      <c r="AN213" s="194"/>
      <c r="AO213" s="194"/>
      <c r="AP213" s="194"/>
      <c r="AQ213" s="194"/>
      <c r="AR213" s="194"/>
      <c r="AS213" s="194"/>
      <c r="AT213" s="194"/>
      <c r="AU213" s="194"/>
      <c r="AV213" s="194"/>
      <c r="AW213" s="194"/>
      <c r="AX213" s="194"/>
      <c r="AY213" s="194"/>
      <c r="AZ213" s="194"/>
      <c r="BA213" s="194"/>
      <c r="BB213" s="194"/>
      <c r="BC213" s="194"/>
      <c r="BD213" s="194"/>
      <c r="BE213" s="194"/>
      <c r="BF213" s="194"/>
      <c r="BG213" s="194"/>
      <c r="BH213" s="194"/>
      <c r="BI213" s="194"/>
      <c r="BJ213" s="194"/>
      <c r="BK213" s="194"/>
      <c r="BL213" s="194"/>
      <c r="BM213" s="194"/>
      <c r="BN213" s="194"/>
      <c r="BO213" s="194"/>
      <c r="BP213" s="194"/>
      <c r="BQ213" s="194"/>
    </row>
    <row r="214" spans="1:69" x14ac:dyDescent="0.25">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c r="AK214" s="194"/>
      <c r="AL214" s="194"/>
      <c r="AM214" s="194"/>
      <c r="AN214" s="194"/>
      <c r="AO214" s="194"/>
      <c r="AP214" s="194"/>
      <c r="AQ214" s="194"/>
      <c r="AR214" s="194"/>
      <c r="AS214" s="194"/>
      <c r="AT214" s="194"/>
      <c r="AU214" s="194"/>
      <c r="AV214" s="194"/>
      <c r="AW214" s="194"/>
      <c r="AX214" s="194"/>
      <c r="AY214" s="194"/>
      <c r="AZ214" s="194"/>
      <c r="BA214" s="194"/>
      <c r="BB214" s="194"/>
      <c r="BC214" s="194"/>
      <c r="BD214" s="194"/>
      <c r="BE214" s="194"/>
      <c r="BF214" s="194"/>
      <c r="BG214" s="194"/>
      <c r="BH214" s="194"/>
      <c r="BI214" s="194"/>
      <c r="BJ214" s="194"/>
      <c r="BK214" s="194"/>
      <c r="BL214" s="194"/>
      <c r="BM214" s="194"/>
      <c r="BN214" s="194"/>
      <c r="BO214" s="194"/>
      <c r="BP214" s="194"/>
      <c r="BQ214" s="194"/>
    </row>
    <row r="215" spans="1:69" x14ac:dyDescent="0.25">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c r="AG215" s="194"/>
      <c r="AH215" s="194"/>
      <c r="AI215" s="194"/>
      <c r="AJ215" s="194"/>
      <c r="AK215" s="194"/>
      <c r="AL215" s="194"/>
      <c r="AM215" s="194"/>
      <c r="AN215" s="194"/>
      <c r="AO215" s="194"/>
      <c r="AP215" s="194"/>
      <c r="AQ215" s="194"/>
      <c r="AR215" s="194"/>
      <c r="AS215" s="194"/>
      <c r="AT215" s="194"/>
      <c r="AU215" s="194"/>
      <c r="AV215" s="194"/>
      <c r="AW215" s="194"/>
      <c r="AX215" s="194"/>
      <c r="AY215" s="194"/>
      <c r="AZ215" s="194"/>
      <c r="BA215" s="194"/>
      <c r="BB215" s="194"/>
      <c r="BC215" s="194"/>
      <c r="BD215" s="194"/>
      <c r="BE215" s="194"/>
      <c r="BF215" s="194"/>
      <c r="BG215" s="194"/>
      <c r="BH215" s="194"/>
      <c r="BI215" s="194"/>
      <c r="BJ215" s="194"/>
      <c r="BK215" s="194"/>
      <c r="BL215" s="194"/>
      <c r="BM215" s="194"/>
      <c r="BN215" s="194"/>
      <c r="BO215" s="194"/>
      <c r="BP215" s="194"/>
      <c r="BQ215" s="194"/>
    </row>
    <row r="216" spans="1:69" x14ac:dyDescent="0.25">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c r="AK216" s="194"/>
      <c r="AL216" s="194"/>
      <c r="AM216" s="194"/>
      <c r="AN216" s="194"/>
      <c r="AO216" s="194"/>
      <c r="AP216" s="194"/>
      <c r="AQ216" s="194"/>
      <c r="AR216" s="194"/>
      <c r="AS216" s="194"/>
      <c r="AT216" s="194"/>
      <c r="AU216" s="194"/>
      <c r="AV216" s="194"/>
      <c r="AW216" s="194"/>
      <c r="AX216" s="194"/>
      <c r="AY216" s="194"/>
      <c r="AZ216" s="194"/>
      <c r="BA216" s="194"/>
      <c r="BB216" s="194"/>
      <c r="BC216" s="194"/>
      <c r="BD216" s="194"/>
      <c r="BE216" s="194"/>
      <c r="BF216" s="194"/>
      <c r="BG216" s="194"/>
      <c r="BH216" s="194"/>
      <c r="BI216" s="194"/>
      <c r="BJ216" s="194"/>
      <c r="BK216" s="194"/>
      <c r="BL216" s="194"/>
      <c r="BM216" s="194"/>
      <c r="BN216" s="194"/>
      <c r="BO216" s="194"/>
      <c r="BP216" s="194"/>
      <c r="BQ216" s="194"/>
    </row>
    <row r="217" spans="1:69" x14ac:dyDescent="0.25">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c r="AK217" s="194"/>
      <c r="AL217" s="194"/>
      <c r="AM217" s="194"/>
      <c r="AN217" s="194"/>
      <c r="AO217" s="194"/>
      <c r="AP217" s="194"/>
      <c r="AQ217" s="194"/>
      <c r="AR217" s="194"/>
      <c r="AS217" s="194"/>
      <c r="AT217" s="194"/>
      <c r="AU217" s="194"/>
      <c r="AV217" s="194"/>
      <c r="AW217" s="194"/>
      <c r="AX217" s="194"/>
      <c r="AY217" s="194"/>
      <c r="AZ217" s="194"/>
      <c r="BA217" s="194"/>
      <c r="BB217" s="194"/>
      <c r="BC217" s="194"/>
      <c r="BD217" s="194"/>
      <c r="BE217" s="194"/>
      <c r="BF217" s="194"/>
      <c r="BG217" s="194"/>
      <c r="BH217" s="194"/>
      <c r="BI217" s="194"/>
      <c r="BJ217" s="194"/>
      <c r="BK217" s="194"/>
      <c r="BL217" s="194"/>
      <c r="BM217" s="194"/>
      <c r="BN217" s="194"/>
      <c r="BO217" s="194"/>
      <c r="BP217" s="194"/>
      <c r="BQ217" s="194"/>
    </row>
    <row r="218" spans="1:69" x14ac:dyDescent="0.25">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c r="AG218" s="194"/>
      <c r="AH218" s="194"/>
      <c r="AI218" s="194"/>
      <c r="AJ218" s="194"/>
      <c r="AK218" s="194"/>
      <c r="AL218" s="194"/>
      <c r="AM218" s="194"/>
      <c r="AN218" s="194"/>
      <c r="AO218" s="194"/>
      <c r="AP218" s="194"/>
      <c r="AQ218" s="194"/>
      <c r="AR218" s="194"/>
      <c r="AS218" s="194"/>
      <c r="AT218" s="194"/>
      <c r="AU218" s="194"/>
      <c r="AV218" s="194"/>
      <c r="AW218" s="194"/>
      <c r="AX218" s="194"/>
      <c r="AY218" s="194"/>
      <c r="AZ218" s="194"/>
      <c r="BA218" s="194"/>
      <c r="BB218" s="194"/>
      <c r="BC218" s="194"/>
      <c r="BD218" s="194"/>
      <c r="BE218" s="194"/>
      <c r="BF218" s="194"/>
      <c r="BG218" s="194"/>
      <c r="BH218" s="194"/>
      <c r="BI218" s="194"/>
      <c r="BJ218" s="194"/>
      <c r="BK218" s="194"/>
      <c r="BL218" s="194"/>
      <c r="BM218" s="194"/>
      <c r="BN218" s="194"/>
      <c r="BO218" s="194"/>
      <c r="BP218" s="194"/>
      <c r="BQ218" s="194"/>
    </row>
    <row r="219" spans="1:69" x14ac:dyDescent="0.25">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94"/>
      <c r="AG219" s="194"/>
      <c r="AH219" s="194"/>
      <c r="AI219" s="194"/>
      <c r="AJ219" s="194"/>
      <c r="AK219" s="194"/>
      <c r="AL219" s="194"/>
      <c r="AM219" s="194"/>
      <c r="AN219" s="194"/>
      <c r="AO219" s="194"/>
      <c r="AP219" s="194"/>
      <c r="AQ219" s="194"/>
      <c r="AR219" s="194"/>
      <c r="AS219" s="194"/>
      <c r="AT219" s="194"/>
      <c r="AU219" s="194"/>
      <c r="AV219" s="194"/>
      <c r="AW219" s="194"/>
      <c r="AX219" s="194"/>
      <c r="AY219" s="194"/>
      <c r="AZ219" s="194"/>
      <c r="BA219" s="194"/>
      <c r="BB219" s="194"/>
      <c r="BC219" s="194"/>
      <c r="BD219" s="194"/>
      <c r="BE219" s="194"/>
      <c r="BF219" s="194"/>
      <c r="BG219" s="194"/>
      <c r="BH219" s="194"/>
      <c r="BI219" s="194"/>
      <c r="BJ219" s="194"/>
      <c r="BK219" s="194"/>
      <c r="BL219" s="194"/>
      <c r="BM219" s="194"/>
      <c r="BN219" s="194"/>
      <c r="BO219" s="194"/>
      <c r="BP219" s="194"/>
      <c r="BQ219" s="194"/>
    </row>
    <row r="220" spans="1:69" x14ac:dyDescent="0.25">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c r="AH220" s="194"/>
      <c r="AI220" s="194"/>
      <c r="AJ220" s="194"/>
      <c r="AK220" s="194"/>
      <c r="AL220" s="194"/>
      <c r="AM220" s="194"/>
      <c r="AN220" s="194"/>
      <c r="AO220" s="194"/>
      <c r="AP220" s="194"/>
      <c r="AQ220" s="194"/>
      <c r="AR220" s="194"/>
      <c r="AS220" s="194"/>
      <c r="AT220" s="194"/>
      <c r="AU220" s="194"/>
      <c r="AV220" s="194"/>
      <c r="AW220" s="194"/>
      <c r="AX220" s="194"/>
      <c r="AY220" s="194"/>
      <c r="AZ220" s="194"/>
      <c r="BA220" s="194"/>
      <c r="BB220" s="194"/>
      <c r="BC220" s="194"/>
      <c r="BD220" s="194"/>
      <c r="BE220" s="194"/>
      <c r="BF220" s="194"/>
      <c r="BG220" s="194"/>
      <c r="BH220" s="194"/>
      <c r="BI220" s="194"/>
      <c r="BJ220" s="194"/>
      <c r="BK220" s="194"/>
      <c r="BL220" s="194"/>
      <c r="BM220" s="194"/>
      <c r="BN220" s="194"/>
      <c r="BO220" s="194"/>
      <c r="BP220" s="194"/>
      <c r="BQ220" s="194"/>
    </row>
    <row r="221" spans="1:69" x14ac:dyDescent="0.25">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c r="AG221" s="194"/>
      <c r="AH221" s="194"/>
      <c r="AI221" s="194"/>
      <c r="AJ221" s="194"/>
      <c r="AK221" s="194"/>
      <c r="AL221" s="194"/>
      <c r="AM221" s="194"/>
      <c r="AN221" s="194"/>
      <c r="AO221" s="194"/>
      <c r="AP221" s="194"/>
      <c r="AQ221" s="194"/>
      <c r="AR221" s="194"/>
      <c r="AS221" s="194"/>
      <c r="AT221" s="194"/>
      <c r="AU221" s="194"/>
      <c r="AV221" s="194"/>
      <c r="AW221" s="194"/>
      <c r="AX221" s="194"/>
      <c r="AY221" s="194"/>
      <c r="AZ221" s="194"/>
      <c r="BA221" s="194"/>
      <c r="BB221" s="194"/>
      <c r="BC221" s="194"/>
      <c r="BD221" s="194"/>
      <c r="BE221" s="194"/>
      <c r="BF221" s="194"/>
      <c r="BG221" s="194"/>
      <c r="BH221" s="194"/>
      <c r="BI221" s="194"/>
      <c r="BJ221" s="194"/>
      <c r="BK221" s="194"/>
      <c r="BL221" s="194"/>
      <c r="BM221" s="194"/>
      <c r="BN221" s="194"/>
      <c r="BO221" s="194"/>
      <c r="BP221" s="194"/>
      <c r="BQ221" s="194"/>
    </row>
    <row r="222" spans="1:69" x14ac:dyDescent="0.25">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c r="AK222" s="194"/>
      <c r="AL222" s="194"/>
      <c r="AM222" s="194"/>
      <c r="AN222" s="194"/>
      <c r="AO222" s="194"/>
      <c r="AP222" s="194"/>
      <c r="AQ222" s="194"/>
      <c r="AR222" s="194"/>
      <c r="AS222" s="194"/>
      <c r="AT222" s="194"/>
      <c r="AU222" s="194"/>
      <c r="AV222" s="194"/>
      <c r="AW222" s="194"/>
      <c r="AX222" s="194"/>
      <c r="AY222" s="194"/>
      <c r="AZ222" s="194"/>
      <c r="BA222" s="194"/>
      <c r="BB222" s="194"/>
      <c r="BC222" s="194"/>
      <c r="BD222" s="194"/>
      <c r="BE222" s="194"/>
      <c r="BF222" s="194"/>
      <c r="BG222" s="194"/>
      <c r="BH222" s="194"/>
      <c r="BI222" s="194"/>
      <c r="BJ222" s="194"/>
      <c r="BK222" s="194"/>
      <c r="BL222" s="194"/>
      <c r="BM222" s="194"/>
      <c r="BN222" s="194"/>
      <c r="BO222" s="194"/>
      <c r="BP222" s="194"/>
      <c r="BQ222" s="194"/>
    </row>
    <row r="223" spans="1:69" x14ac:dyDescent="0.25">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94"/>
      <c r="AG223" s="194"/>
      <c r="AH223" s="194"/>
      <c r="AI223" s="194"/>
      <c r="AJ223" s="194"/>
      <c r="AK223" s="194"/>
      <c r="AL223" s="194"/>
      <c r="AM223" s="194"/>
      <c r="AN223" s="194"/>
      <c r="AO223" s="194"/>
      <c r="AP223" s="194"/>
      <c r="AQ223" s="194"/>
      <c r="AR223" s="194"/>
      <c r="AS223" s="194"/>
      <c r="AT223" s="194"/>
      <c r="AU223" s="194"/>
      <c r="AV223" s="194"/>
      <c r="AW223" s="194"/>
      <c r="AX223" s="194"/>
      <c r="AY223" s="194"/>
      <c r="AZ223" s="194"/>
      <c r="BA223" s="194"/>
      <c r="BB223" s="194"/>
      <c r="BC223" s="194"/>
      <c r="BD223" s="194"/>
      <c r="BE223" s="194"/>
      <c r="BF223" s="194"/>
      <c r="BG223" s="194"/>
      <c r="BH223" s="194"/>
      <c r="BI223" s="194"/>
      <c r="BJ223" s="194"/>
      <c r="BK223" s="194"/>
      <c r="BL223" s="194"/>
      <c r="BM223" s="194"/>
      <c r="BN223" s="194"/>
      <c r="BO223" s="194"/>
      <c r="BP223" s="194"/>
      <c r="BQ223" s="194"/>
    </row>
    <row r="224" spans="1:69" x14ac:dyDescent="0.25">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E224" s="194"/>
      <c r="AF224" s="194"/>
      <c r="AG224" s="194"/>
      <c r="AH224" s="194"/>
      <c r="AI224" s="194"/>
      <c r="AJ224" s="194"/>
      <c r="AK224" s="194"/>
      <c r="AL224" s="194"/>
      <c r="AM224" s="194"/>
      <c r="AN224" s="194"/>
      <c r="AO224" s="194"/>
      <c r="AP224" s="194"/>
      <c r="AQ224" s="194"/>
      <c r="AR224" s="194"/>
      <c r="AS224" s="194"/>
      <c r="AT224" s="194"/>
      <c r="AU224" s="194"/>
      <c r="AV224" s="194"/>
      <c r="AW224" s="194"/>
      <c r="AX224" s="194"/>
      <c r="AY224" s="194"/>
      <c r="AZ224" s="194"/>
      <c r="BA224" s="194"/>
      <c r="BB224" s="194"/>
      <c r="BC224" s="194"/>
      <c r="BD224" s="194"/>
      <c r="BE224" s="194"/>
      <c r="BF224" s="194"/>
      <c r="BG224" s="194"/>
      <c r="BH224" s="194"/>
      <c r="BI224" s="194"/>
      <c r="BJ224" s="194"/>
      <c r="BK224" s="194"/>
      <c r="BL224" s="194"/>
      <c r="BM224" s="194"/>
      <c r="BN224" s="194"/>
      <c r="BO224" s="194"/>
      <c r="BP224" s="194"/>
      <c r="BQ224" s="194"/>
    </row>
    <row r="225" spans="1:69" x14ac:dyDescent="0.25">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c r="AE225" s="194"/>
      <c r="AF225" s="194"/>
      <c r="AG225" s="194"/>
      <c r="AH225" s="194"/>
      <c r="AI225" s="194"/>
      <c r="AJ225" s="194"/>
      <c r="AK225" s="194"/>
      <c r="AL225" s="194"/>
      <c r="AM225" s="194"/>
      <c r="AN225" s="194"/>
      <c r="AO225" s="194"/>
      <c r="AP225" s="194"/>
      <c r="AQ225" s="194"/>
      <c r="AR225" s="194"/>
      <c r="AS225" s="194"/>
      <c r="AT225" s="194"/>
      <c r="AU225" s="194"/>
      <c r="AV225" s="194"/>
      <c r="AW225" s="194"/>
      <c r="AX225" s="194"/>
      <c r="AY225" s="194"/>
      <c r="AZ225" s="194"/>
      <c r="BA225" s="194"/>
      <c r="BB225" s="194"/>
      <c r="BC225" s="194"/>
      <c r="BD225" s="194"/>
      <c r="BE225" s="194"/>
      <c r="BF225" s="194"/>
      <c r="BG225" s="194"/>
      <c r="BH225" s="194"/>
      <c r="BI225" s="194"/>
      <c r="BJ225" s="194"/>
      <c r="BK225" s="194"/>
      <c r="BL225" s="194"/>
      <c r="BM225" s="194"/>
      <c r="BN225" s="194"/>
      <c r="BO225" s="194"/>
      <c r="BP225" s="194"/>
      <c r="BQ225" s="194"/>
    </row>
    <row r="226" spans="1:69" x14ac:dyDescent="0.25">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c r="AH226" s="194"/>
      <c r="AI226" s="194"/>
      <c r="AJ226" s="194"/>
      <c r="AK226" s="194"/>
      <c r="AL226" s="194"/>
      <c r="AM226" s="194"/>
      <c r="AN226" s="194"/>
      <c r="AO226" s="194"/>
      <c r="AP226" s="194"/>
      <c r="AQ226" s="194"/>
      <c r="AR226" s="194"/>
      <c r="AS226" s="194"/>
      <c r="AT226" s="194"/>
      <c r="AU226" s="194"/>
      <c r="AV226" s="194"/>
      <c r="AW226" s="194"/>
      <c r="AX226" s="194"/>
      <c r="AY226" s="194"/>
      <c r="AZ226" s="194"/>
      <c r="BA226" s="194"/>
      <c r="BB226" s="194"/>
      <c r="BC226" s="194"/>
      <c r="BD226" s="194"/>
      <c r="BE226" s="194"/>
      <c r="BF226" s="194"/>
      <c r="BG226" s="194"/>
      <c r="BH226" s="194"/>
      <c r="BI226" s="194"/>
      <c r="BJ226" s="194"/>
      <c r="BK226" s="194"/>
      <c r="BL226" s="194"/>
      <c r="BM226" s="194"/>
      <c r="BN226" s="194"/>
      <c r="BO226" s="194"/>
      <c r="BP226" s="194"/>
      <c r="BQ226" s="194"/>
    </row>
    <row r="227" spans="1:69" x14ac:dyDescent="0.25">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c r="AG227" s="194"/>
      <c r="AH227" s="194"/>
      <c r="AI227" s="194"/>
      <c r="AJ227" s="194"/>
      <c r="AK227" s="194"/>
      <c r="AL227" s="194"/>
      <c r="AM227" s="194"/>
      <c r="AN227" s="194"/>
      <c r="AO227" s="194"/>
      <c r="AP227" s="194"/>
      <c r="AQ227" s="194"/>
      <c r="AR227" s="194"/>
      <c r="AS227" s="194"/>
      <c r="AT227" s="194"/>
      <c r="AU227" s="194"/>
      <c r="AV227" s="194"/>
      <c r="AW227" s="194"/>
      <c r="AX227" s="194"/>
      <c r="AY227" s="194"/>
      <c r="AZ227" s="194"/>
      <c r="BA227" s="194"/>
      <c r="BB227" s="194"/>
      <c r="BC227" s="194"/>
      <c r="BD227" s="194"/>
      <c r="BE227" s="194"/>
      <c r="BF227" s="194"/>
      <c r="BG227" s="194"/>
      <c r="BH227" s="194"/>
      <c r="BI227" s="194"/>
      <c r="BJ227" s="194"/>
      <c r="BK227" s="194"/>
      <c r="BL227" s="194"/>
      <c r="BM227" s="194"/>
      <c r="BN227" s="194"/>
      <c r="BO227" s="194"/>
      <c r="BP227" s="194"/>
      <c r="BQ227" s="194"/>
    </row>
    <row r="228" spans="1:69" x14ac:dyDescent="0.25">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4"/>
      <c r="AG228" s="194"/>
      <c r="AH228" s="194"/>
      <c r="AI228" s="194"/>
      <c r="AJ228" s="194"/>
      <c r="AK228" s="194"/>
      <c r="AL228" s="194"/>
      <c r="AM228" s="194"/>
      <c r="AN228" s="194"/>
      <c r="AO228" s="194"/>
      <c r="AP228" s="194"/>
      <c r="AQ228" s="194"/>
      <c r="AR228" s="194"/>
      <c r="AS228" s="194"/>
      <c r="AT228" s="194"/>
      <c r="AU228" s="194"/>
      <c r="AV228" s="194"/>
      <c r="AW228" s="194"/>
      <c r="AX228" s="194"/>
      <c r="AY228" s="194"/>
      <c r="AZ228" s="194"/>
      <c r="BA228" s="194"/>
      <c r="BB228" s="194"/>
      <c r="BC228" s="194"/>
      <c r="BD228" s="194"/>
      <c r="BE228" s="194"/>
      <c r="BF228" s="194"/>
      <c r="BG228" s="194"/>
      <c r="BH228" s="194"/>
      <c r="BI228" s="194"/>
      <c r="BJ228" s="194"/>
      <c r="BK228" s="194"/>
      <c r="BL228" s="194"/>
      <c r="BM228" s="194"/>
      <c r="BN228" s="194"/>
      <c r="BO228" s="194"/>
      <c r="BP228" s="194"/>
      <c r="BQ228" s="194"/>
    </row>
    <row r="229" spans="1:69" x14ac:dyDescent="0.25">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E229" s="194"/>
      <c r="AF229" s="194"/>
      <c r="AG229" s="194"/>
      <c r="AH229" s="194"/>
      <c r="AI229" s="194"/>
      <c r="AJ229" s="194"/>
      <c r="AK229" s="194"/>
      <c r="AL229" s="194"/>
      <c r="AM229" s="194"/>
      <c r="AN229" s="194"/>
      <c r="AO229" s="194"/>
      <c r="AP229" s="194"/>
      <c r="AQ229" s="194"/>
      <c r="AR229" s="194"/>
      <c r="AS229" s="194"/>
      <c r="AT229" s="194"/>
      <c r="AU229" s="194"/>
      <c r="AV229" s="194"/>
      <c r="AW229" s="194"/>
      <c r="AX229" s="194"/>
      <c r="AY229" s="194"/>
      <c r="AZ229" s="194"/>
      <c r="BA229" s="194"/>
      <c r="BB229" s="194"/>
      <c r="BC229" s="194"/>
      <c r="BD229" s="194"/>
      <c r="BE229" s="194"/>
      <c r="BF229" s="194"/>
      <c r="BG229" s="194"/>
      <c r="BH229" s="194"/>
      <c r="BI229" s="194"/>
      <c r="BJ229" s="194"/>
      <c r="BK229" s="194"/>
      <c r="BL229" s="194"/>
      <c r="BM229" s="194"/>
      <c r="BN229" s="194"/>
      <c r="BO229" s="194"/>
      <c r="BP229" s="194"/>
      <c r="BQ229" s="194"/>
    </row>
    <row r="230" spans="1:69" x14ac:dyDescent="0.25">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94"/>
      <c r="AG230" s="194"/>
      <c r="AH230" s="194"/>
      <c r="AI230" s="194"/>
      <c r="AJ230" s="194"/>
      <c r="AK230" s="194"/>
      <c r="AL230" s="194"/>
      <c r="AM230" s="194"/>
      <c r="AN230" s="194"/>
      <c r="AO230" s="194"/>
      <c r="AP230" s="194"/>
      <c r="AQ230" s="194"/>
      <c r="AR230" s="194"/>
      <c r="AS230" s="194"/>
      <c r="AT230" s="194"/>
      <c r="AU230" s="194"/>
      <c r="AV230" s="194"/>
      <c r="AW230" s="194"/>
      <c r="AX230" s="194"/>
      <c r="AY230" s="194"/>
      <c r="AZ230" s="194"/>
      <c r="BA230" s="194"/>
      <c r="BB230" s="194"/>
      <c r="BC230" s="194"/>
      <c r="BD230" s="194"/>
      <c r="BE230" s="194"/>
      <c r="BF230" s="194"/>
      <c r="BG230" s="194"/>
      <c r="BH230" s="194"/>
      <c r="BI230" s="194"/>
      <c r="BJ230" s="194"/>
      <c r="BK230" s="194"/>
      <c r="BL230" s="194"/>
      <c r="BM230" s="194"/>
      <c r="BN230" s="194"/>
      <c r="BO230" s="194"/>
      <c r="BP230" s="194"/>
      <c r="BQ230" s="194"/>
    </row>
    <row r="231" spans="1:69" x14ac:dyDescent="0.25">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c r="AH231" s="194"/>
      <c r="AI231" s="194"/>
      <c r="AJ231" s="194"/>
      <c r="AK231" s="194"/>
      <c r="AL231" s="194"/>
      <c r="AM231" s="194"/>
      <c r="AN231" s="194"/>
      <c r="AO231" s="194"/>
      <c r="AP231" s="194"/>
      <c r="AQ231" s="194"/>
      <c r="AR231" s="194"/>
      <c r="AS231" s="194"/>
      <c r="AT231" s="194"/>
      <c r="AU231" s="194"/>
      <c r="AV231" s="194"/>
      <c r="AW231" s="194"/>
      <c r="AX231" s="194"/>
      <c r="AY231" s="194"/>
      <c r="AZ231" s="194"/>
      <c r="BA231" s="194"/>
      <c r="BB231" s="194"/>
      <c r="BC231" s="194"/>
      <c r="BD231" s="194"/>
      <c r="BE231" s="194"/>
      <c r="BF231" s="194"/>
      <c r="BG231" s="194"/>
      <c r="BH231" s="194"/>
      <c r="BI231" s="194"/>
      <c r="BJ231" s="194"/>
      <c r="BK231" s="194"/>
      <c r="BL231" s="194"/>
      <c r="BM231" s="194"/>
      <c r="BN231" s="194"/>
      <c r="BO231" s="194"/>
      <c r="BP231" s="194"/>
      <c r="BQ231" s="194"/>
    </row>
    <row r="232" spans="1:69" x14ac:dyDescent="0.25">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c r="AG232" s="194"/>
      <c r="AH232" s="194"/>
      <c r="AI232" s="194"/>
      <c r="AJ232" s="194"/>
      <c r="AK232" s="194"/>
      <c r="AL232" s="194"/>
      <c r="AM232" s="194"/>
      <c r="AN232" s="194"/>
      <c r="AO232" s="194"/>
      <c r="AP232" s="194"/>
      <c r="AQ232" s="194"/>
      <c r="AR232" s="194"/>
      <c r="AS232" s="194"/>
      <c r="AT232" s="194"/>
      <c r="AU232" s="194"/>
      <c r="AV232" s="194"/>
      <c r="AW232" s="194"/>
      <c r="AX232" s="194"/>
      <c r="AY232" s="194"/>
      <c r="AZ232" s="194"/>
      <c r="BA232" s="194"/>
      <c r="BB232" s="194"/>
      <c r="BC232" s="194"/>
      <c r="BD232" s="194"/>
      <c r="BE232" s="194"/>
      <c r="BF232" s="194"/>
      <c r="BG232" s="194"/>
      <c r="BH232" s="194"/>
      <c r="BI232" s="194"/>
      <c r="BJ232" s="194"/>
      <c r="BK232" s="194"/>
      <c r="BL232" s="194"/>
      <c r="BM232" s="194"/>
      <c r="BN232" s="194"/>
      <c r="BO232" s="194"/>
      <c r="BP232" s="194"/>
      <c r="BQ232" s="194"/>
    </row>
    <row r="233" spans="1:69" x14ac:dyDescent="0.25">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E233" s="194"/>
      <c r="AF233" s="194"/>
      <c r="AG233" s="194"/>
      <c r="AH233" s="194"/>
      <c r="AI233" s="194"/>
      <c r="AJ233" s="194"/>
      <c r="AK233" s="194"/>
      <c r="AL233" s="194"/>
      <c r="AM233" s="194"/>
      <c r="AN233" s="194"/>
      <c r="AO233" s="194"/>
      <c r="AP233" s="194"/>
      <c r="AQ233" s="194"/>
      <c r="AR233" s="194"/>
      <c r="AS233" s="194"/>
      <c r="AT233" s="194"/>
      <c r="AU233" s="194"/>
      <c r="AV233" s="194"/>
      <c r="AW233" s="194"/>
      <c r="AX233" s="194"/>
      <c r="AY233" s="194"/>
      <c r="AZ233" s="194"/>
      <c r="BA233" s="194"/>
      <c r="BB233" s="194"/>
      <c r="BC233" s="194"/>
      <c r="BD233" s="194"/>
      <c r="BE233" s="194"/>
      <c r="BF233" s="194"/>
      <c r="BG233" s="194"/>
      <c r="BH233" s="194"/>
      <c r="BI233" s="194"/>
      <c r="BJ233" s="194"/>
      <c r="BK233" s="194"/>
      <c r="BL233" s="194"/>
      <c r="BM233" s="194"/>
      <c r="BN233" s="194"/>
      <c r="BO233" s="194"/>
      <c r="BP233" s="194"/>
      <c r="BQ233" s="194"/>
    </row>
    <row r="234" spans="1:69" x14ac:dyDescent="0.25">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194"/>
      <c r="AF234" s="194"/>
      <c r="AG234" s="194"/>
      <c r="AH234" s="194"/>
      <c r="AI234" s="194"/>
      <c r="AJ234" s="194"/>
      <c r="AK234" s="194"/>
      <c r="AL234" s="194"/>
      <c r="AM234" s="194"/>
      <c r="AN234" s="194"/>
      <c r="AO234" s="194"/>
      <c r="AP234" s="194"/>
      <c r="AQ234" s="194"/>
      <c r="AR234" s="194"/>
      <c r="AS234" s="194"/>
      <c r="AT234" s="194"/>
      <c r="AU234" s="194"/>
      <c r="AV234" s="194"/>
      <c r="AW234" s="194"/>
      <c r="AX234" s="194"/>
      <c r="AY234" s="194"/>
      <c r="AZ234" s="194"/>
      <c r="BA234" s="194"/>
      <c r="BB234" s="194"/>
      <c r="BC234" s="194"/>
      <c r="BD234" s="194"/>
      <c r="BE234" s="194"/>
      <c r="BF234" s="194"/>
      <c r="BG234" s="194"/>
      <c r="BH234" s="194"/>
      <c r="BI234" s="194"/>
      <c r="BJ234" s="194"/>
      <c r="BK234" s="194"/>
      <c r="BL234" s="194"/>
      <c r="BM234" s="194"/>
      <c r="BN234" s="194"/>
      <c r="BO234" s="194"/>
      <c r="BP234" s="194"/>
      <c r="BQ234" s="194"/>
    </row>
    <row r="235" spans="1:69" x14ac:dyDescent="0.25">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c r="AG235" s="194"/>
      <c r="AH235" s="194"/>
      <c r="AI235" s="194"/>
      <c r="AJ235" s="194"/>
      <c r="AK235" s="194"/>
      <c r="AL235" s="194"/>
      <c r="AM235" s="194"/>
      <c r="AN235" s="194"/>
      <c r="AO235" s="194"/>
      <c r="AP235" s="194"/>
      <c r="AQ235" s="194"/>
      <c r="AR235" s="194"/>
      <c r="AS235" s="194"/>
      <c r="AT235" s="194"/>
      <c r="AU235" s="194"/>
      <c r="AV235" s="194"/>
      <c r="AW235" s="194"/>
      <c r="AX235" s="194"/>
      <c r="AY235" s="194"/>
      <c r="AZ235" s="194"/>
      <c r="BA235" s="194"/>
      <c r="BB235" s="194"/>
      <c r="BC235" s="194"/>
      <c r="BD235" s="194"/>
      <c r="BE235" s="194"/>
      <c r="BF235" s="194"/>
      <c r="BG235" s="194"/>
      <c r="BH235" s="194"/>
      <c r="BI235" s="194"/>
      <c r="BJ235" s="194"/>
      <c r="BK235" s="194"/>
      <c r="BL235" s="194"/>
      <c r="BM235" s="194"/>
      <c r="BN235" s="194"/>
      <c r="BO235" s="194"/>
      <c r="BP235" s="194"/>
      <c r="BQ235" s="194"/>
    </row>
    <row r="236" spans="1:69" x14ac:dyDescent="0.25">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c r="AK236" s="194"/>
      <c r="AL236" s="194"/>
      <c r="AM236" s="194"/>
      <c r="AN236" s="194"/>
      <c r="AO236" s="194"/>
      <c r="AP236" s="194"/>
      <c r="AQ236" s="194"/>
      <c r="AR236" s="194"/>
      <c r="AS236" s="194"/>
      <c r="AT236" s="194"/>
      <c r="AU236" s="194"/>
      <c r="AV236" s="194"/>
      <c r="AW236" s="194"/>
      <c r="AX236" s="194"/>
      <c r="AY236" s="194"/>
      <c r="AZ236" s="194"/>
      <c r="BA236" s="194"/>
      <c r="BB236" s="194"/>
      <c r="BC236" s="194"/>
      <c r="BD236" s="194"/>
      <c r="BE236" s="194"/>
      <c r="BF236" s="194"/>
      <c r="BG236" s="194"/>
      <c r="BH236" s="194"/>
      <c r="BI236" s="194"/>
      <c r="BJ236" s="194"/>
      <c r="BK236" s="194"/>
      <c r="BL236" s="194"/>
      <c r="BM236" s="194"/>
      <c r="BN236" s="194"/>
      <c r="BO236" s="194"/>
      <c r="BP236" s="194"/>
      <c r="BQ236" s="194"/>
    </row>
    <row r="237" spans="1:69" x14ac:dyDescent="0.25">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c r="AG237" s="194"/>
      <c r="AH237" s="194"/>
      <c r="AI237" s="194"/>
      <c r="AJ237" s="194"/>
      <c r="AK237" s="194"/>
      <c r="AL237" s="194"/>
      <c r="AM237" s="194"/>
      <c r="AN237" s="194"/>
      <c r="AO237" s="194"/>
      <c r="AP237" s="194"/>
      <c r="AQ237" s="194"/>
      <c r="AR237" s="194"/>
      <c r="AS237" s="194"/>
      <c r="AT237" s="194"/>
      <c r="AU237" s="194"/>
      <c r="AV237" s="194"/>
      <c r="AW237" s="194"/>
      <c r="AX237" s="194"/>
      <c r="AY237" s="194"/>
      <c r="AZ237" s="194"/>
      <c r="BA237" s="194"/>
      <c r="BB237" s="194"/>
      <c r="BC237" s="194"/>
      <c r="BD237" s="194"/>
      <c r="BE237" s="194"/>
      <c r="BF237" s="194"/>
      <c r="BG237" s="194"/>
      <c r="BH237" s="194"/>
      <c r="BI237" s="194"/>
      <c r="BJ237" s="194"/>
      <c r="BK237" s="194"/>
      <c r="BL237" s="194"/>
      <c r="BM237" s="194"/>
      <c r="BN237" s="194"/>
      <c r="BO237" s="194"/>
      <c r="BP237" s="194"/>
      <c r="BQ237" s="194"/>
    </row>
    <row r="238" spans="1:69" x14ac:dyDescent="0.25">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c r="AH238" s="194"/>
      <c r="AI238" s="194"/>
      <c r="AJ238" s="194"/>
      <c r="AK238" s="194"/>
      <c r="AL238" s="194"/>
      <c r="AM238" s="194"/>
      <c r="AN238" s="194"/>
      <c r="AO238" s="194"/>
      <c r="AP238" s="194"/>
      <c r="AQ238" s="194"/>
      <c r="AR238" s="194"/>
      <c r="AS238" s="194"/>
      <c r="AT238" s="194"/>
      <c r="AU238" s="194"/>
      <c r="AV238" s="194"/>
      <c r="AW238" s="194"/>
      <c r="AX238" s="194"/>
      <c r="AY238" s="194"/>
      <c r="AZ238" s="194"/>
      <c r="BA238" s="194"/>
      <c r="BB238" s="194"/>
      <c r="BC238" s="194"/>
      <c r="BD238" s="194"/>
      <c r="BE238" s="194"/>
      <c r="BF238" s="194"/>
      <c r="BG238" s="194"/>
      <c r="BH238" s="194"/>
      <c r="BI238" s="194"/>
      <c r="BJ238" s="194"/>
      <c r="BK238" s="194"/>
      <c r="BL238" s="194"/>
      <c r="BM238" s="194"/>
      <c r="BN238" s="194"/>
      <c r="BO238" s="194"/>
      <c r="BP238" s="194"/>
      <c r="BQ238" s="194"/>
    </row>
    <row r="239" spans="1:69" x14ac:dyDescent="0.25">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c r="AG239" s="194"/>
      <c r="AH239" s="194"/>
      <c r="AI239" s="194"/>
      <c r="AJ239" s="194"/>
      <c r="AK239" s="194"/>
      <c r="AL239" s="194"/>
      <c r="AM239" s="194"/>
      <c r="AN239" s="194"/>
      <c r="AO239" s="194"/>
      <c r="AP239" s="194"/>
      <c r="AQ239" s="194"/>
      <c r="AR239" s="194"/>
      <c r="AS239" s="194"/>
      <c r="AT239" s="194"/>
      <c r="AU239" s="194"/>
      <c r="AV239" s="194"/>
      <c r="AW239" s="194"/>
      <c r="AX239" s="194"/>
      <c r="AY239" s="194"/>
      <c r="AZ239" s="194"/>
      <c r="BA239" s="194"/>
      <c r="BB239" s="194"/>
      <c r="BC239" s="194"/>
      <c r="BD239" s="194"/>
      <c r="BE239" s="194"/>
      <c r="BF239" s="194"/>
      <c r="BG239" s="194"/>
      <c r="BH239" s="194"/>
      <c r="BI239" s="194"/>
      <c r="BJ239" s="194"/>
      <c r="BK239" s="194"/>
      <c r="BL239" s="194"/>
      <c r="BM239" s="194"/>
      <c r="BN239" s="194"/>
      <c r="BO239" s="194"/>
      <c r="BP239" s="194"/>
      <c r="BQ239" s="194"/>
    </row>
    <row r="240" spans="1:69" x14ac:dyDescent="0.25">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c r="AG240" s="194"/>
      <c r="AH240" s="194"/>
      <c r="AI240" s="194"/>
      <c r="AJ240" s="194"/>
      <c r="AK240" s="194"/>
      <c r="AL240" s="194"/>
      <c r="AM240" s="194"/>
      <c r="AN240" s="194"/>
      <c r="AO240" s="194"/>
      <c r="AP240" s="194"/>
      <c r="AQ240" s="194"/>
      <c r="AR240" s="194"/>
      <c r="AS240" s="194"/>
      <c r="AT240" s="194"/>
      <c r="AU240" s="194"/>
      <c r="AV240" s="194"/>
      <c r="AW240" s="194"/>
      <c r="AX240" s="194"/>
      <c r="AY240" s="194"/>
      <c r="AZ240" s="194"/>
      <c r="BA240" s="194"/>
      <c r="BB240" s="194"/>
      <c r="BC240" s="194"/>
      <c r="BD240" s="194"/>
      <c r="BE240" s="194"/>
      <c r="BF240" s="194"/>
      <c r="BG240" s="194"/>
      <c r="BH240" s="194"/>
      <c r="BI240" s="194"/>
      <c r="BJ240" s="194"/>
      <c r="BK240" s="194"/>
      <c r="BL240" s="194"/>
      <c r="BM240" s="194"/>
      <c r="BN240" s="194"/>
      <c r="BO240" s="194"/>
      <c r="BP240" s="194"/>
      <c r="BQ240" s="194"/>
    </row>
    <row r="241" spans="1:69" x14ac:dyDescent="0.25">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c r="AH241" s="194"/>
      <c r="AI241" s="194"/>
      <c r="AJ241" s="194"/>
      <c r="AK241" s="194"/>
      <c r="AL241" s="194"/>
      <c r="AM241" s="194"/>
      <c r="AN241" s="194"/>
      <c r="AO241" s="194"/>
      <c r="AP241" s="194"/>
      <c r="AQ241" s="194"/>
      <c r="AR241" s="194"/>
      <c r="AS241" s="194"/>
      <c r="AT241" s="194"/>
      <c r="AU241" s="194"/>
      <c r="AV241" s="194"/>
      <c r="AW241" s="194"/>
      <c r="AX241" s="194"/>
      <c r="AY241" s="194"/>
      <c r="AZ241" s="194"/>
      <c r="BA241" s="194"/>
      <c r="BB241" s="194"/>
      <c r="BC241" s="194"/>
      <c r="BD241" s="194"/>
      <c r="BE241" s="194"/>
      <c r="BF241" s="194"/>
      <c r="BG241" s="194"/>
      <c r="BH241" s="194"/>
      <c r="BI241" s="194"/>
      <c r="BJ241" s="194"/>
      <c r="BK241" s="194"/>
      <c r="BL241" s="194"/>
      <c r="BM241" s="194"/>
      <c r="BN241" s="194"/>
      <c r="BO241" s="194"/>
      <c r="BP241" s="194"/>
      <c r="BQ241" s="194"/>
    </row>
    <row r="242" spans="1:69" x14ac:dyDescent="0.25">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94"/>
      <c r="AB242" s="194"/>
      <c r="AC242" s="194"/>
      <c r="AD242" s="194"/>
      <c r="AE242" s="194"/>
      <c r="AF242" s="194"/>
      <c r="AG242" s="194"/>
      <c r="AH242" s="194"/>
      <c r="AI242" s="194"/>
      <c r="AJ242" s="194"/>
      <c r="AK242" s="194"/>
      <c r="AL242" s="194"/>
      <c r="AM242" s="194"/>
      <c r="AN242" s="194"/>
      <c r="AO242" s="194"/>
      <c r="AP242" s="194"/>
      <c r="AQ242" s="194"/>
      <c r="AR242" s="194"/>
      <c r="AS242" s="194"/>
      <c r="AT242" s="194"/>
      <c r="AU242" s="194"/>
      <c r="AV242" s="194"/>
      <c r="AW242" s="194"/>
      <c r="AX242" s="194"/>
      <c r="AY242" s="194"/>
      <c r="AZ242" s="194"/>
      <c r="BA242" s="194"/>
      <c r="BB242" s="194"/>
      <c r="BC242" s="194"/>
      <c r="BD242" s="194"/>
      <c r="BE242" s="194"/>
      <c r="BF242" s="194"/>
      <c r="BG242" s="194"/>
      <c r="BH242" s="194"/>
      <c r="BI242" s="194"/>
      <c r="BJ242" s="194"/>
      <c r="BK242" s="194"/>
      <c r="BL242" s="194"/>
      <c r="BM242" s="194"/>
      <c r="BN242" s="194"/>
      <c r="BO242" s="194"/>
      <c r="BP242" s="194"/>
      <c r="BQ242" s="194"/>
    </row>
    <row r="243" spans="1:69" x14ac:dyDescent="0.25">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c r="AG243" s="194"/>
      <c r="AH243" s="194"/>
      <c r="AI243" s="194"/>
      <c r="AJ243" s="194"/>
      <c r="AK243" s="194"/>
      <c r="AL243" s="194"/>
      <c r="AM243" s="194"/>
      <c r="AN243" s="194"/>
      <c r="AO243" s="194"/>
      <c r="AP243" s="194"/>
      <c r="AQ243" s="194"/>
      <c r="AR243" s="194"/>
      <c r="AS243" s="194"/>
      <c r="AT243" s="194"/>
      <c r="AU243" s="194"/>
      <c r="AV243" s="194"/>
      <c r="AW243" s="194"/>
      <c r="AX243" s="194"/>
      <c r="AY243" s="194"/>
      <c r="AZ243" s="194"/>
      <c r="BA243" s="194"/>
      <c r="BB243" s="194"/>
      <c r="BC243" s="194"/>
      <c r="BD243" s="194"/>
      <c r="BE243" s="194"/>
      <c r="BF243" s="194"/>
      <c r="BG243" s="194"/>
      <c r="BH243" s="194"/>
      <c r="BI243" s="194"/>
      <c r="BJ243" s="194"/>
      <c r="BK243" s="194"/>
      <c r="BL243" s="194"/>
      <c r="BM243" s="194"/>
      <c r="BN243" s="194"/>
      <c r="BO243" s="194"/>
      <c r="BP243" s="194"/>
      <c r="BQ243" s="194"/>
    </row>
    <row r="244" spans="1:69" x14ac:dyDescent="0.25">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194"/>
      <c r="AG244" s="194"/>
      <c r="AH244" s="194"/>
      <c r="AI244" s="194"/>
      <c r="AJ244" s="194"/>
      <c r="AK244" s="194"/>
      <c r="AL244" s="194"/>
      <c r="AM244" s="194"/>
      <c r="AN244" s="194"/>
      <c r="AO244" s="194"/>
      <c r="AP244" s="194"/>
      <c r="AQ244" s="194"/>
      <c r="AR244" s="194"/>
      <c r="AS244" s="194"/>
      <c r="AT244" s="194"/>
      <c r="AU244" s="194"/>
      <c r="AV244" s="194"/>
      <c r="AW244" s="194"/>
      <c r="AX244" s="194"/>
      <c r="AY244" s="194"/>
      <c r="AZ244" s="194"/>
      <c r="BA244" s="194"/>
      <c r="BB244" s="194"/>
      <c r="BC244" s="194"/>
      <c r="BD244" s="194"/>
      <c r="BE244" s="194"/>
      <c r="BF244" s="194"/>
      <c r="BG244" s="194"/>
      <c r="BH244" s="194"/>
      <c r="BI244" s="194"/>
      <c r="BJ244" s="194"/>
      <c r="BK244" s="194"/>
      <c r="BL244" s="194"/>
      <c r="BM244" s="194"/>
      <c r="BN244" s="194"/>
      <c r="BO244" s="194"/>
      <c r="BP244" s="194"/>
      <c r="BQ244" s="194"/>
    </row>
    <row r="245" spans="1:69" x14ac:dyDescent="0.25">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c r="AG245" s="194"/>
      <c r="AH245" s="194"/>
      <c r="AI245" s="194"/>
      <c r="AJ245" s="194"/>
      <c r="AK245" s="194"/>
      <c r="AL245" s="194"/>
      <c r="AM245" s="194"/>
      <c r="AN245" s="194"/>
      <c r="AO245" s="194"/>
      <c r="AP245" s="194"/>
      <c r="AQ245" s="194"/>
      <c r="AR245" s="194"/>
      <c r="AS245" s="194"/>
      <c r="AT245" s="194"/>
      <c r="AU245" s="194"/>
      <c r="AV245" s="194"/>
      <c r="AW245" s="194"/>
      <c r="AX245" s="194"/>
      <c r="AY245" s="194"/>
      <c r="AZ245" s="194"/>
      <c r="BA245" s="194"/>
      <c r="BB245" s="194"/>
      <c r="BC245" s="194"/>
      <c r="BD245" s="194"/>
      <c r="BE245" s="194"/>
      <c r="BF245" s="194"/>
      <c r="BG245" s="194"/>
      <c r="BH245" s="194"/>
      <c r="BI245" s="194"/>
      <c r="BJ245" s="194"/>
      <c r="BK245" s="194"/>
      <c r="BL245" s="194"/>
      <c r="BM245" s="194"/>
      <c r="BN245" s="194"/>
      <c r="BO245" s="194"/>
      <c r="BP245" s="194"/>
      <c r="BQ245" s="194"/>
    </row>
    <row r="246" spans="1:69" x14ac:dyDescent="0.25">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c r="AG246" s="194"/>
      <c r="AH246" s="194"/>
      <c r="AI246" s="194"/>
      <c r="AJ246" s="194"/>
      <c r="AK246" s="194"/>
      <c r="AL246" s="194"/>
      <c r="AM246" s="194"/>
      <c r="AN246" s="194"/>
      <c r="AO246" s="194"/>
      <c r="AP246" s="194"/>
      <c r="AQ246" s="194"/>
      <c r="AR246" s="194"/>
      <c r="AS246" s="194"/>
      <c r="AT246" s="194"/>
      <c r="AU246" s="194"/>
      <c r="AV246" s="194"/>
      <c r="AW246" s="194"/>
      <c r="AX246" s="194"/>
      <c r="AY246" s="194"/>
      <c r="AZ246" s="194"/>
      <c r="BA246" s="194"/>
      <c r="BB246" s="194"/>
      <c r="BC246" s="194"/>
      <c r="BD246" s="194"/>
      <c r="BE246" s="194"/>
      <c r="BF246" s="194"/>
      <c r="BG246" s="194"/>
      <c r="BH246" s="194"/>
      <c r="BI246" s="194"/>
      <c r="BJ246" s="194"/>
      <c r="BK246" s="194"/>
      <c r="BL246" s="194"/>
      <c r="BM246" s="194"/>
      <c r="BN246" s="194"/>
      <c r="BO246" s="194"/>
      <c r="BP246" s="194"/>
      <c r="BQ246" s="194"/>
    </row>
    <row r="247" spans="1:69" x14ac:dyDescent="0.25">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E247" s="194"/>
      <c r="AF247" s="194"/>
      <c r="AG247" s="194"/>
      <c r="AH247" s="194"/>
      <c r="AI247" s="194"/>
      <c r="AJ247" s="194"/>
      <c r="AK247" s="194"/>
      <c r="AL247" s="194"/>
      <c r="AM247" s="194"/>
      <c r="AN247" s="194"/>
      <c r="AO247" s="194"/>
      <c r="AP247" s="194"/>
      <c r="AQ247" s="194"/>
      <c r="AR247" s="194"/>
      <c r="AS247" s="194"/>
      <c r="AT247" s="194"/>
      <c r="AU247" s="194"/>
      <c r="AV247" s="194"/>
      <c r="AW247" s="194"/>
      <c r="AX247" s="194"/>
      <c r="AY247" s="194"/>
      <c r="AZ247" s="194"/>
      <c r="BA247" s="194"/>
      <c r="BB247" s="194"/>
      <c r="BC247" s="194"/>
      <c r="BD247" s="194"/>
      <c r="BE247" s="194"/>
      <c r="BF247" s="194"/>
      <c r="BG247" s="194"/>
      <c r="BH247" s="194"/>
      <c r="BI247" s="194"/>
      <c r="BJ247" s="194"/>
      <c r="BK247" s="194"/>
      <c r="BL247" s="194"/>
      <c r="BM247" s="194"/>
      <c r="BN247" s="194"/>
      <c r="BO247" s="194"/>
      <c r="BP247" s="194"/>
      <c r="BQ247" s="194"/>
    </row>
    <row r="248" spans="1:69" x14ac:dyDescent="0.25">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c r="AG248" s="194"/>
      <c r="AH248" s="194"/>
      <c r="AI248" s="194"/>
      <c r="AJ248" s="194"/>
      <c r="AK248" s="194"/>
      <c r="AL248" s="194"/>
      <c r="AM248" s="194"/>
      <c r="AN248" s="194"/>
      <c r="AO248" s="194"/>
      <c r="AP248" s="194"/>
      <c r="AQ248" s="194"/>
      <c r="AR248" s="194"/>
      <c r="AS248" s="194"/>
      <c r="AT248" s="194"/>
      <c r="AU248" s="194"/>
      <c r="AV248" s="194"/>
      <c r="AW248" s="194"/>
      <c r="AX248" s="194"/>
      <c r="AY248" s="194"/>
      <c r="AZ248" s="194"/>
      <c r="BA248" s="194"/>
      <c r="BB248" s="194"/>
      <c r="BC248" s="194"/>
      <c r="BD248" s="194"/>
      <c r="BE248" s="194"/>
      <c r="BF248" s="194"/>
      <c r="BG248" s="194"/>
      <c r="BH248" s="194"/>
      <c r="BI248" s="194"/>
      <c r="BJ248" s="194"/>
      <c r="BK248" s="194"/>
      <c r="BL248" s="194"/>
      <c r="BM248" s="194"/>
      <c r="BN248" s="194"/>
      <c r="BO248" s="194"/>
      <c r="BP248" s="194"/>
      <c r="BQ248" s="194"/>
    </row>
    <row r="249" spans="1:69" x14ac:dyDescent="0.25">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94"/>
      <c r="AG249" s="194"/>
      <c r="AH249" s="194"/>
      <c r="AI249" s="194"/>
      <c r="AJ249" s="194"/>
      <c r="AK249" s="194"/>
      <c r="AL249" s="194"/>
      <c r="AM249" s="194"/>
      <c r="AN249" s="194"/>
      <c r="AO249" s="194"/>
      <c r="AP249" s="194"/>
      <c r="AQ249" s="194"/>
      <c r="AR249" s="194"/>
      <c r="AS249" s="194"/>
      <c r="AT249" s="194"/>
      <c r="AU249" s="194"/>
      <c r="AV249" s="194"/>
      <c r="AW249" s="194"/>
      <c r="AX249" s="194"/>
      <c r="AY249" s="194"/>
      <c r="AZ249" s="194"/>
      <c r="BA249" s="194"/>
      <c r="BB249" s="194"/>
      <c r="BC249" s="194"/>
      <c r="BD249" s="194"/>
      <c r="BE249" s="194"/>
      <c r="BF249" s="194"/>
      <c r="BG249" s="194"/>
      <c r="BH249" s="194"/>
      <c r="BI249" s="194"/>
      <c r="BJ249" s="194"/>
      <c r="BK249" s="194"/>
      <c r="BL249" s="194"/>
      <c r="BM249" s="194"/>
      <c r="BN249" s="194"/>
      <c r="BO249" s="194"/>
      <c r="BP249" s="194"/>
      <c r="BQ249" s="194"/>
    </row>
    <row r="250" spans="1:69" x14ac:dyDescent="0.25">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c r="AH250" s="194"/>
      <c r="AI250" s="194"/>
      <c r="AJ250" s="194"/>
      <c r="AK250" s="194"/>
      <c r="AL250" s="194"/>
      <c r="AM250" s="194"/>
      <c r="AN250" s="194"/>
      <c r="AO250" s="194"/>
      <c r="AP250" s="194"/>
      <c r="AQ250" s="194"/>
      <c r="AR250" s="194"/>
      <c r="AS250" s="194"/>
      <c r="AT250" s="194"/>
      <c r="AU250" s="194"/>
      <c r="AV250" s="194"/>
      <c r="AW250" s="194"/>
      <c r="AX250" s="194"/>
      <c r="AY250" s="194"/>
      <c r="AZ250" s="194"/>
      <c r="BA250" s="194"/>
      <c r="BB250" s="194"/>
      <c r="BC250" s="194"/>
      <c r="BD250" s="194"/>
      <c r="BE250" s="194"/>
      <c r="BF250" s="194"/>
      <c r="BG250" s="194"/>
      <c r="BH250" s="194"/>
      <c r="BI250" s="194"/>
      <c r="BJ250" s="194"/>
      <c r="BK250" s="194"/>
      <c r="BL250" s="194"/>
      <c r="BM250" s="194"/>
      <c r="BN250" s="194"/>
      <c r="BO250" s="194"/>
      <c r="BP250" s="194"/>
      <c r="BQ250" s="194"/>
    </row>
    <row r="251" spans="1:69" x14ac:dyDescent="0.25">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c r="AG251" s="194"/>
      <c r="AH251" s="194"/>
      <c r="AI251" s="194"/>
      <c r="AJ251" s="194"/>
      <c r="AK251" s="194"/>
      <c r="AL251" s="194"/>
      <c r="AM251" s="194"/>
      <c r="AN251" s="194"/>
      <c r="AO251" s="194"/>
      <c r="AP251" s="194"/>
      <c r="AQ251" s="194"/>
      <c r="AR251" s="194"/>
      <c r="AS251" s="194"/>
      <c r="AT251" s="194"/>
      <c r="AU251" s="194"/>
      <c r="AV251" s="194"/>
      <c r="AW251" s="194"/>
      <c r="AX251" s="194"/>
      <c r="AY251" s="194"/>
      <c r="AZ251" s="194"/>
      <c r="BA251" s="194"/>
      <c r="BB251" s="194"/>
      <c r="BC251" s="194"/>
      <c r="BD251" s="194"/>
      <c r="BE251" s="194"/>
      <c r="BF251" s="194"/>
      <c r="BG251" s="194"/>
      <c r="BH251" s="194"/>
      <c r="BI251" s="194"/>
      <c r="BJ251" s="194"/>
      <c r="BK251" s="194"/>
      <c r="BL251" s="194"/>
      <c r="BM251" s="194"/>
      <c r="BN251" s="194"/>
      <c r="BO251" s="194"/>
      <c r="BP251" s="194"/>
      <c r="BQ251" s="194"/>
    </row>
    <row r="252" spans="1:69" x14ac:dyDescent="0.25">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94"/>
      <c r="AK252" s="194"/>
      <c r="AL252" s="194"/>
      <c r="AM252" s="194"/>
      <c r="AN252" s="194"/>
      <c r="AO252" s="194"/>
      <c r="AP252" s="194"/>
      <c r="AQ252" s="194"/>
      <c r="AR252" s="194"/>
      <c r="AS252" s="194"/>
      <c r="AT252" s="194"/>
      <c r="AU252" s="194"/>
      <c r="AV252" s="194"/>
      <c r="AW252" s="194"/>
      <c r="AX252" s="194"/>
      <c r="AY252" s="194"/>
      <c r="AZ252" s="194"/>
      <c r="BA252" s="194"/>
      <c r="BB252" s="194"/>
      <c r="BC252" s="194"/>
      <c r="BD252" s="194"/>
      <c r="BE252" s="194"/>
      <c r="BF252" s="194"/>
      <c r="BG252" s="194"/>
      <c r="BH252" s="194"/>
      <c r="BI252" s="194"/>
      <c r="BJ252" s="194"/>
      <c r="BK252" s="194"/>
      <c r="BL252" s="194"/>
      <c r="BM252" s="194"/>
      <c r="BN252" s="194"/>
      <c r="BO252" s="194"/>
      <c r="BP252" s="194"/>
      <c r="BQ252" s="194"/>
    </row>
    <row r="253" spans="1:69" x14ac:dyDescent="0.25">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c r="AG253" s="194"/>
      <c r="AH253" s="194"/>
      <c r="AI253" s="194"/>
      <c r="AJ253" s="194"/>
      <c r="AK253" s="194"/>
      <c r="AL253" s="194"/>
      <c r="AM253" s="194"/>
      <c r="AN253" s="194"/>
      <c r="AO253" s="194"/>
      <c r="AP253" s="194"/>
      <c r="AQ253" s="194"/>
      <c r="AR253" s="194"/>
      <c r="AS253" s="194"/>
      <c r="AT253" s="194"/>
      <c r="AU253" s="194"/>
      <c r="AV253" s="194"/>
      <c r="AW253" s="194"/>
      <c r="AX253" s="194"/>
      <c r="AY253" s="194"/>
      <c r="AZ253" s="194"/>
      <c r="BA253" s="194"/>
      <c r="BB253" s="194"/>
      <c r="BC253" s="194"/>
      <c r="BD253" s="194"/>
      <c r="BE253" s="194"/>
      <c r="BF253" s="194"/>
      <c r="BG253" s="194"/>
      <c r="BH253" s="194"/>
      <c r="BI253" s="194"/>
      <c r="BJ253" s="194"/>
      <c r="BK253" s="194"/>
      <c r="BL253" s="194"/>
      <c r="BM253" s="194"/>
      <c r="BN253" s="194"/>
      <c r="BO253" s="194"/>
      <c r="BP253" s="194"/>
      <c r="BQ253" s="194"/>
    </row>
    <row r="254" spans="1:69" x14ac:dyDescent="0.25">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c r="AK254" s="194"/>
      <c r="AL254" s="194"/>
      <c r="AM254" s="194"/>
      <c r="AN254" s="194"/>
      <c r="AO254" s="194"/>
      <c r="AP254" s="194"/>
      <c r="AQ254" s="194"/>
      <c r="AR254" s="194"/>
      <c r="AS254" s="194"/>
      <c r="AT254" s="194"/>
      <c r="AU254" s="194"/>
      <c r="AV254" s="194"/>
      <c r="AW254" s="194"/>
      <c r="AX254" s="194"/>
      <c r="AY254" s="194"/>
      <c r="AZ254" s="194"/>
      <c r="BA254" s="194"/>
      <c r="BB254" s="194"/>
      <c r="BC254" s="194"/>
      <c r="BD254" s="194"/>
      <c r="BE254" s="194"/>
      <c r="BF254" s="194"/>
      <c r="BG254" s="194"/>
      <c r="BH254" s="194"/>
      <c r="BI254" s="194"/>
      <c r="BJ254" s="194"/>
      <c r="BK254" s="194"/>
      <c r="BL254" s="194"/>
      <c r="BM254" s="194"/>
      <c r="BN254" s="194"/>
      <c r="BO254" s="194"/>
      <c r="BP254" s="194"/>
      <c r="BQ254" s="194"/>
    </row>
    <row r="255" spans="1:69" x14ac:dyDescent="0.25">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E255" s="194"/>
      <c r="AF255" s="194"/>
      <c r="AG255" s="194"/>
      <c r="AH255" s="194"/>
      <c r="AI255" s="194"/>
      <c r="AJ255" s="194"/>
      <c r="AK255" s="194"/>
      <c r="AL255" s="194"/>
      <c r="AM255" s="194"/>
      <c r="AN255" s="194"/>
      <c r="AO255" s="194"/>
      <c r="AP255" s="194"/>
      <c r="AQ255" s="194"/>
      <c r="AR255" s="194"/>
      <c r="AS255" s="194"/>
      <c r="AT255" s="194"/>
      <c r="AU255" s="194"/>
      <c r="AV255" s="194"/>
      <c r="AW255" s="194"/>
      <c r="AX255" s="194"/>
      <c r="AY255" s="194"/>
      <c r="AZ255" s="194"/>
      <c r="BA255" s="194"/>
      <c r="BB255" s="194"/>
      <c r="BC255" s="194"/>
      <c r="BD255" s="194"/>
      <c r="BE255" s="194"/>
      <c r="BF255" s="194"/>
      <c r="BG255" s="194"/>
      <c r="BH255" s="194"/>
      <c r="BI255" s="194"/>
      <c r="BJ255" s="194"/>
      <c r="BK255" s="194"/>
      <c r="BL255" s="194"/>
      <c r="BM255" s="194"/>
      <c r="BN255" s="194"/>
      <c r="BO255" s="194"/>
      <c r="BP255" s="194"/>
      <c r="BQ255" s="194"/>
    </row>
    <row r="256" spans="1:69" x14ac:dyDescent="0.25">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E256" s="194"/>
      <c r="AF256" s="194"/>
      <c r="AG256" s="194"/>
      <c r="AH256" s="194"/>
      <c r="AI256" s="194"/>
      <c r="AJ256" s="194"/>
      <c r="AK256" s="194"/>
      <c r="AL256" s="194"/>
      <c r="AM256" s="194"/>
      <c r="AN256" s="194"/>
      <c r="AO256" s="194"/>
      <c r="AP256" s="194"/>
      <c r="AQ256" s="194"/>
      <c r="AR256" s="194"/>
      <c r="AS256" s="194"/>
      <c r="AT256" s="194"/>
      <c r="AU256" s="194"/>
      <c r="AV256" s="194"/>
      <c r="AW256" s="194"/>
      <c r="AX256" s="194"/>
      <c r="AY256" s="194"/>
      <c r="AZ256" s="194"/>
      <c r="BA256" s="194"/>
      <c r="BB256" s="194"/>
      <c r="BC256" s="194"/>
      <c r="BD256" s="194"/>
      <c r="BE256" s="194"/>
      <c r="BF256" s="194"/>
      <c r="BG256" s="194"/>
      <c r="BH256" s="194"/>
      <c r="BI256" s="194"/>
      <c r="BJ256" s="194"/>
      <c r="BK256" s="194"/>
      <c r="BL256" s="194"/>
      <c r="BM256" s="194"/>
      <c r="BN256" s="194"/>
      <c r="BO256" s="194"/>
      <c r="BP256" s="194"/>
      <c r="BQ256" s="194"/>
    </row>
    <row r="257" spans="1:69" x14ac:dyDescent="0.25">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c r="AG257" s="194"/>
      <c r="AH257" s="194"/>
      <c r="AI257" s="194"/>
      <c r="AJ257" s="194"/>
      <c r="AK257" s="194"/>
      <c r="AL257" s="194"/>
      <c r="AM257" s="194"/>
      <c r="AN257" s="194"/>
      <c r="AO257" s="194"/>
      <c r="AP257" s="194"/>
      <c r="AQ257" s="194"/>
      <c r="AR257" s="194"/>
      <c r="AS257" s="194"/>
      <c r="AT257" s="194"/>
      <c r="AU257" s="194"/>
      <c r="AV257" s="194"/>
      <c r="AW257" s="194"/>
      <c r="AX257" s="194"/>
      <c r="AY257" s="194"/>
      <c r="AZ257" s="194"/>
      <c r="BA257" s="194"/>
      <c r="BB257" s="194"/>
      <c r="BC257" s="194"/>
      <c r="BD257" s="194"/>
      <c r="BE257" s="194"/>
      <c r="BF257" s="194"/>
      <c r="BG257" s="194"/>
      <c r="BH257" s="194"/>
      <c r="BI257" s="194"/>
      <c r="BJ257" s="194"/>
      <c r="BK257" s="194"/>
      <c r="BL257" s="194"/>
      <c r="BM257" s="194"/>
      <c r="BN257" s="194"/>
      <c r="BO257" s="194"/>
      <c r="BP257" s="194"/>
      <c r="BQ257" s="194"/>
    </row>
    <row r="258" spans="1:69" x14ac:dyDescent="0.25">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c r="AH258" s="194"/>
      <c r="AI258" s="194"/>
      <c r="AJ258" s="194"/>
      <c r="AK258" s="194"/>
      <c r="AL258" s="194"/>
      <c r="AM258" s="194"/>
      <c r="AN258" s="194"/>
      <c r="AO258" s="194"/>
      <c r="AP258" s="194"/>
      <c r="AQ258" s="194"/>
      <c r="AR258" s="194"/>
      <c r="AS258" s="194"/>
      <c r="AT258" s="194"/>
      <c r="AU258" s="194"/>
      <c r="AV258" s="194"/>
      <c r="AW258" s="194"/>
      <c r="AX258" s="194"/>
      <c r="AY258" s="194"/>
      <c r="AZ258" s="194"/>
      <c r="BA258" s="194"/>
      <c r="BB258" s="194"/>
      <c r="BC258" s="194"/>
      <c r="BD258" s="194"/>
      <c r="BE258" s="194"/>
      <c r="BF258" s="194"/>
      <c r="BG258" s="194"/>
      <c r="BH258" s="194"/>
      <c r="BI258" s="194"/>
      <c r="BJ258" s="194"/>
      <c r="BK258" s="194"/>
      <c r="BL258" s="194"/>
      <c r="BM258" s="194"/>
      <c r="BN258" s="194"/>
      <c r="BO258" s="194"/>
      <c r="BP258" s="194"/>
      <c r="BQ258" s="194"/>
    </row>
    <row r="259" spans="1:69" x14ac:dyDescent="0.25">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c r="AG259" s="194"/>
      <c r="AH259" s="194"/>
      <c r="AI259" s="194"/>
      <c r="AJ259" s="194"/>
      <c r="AK259" s="194"/>
      <c r="AL259" s="194"/>
      <c r="AM259" s="194"/>
      <c r="AN259" s="194"/>
      <c r="AO259" s="194"/>
      <c r="AP259" s="194"/>
      <c r="AQ259" s="194"/>
      <c r="AR259" s="194"/>
      <c r="AS259" s="194"/>
      <c r="AT259" s="194"/>
      <c r="AU259" s="194"/>
      <c r="AV259" s="194"/>
      <c r="AW259" s="194"/>
      <c r="AX259" s="194"/>
      <c r="AY259" s="194"/>
      <c r="AZ259" s="194"/>
      <c r="BA259" s="194"/>
      <c r="BB259" s="194"/>
      <c r="BC259" s="194"/>
      <c r="BD259" s="194"/>
      <c r="BE259" s="194"/>
      <c r="BF259" s="194"/>
      <c r="BG259" s="194"/>
      <c r="BH259" s="194"/>
      <c r="BI259" s="194"/>
      <c r="BJ259" s="194"/>
      <c r="BK259" s="194"/>
      <c r="BL259" s="194"/>
      <c r="BM259" s="194"/>
      <c r="BN259" s="194"/>
      <c r="BO259" s="194"/>
      <c r="BP259" s="194"/>
      <c r="BQ259" s="194"/>
    </row>
    <row r="260" spans="1:69" x14ac:dyDescent="0.25">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c r="AG260" s="194"/>
      <c r="AH260" s="194"/>
      <c r="AI260" s="194"/>
      <c r="AJ260" s="194"/>
      <c r="AK260" s="194"/>
      <c r="AL260" s="194"/>
      <c r="AM260" s="194"/>
      <c r="AN260" s="194"/>
      <c r="AO260" s="194"/>
      <c r="AP260" s="194"/>
      <c r="AQ260" s="194"/>
      <c r="AR260" s="194"/>
      <c r="AS260" s="194"/>
      <c r="AT260" s="194"/>
      <c r="AU260" s="194"/>
      <c r="AV260" s="194"/>
      <c r="AW260" s="194"/>
      <c r="AX260" s="194"/>
      <c r="AY260" s="194"/>
      <c r="AZ260" s="194"/>
      <c r="BA260" s="194"/>
      <c r="BB260" s="194"/>
      <c r="BC260" s="194"/>
      <c r="BD260" s="194"/>
      <c r="BE260" s="194"/>
      <c r="BF260" s="194"/>
      <c r="BG260" s="194"/>
      <c r="BH260" s="194"/>
      <c r="BI260" s="194"/>
      <c r="BJ260" s="194"/>
      <c r="BK260" s="194"/>
      <c r="BL260" s="194"/>
      <c r="BM260" s="194"/>
      <c r="BN260" s="194"/>
      <c r="BO260" s="194"/>
      <c r="BP260" s="194"/>
      <c r="BQ260" s="194"/>
    </row>
    <row r="261" spans="1:69" x14ac:dyDescent="0.25">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c r="AG261" s="194"/>
      <c r="AH261" s="194"/>
      <c r="AI261" s="194"/>
      <c r="AJ261" s="194"/>
      <c r="AK261" s="194"/>
      <c r="AL261" s="194"/>
      <c r="AM261" s="194"/>
      <c r="AN261" s="194"/>
      <c r="AO261" s="194"/>
      <c r="AP261" s="194"/>
      <c r="AQ261" s="194"/>
      <c r="AR261" s="194"/>
      <c r="AS261" s="194"/>
      <c r="AT261" s="194"/>
      <c r="AU261" s="194"/>
      <c r="AV261" s="194"/>
      <c r="AW261" s="194"/>
      <c r="AX261" s="194"/>
      <c r="AY261" s="194"/>
      <c r="AZ261" s="194"/>
      <c r="BA261" s="194"/>
      <c r="BB261" s="194"/>
      <c r="BC261" s="194"/>
      <c r="BD261" s="194"/>
      <c r="BE261" s="194"/>
      <c r="BF261" s="194"/>
      <c r="BG261" s="194"/>
      <c r="BH261" s="194"/>
      <c r="BI261" s="194"/>
      <c r="BJ261" s="194"/>
      <c r="BK261" s="194"/>
      <c r="BL261" s="194"/>
      <c r="BM261" s="194"/>
      <c r="BN261" s="194"/>
      <c r="BO261" s="194"/>
      <c r="BP261" s="194"/>
      <c r="BQ261" s="194"/>
    </row>
    <row r="262" spans="1:69" x14ac:dyDescent="0.25">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c r="AH262" s="194"/>
      <c r="AI262" s="194"/>
      <c r="AJ262" s="194"/>
      <c r="AK262" s="194"/>
      <c r="AL262" s="194"/>
      <c r="AM262" s="194"/>
      <c r="AN262" s="194"/>
      <c r="AO262" s="194"/>
      <c r="AP262" s="194"/>
      <c r="AQ262" s="194"/>
      <c r="AR262" s="194"/>
      <c r="AS262" s="194"/>
      <c r="AT262" s="194"/>
      <c r="AU262" s="194"/>
      <c r="AV262" s="194"/>
      <c r="AW262" s="194"/>
      <c r="AX262" s="194"/>
      <c r="AY262" s="194"/>
      <c r="AZ262" s="194"/>
      <c r="BA262" s="194"/>
      <c r="BB262" s="194"/>
      <c r="BC262" s="194"/>
      <c r="BD262" s="194"/>
      <c r="BE262" s="194"/>
      <c r="BF262" s="194"/>
      <c r="BG262" s="194"/>
      <c r="BH262" s="194"/>
      <c r="BI262" s="194"/>
      <c r="BJ262" s="194"/>
      <c r="BK262" s="194"/>
      <c r="BL262" s="194"/>
      <c r="BM262" s="194"/>
      <c r="BN262" s="194"/>
      <c r="BO262" s="194"/>
      <c r="BP262" s="194"/>
      <c r="BQ262" s="194"/>
    </row>
    <row r="263" spans="1:69" x14ac:dyDescent="0.25">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c r="AG263" s="194"/>
      <c r="AH263" s="194"/>
      <c r="AI263" s="194"/>
      <c r="AJ263" s="194"/>
      <c r="AK263" s="194"/>
      <c r="AL263" s="194"/>
      <c r="AM263" s="194"/>
      <c r="AN263" s="194"/>
      <c r="AO263" s="194"/>
      <c r="AP263" s="194"/>
      <c r="AQ263" s="194"/>
      <c r="AR263" s="194"/>
      <c r="AS263" s="194"/>
      <c r="AT263" s="194"/>
      <c r="AU263" s="194"/>
      <c r="AV263" s="194"/>
      <c r="AW263" s="194"/>
      <c r="AX263" s="194"/>
      <c r="AY263" s="194"/>
      <c r="AZ263" s="194"/>
      <c r="BA263" s="194"/>
      <c r="BB263" s="194"/>
      <c r="BC263" s="194"/>
      <c r="BD263" s="194"/>
      <c r="BE263" s="194"/>
      <c r="BF263" s="194"/>
      <c r="BG263" s="194"/>
      <c r="BH263" s="194"/>
      <c r="BI263" s="194"/>
      <c r="BJ263" s="194"/>
      <c r="BK263" s="194"/>
      <c r="BL263" s="194"/>
      <c r="BM263" s="194"/>
      <c r="BN263" s="194"/>
      <c r="BO263" s="194"/>
      <c r="BP263" s="194"/>
      <c r="BQ263" s="194"/>
    </row>
    <row r="264" spans="1:69" x14ac:dyDescent="0.25">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c r="AG264" s="194"/>
      <c r="AH264" s="194"/>
      <c r="AI264" s="194"/>
      <c r="AJ264" s="194"/>
      <c r="AK264" s="194"/>
      <c r="AL264" s="194"/>
      <c r="AM264" s="194"/>
      <c r="AN264" s="194"/>
      <c r="AO264" s="194"/>
      <c r="AP264" s="194"/>
      <c r="AQ264" s="194"/>
      <c r="AR264" s="194"/>
      <c r="AS264" s="194"/>
      <c r="AT264" s="194"/>
      <c r="AU264" s="194"/>
      <c r="AV264" s="194"/>
      <c r="AW264" s="194"/>
      <c r="AX264" s="194"/>
      <c r="AY264" s="194"/>
      <c r="AZ264" s="194"/>
      <c r="BA264" s="194"/>
      <c r="BB264" s="194"/>
      <c r="BC264" s="194"/>
      <c r="BD264" s="194"/>
      <c r="BE264" s="194"/>
      <c r="BF264" s="194"/>
      <c r="BG264" s="194"/>
      <c r="BH264" s="194"/>
      <c r="BI264" s="194"/>
      <c r="BJ264" s="194"/>
      <c r="BK264" s="194"/>
      <c r="BL264" s="194"/>
      <c r="BM264" s="194"/>
      <c r="BN264" s="194"/>
      <c r="BO264" s="194"/>
      <c r="BP264" s="194"/>
      <c r="BQ264" s="194"/>
    </row>
    <row r="265" spans="1:69" x14ac:dyDescent="0.25">
      <c r="A265" s="194"/>
      <c r="B265" s="194"/>
      <c r="C265" s="194"/>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94"/>
      <c r="AB265" s="194"/>
      <c r="AC265" s="194"/>
      <c r="AD265" s="194"/>
      <c r="AE265" s="194"/>
      <c r="AF265" s="194"/>
      <c r="AG265" s="194"/>
      <c r="AH265" s="194"/>
      <c r="AI265" s="194"/>
      <c r="AJ265" s="194"/>
      <c r="AK265" s="194"/>
      <c r="AL265" s="194"/>
      <c r="AM265" s="194"/>
      <c r="AN265" s="194"/>
      <c r="AO265" s="194"/>
      <c r="AP265" s="194"/>
      <c r="AQ265" s="194"/>
      <c r="AR265" s="194"/>
      <c r="AS265" s="194"/>
      <c r="AT265" s="194"/>
      <c r="AU265" s="194"/>
      <c r="AV265" s="194"/>
      <c r="AW265" s="194"/>
      <c r="AX265" s="194"/>
      <c r="AY265" s="194"/>
      <c r="AZ265" s="194"/>
      <c r="BA265" s="194"/>
      <c r="BB265" s="194"/>
      <c r="BC265" s="194"/>
      <c r="BD265" s="194"/>
      <c r="BE265" s="194"/>
      <c r="BF265" s="194"/>
      <c r="BG265" s="194"/>
      <c r="BH265" s="194"/>
      <c r="BI265" s="194"/>
      <c r="BJ265" s="194"/>
      <c r="BK265" s="194"/>
      <c r="BL265" s="194"/>
      <c r="BM265" s="194"/>
      <c r="BN265" s="194"/>
      <c r="BO265" s="194"/>
      <c r="BP265" s="194"/>
      <c r="BQ265" s="194"/>
    </row>
    <row r="266" spans="1:69" x14ac:dyDescent="0.25">
      <c r="A266" s="194"/>
      <c r="B266" s="194"/>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94"/>
      <c r="AB266" s="194"/>
      <c r="AC266" s="194"/>
      <c r="AD266" s="194"/>
      <c r="AE266" s="194"/>
      <c r="AF266" s="194"/>
      <c r="AG266" s="194"/>
      <c r="AH266" s="194"/>
      <c r="AI266" s="194"/>
      <c r="AJ266" s="194"/>
      <c r="AK266" s="194"/>
      <c r="AL266" s="194"/>
      <c r="AM266" s="194"/>
      <c r="AN266" s="194"/>
      <c r="AO266" s="194"/>
      <c r="AP266" s="194"/>
      <c r="AQ266" s="194"/>
      <c r="AR266" s="194"/>
      <c r="AS266" s="194"/>
      <c r="AT266" s="194"/>
      <c r="AU266" s="194"/>
      <c r="AV266" s="194"/>
      <c r="AW266" s="194"/>
      <c r="AX266" s="194"/>
      <c r="AY266" s="194"/>
      <c r="AZ266" s="194"/>
      <c r="BA266" s="194"/>
      <c r="BB266" s="194"/>
      <c r="BC266" s="194"/>
      <c r="BD266" s="194"/>
      <c r="BE266" s="194"/>
      <c r="BF266" s="194"/>
      <c r="BG266" s="194"/>
      <c r="BH266" s="194"/>
      <c r="BI266" s="194"/>
      <c r="BJ266" s="194"/>
      <c r="BK266" s="194"/>
      <c r="BL266" s="194"/>
      <c r="BM266" s="194"/>
      <c r="BN266" s="194"/>
      <c r="BO266" s="194"/>
      <c r="BP266" s="194"/>
      <c r="BQ266" s="194"/>
    </row>
    <row r="267" spans="1:69" x14ac:dyDescent="0.25">
      <c r="A267" s="194"/>
      <c r="B267" s="194"/>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94"/>
      <c r="AB267" s="194"/>
      <c r="AC267" s="194"/>
      <c r="AD267" s="194"/>
      <c r="AE267" s="194"/>
      <c r="AF267" s="194"/>
      <c r="AG267" s="194"/>
      <c r="AH267" s="194"/>
      <c r="AI267" s="194"/>
      <c r="AJ267" s="194"/>
      <c r="AK267" s="194"/>
      <c r="AL267" s="194"/>
      <c r="AM267" s="194"/>
      <c r="AN267" s="194"/>
      <c r="AO267" s="194"/>
      <c r="AP267" s="194"/>
      <c r="AQ267" s="194"/>
      <c r="AR267" s="194"/>
      <c r="AS267" s="194"/>
      <c r="AT267" s="194"/>
      <c r="AU267" s="194"/>
      <c r="AV267" s="194"/>
      <c r="AW267" s="194"/>
      <c r="AX267" s="194"/>
      <c r="AY267" s="194"/>
      <c r="AZ267" s="194"/>
      <c r="BA267" s="194"/>
      <c r="BB267" s="194"/>
      <c r="BC267" s="194"/>
      <c r="BD267" s="194"/>
      <c r="BE267" s="194"/>
      <c r="BF267" s="194"/>
      <c r="BG267" s="194"/>
      <c r="BH267" s="194"/>
      <c r="BI267" s="194"/>
      <c r="BJ267" s="194"/>
      <c r="BK267" s="194"/>
      <c r="BL267" s="194"/>
      <c r="BM267" s="194"/>
      <c r="BN267" s="194"/>
      <c r="BO267" s="194"/>
      <c r="BP267" s="194"/>
      <c r="BQ267" s="194"/>
    </row>
    <row r="268" spans="1:69" x14ac:dyDescent="0.25">
      <c r="A268" s="194"/>
      <c r="B268" s="194"/>
      <c r="C268" s="194"/>
      <c r="D268" s="194"/>
      <c r="E268" s="194"/>
      <c r="F268" s="194"/>
      <c r="G268" s="194"/>
      <c r="H268" s="194"/>
      <c r="I268" s="194"/>
      <c r="J268" s="194"/>
      <c r="K268" s="194"/>
      <c r="L268" s="194"/>
      <c r="M268" s="194"/>
      <c r="N268" s="194"/>
      <c r="O268" s="194"/>
      <c r="P268" s="194"/>
      <c r="Q268" s="194"/>
      <c r="R268" s="194"/>
      <c r="S268" s="194"/>
      <c r="T268" s="194"/>
      <c r="U268" s="194"/>
      <c r="V268" s="194"/>
      <c r="W268" s="194"/>
      <c r="X268" s="194"/>
      <c r="Y268" s="194"/>
      <c r="Z268" s="194"/>
      <c r="AA268" s="194"/>
      <c r="AB268" s="194"/>
      <c r="AC268" s="194"/>
      <c r="AD268" s="194"/>
      <c r="AE268" s="194"/>
      <c r="AF268" s="194"/>
      <c r="AG268" s="194"/>
      <c r="AH268" s="194"/>
      <c r="AI268" s="194"/>
      <c r="AJ268" s="194"/>
      <c r="AK268" s="194"/>
      <c r="AL268" s="194"/>
      <c r="AM268" s="194"/>
      <c r="AN268" s="194"/>
      <c r="AO268" s="194"/>
      <c r="AP268" s="194"/>
      <c r="AQ268" s="194"/>
      <c r="AR268" s="194"/>
      <c r="AS268" s="194"/>
      <c r="AT268" s="194"/>
      <c r="AU268" s="194"/>
      <c r="AV268" s="194"/>
      <c r="AW268" s="194"/>
      <c r="AX268" s="194"/>
      <c r="AY268" s="194"/>
      <c r="AZ268" s="194"/>
      <c r="BA268" s="194"/>
      <c r="BB268" s="194"/>
      <c r="BC268" s="194"/>
      <c r="BD268" s="194"/>
      <c r="BE268" s="194"/>
      <c r="BF268" s="194"/>
      <c r="BG268" s="194"/>
      <c r="BH268" s="194"/>
      <c r="BI268" s="194"/>
      <c r="BJ268" s="194"/>
      <c r="BK268" s="194"/>
      <c r="BL268" s="194"/>
      <c r="BM268" s="194"/>
      <c r="BN268" s="194"/>
      <c r="BO268" s="194"/>
      <c r="BP268" s="194"/>
      <c r="BQ268" s="194"/>
    </row>
    <row r="269" spans="1:69" x14ac:dyDescent="0.25">
      <c r="A269" s="194"/>
      <c r="B269" s="194"/>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c r="AA269" s="194"/>
      <c r="AB269" s="194"/>
      <c r="AC269" s="194"/>
      <c r="AD269" s="194"/>
      <c r="AE269" s="194"/>
      <c r="AF269" s="194"/>
      <c r="AG269" s="194"/>
      <c r="AH269" s="194"/>
      <c r="AI269" s="194"/>
      <c r="AJ269" s="194"/>
      <c r="AK269" s="194"/>
      <c r="AL269" s="194"/>
      <c r="AM269" s="194"/>
      <c r="AN269" s="194"/>
      <c r="AO269" s="194"/>
      <c r="AP269" s="194"/>
      <c r="AQ269" s="194"/>
      <c r="AR269" s="194"/>
      <c r="AS269" s="194"/>
      <c r="AT269" s="194"/>
      <c r="AU269" s="194"/>
      <c r="AV269" s="194"/>
      <c r="AW269" s="194"/>
      <c r="AX269" s="194"/>
      <c r="AY269" s="194"/>
      <c r="AZ269" s="194"/>
      <c r="BA269" s="194"/>
      <c r="BB269" s="194"/>
      <c r="BC269" s="194"/>
      <c r="BD269" s="194"/>
      <c r="BE269" s="194"/>
      <c r="BF269" s="194"/>
      <c r="BG269" s="194"/>
      <c r="BH269" s="194"/>
      <c r="BI269" s="194"/>
      <c r="BJ269" s="194"/>
      <c r="BK269" s="194"/>
      <c r="BL269" s="194"/>
      <c r="BM269" s="194"/>
      <c r="BN269" s="194"/>
      <c r="BO269" s="194"/>
      <c r="BP269" s="194"/>
      <c r="BQ269" s="194"/>
    </row>
    <row r="270" spans="1:69" x14ac:dyDescent="0.25">
      <c r="A270" s="194"/>
      <c r="B270" s="194"/>
      <c r="C270" s="194"/>
      <c r="D270" s="194"/>
      <c r="E270" s="194"/>
      <c r="F270" s="194"/>
      <c r="G270" s="194"/>
      <c r="H270" s="194"/>
      <c r="I270" s="194"/>
      <c r="J270" s="194"/>
      <c r="K270" s="194"/>
      <c r="L270" s="194"/>
      <c r="M270" s="194"/>
      <c r="N270" s="194"/>
      <c r="O270" s="194"/>
      <c r="P270" s="194"/>
      <c r="Q270" s="194"/>
      <c r="R270" s="194"/>
      <c r="S270" s="194"/>
      <c r="T270" s="194"/>
      <c r="U270" s="194"/>
      <c r="V270" s="194"/>
      <c r="W270" s="194"/>
      <c r="X270" s="194"/>
      <c r="Y270" s="194"/>
      <c r="Z270" s="194"/>
      <c r="AA270" s="194"/>
      <c r="AB270" s="194"/>
      <c r="AC270" s="194"/>
      <c r="AD270" s="194"/>
      <c r="AE270" s="194"/>
      <c r="AF270" s="194"/>
      <c r="AG270" s="194"/>
      <c r="AH270" s="194"/>
      <c r="AI270" s="194"/>
      <c r="AJ270" s="194"/>
      <c r="AK270" s="194"/>
      <c r="AL270" s="194"/>
      <c r="AM270" s="194"/>
      <c r="AN270" s="194"/>
      <c r="AO270" s="194"/>
      <c r="AP270" s="194"/>
      <c r="AQ270" s="194"/>
      <c r="AR270" s="194"/>
      <c r="AS270" s="194"/>
      <c r="AT270" s="194"/>
      <c r="AU270" s="194"/>
      <c r="AV270" s="194"/>
      <c r="AW270" s="194"/>
      <c r="AX270" s="194"/>
      <c r="AY270" s="194"/>
      <c r="AZ270" s="194"/>
      <c r="BA270" s="194"/>
      <c r="BB270" s="194"/>
      <c r="BC270" s="194"/>
      <c r="BD270" s="194"/>
      <c r="BE270" s="194"/>
      <c r="BF270" s="194"/>
      <c r="BG270" s="194"/>
      <c r="BH270" s="194"/>
      <c r="BI270" s="194"/>
      <c r="BJ270" s="194"/>
      <c r="BK270" s="194"/>
      <c r="BL270" s="194"/>
      <c r="BM270" s="194"/>
      <c r="BN270" s="194"/>
      <c r="BO270" s="194"/>
      <c r="BP270" s="194"/>
      <c r="BQ270" s="194"/>
    </row>
    <row r="271" spans="1:69" x14ac:dyDescent="0.25">
      <c r="A271" s="194"/>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194"/>
      <c r="Y271" s="194"/>
      <c r="Z271" s="194"/>
      <c r="AA271" s="194"/>
      <c r="AB271" s="194"/>
      <c r="AC271" s="194"/>
      <c r="AD271" s="194"/>
      <c r="AE271" s="194"/>
      <c r="AF271" s="194"/>
      <c r="AG271" s="194"/>
      <c r="AH271" s="194"/>
      <c r="AI271" s="194"/>
      <c r="AJ271" s="194"/>
      <c r="AK271" s="194"/>
      <c r="AL271" s="194"/>
      <c r="AM271" s="194"/>
      <c r="AN271" s="194"/>
      <c r="AO271" s="194"/>
      <c r="AP271" s="194"/>
      <c r="AQ271" s="194"/>
      <c r="AR271" s="194"/>
      <c r="AS271" s="194"/>
      <c r="AT271" s="194"/>
      <c r="AU271" s="194"/>
      <c r="AV271" s="194"/>
      <c r="AW271" s="194"/>
      <c r="AX271" s="194"/>
      <c r="AY271" s="194"/>
      <c r="AZ271" s="194"/>
      <c r="BA271" s="194"/>
      <c r="BB271" s="194"/>
      <c r="BC271" s="194"/>
      <c r="BD271" s="194"/>
      <c r="BE271" s="194"/>
      <c r="BF271" s="194"/>
      <c r="BG271" s="194"/>
      <c r="BH271" s="194"/>
      <c r="BI271" s="194"/>
      <c r="BJ271" s="194"/>
      <c r="BK271" s="194"/>
      <c r="BL271" s="194"/>
      <c r="BM271" s="194"/>
      <c r="BN271" s="194"/>
      <c r="BO271" s="194"/>
      <c r="BP271" s="194"/>
      <c r="BQ271" s="194"/>
    </row>
    <row r="272" spans="1:69" x14ac:dyDescent="0.25">
      <c r="A272" s="194"/>
      <c r="B272" s="194"/>
      <c r="C272" s="194"/>
      <c r="D272" s="194"/>
      <c r="E272" s="194"/>
      <c r="F272" s="194"/>
      <c r="G272" s="194"/>
      <c r="H272" s="194"/>
      <c r="I272" s="194"/>
      <c r="J272" s="194"/>
      <c r="K272" s="194"/>
      <c r="L272" s="194"/>
      <c r="M272" s="194"/>
      <c r="N272" s="194"/>
      <c r="O272" s="194"/>
      <c r="P272" s="194"/>
      <c r="Q272" s="194"/>
      <c r="R272" s="194"/>
      <c r="S272" s="194"/>
      <c r="T272" s="194"/>
      <c r="U272" s="194"/>
      <c r="V272" s="194"/>
      <c r="W272" s="194"/>
      <c r="X272" s="194"/>
      <c r="Y272" s="194"/>
      <c r="Z272" s="194"/>
      <c r="AA272" s="194"/>
      <c r="AB272" s="194"/>
      <c r="AC272" s="194"/>
      <c r="AD272" s="194"/>
      <c r="AE272" s="194"/>
      <c r="AF272" s="194"/>
      <c r="AG272" s="194"/>
      <c r="AH272" s="194"/>
      <c r="AI272" s="194"/>
      <c r="AJ272" s="194"/>
      <c r="AK272" s="194"/>
      <c r="AL272" s="194"/>
      <c r="AM272" s="194"/>
      <c r="AN272" s="194"/>
      <c r="AO272" s="194"/>
      <c r="AP272" s="194"/>
      <c r="AQ272" s="194"/>
      <c r="AR272" s="194"/>
      <c r="AS272" s="194"/>
      <c r="AT272" s="194"/>
      <c r="AU272" s="194"/>
      <c r="AV272" s="194"/>
      <c r="AW272" s="194"/>
      <c r="AX272" s="194"/>
      <c r="AY272" s="194"/>
      <c r="AZ272" s="194"/>
      <c r="BA272" s="194"/>
      <c r="BB272" s="194"/>
      <c r="BC272" s="194"/>
      <c r="BD272" s="194"/>
      <c r="BE272" s="194"/>
      <c r="BF272" s="194"/>
      <c r="BG272" s="194"/>
      <c r="BH272" s="194"/>
      <c r="BI272" s="194"/>
      <c r="BJ272" s="194"/>
      <c r="BK272" s="194"/>
      <c r="BL272" s="194"/>
      <c r="BM272" s="194"/>
      <c r="BN272" s="194"/>
      <c r="BO272" s="194"/>
      <c r="BP272" s="194"/>
      <c r="BQ272" s="194"/>
    </row>
    <row r="273" spans="1:69" x14ac:dyDescent="0.25">
      <c r="A273" s="194"/>
      <c r="B273" s="194"/>
      <c r="C273" s="194"/>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c r="AA273" s="194"/>
      <c r="AB273" s="194"/>
      <c r="AC273" s="194"/>
      <c r="AD273" s="194"/>
      <c r="AE273" s="194"/>
      <c r="AF273" s="194"/>
      <c r="AG273" s="194"/>
      <c r="AH273" s="194"/>
      <c r="AI273" s="194"/>
      <c r="AJ273" s="194"/>
      <c r="AK273" s="194"/>
      <c r="AL273" s="194"/>
      <c r="AM273" s="194"/>
      <c r="AN273" s="194"/>
      <c r="AO273" s="194"/>
      <c r="AP273" s="194"/>
      <c r="AQ273" s="194"/>
      <c r="AR273" s="194"/>
      <c r="AS273" s="194"/>
      <c r="AT273" s="194"/>
      <c r="AU273" s="194"/>
      <c r="AV273" s="194"/>
      <c r="AW273" s="194"/>
      <c r="AX273" s="194"/>
      <c r="AY273" s="194"/>
      <c r="AZ273" s="194"/>
      <c r="BA273" s="194"/>
      <c r="BB273" s="194"/>
      <c r="BC273" s="194"/>
      <c r="BD273" s="194"/>
      <c r="BE273" s="194"/>
      <c r="BF273" s="194"/>
      <c r="BG273" s="194"/>
      <c r="BH273" s="194"/>
      <c r="BI273" s="194"/>
      <c r="BJ273" s="194"/>
      <c r="BK273" s="194"/>
      <c r="BL273" s="194"/>
      <c r="BM273" s="194"/>
      <c r="BN273" s="194"/>
      <c r="BO273" s="194"/>
      <c r="BP273" s="194"/>
      <c r="BQ273" s="194"/>
    </row>
    <row r="274" spans="1:69" x14ac:dyDescent="0.25">
      <c r="A274" s="194"/>
      <c r="B274" s="194"/>
      <c r="C274" s="194"/>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c r="AA274" s="194"/>
      <c r="AB274" s="194"/>
      <c r="AC274" s="194"/>
      <c r="AD274" s="194"/>
      <c r="AE274" s="194"/>
      <c r="AF274" s="194"/>
      <c r="AG274" s="194"/>
      <c r="AH274" s="194"/>
      <c r="AI274" s="194"/>
      <c r="AJ274" s="194"/>
      <c r="AK274" s="194"/>
      <c r="AL274" s="194"/>
      <c r="AM274" s="194"/>
      <c r="AN274" s="194"/>
      <c r="AO274" s="194"/>
      <c r="AP274" s="194"/>
      <c r="AQ274" s="194"/>
      <c r="AR274" s="194"/>
      <c r="AS274" s="194"/>
      <c r="AT274" s="194"/>
      <c r="AU274" s="194"/>
      <c r="AV274" s="194"/>
      <c r="AW274" s="194"/>
      <c r="AX274" s="194"/>
      <c r="AY274" s="194"/>
      <c r="AZ274" s="194"/>
      <c r="BA274" s="194"/>
      <c r="BB274" s="194"/>
      <c r="BC274" s="194"/>
      <c r="BD274" s="194"/>
      <c r="BE274" s="194"/>
      <c r="BF274" s="194"/>
      <c r="BG274" s="194"/>
      <c r="BH274" s="194"/>
      <c r="BI274" s="194"/>
      <c r="BJ274" s="194"/>
      <c r="BK274" s="194"/>
      <c r="BL274" s="194"/>
      <c r="BM274" s="194"/>
      <c r="BN274" s="194"/>
      <c r="BO274" s="194"/>
      <c r="BP274" s="194"/>
      <c r="BQ274" s="194"/>
    </row>
    <row r="275" spans="1:69" x14ac:dyDescent="0.25">
      <c r="A275" s="194"/>
      <c r="B275" s="194"/>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E275" s="194"/>
      <c r="AF275" s="194"/>
      <c r="AG275" s="194"/>
      <c r="AH275" s="194"/>
      <c r="AI275" s="194"/>
      <c r="AJ275" s="194"/>
      <c r="AK275" s="194"/>
      <c r="AL275" s="194"/>
      <c r="AM275" s="194"/>
      <c r="AN275" s="194"/>
      <c r="AO275" s="194"/>
      <c r="AP275" s="194"/>
      <c r="AQ275" s="194"/>
      <c r="AR275" s="194"/>
      <c r="AS275" s="194"/>
      <c r="AT275" s="194"/>
      <c r="AU275" s="194"/>
      <c r="AV275" s="194"/>
      <c r="AW275" s="194"/>
      <c r="AX275" s="194"/>
      <c r="AY275" s="194"/>
      <c r="AZ275" s="194"/>
      <c r="BA275" s="194"/>
      <c r="BB275" s="194"/>
      <c r="BC275" s="194"/>
      <c r="BD275" s="194"/>
      <c r="BE275" s="194"/>
      <c r="BF275" s="194"/>
      <c r="BG275" s="194"/>
      <c r="BH275" s="194"/>
      <c r="BI275" s="194"/>
      <c r="BJ275" s="194"/>
      <c r="BK275" s="194"/>
      <c r="BL275" s="194"/>
      <c r="BM275" s="194"/>
      <c r="BN275" s="194"/>
      <c r="BO275" s="194"/>
      <c r="BP275" s="194"/>
      <c r="BQ275" s="194"/>
    </row>
    <row r="276" spans="1:69" x14ac:dyDescent="0.25">
      <c r="A276" s="194"/>
      <c r="B276" s="194"/>
      <c r="C276" s="194"/>
      <c r="D276" s="194"/>
      <c r="E276" s="194"/>
      <c r="F276" s="194"/>
      <c r="G276" s="194"/>
      <c r="H276" s="194"/>
      <c r="I276" s="194"/>
      <c r="J276" s="194"/>
      <c r="K276" s="194"/>
      <c r="L276" s="194"/>
      <c r="M276" s="194"/>
      <c r="N276" s="194"/>
      <c r="O276" s="194"/>
      <c r="P276" s="194"/>
      <c r="Q276" s="194"/>
      <c r="R276" s="194"/>
      <c r="S276" s="194"/>
      <c r="T276" s="194"/>
      <c r="U276" s="194"/>
      <c r="V276" s="194"/>
      <c r="W276" s="194"/>
      <c r="X276" s="194"/>
      <c r="Y276" s="194"/>
      <c r="Z276" s="194"/>
      <c r="AA276" s="194"/>
      <c r="AB276" s="194"/>
      <c r="AC276" s="194"/>
      <c r="AD276" s="194"/>
      <c r="AE276" s="194"/>
      <c r="AF276" s="194"/>
      <c r="AG276" s="194"/>
      <c r="AH276" s="194"/>
      <c r="AI276" s="194"/>
      <c r="AJ276" s="194"/>
      <c r="AK276" s="194"/>
      <c r="AL276" s="194"/>
      <c r="AM276" s="194"/>
      <c r="AN276" s="194"/>
      <c r="AO276" s="194"/>
      <c r="AP276" s="194"/>
      <c r="AQ276" s="194"/>
      <c r="AR276" s="194"/>
      <c r="AS276" s="194"/>
      <c r="AT276" s="194"/>
      <c r="AU276" s="194"/>
      <c r="AV276" s="194"/>
      <c r="AW276" s="194"/>
      <c r="AX276" s="194"/>
      <c r="AY276" s="194"/>
      <c r="AZ276" s="194"/>
      <c r="BA276" s="194"/>
      <c r="BB276" s="194"/>
      <c r="BC276" s="194"/>
      <c r="BD276" s="194"/>
      <c r="BE276" s="194"/>
      <c r="BF276" s="194"/>
      <c r="BG276" s="194"/>
      <c r="BH276" s="194"/>
      <c r="BI276" s="194"/>
      <c r="BJ276" s="194"/>
      <c r="BK276" s="194"/>
      <c r="BL276" s="194"/>
      <c r="BM276" s="194"/>
      <c r="BN276" s="194"/>
      <c r="BO276" s="194"/>
      <c r="BP276" s="194"/>
      <c r="BQ276" s="194"/>
    </row>
    <row r="277" spans="1:69" x14ac:dyDescent="0.25">
      <c r="A277" s="194"/>
      <c r="B277" s="194"/>
      <c r="C277" s="194"/>
      <c r="D277" s="194"/>
      <c r="E277" s="194"/>
      <c r="F277" s="194"/>
      <c r="G277" s="194"/>
      <c r="H277" s="194"/>
      <c r="I277" s="194"/>
      <c r="J277" s="194"/>
      <c r="K277" s="194"/>
      <c r="L277" s="194"/>
      <c r="M277" s="194"/>
      <c r="N277" s="194"/>
      <c r="O277" s="194"/>
      <c r="P277" s="194"/>
      <c r="Q277" s="194"/>
      <c r="R277" s="194"/>
      <c r="S277" s="194"/>
      <c r="T277" s="194"/>
      <c r="U277" s="194"/>
      <c r="V277" s="194"/>
      <c r="W277" s="194"/>
      <c r="X277" s="194"/>
      <c r="Y277" s="194"/>
      <c r="Z277" s="194"/>
      <c r="AA277" s="194"/>
      <c r="AB277" s="194"/>
      <c r="AC277" s="194"/>
      <c r="AD277" s="194"/>
      <c r="AE277" s="194"/>
      <c r="AF277" s="194"/>
      <c r="AG277" s="194"/>
      <c r="AH277" s="194"/>
      <c r="AI277" s="194"/>
      <c r="AJ277" s="194"/>
      <c r="AK277" s="194"/>
      <c r="AL277" s="194"/>
      <c r="AM277" s="194"/>
      <c r="AN277" s="194"/>
      <c r="AO277" s="194"/>
      <c r="AP277" s="194"/>
      <c r="AQ277" s="194"/>
      <c r="AR277" s="194"/>
      <c r="AS277" s="194"/>
      <c r="AT277" s="194"/>
      <c r="AU277" s="194"/>
      <c r="AV277" s="194"/>
      <c r="AW277" s="194"/>
      <c r="AX277" s="194"/>
      <c r="AY277" s="194"/>
      <c r="AZ277" s="194"/>
      <c r="BA277" s="194"/>
      <c r="BB277" s="194"/>
      <c r="BC277" s="194"/>
      <c r="BD277" s="194"/>
      <c r="BE277" s="194"/>
      <c r="BF277" s="194"/>
      <c r="BG277" s="194"/>
      <c r="BH277" s="194"/>
      <c r="BI277" s="194"/>
      <c r="BJ277" s="194"/>
      <c r="BK277" s="194"/>
      <c r="BL277" s="194"/>
      <c r="BM277" s="194"/>
      <c r="BN277" s="194"/>
      <c r="BO277" s="194"/>
      <c r="BP277" s="194"/>
      <c r="BQ277" s="194"/>
    </row>
    <row r="278" spans="1:69" x14ac:dyDescent="0.25">
      <c r="A278" s="194"/>
      <c r="B278" s="194"/>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94"/>
      <c r="AB278" s="194"/>
      <c r="AC278" s="194"/>
      <c r="AD278" s="194"/>
      <c r="AE278" s="194"/>
      <c r="AF278" s="194"/>
      <c r="AG278" s="194"/>
      <c r="AH278" s="194"/>
      <c r="AI278" s="194"/>
      <c r="AJ278" s="194"/>
      <c r="AK278" s="194"/>
      <c r="AL278" s="194"/>
      <c r="AM278" s="194"/>
      <c r="AN278" s="194"/>
      <c r="AO278" s="194"/>
      <c r="AP278" s="194"/>
      <c r="AQ278" s="194"/>
      <c r="AR278" s="194"/>
      <c r="AS278" s="194"/>
      <c r="AT278" s="194"/>
      <c r="AU278" s="194"/>
      <c r="AV278" s="194"/>
      <c r="AW278" s="194"/>
      <c r="AX278" s="194"/>
      <c r="AY278" s="194"/>
      <c r="AZ278" s="194"/>
      <c r="BA278" s="194"/>
      <c r="BB278" s="194"/>
      <c r="BC278" s="194"/>
      <c r="BD278" s="194"/>
      <c r="BE278" s="194"/>
      <c r="BF278" s="194"/>
      <c r="BG278" s="194"/>
      <c r="BH278" s="194"/>
      <c r="BI278" s="194"/>
      <c r="BJ278" s="194"/>
      <c r="BK278" s="194"/>
      <c r="BL278" s="194"/>
      <c r="BM278" s="194"/>
      <c r="BN278" s="194"/>
      <c r="BO278" s="194"/>
      <c r="BP278" s="194"/>
      <c r="BQ278" s="194"/>
    </row>
    <row r="279" spans="1:69" x14ac:dyDescent="0.25">
      <c r="A279" s="194"/>
      <c r="B279" s="194"/>
      <c r="C279" s="194"/>
      <c r="D279" s="194"/>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4"/>
      <c r="AA279" s="194"/>
      <c r="AB279" s="194"/>
      <c r="AC279" s="194"/>
      <c r="AD279" s="194"/>
      <c r="AE279" s="194"/>
      <c r="AF279" s="194"/>
      <c r="AG279" s="194"/>
      <c r="AH279" s="194"/>
      <c r="AI279" s="194"/>
      <c r="AJ279" s="194"/>
      <c r="AK279" s="194"/>
      <c r="AL279" s="194"/>
      <c r="AM279" s="194"/>
      <c r="AN279" s="194"/>
      <c r="AO279" s="194"/>
      <c r="AP279" s="194"/>
      <c r="AQ279" s="194"/>
      <c r="AR279" s="194"/>
      <c r="AS279" s="194"/>
      <c r="AT279" s="194"/>
      <c r="AU279" s="194"/>
      <c r="AV279" s="194"/>
      <c r="AW279" s="194"/>
      <c r="AX279" s="194"/>
      <c r="AY279" s="194"/>
      <c r="AZ279" s="194"/>
      <c r="BA279" s="194"/>
      <c r="BB279" s="194"/>
      <c r="BC279" s="194"/>
      <c r="BD279" s="194"/>
      <c r="BE279" s="194"/>
      <c r="BF279" s="194"/>
      <c r="BG279" s="194"/>
      <c r="BH279" s="194"/>
      <c r="BI279" s="194"/>
      <c r="BJ279" s="194"/>
      <c r="BK279" s="194"/>
      <c r="BL279" s="194"/>
      <c r="BM279" s="194"/>
      <c r="BN279" s="194"/>
      <c r="BO279" s="194"/>
      <c r="BP279" s="194"/>
      <c r="BQ279" s="194"/>
    </row>
    <row r="280" spans="1:69" x14ac:dyDescent="0.25">
      <c r="A280" s="194"/>
      <c r="B280" s="194"/>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94"/>
      <c r="AB280" s="194"/>
      <c r="AC280" s="194"/>
      <c r="AD280" s="194"/>
      <c r="AE280" s="194"/>
      <c r="AF280" s="194"/>
      <c r="AG280" s="194"/>
      <c r="AH280" s="194"/>
      <c r="AI280" s="194"/>
      <c r="AJ280" s="194"/>
      <c r="AK280" s="194"/>
      <c r="AL280" s="194"/>
      <c r="AM280" s="194"/>
      <c r="AN280" s="194"/>
      <c r="AO280" s="194"/>
      <c r="AP280" s="194"/>
      <c r="AQ280" s="194"/>
      <c r="AR280" s="194"/>
      <c r="AS280" s="194"/>
      <c r="AT280" s="194"/>
      <c r="AU280" s="194"/>
      <c r="AV280" s="194"/>
      <c r="AW280" s="194"/>
      <c r="AX280" s="194"/>
      <c r="AY280" s="194"/>
      <c r="AZ280" s="194"/>
      <c r="BA280" s="194"/>
      <c r="BB280" s="194"/>
      <c r="BC280" s="194"/>
      <c r="BD280" s="194"/>
      <c r="BE280" s="194"/>
      <c r="BF280" s="194"/>
      <c r="BG280" s="194"/>
      <c r="BH280" s="194"/>
      <c r="BI280" s="194"/>
      <c r="BJ280" s="194"/>
      <c r="BK280" s="194"/>
      <c r="BL280" s="194"/>
      <c r="BM280" s="194"/>
      <c r="BN280" s="194"/>
      <c r="BO280" s="194"/>
      <c r="BP280" s="194"/>
      <c r="BQ280" s="194"/>
    </row>
    <row r="281" spans="1:69" x14ac:dyDescent="0.25">
      <c r="A281" s="194"/>
      <c r="B281" s="194"/>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c r="AA281" s="194"/>
      <c r="AB281" s="194"/>
      <c r="AC281" s="194"/>
      <c r="AD281" s="194"/>
      <c r="AE281" s="194"/>
      <c r="AF281" s="194"/>
      <c r="AG281" s="194"/>
      <c r="AH281" s="194"/>
      <c r="AI281" s="194"/>
      <c r="AJ281" s="194"/>
      <c r="AK281" s="194"/>
      <c r="AL281" s="194"/>
      <c r="AM281" s="194"/>
      <c r="AN281" s="194"/>
      <c r="AO281" s="194"/>
      <c r="AP281" s="194"/>
      <c r="AQ281" s="194"/>
      <c r="AR281" s="194"/>
      <c r="AS281" s="194"/>
      <c r="AT281" s="194"/>
      <c r="AU281" s="194"/>
      <c r="AV281" s="194"/>
      <c r="AW281" s="194"/>
      <c r="AX281" s="194"/>
      <c r="AY281" s="194"/>
      <c r="AZ281" s="194"/>
      <c r="BA281" s="194"/>
      <c r="BB281" s="194"/>
      <c r="BC281" s="194"/>
      <c r="BD281" s="194"/>
      <c r="BE281" s="194"/>
      <c r="BF281" s="194"/>
      <c r="BG281" s="194"/>
      <c r="BH281" s="194"/>
      <c r="BI281" s="194"/>
      <c r="BJ281" s="194"/>
      <c r="BK281" s="194"/>
      <c r="BL281" s="194"/>
      <c r="BM281" s="194"/>
      <c r="BN281" s="194"/>
      <c r="BO281" s="194"/>
      <c r="BP281" s="194"/>
      <c r="BQ281" s="194"/>
    </row>
    <row r="282" spans="1:69" x14ac:dyDescent="0.25">
      <c r="A282" s="194"/>
      <c r="B282" s="194"/>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c r="AA282" s="194"/>
      <c r="AB282" s="194"/>
      <c r="AC282" s="194"/>
      <c r="AD282" s="194"/>
      <c r="AE282" s="194"/>
      <c r="AF282" s="194"/>
      <c r="AG282" s="194"/>
      <c r="AH282" s="194"/>
      <c r="AI282" s="194"/>
      <c r="AJ282" s="194"/>
      <c r="AK282" s="194"/>
      <c r="AL282" s="194"/>
      <c r="AM282" s="194"/>
      <c r="AN282" s="194"/>
      <c r="AO282" s="194"/>
      <c r="AP282" s="194"/>
      <c r="AQ282" s="194"/>
      <c r="AR282" s="194"/>
      <c r="AS282" s="194"/>
      <c r="AT282" s="194"/>
      <c r="AU282" s="194"/>
      <c r="AV282" s="194"/>
      <c r="AW282" s="194"/>
      <c r="AX282" s="194"/>
      <c r="AY282" s="194"/>
      <c r="AZ282" s="194"/>
      <c r="BA282" s="194"/>
      <c r="BB282" s="194"/>
      <c r="BC282" s="194"/>
      <c r="BD282" s="194"/>
      <c r="BE282" s="194"/>
      <c r="BF282" s="194"/>
      <c r="BG282" s="194"/>
      <c r="BH282" s="194"/>
      <c r="BI282" s="194"/>
      <c r="BJ282" s="194"/>
      <c r="BK282" s="194"/>
      <c r="BL282" s="194"/>
      <c r="BM282" s="194"/>
      <c r="BN282" s="194"/>
      <c r="BO282" s="194"/>
      <c r="BP282" s="194"/>
      <c r="BQ282" s="194"/>
    </row>
    <row r="283" spans="1:69" x14ac:dyDescent="0.25">
      <c r="A283" s="194"/>
      <c r="B283" s="194"/>
      <c r="C283" s="194"/>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c r="AA283" s="194"/>
      <c r="AB283" s="194"/>
      <c r="AC283" s="194"/>
      <c r="AD283" s="194"/>
      <c r="AE283" s="194"/>
      <c r="AF283" s="194"/>
      <c r="AG283" s="194"/>
      <c r="AH283" s="194"/>
      <c r="AI283" s="194"/>
      <c r="AJ283" s="194"/>
      <c r="AK283" s="194"/>
      <c r="AL283" s="194"/>
      <c r="AM283" s="194"/>
      <c r="AN283" s="194"/>
      <c r="AO283" s="194"/>
      <c r="AP283" s="194"/>
      <c r="AQ283" s="194"/>
      <c r="AR283" s="194"/>
      <c r="AS283" s="194"/>
      <c r="AT283" s="194"/>
      <c r="AU283" s="194"/>
      <c r="AV283" s="194"/>
      <c r="AW283" s="194"/>
      <c r="AX283" s="194"/>
      <c r="AY283" s="194"/>
      <c r="AZ283" s="194"/>
      <c r="BA283" s="194"/>
      <c r="BB283" s="194"/>
      <c r="BC283" s="194"/>
      <c r="BD283" s="194"/>
      <c r="BE283" s="194"/>
      <c r="BF283" s="194"/>
      <c r="BG283" s="194"/>
      <c r="BH283" s="194"/>
      <c r="BI283" s="194"/>
      <c r="BJ283" s="194"/>
      <c r="BK283" s="194"/>
      <c r="BL283" s="194"/>
      <c r="BM283" s="194"/>
      <c r="BN283" s="194"/>
      <c r="BO283" s="194"/>
      <c r="BP283" s="194"/>
      <c r="BQ283" s="194"/>
    </row>
    <row r="284" spans="1:69" x14ac:dyDescent="0.25">
      <c r="A284" s="194"/>
      <c r="B284" s="194"/>
      <c r="C284" s="194"/>
      <c r="D284" s="194"/>
      <c r="E284" s="194"/>
      <c r="F284" s="194"/>
      <c r="G284" s="194"/>
      <c r="H284" s="194"/>
      <c r="I284" s="194"/>
      <c r="J284" s="194"/>
      <c r="K284" s="194"/>
      <c r="L284" s="194"/>
      <c r="M284" s="194"/>
      <c r="N284" s="194"/>
      <c r="O284" s="194"/>
      <c r="P284" s="194"/>
      <c r="Q284" s="194"/>
      <c r="R284" s="194"/>
      <c r="S284" s="194"/>
      <c r="T284" s="194"/>
      <c r="U284" s="194"/>
      <c r="V284" s="194"/>
      <c r="W284" s="194"/>
      <c r="X284" s="194"/>
      <c r="Y284" s="194"/>
      <c r="Z284" s="194"/>
      <c r="AA284" s="194"/>
      <c r="AB284" s="194"/>
      <c r="AC284" s="194"/>
      <c r="AD284" s="194"/>
      <c r="AE284" s="194"/>
      <c r="AF284" s="194"/>
      <c r="AG284" s="194"/>
      <c r="AH284" s="194"/>
      <c r="AI284" s="194"/>
      <c r="AJ284" s="194"/>
      <c r="AK284" s="194"/>
      <c r="AL284" s="194"/>
      <c r="AM284" s="194"/>
      <c r="AN284" s="194"/>
      <c r="AO284" s="194"/>
      <c r="AP284" s="194"/>
      <c r="AQ284" s="194"/>
      <c r="AR284" s="194"/>
      <c r="AS284" s="194"/>
      <c r="AT284" s="194"/>
      <c r="AU284" s="194"/>
      <c r="AV284" s="194"/>
      <c r="AW284" s="194"/>
      <c r="AX284" s="194"/>
      <c r="AY284" s="194"/>
      <c r="AZ284" s="194"/>
      <c r="BA284" s="194"/>
      <c r="BB284" s="194"/>
      <c r="BC284" s="194"/>
      <c r="BD284" s="194"/>
      <c r="BE284" s="194"/>
      <c r="BF284" s="194"/>
      <c r="BG284" s="194"/>
      <c r="BH284" s="194"/>
      <c r="BI284" s="194"/>
      <c r="BJ284" s="194"/>
      <c r="BK284" s="194"/>
      <c r="BL284" s="194"/>
      <c r="BM284" s="194"/>
      <c r="BN284" s="194"/>
      <c r="BO284" s="194"/>
      <c r="BP284" s="194"/>
      <c r="BQ284" s="194"/>
    </row>
    <row r="285" spans="1:69" x14ac:dyDescent="0.25">
      <c r="A285" s="194"/>
      <c r="B285" s="194"/>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c r="AA285" s="194"/>
      <c r="AB285" s="194"/>
      <c r="AC285" s="194"/>
      <c r="AD285" s="194"/>
      <c r="AE285" s="194"/>
      <c r="AF285" s="194"/>
      <c r="AG285" s="194"/>
      <c r="AH285" s="194"/>
      <c r="AI285" s="194"/>
      <c r="AJ285" s="194"/>
      <c r="AK285" s="194"/>
      <c r="AL285" s="194"/>
      <c r="AM285" s="194"/>
      <c r="AN285" s="194"/>
      <c r="AO285" s="194"/>
      <c r="AP285" s="194"/>
      <c r="AQ285" s="194"/>
      <c r="AR285" s="194"/>
      <c r="AS285" s="194"/>
      <c r="AT285" s="194"/>
      <c r="AU285" s="194"/>
      <c r="AV285" s="194"/>
      <c r="AW285" s="194"/>
      <c r="AX285" s="194"/>
      <c r="AY285" s="194"/>
      <c r="AZ285" s="194"/>
      <c r="BA285" s="194"/>
      <c r="BB285" s="194"/>
      <c r="BC285" s="194"/>
      <c r="BD285" s="194"/>
      <c r="BE285" s="194"/>
      <c r="BF285" s="194"/>
      <c r="BG285" s="194"/>
      <c r="BH285" s="194"/>
      <c r="BI285" s="194"/>
      <c r="BJ285" s="194"/>
      <c r="BK285" s="194"/>
      <c r="BL285" s="194"/>
      <c r="BM285" s="194"/>
      <c r="BN285" s="194"/>
      <c r="BO285" s="194"/>
      <c r="BP285" s="194"/>
      <c r="BQ285" s="194"/>
    </row>
    <row r="286" spans="1:69" x14ac:dyDescent="0.25">
      <c r="A286" s="194"/>
      <c r="B286" s="194"/>
      <c r="C286" s="194"/>
      <c r="D286" s="194"/>
      <c r="E286" s="194"/>
      <c r="F286" s="194"/>
      <c r="G286" s="194"/>
      <c r="H286" s="194"/>
      <c r="I286" s="194"/>
      <c r="J286" s="194"/>
      <c r="K286" s="194"/>
      <c r="L286" s="194"/>
      <c r="M286" s="194"/>
      <c r="N286" s="194"/>
      <c r="O286" s="194"/>
      <c r="P286" s="194"/>
      <c r="Q286" s="194"/>
      <c r="R286" s="194"/>
      <c r="S286" s="194"/>
      <c r="T286" s="194"/>
      <c r="U286" s="194"/>
      <c r="V286" s="194"/>
      <c r="W286" s="194"/>
      <c r="X286" s="194"/>
      <c r="Y286" s="194"/>
      <c r="Z286" s="194"/>
      <c r="AA286" s="194"/>
      <c r="AB286" s="194"/>
      <c r="AC286" s="194"/>
      <c r="AD286" s="194"/>
      <c r="AE286" s="194"/>
      <c r="AF286" s="194"/>
      <c r="AG286" s="194"/>
      <c r="AH286" s="194"/>
      <c r="AI286" s="194"/>
      <c r="AJ286" s="194"/>
      <c r="AK286" s="194"/>
      <c r="AL286" s="194"/>
      <c r="AM286" s="194"/>
      <c r="AN286" s="194"/>
      <c r="AO286" s="194"/>
      <c r="AP286" s="194"/>
      <c r="AQ286" s="194"/>
      <c r="AR286" s="194"/>
      <c r="AS286" s="194"/>
      <c r="AT286" s="194"/>
      <c r="AU286" s="194"/>
      <c r="AV286" s="194"/>
      <c r="AW286" s="194"/>
      <c r="AX286" s="194"/>
      <c r="AY286" s="194"/>
      <c r="AZ286" s="194"/>
      <c r="BA286" s="194"/>
      <c r="BB286" s="194"/>
      <c r="BC286" s="194"/>
      <c r="BD286" s="194"/>
      <c r="BE286" s="194"/>
      <c r="BF286" s="194"/>
      <c r="BG286" s="194"/>
      <c r="BH286" s="194"/>
      <c r="BI286" s="194"/>
      <c r="BJ286" s="194"/>
      <c r="BK286" s="194"/>
      <c r="BL286" s="194"/>
      <c r="BM286" s="194"/>
      <c r="BN286" s="194"/>
      <c r="BO286" s="194"/>
      <c r="BP286" s="194"/>
      <c r="BQ286" s="194"/>
    </row>
    <row r="287" spans="1:69" x14ac:dyDescent="0.25">
      <c r="A287" s="194"/>
      <c r="B287" s="194"/>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94"/>
      <c r="AB287" s="194"/>
      <c r="AC287" s="194"/>
      <c r="AD287" s="194"/>
      <c r="AE287" s="194"/>
      <c r="AF287" s="194"/>
      <c r="AG287" s="194"/>
      <c r="AH287" s="194"/>
      <c r="AI287" s="194"/>
      <c r="AJ287" s="194"/>
      <c r="AK287" s="194"/>
      <c r="AL287" s="194"/>
      <c r="AM287" s="194"/>
      <c r="AN287" s="194"/>
      <c r="AO287" s="194"/>
      <c r="AP287" s="194"/>
      <c r="AQ287" s="194"/>
      <c r="AR287" s="194"/>
      <c r="AS287" s="194"/>
      <c r="AT287" s="194"/>
      <c r="AU287" s="194"/>
      <c r="AV287" s="194"/>
      <c r="AW287" s="194"/>
      <c r="AX287" s="194"/>
      <c r="AY287" s="194"/>
      <c r="AZ287" s="194"/>
      <c r="BA287" s="194"/>
      <c r="BB287" s="194"/>
      <c r="BC287" s="194"/>
      <c r="BD287" s="194"/>
      <c r="BE287" s="194"/>
      <c r="BF287" s="194"/>
      <c r="BG287" s="194"/>
      <c r="BH287" s="194"/>
      <c r="BI287" s="194"/>
      <c r="BJ287" s="194"/>
      <c r="BK287" s="194"/>
      <c r="BL287" s="194"/>
      <c r="BM287" s="194"/>
      <c r="BN287" s="194"/>
      <c r="BO287" s="194"/>
      <c r="BP287" s="194"/>
      <c r="BQ287" s="194"/>
    </row>
    <row r="288" spans="1:69" x14ac:dyDescent="0.25">
      <c r="A288" s="194"/>
      <c r="B288" s="194"/>
      <c r="C288" s="194"/>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c r="AA288" s="194"/>
      <c r="AB288" s="194"/>
      <c r="AC288" s="194"/>
      <c r="AD288" s="194"/>
      <c r="AE288" s="194"/>
      <c r="AF288" s="194"/>
      <c r="AG288" s="194"/>
      <c r="AH288" s="194"/>
      <c r="AI288" s="194"/>
      <c r="AJ288" s="194"/>
      <c r="AK288" s="194"/>
      <c r="AL288" s="194"/>
      <c r="AM288" s="194"/>
      <c r="AN288" s="194"/>
      <c r="AO288" s="194"/>
      <c r="AP288" s="194"/>
      <c r="AQ288" s="194"/>
      <c r="AR288" s="194"/>
      <c r="AS288" s="194"/>
      <c r="AT288" s="194"/>
      <c r="AU288" s="194"/>
      <c r="AV288" s="194"/>
      <c r="AW288" s="194"/>
      <c r="AX288" s="194"/>
      <c r="AY288" s="194"/>
      <c r="AZ288" s="194"/>
      <c r="BA288" s="194"/>
      <c r="BB288" s="194"/>
      <c r="BC288" s="194"/>
      <c r="BD288" s="194"/>
      <c r="BE288" s="194"/>
      <c r="BF288" s="194"/>
      <c r="BG288" s="194"/>
      <c r="BH288" s="194"/>
      <c r="BI288" s="194"/>
      <c r="BJ288" s="194"/>
      <c r="BK288" s="194"/>
      <c r="BL288" s="194"/>
      <c r="BM288" s="194"/>
      <c r="BN288" s="194"/>
      <c r="BO288" s="194"/>
      <c r="BP288" s="194"/>
      <c r="BQ288" s="194"/>
    </row>
    <row r="289" spans="1:69" x14ac:dyDescent="0.25">
      <c r="A289" s="194"/>
      <c r="B289" s="194"/>
      <c r="C289" s="194"/>
      <c r="D289" s="194"/>
      <c r="E289" s="194"/>
      <c r="F289" s="194"/>
      <c r="G289" s="194"/>
      <c r="H289" s="194"/>
      <c r="I289" s="194"/>
      <c r="J289" s="194"/>
      <c r="K289" s="194"/>
      <c r="L289" s="194"/>
      <c r="M289" s="194"/>
      <c r="N289" s="194"/>
      <c r="O289" s="194"/>
      <c r="P289" s="194"/>
      <c r="Q289" s="194"/>
      <c r="R289" s="194"/>
      <c r="S289" s="194"/>
      <c r="T289" s="194"/>
      <c r="U289" s="194"/>
      <c r="V289" s="194"/>
      <c r="W289" s="194"/>
      <c r="X289" s="194"/>
      <c r="Y289" s="194"/>
      <c r="Z289" s="194"/>
      <c r="AA289" s="194"/>
      <c r="AB289" s="194"/>
      <c r="AC289" s="194"/>
      <c r="AD289" s="194"/>
      <c r="AE289" s="194"/>
      <c r="AF289" s="194"/>
      <c r="AG289" s="194"/>
      <c r="AH289" s="194"/>
      <c r="AI289" s="194"/>
      <c r="AJ289" s="194"/>
      <c r="AK289" s="194"/>
      <c r="AL289" s="194"/>
      <c r="AM289" s="194"/>
      <c r="AN289" s="194"/>
      <c r="AO289" s="194"/>
      <c r="AP289" s="194"/>
      <c r="AQ289" s="194"/>
      <c r="AR289" s="194"/>
      <c r="AS289" s="194"/>
      <c r="AT289" s="194"/>
      <c r="AU289" s="194"/>
      <c r="AV289" s="194"/>
      <c r="AW289" s="194"/>
      <c r="AX289" s="194"/>
      <c r="AY289" s="194"/>
      <c r="AZ289" s="194"/>
      <c r="BA289" s="194"/>
      <c r="BB289" s="194"/>
      <c r="BC289" s="194"/>
      <c r="BD289" s="194"/>
      <c r="BE289" s="194"/>
      <c r="BF289" s="194"/>
      <c r="BG289" s="194"/>
      <c r="BH289" s="194"/>
      <c r="BI289" s="194"/>
      <c r="BJ289" s="194"/>
      <c r="BK289" s="194"/>
      <c r="BL289" s="194"/>
      <c r="BM289" s="194"/>
      <c r="BN289" s="194"/>
      <c r="BO289" s="194"/>
      <c r="BP289" s="194"/>
      <c r="BQ289" s="194"/>
    </row>
    <row r="290" spans="1:69" x14ac:dyDescent="0.25">
      <c r="A290" s="194"/>
      <c r="B290" s="194"/>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94"/>
      <c r="AB290" s="194"/>
      <c r="AC290" s="194"/>
      <c r="AD290" s="194"/>
      <c r="AE290" s="194"/>
      <c r="AF290" s="194"/>
      <c r="AG290" s="194"/>
      <c r="AH290" s="194"/>
      <c r="AI290" s="194"/>
      <c r="AJ290" s="194"/>
      <c r="AK290" s="194"/>
      <c r="AL290" s="194"/>
      <c r="AM290" s="194"/>
      <c r="AN290" s="194"/>
      <c r="AO290" s="194"/>
      <c r="AP290" s="194"/>
      <c r="AQ290" s="194"/>
      <c r="AR290" s="194"/>
      <c r="AS290" s="194"/>
      <c r="AT290" s="194"/>
      <c r="AU290" s="194"/>
      <c r="AV290" s="194"/>
      <c r="AW290" s="194"/>
      <c r="AX290" s="194"/>
      <c r="AY290" s="194"/>
      <c r="AZ290" s="194"/>
      <c r="BA290" s="194"/>
      <c r="BB290" s="194"/>
      <c r="BC290" s="194"/>
      <c r="BD290" s="194"/>
      <c r="BE290" s="194"/>
      <c r="BF290" s="194"/>
      <c r="BG290" s="194"/>
      <c r="BH290" s="194"/>
      <c r="BI290" s="194"/>
      <c r="BJ290" s="194"/>
      <c r="BK290" s="194"/>
      <c r="BL290" s="194"/>
      <c r="BM290" s="194"/>
      <c r="BN290" s="194"/>
      <c r="BO290" s="194"/>
      <c r="BP290" s="194"/>
      <c r="BQ290" s="194"/>
    </row>
    <row r="291" spans="1:69" x14ac:dyDescent="0.25">
      <c r="A291" s="194"/>
      <c r="B291" s="194"/>
      <c r="C291" s="194"/>
      <c r="D291" s="194"/>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c r="AA291" s="194"/>
      <c r="AB291" s="194"/>
      <c r="AC291" s="194"/>
      <c r="AD291" s="194"/>
      <c r="AE291" s="194"/>
      <c r="AF291" s="194"/>
      <c r="AG291" s="194"/>
      <c r="AH291" s="194"/>
      <c r="AI291" s="194"/>
      <c r="AJ291" s="194"/>
      <c r="AK291" s="194"/>
      <c r="AL291" s="194"/>
      <c r="AM291" s="194"/>
      <c r="AN291" s="194"/>
      <c r="AO291" s="194"/>
      <c r="AP291" s="194"/>
      <c r="AQ291" s="194"/>
      <c r="AR291" s="194"/>
      <c r="AS291" s="194"/>
      <c r="AT291" s="194"/>
      <c r="AU291" s="194"/>
      <c r="AV291" s="194"/>
      <c r="AW291" s="194"/>
      <c r="AX291" s="194"/>
      <c r="AY291" s="194"/>
      <c r="AZ291" s="194"/>
      <c r="BA291" s="194"/>
      <c r="BB291" s="194"/>
      <c r="BC291" s="194"/>
      <c r="BD291" s="194"/>
      <c r="BE291" s="194"/>
      <c r="BF291" s="194"/>
      <c r="BG291" s="194"/>
      <c r="BH291" s="194"/>
      <c r="BI291" s="194"/>
      <c r="BJ291" s="194"/>
      <c r="BK291" s="194"/>
      <c r="BL291" s="194"/>
      <c r="BM291" s="194"/>
      <c r="BN291" s="194"/>
      <c r="BO291" s="194"/>
      <c r="BP291" s="194"/>
      <c r="BQ291" s="194"/>
    </row>
    <row r="292" spans="1:69" x14ac:dyDescent="0.25">
      <c r="A292" s="194"/>
      <c r="B292" s="194"/>
      <c r="C292" s="194"/>
      <c r="D292" s="194"/>
      <c r="E292" s="194"/>
      <c r="F292" s="194"/>
      <c r="G292" s="194"/>
      <c r="H292" s="194"/>
      <c r="I292" s="194"/>
      <c r="J292" s="194"/>
      <c r="K292" s="194"/>
      <c r="L292" s="194"/>
      <c r="M292" s="194"/>
      <c r="N292" s="194"/>
      <c r="O292" s="194"/>
      <c r="P292" s="194"/>
      <c r="Q292" s="194"/>
      <c r="R292" s="194"/>
      <c r="S292" s="194"/>
      <c r="T292" s="194"/>
      <c r="U292" s="194"/>
      <c r="V292" s="194"/>
      <c r="W292" s="194"/>
      <c r="X292" s="194"/>
      <c r="Y292" s="194"/>
      <c r="Z292" s="194"/>
      <c r="AA292" s="194"/>
      <c r="AB292" s="194"/>
      <c r="AC292" s="194"/>
      <c r="AD292" s="194"/>
      <c r="AE292" s="194"/>
      <c r="AF292" s="194"/>
      <c r="AG292" s="194"/>
      <c r="AH292" s="194"/>
      <c r="AI292" s="194"/>
      <c r="AJ292" s="194"/>
      <c r="AK292" s="194"/>
      <c r="AL292" s="194"/>
      <c r="AM292" s="194"/>
      <c r="AN292" s="194"/>
      <c r="AO292" s="194"/>
      <c r="AP292" s="194"/>
      <c r="AQ292" s="194"/>
      <c r="AR292" s="194"/>
      <c r="AS292" s="194"/>
      <c r="AT292" s="194"/>
      <c r="AU292" s="194"/>
      <c r="AV292" s="194"/>
      <c r="AW292" s="194"/>
      <c r="AX292" s="194"/>
      <c r="AY292" s="194"/>
      <c r="AZ292" s="194"/>
      <c r="BA292" s="194"/>
      <c r="BB292" s="194"/>
      <c r="BC292" s="194"/>
      <c r="BD292" s="194"/>
      <c r="BE292" s="194"/>
      <c r="BF292" s="194"/>
      <c r="BG292" s="194"/>
      <c r="BH292" s="194"/>
      <c r="BI292" s="194"/>
      <c r="BJ292" s="194"/>
      <c r="BK292" s="194"/>
      <c r="BL292" s="194"/>
      <c r="BM292" s="194"/>
      <c r="BN292" s="194"/>
      <c r="BO292" s="194"/>
      <c r="BP292" s="194"/>
      <c r="BQ292" s="194"/>
    </row>
    <row r="293" spans="1:69" x14ac:dyDescent="0.25">
      <c r="A293" s="194"/>
      <c r="B293" s="194"/>
      <c r="C293" s="194"/>
      <c r="D293" s="194"/>
      <c r="E293" s="194"/>
      <c r="F293" s="194"/>
      <c r="G293" s="194"/>
      <c r="H293" s="194"/>
      <c r="I293" s="194"/>
      <c r="J293" s="194"/>
      <c r="K293" s="194"/>
      <c r="L293" s="194"/>
      <c r="M293" s="194"/>
      <c r="N293" s="194"/>
      <c r="O293" s="194"/>
      <c r="P293" s="194"/>
      <c r="Q293" s="194"/>
      <c r="R293" s="194"/>
      <c r="S293" s="194"/>
      <c r="T293" s="194"/>
      <c r="U293" s="194"/>
      <c r="V293" s="194"/>
      <c r="W293" s="194"/>
      <c r="X293" s="194"/>
      <c r="Y293" s="194"/>
      <c r="Z293" s="194"/>
      <c r="AA293" s="194"/>
      <c r="AB293" s="194"/>
      <c r="AC293" s="194"/>
      <c r="AD293" s="194"/>
      <c r="AE293" s="194"/>
      <c r="AF293" s="194"/>
      <c r="AG293" s="194"/>
      <c r="AH293" s="194"/>
      <c r="AI293" s="194"/>
      <c r="AJ293" s="194"/>
      <c r="AK293" s="194"/>
      <c r="AL293" s="194"/>
      <c r="AM293" s="194"/>
      <c r="AN293" s="194"/>
      <c r="AO293" s="194"/>
      <c r="AP293" s="194"/>
      <c r="AQ293" s="194"/>
      <c r="AR293" s="194"/>
      <c r="AS293" s="194"/>
      <c r="AT293" s="194"/>
      <c r="AU293" s="194"/>
      <c r="AV293" s="194"/>
      <c r="AW293" s="194"/>
      <c r="AX293" s="194"/>
      <c r="AY293" s="194"/>
      <c r="AZ293" s="194"/>
      <c r="BA293" s="194"/>
      <c r="BB293" s="194"/>
      <c r="BC293" s="194"/>
      <c r="BD293" s="194"/>
      <c r="BE293" s="194"/>
      <c r="BF293" s="194"/>
      <c r="BG293" s="194"/>
      <c r="BH293" s="194"/>
      <c r="BI293" s="194"/>
      <c r="BJ293" s="194"/>
      <c r="BK293" s="194"/>
      <c r="BL293" s="194"/>
      <c r="BM293" s="194"/>
      <c r="BN293" s="194"/>
      <c r="BO293" s="194"/>
      <c r="BP293" s="194"/>
      <c r="BQ293" s="194"/>
    </row>
    <row r="294" spans="1:69" x14ac:dyDescent="0.25">
      <c r="A294" s="194"/>
      <c r="B294" s="194"/>
      <c r="C294" s="194"/>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94"/>
      <c r="AB294" s="194"/>
      <c r="AC294" s="194"/>
      <c r="AD294" s="194"/>
      <c r="AE294" s="194"/>
      <c r="AF294" s="194"/>
      <c r="AG294" s="194"/>
      <c r="AH294" s="194"/>
      <c r="AI294" s="194"/>
      <c r="AJ294" s="194"/>
      <c r="AK294" s="194"/>
      <c r="AL294" s="194"/>
      <c r="AM294" s="194"/>
      <c r="AN294" s="194"/>
      <c r="AO294" s="194"/>
      <c r="AP294" s="194"/>
      <c r="AQ294" s="194"/>
      <c r="AR294" s="194"/>
      <c r="AS294" s="194"/>
      <c r="AT294" s="194"/>
      <c r="AU294" s="194"/>
      <c r="AV294" s="194"/>
      <c r="AW294" s="194"/>
      <c r="AX294" s="194"/>
      <c r="AY294" s="194"/>
      <c r="AZ294" s="194"/>
      <c r="BA294" s="194"/>
      <c r="BB294" s="194"/>
      <c r="BC294" s="194"/>
      <c r="BD294" s="194"/>
      <c r="BE294" s="194"/>
      <c r="BF294" s="194"/>
      <c r="BG294" s="194"/>
      <c r="BH294" s="194"/>
      <c r="BI294" s="194"/>
      <c r="BJ294" s="194"/>
      <c r="BK294" s="194"/>
      <c r="BL294" s="194"/>
      <c r="BM294" s="194"/>
      <c r="BN294" s="194"/>
      <c r="BO294" s="194"/>
      <c r="BP294" s="194"/>
      <c r="BQ294" s="194"/>
    </row>
    <row r="295" spans="1:69" x14ac:dyDescent="0.25">
      <c r="A295" s="194"/>
      <c r="B295" s="194"/>
      <c r="C295" s="194"/>
      <c r="D295" s="194"/>
      <c r="E295" s="194"/>
      <c r="F295" s="194"/>
      <c r="G295" s="194"/>
      <c r="H295" s="194"/>
      <c r="I295" s="194"/>
      <c r="J295" s="194"/>
      <c r="K295" s="194"/>
      <c r="L295" s="194"/>
      <c r="M295" s="194"/>
      <c r="N295" s="194"/>
      <c r="O295" s="194"/>
      <c r="P295" s="194"/>
      <c r="Q295" s="194"/>
      <c r="R295" s="194"/>
      <c r="S295" s="194"/>
      <c r="T295" s="194"/>
      <c r="U295" s="194"/>
      <c r="V295" s="194"/>
      <c r="W295" s="194"/>
      <c r="X295" s="194"/>
      <c r="Y295" s="194"/>
      <c r="Z295" s="194"/>
      <c r="AA295" s="194"/>
      <c r="AB295" s="194"/>
      <c r="AC295" s="194"/>
      <c r="AD295" s="194"/>
      <c r="AE295" s="194"/>
      <c r="AF295" s="194"/>
      <c r="AG295" s="194"/>
      <c r="AH295" s="194"/>
      <c r="AI295" s="194"/>
      <c r="AJ295" s="194"/>
      <c r="AK295" s="194"/>
      <c r="AL295" s="194"/>
      <c r="AM295" s="194"/>
      <c r="AN295" s="194"/>
      <c r="AO295" s="194"/>
      <c r="AP295" s="194"/>
      <c r="AQ295" s="194"/>
      <c r="AR295" s="194"/>
      <c r="AS295" s="194"/>
      <c r="AT295" s="194"/>
      <c r="AU295" s="194"/>
      <c r="AV295" s="194"/>
      <c r="AW295" s="194"/>
      <c r="AX295" s="194"/>
      <c r="AY295" s="194"/>
      <c r="AZ295" s="194"/>
      <c r="BA295" s="194"/>
      <c r="BB295" s="194"/>
      <c r="BC295" s="194"/>
      <c r="BD295" s="194"/>
      <c r="BE295" s="194"/>
      <c r="BF295" s="194"/>
      <c r="BG295" s="194"/>
      <c r="BH295" s="194"/>
      <c r="BI295" s="194"/>
      <c r="BJ295" s="194"/>
      <c r="BK295" s="194"/>
      <c r="BL295" s="194"/>
      <c r="BM295" s="194"/>
      <c r="BN295" s="194"/>
      <c r="BO295" s="194"/>
      <c r="BP295" s="194"/>
      <c r="BQ295" s="194"/>
    </row>
    <row r="296" spans="1:69" x14ac:dyDescent="0.25">
      <c r="A296" s="194"/>
      <c r="B296" s="194"/>
      <c r="C296" s="194"/>
      <c r="D296" s="194"/>
      <c r="E296" s="194"/>
      <c r="F296" s="194"/>
      <c r="G296" s="194"/>
      <c r="H296" s="194"/>
      <c r="I296" s="194"/>
      <c r="J296" s="194"/>
      <c r="K296" s="194"/>
      <c r="L296" s="194"/>
      <c r="M296" s="194"/>
      <c r="N296" s="194"/>
      <c r="O296" s="194"/>
      <c r="P296" s="194"/>
      <c r="Q296" s="194"/>
      <c r="R296" s="194"/>
      <c r="S296" s="194"/>
      <c r="T296" s="194"/>
      <c r="U296" s="194"/>
      <c r="V296" s="194"/>
      <c r="W296" s="194"/>
      <c r="X296" s="194"/>
      <c r="Y296" s="194"/>
      <c r="Z296" s="194"/>
      <c r="AA296" s="194"/>
      <c r="AB296" s="194"/>
      <c r="AC296" s="194"/>
      <c r="AD296" s="194"/>
      <c r="AE296" s="194"/>
      <c r="AF296" s="194"/>
      <c r="AG296" s="194"/>
      <c r="AH296" s="194"/>
      <c r="AI296" s="194"/>
      <c r="AJ296" s="194"/>
      <c r="AK296" s="194"/>
      <c r="AL296" s="194"/>
      <c r="AM296" s="194"/>
      <c r="AN296" s="194"/>
      <c r="AO296" s="194"/>
      <c r="AP296" s="194"/>
      <c r="AQ296" s="194"/>
      <c r="AR296" s="194"/>
      <c r="AS296" s="194"/>
      <c r="AT296" s="194"/>
      <c r="AU296" s="194"/>
      <c r="AV296" s="194"/>
      <c r="AW296" s="194"/>
      <c r="AX296" s="194"/>
      <c r="AY296" s="194"/>
      <c r="AZ296" s="194"/>
      <c r="BA296" s="194"/>
      <c r="BB296" s="194"/>
      <c r="BC296" s="194"/>
      <c r="BD296" s="194"/>
      <c r="BE296" s="194"/>
      <c r="BF296" s="194"/>
      <c r="BG296" s="194"/>
      <c r="BH296" s="194"/>
      <c r="BI296" s="194"/>
      <c r="BJ296" s="194"/>
      <c r="BK296" s="194"/>
      <c r="BL296" s="194"/>
      <c r="BM296" s="194"/>
      <c r="BN296" s="194"/>
      <c r="BO296" s="194"/>
      <c r="BP296" s="194"/>
      <c r="BQ296" s="194"/>
    </row>
    <row r="297" spans="1:69" x14ac:dyDescent="0.25">
      <c r="A297" s="194"/>
      <c r="B297" s="194"/>
      <c r="C297" s="194"/>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c r="AA297" s="194"/>
      <c r="AB297" s="194"/>
      <c r="AC297" s="194"/>
      <c r="AD297" s="194"/>
      <c r="AE297" s="194"/>
      <c r="AF297" s="194"/>
      <c r="AG297" s="194"/>
      <c r="AH297" s="194"/>
      <c r="AI297" s="194"/>
      <c r="AJ297" s="194"/>
      <c r="AK297" s="194"/>
      <c r="AL297" s="194"/>
      <c r="AM297" s="194"/>
      <c r="AN297" s="194"/>
      <c r="AO297" s="194"/>
      <c r="AP297" s="194"/>
      <c r="AQ297" s="194"/>
      <c r="AR297" s="194"/>
      <c r="AS297" s="194"/>
      <c r="AT297" s="194"/>
      <c r="AU297" s="194"/>
      <c r="AV297" s="194"/>
      <c r="AW297" s="194"/>
      <c r="AX297" s="194"/>
      <c r="AY297" s="194"/>
      <c r="AZ297" s="194"/>
      <c r="BA297" s="194"/>
      <c r="BB297" s="194"/>
      <c r="BC297" s="194"/>
      <c r="BD297" s="194"/>
      <c r="BE297" s="194"/>
      <c r="BF297" s="194"/>
      <c r="BG297" s="194"/>
      <c r="BH297" s="194"/>
      <c r="BI297" s="194"/>
      <c r="BJ297" s="194"/>
      <c r="BK297" s="194"/>
      <c r="BL297" s="194"/>
      <c r="BM297" s="194"/>
      <c r="BN297" s="194"/>
      <c r="BO297" s="194"/>
      <c r="BP297" s="194"/>
      <c r="BQ297" s="194"/>
    </row>
    <row r="298" spans="1:69" x14ac:dyDescent="0.25">
      <c r="A298" s="194"/>
      <c r="B298" s="194"/>
      <c r="C298" s="194"/>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c r="AA298" s="194"/>
      <c r="AB298" s="194"/>
      <c r="AC298" s="194"/>
      <c r="AD298" s="194"/>
      <c r="AE298" s="194"/>
      <c r="AF298" s="194"/>
      <c r="AG298" s="194"/>
      <c r="AH298" s="194"/>
      <c r="AI298" s="194"/>
      <c r="AJ298" s="194"/>
      <c r="AK298" s="194"/>
      <c r="AL298" s="194"/>
      <c r="AM298" s="194"/>
      <c r="AN298" s="194"/>
      <c r="AO298" s="194"/>
      <c r="AP298" s="194"/>
      <c r="AQ298" s="194"/>
      <c r="AR298" s="194"/>
      <c r="AS298" s="194"/>
      <c r="AT298" s="194"/>
      <c r="AU298" s="194"/>
      <c r="AV298" s="194"/>
      <c r="AW298" s="194"/>
      <c r="AX298" s="194"/>
      <c r="AY298" s="194"/>
      <c r="AZ298" s="194"/>
      <c r="BA298" s="194"/>
      <c r="BB298" s="194"/>
      <c r="BC298" s="194"/>
      <c r="BD298" s="194"/>
      <c r="BE298" s="194"/>
      <c r="BF298" s="194"/>
      <c r="BG298" s="194"/>
      <c r="BH298" s="194"/>
      <c r="BI298" s="194"/>
      <c r="BJ298" s="194"/>
      <c r="BK298" s="194"/>
      <c r="BL298" s="194"/>
      <c r="BM298" s="194"/>
      <c r="BN298" s="194"/>
      <c r="BO298" s="194"/>
      <c r="BP298" s="194"/>
      <c r="BQ298" s="194"/>
    </row>
    <row r="299" spans="1:69" x14ac:dyDescent="0.25">
      <c r="A299" s="194"/>
      <c r="B299" s="194"/>
      <c r="C299" s="194"/>
      <c r="D299" s="194"/>
      <c r="E299" s="194"/>
      <c r="F299" s="194"/>
      <c r="G299" s="194"/>
      <c r="H299" s="194"/>
      <c r="I299" s="194"/>
      <c r="J299" s="194"/>
      <c r="K299" s="194"/>
      <c r="L299" s="194"/>
      <c r="M299" s="194"/>
      <c r="N299" s="194"/>
      <c r="O299" s="194"/>
      <c r="P299" s="194"/>
      <c r="Q299" s="194"/>
      <c r="R299" s="194"/>
      <c r="S299" s="194"/>
      <c r="T299" s="194"/>
      <c r="U299" s="194"/>
      <c r="V299" s="194"/>
      <c r="W299" s="194"/>
      <c r="X299" s="194"/>
      <c r="Y299" s="194"/>
      <c r="Z299" s="194"/>
      <c r="AA299" s="194"/>
      <c r="AB299" s="194"/>
      <c r="AC299" s="194"/>
      <c r="AD299" s="194"/>
      <c r="AE299" s="194"/>
      <c r="AF299" s="194"/>
      <c r="AG299" s="194"/>
      <c r="AH299" s="194"/>
      <c r="AI299" s="194"/>
      <c r="AJ299" s="194"/>
      <c r="AK299" s="194"/>
      <c r="AL299" s="194"/>
      <c r="AM299" s="194"/>
      <c r="AN299" s="194"/>
      <c r="AO299" s="194"/>
      <c r="AP299" s="194"/>
      <c r="AQ299" s="194"/>
      <c r="AR299" s="194"/>
      <c r="AS299" s="194"/>
      <c r="AT299" s="194"/>
      <c r="AU299" s="194"/>
      <c r="AV299" s="194"/>
      <c r="AW299" s="194"/>
      <c r="AX299" s="194"/>
      <c r="AY299" s="194"/>
      <c r="AZ299" s="194"/>
      <c r="BA299" s="194"/>
      <c r="BB299" s="194"/>
      <c r="BC299" s="194"/>
      <c r="BD299" s="194"/>
      <c r="BE299" s="194"/>
      <c r="BF299" s="194"/>
      <c r="BG299" s="194"/>
      <c r="BH299" s="194"/>
      <c r="BI299" s="194"/>
      <c r="BJ299" s="194"/>
      <c r="BK299" s="194"/>
      <c r="BL299" s="194"/>
      <c r="BM299" s="194"/>
      <c r="BN299" s="194"/>
      <c r="BO299" s="194"/>
      <c r="BP299" s="194"/>
      <c r="BQ299" s="194"/>
    </row>
    <row r="300" spans="1:69" x14ac:dyDescent="0.25">
      <c r="A300" s="194"/>
      <c r="B300" s="194"/>
      <c r="C300" s="194"/>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4"/>
      <c r="Z300" s="194"/>
      <c r="AA300" s="194"/>
      <c r="AB300" s="194"/>
      <c r="AC300" s="194"/>
      <c r="AD300" s="194"/>
      <c r="AE300" s="194"/>
      <c r="AF300" s="194"/>
      <c r="AG300" s="194"/>
      <c r="AH300" s="194"/>
      <c r="AI300" s="194"/>
      <c r="AJ300" s="194"/>
      <c r="AK300" s="194"/>
      <c r="AL300" s="194"/>
      <c r="AM300" s="194"/>
      <c r="AN300" s="194"/>
      <c r="AO300" s="194"/>
      <c r="AP300" s="194"/>
      <c r="AQ300" s="194"/>
      <c r="AR300" s="194"/>
      <c r="AS300" s="194"/>
      <c r="AT300" s="194"/>
      <c r="AU300" s="194"/>
      <c r="AV300" s="194"/>
      <c r="AW300" s="194"/>
      <c r="AX300" s="194"/>
      <c r="AY300" s="194"/>
      <c r="AZ300" s="194"/>
      <c r="BA300" s="194"/>
      <c r="BB300" s="194"/>
      <c r="BC300" s="194"/>
      <c r="BD300" s="194"/>
      <c r="BE300" s="194"/>
      <c r="BF300" s="194"/>
      <c r="BG300" s="194"/>
      <c r="BH300" s="194"/>
      <c r="BI300" s="194"/>
      <c r="BJ300" s="194"/>
      <c r="BK300" s="194"/>
      <c r="BL300" s="194"/>
      <c r="BM300" s="194"/>
      <c r="BN300" s="194"/>
      <c r="BO300" s="194"/>
      <c r="BP300" s="194"/>
      <c r="BQ300" s="194"/>
    </row>
    <row r="301" spans="1:69" x14ac:dyDescent="0.25">
      <c r="A301" s="194"/>
      <c r="B301" s="194"/>
      <c r="C301" s="194"/>
      <c r="D301" s="194"/>
      <c r="E301" s="194"/>
      <c r="F301" s="194"/>
      <c r="G301" s="194"/>
      <c r="H301" s="194"/>
      <c r="I301" s="194"/>
      <c r="J301" s="194"/>
      <c r="K301" s="194"/>
      <c r="L301" s="194"/>
      <c r="M301" s="194"/>
      <c r="N301" s="194"/>
      <c r="O301" s="194"/>
      <c r="P301" s="194"/>
      <c r="Q301" s="194"/>
      <c r="R301" s="194"/>
      <c r="S301" s="194"/>
      <c r="T301" s="194"/>
      <c r="U301" s="194"/>
      <c r="V301" s="194"/>
      <c r="W301" s="194"/>
      <c r="X301" s="194"/>
      <c r="Y301" s="194"/>
      <c r="Z301" s="194"/>
      <c r="AA301" s="194"/>
      <c r="AB301" s="194"/>
      <c r="AC301" s="194"/>
      <c r="AD301" s="194"/>
      <c r="AE301" s="194"/>
      <c r="AF301" s="194"/>
      <c r="AG301" s="194"/>
      <c r="AH301" s="194"/>
      <c r="AI301" s="194"/>
      <c r="AJ301" s="194"/>
      <c r="AK301" s="194"/>
      <c r="AL301" s="194"/>
      <c r="AM301" s="194"/>
      <c r="AN301" s="194"/>
      <c r="AO301" s="194"/>
      <c r="AP301" s="194"/>
      <c r="AQ301" s="194"/>
      <c r="AR301" s="194"/>
      <c r="AS301" s="194"/>
      <c r="AT301" s="194"/>
      <c r="AU301" s="194"/>
      <c r="AV301" s="194"/>
      <c r="AW301" s="194"/>
      <c r="AX301" s="194"/>
      <c r="AY301" s="194"/>
      <c r="AZ301" s="194"/>
      <c r="BA301" s="194"/>
      <c r="BB301" s="194"/>
      <c r="BC301" s="194"/>
      <c r="BD301" s="194"/>
      <c r="BE301" s="194"/>
      <c r="BF301" s="194"/>
      <c r="BG301" s="194"/>
      <c r="BH301" s="194"/>
      <c r="BI301" s="194"/>
      <c r="BJ301" s="194"/>
      <c r="BK301" s="194"/>
      <c r="BL301" s="194"/>
      <c r="BM301" s="194"/>
      <c r="BN301" s="194"/>
      <c r="BO301" s="194"/>
      <c r="BP301" s="194"/>
      <c r="BQ301" s="194"/>
    </row>
    <row r="302" spans="1:69" x14ac:dyDescent="0.25">
      <c r="A302" s="194"/>
      <c r="B302" s="194"/>
      <c r="C302" s="194"/>
      <c r="D302" s="194"/>
      <c r="E302" s="194"/>
      <c r="F302" s="194"/>
      <c r="G302" s="194"/>
      <c r="H302" s="194"/>
      <c r="I302" s="194"/>
      <c r="J302" s="194"/>
      <c r="K302" s="194"/>
      <c r="L302" s="194"/>
      <c r="M302" s="194"/>
      <c r="N302" s="194"/>
      <c r="O302" s="194"/>
      <c r="P302" s="194"/>
      <c r="Q302" s="194"/>
      <c r="R302" s="194"/>
      <c r="S302" s="194"/>
      <c r="T302" s="194"/>
      <c r="U302" s="194"/>
      <c r="V302" s="194"/>
      <c r="W302" s="194"/>
      <c r="X302" s="194"/>
      <c r="Y302" s="194"/>
      <c r="Z302" s="194"/>
      <c r="AA302" s="194"/>
      <c r="AB302" s="194"/>
      <c r="AC302" s="194"/>
      <c r="AD302" s="194"/>
      <c r="AE302" s="194"/>
      <c r="AF302" s="194"/>
      <c r="AG302" s="194"/>
      <c r="AH302" s="194"/>
      <c r="AI302" s="194"/>
      <c r="AJ302" s="194"/>
      <c r="AK302" s="194"/>
      <c r="AL302" s="194"/>
      <c r="AM302" s="194"/>
      <c r="AN302" s="194"/>
      <c r="AO302" s="194"/>
      <c r="AP302" s="194"/>
      <c r="AQ302" s="194"/>
      <c r="AR302" s="194"/>
      <c r="AS302" s="194"/>
      <c r="AT302" s="194"/>
      <c r="AU302" s="194"/>
      <c r="AV302" s="194"/>
      <c r="AW302" s="194"/>
      <c r="AX302" s="194"/>
      <c r="AY302" s="194"/>
      <c r="AZ302" s="194"/>
      <c r="BA302" s="194"/>
      <c r="BB302" s="194"/>
      <c r="BC302" s="194"/>
      <c r="BD302" s="194"/>
      <c r="BE302" s="194"/>
      <c r="BF302" s="194"/>
      <c r="BG302" s="194"/>
      <c r="BH302" s="194"/>
      <c r="BI302" s="194"/>
      <c r="BJ302" s="194"/>
      <c r="BK302" s="194"/>
      <c r="BL302" s="194"/>
      <c r="BM302" s="194"/>
      <c r="BN302" s="194"/>
      <c r="BO302" s="194"/>
      <c r="BP302" s="194"/>
      <c r="BQ302" s="194"/>
    </row>
    <row r="303" spans="1:69" x14ac:dyDescent="0.25">
      <c r="A303" s="194"/>
      <c r="B303" s="194"/>
      <c r="C303" s="194"/>
      <c r="D303" s="194"/>
      <c r="E303" s="194"/>
      <c r="F303" s="194"/>
      <c r="G303" s="194"/>
      <c r="H303" s="194"/>
      <c r="I303" s="194"/>
      <c r="J303" s="194"/>
      <c r="K303" s="194"/>
      <c r="L303" s="194"/>
      <c r="M303" s="194"/>
      <c r="N303" s="194"/>
      <c r="O303" s="194"/>
      <c r="P303" s="194"/>
      <c r="Q303" s="194"/>
      <c r="R303" s="194"/>
      <c r="S303" s="194"/>
      <c r="T303" s="194"/>
      <c r="U303" s="194"/>
      <c r="V303" s="194"/>
      <c r="W303" s="194"/>
      <c r="X303" s="194"/>
      <c r="Y303" s="194"/>
      <c r="Z303" s="194"/>
      <c r="AA303" s="194"/>
      <c r="AB303" s="194"/>
      <c r="AC303" s="194"/>
      <c r="AD303" s="194"/>
      <c r="AE303" s="194"/>
      <c r="AF303" s="194"/>
      <c r="AG303" s="194"/>
      <c r="AH303" s="194"/>
      <c r="AI303" s="194"/>
      <c r="AJ303" s="194"/>
      <c r="AK303" s="194"/>
      <c r="AL303" s="194"/>
      <c r="AM303" s="194"/>
      <c r="AN303" s="194"/>
      <c r="AO303" s="194"/>
      <c r="AP303" s="194"/>
      <c r="AQ303" s="194"/>
      <c r="AR303" s="194"/>
      <c r="AS303" s="194"/>
      <c r="AT303" s="194"/>
      <c r="AU303" s="194"/>
      <c r="AV303" s="194"/>
      <c r="AW303" s="194"/>
      <c r="AX303" s="194"/>
      <c r="AY303" s="194"/>
      <c r="AZ303" s="194"/>
      <c r="BA303" s="194"/>
      <c r="BB303" s="194"/>
      <c r="BC303" s="194"/>
      <c r="BD303" s="194"/>
      <c r="BE303" s="194"/>
      <c r="BF303" s="194"/>
      <c r="BG303" s="194"/>
      <c r="BH303" s="194"/>
      <c r="BI303" s="194"/>
      <c r="BJ303" s="194"/>
      <c r="BK303" s="194"/>
      <c r="BL303" s="194"/>
      <c r="BM303" s="194"/>
      <c r="BN303" s="194"/>
      <c r="BO303" s="194"/>
      <c r="BP303" s="194"/>
      <c r="BQ303" s="194"/>
    </row>
    <row r="304" spans="1:69" x14ac:dyDescent="0.25">
      <c r="A304" s="194"/>
      <c r="B304" s="194"/>
      <c r="C304" s="194"/>
      <c r="D304" s="194"/>
      <c r="E304" s="194"/>
      <c r="F304" s="194"/>
      <c r="G304" s="194"/>
      <c r="H304" s="194"/>
      <c r="I304" s="194"/>
      <c r="J304" s="194"/>
      <c r="K304" s="194"/>
      <c r="L304" s="194"/>
      <c r="M304" s="194"/>
      <c r="N304" s="194"/>
      <c r="O304" s="194"/>
      <c r="P304" s="194"/>
      <c r="Q304" s="194"/>
      <c r="R304" s="194"/>
      <c r="S304" s="194"/>
      <c r="T304" s="194"/>
      <c r="U304" s="194"/>
      <c r="V304" s="194"/>
      <c r="W304" s="194"/>
      <c r="X304" s="194"/>
      <c r="Y304" s="194"/>
      <c r="Z304" s="194"/>
      <c r="AA304" s="194"/>
      <c r="AB304" s="194"/>
      <c r="AC304" s="194"/>
      <c r="AD304" s="194"/>
      <c r="AE304" s="194"/>
      <c r="AF304" s="194"/>
      <c r="AG304" s="194"/>
      <c r="AH304" s="194"/>
      <c r="AI304" s="194"/>
      <c r="AJ304" s="194"/>
      <c r="AK304" s="194"/>
      <c r="AL304" s="194"/>
      <c r="AM304" s="194"/>
      <c r="AN304" s="194"/>
      <c r="AO304" s="194"/>
      <c r="AP304" s="194"/>
      <c r="AQ304" s="194"/>
      <c r="AR304" s="194"/>
      <c r="AS304" s="194"/>
      <c r="AT304" s="194"/>
      <c r="AU304" s="194"/>
      <c r="AV304" s="194"/>
      <c r="AW304" s="194"/>
      <c r="AX304" s="194"/>
      <c r="AY304" s="194"/>
      <c r="AZ304" s="194"/>
      <c r="BA304" s="194"/>
      <c r="BB304" s="194"/>
      <c r="BC304" s="194"/>
      <c r="BD304" s="194"/>
      <c r="BE304" s="194"/>
      <c r="BF304" s="194"/>
      <c r="BG304" s="194"/>
      <c r="BH304" s="194"/>
      <c r="BI304" s="194"/>
      <c r="BJ304" s="194"/>
      <c r="BK304" s="194"/>
      <c r="BL304" s="194"/>
      <c r="BM304" s="194"/>
      <c r="BN304" s="194"/>
      <c r="BO304" s="194"/>
      <c r="BP304" s="194"/>
      <c r="BQ304" s="194"/>
    </row>
    <row r="305" spans="1:69" x14ac:dyDescent="0.25">
      <c r="A305" s="194"/>
      <c r="B305" s="194"/>
      <c r="C305" s="194"/>
      <c r="D305" s="194"/>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c r="AA305" s="194"/>
      <c r="AB305" s="194"/>
      <c r="AC305" s="194"/>
      <c r="AD305" s="194"/>
      <c r="AE305" s="194"/>
      <c r="AF305" s="194"/>
      <c r="AG305" s="194"/>
      <c r="AH305" s="194"/>
      <c r="AI305" s="194"/>
      <c r="AJ305" s="194"/>
      <c r="AK305" s="194"/>
      <c r="AL305" s="194"/>
      <c r="AM305" s="194"/>
      <c r="AN305" s="194"/>
      <c r="AO305" s="194"/>
      <c r="AP305" s="194"/>
      <c r="AQ305" s="194"/>
      <c r="AR305" s="194"/>
      <c r="AS305" s="194"/>
      <c r="AT305" s="194"/>
      <c r="AU305" s="194"/>
      <c r="AV305" s="194"/>
      <c r="AW305" s="194"/>
      <c r="AX305" s="194"/>
      <c r="AY305" s="194"/>
      <c r="AZ305" s="194"/>
      <c r="BA305" s="194"/>
      <c r="BB305" s="194"/>
      <c r="BC305" s="194"/>
      <c r="BD305" s="194"/>
      <c r="BE305" s="194"/>
      <c r="BF305" s="194"/>
      <c r="BG305" s="194"/>
      <c r="BH305" s="194"/>
      <c r="BI305" s="194"/>
      <c r="BJ305" s="194"/>
      <c r="BK305" s="194"/>
      <c r="BL305" s="194"/>
      <c r="BM305" s="194"/>
      <c r="BN305" s="194"/>
      <c r="BO305" s="194"/>
      <c r="BP305" s="194"/>
      <c r="BQ305" s="194"/>
    </row>
    <row r="306" spans="1:69" x14ac:dyDescent="0.25">
      <c r="A306" s="194"/>
      <c r="B306" s="194"/>
      <c r="C306" s="194"/>
      <c r="D306" s="194"/>
      <c r="E306" s="194"/>
      <c r="F306" s="194"/>
      <c r="G306" s="194"/>
      <c r="H306" s="194"/>
      <c r="I306" s="194"/>
      <c r="J306" s="194"/>
      <c r="K306" s="194"/>
      <c r="L306" s="194"/>
      <c r="M306" s="194"/>
      <c r="N306" s="194"/>
      <c r="O306" s="194"/>
      <c r="P306" s="194"/>
      <c r="Q306" s="194"/>
      <c r="R306" s="194"/>
      <c r="S306" s="194"/>
      <c r="T306" s="194"/>
      <c r="U306" s="194"/>
      <c r="V306" s="194"/>
      <c r="W306" s="194"/>
      <c r="X306" s="194"/>
      <c r="Y306" s="194"/>
      <c r="Z306" s="194"/>
      <c r="AA306" s="194"/>
      <c r="AB306" s="194"/>
      <c r="AC306" s="194"/>
      <c r="AD306" s="194"/>
      <c r="AE306" s="194"/>
      <c r="AF306" s="194"/>
      <c r="AG306" s="194"/>
      <c r="AH306" s="194"/>
      <c r="AI306" s="194"/>
      <c r="AJ306" s="194"/>
      <c r="AK306" s="194"/>
      <c r="AL306" s="194"/>
      <c r="AM306" s="194"/>
      <c r="AN306" s="194"/>
      <c r="AO306" s="194"/>
      <c r="AP306" s="194"/>
      <c r="AQ306" s="194"/>
      <c r="AR306" s="194"/>
      <c r="AS306" s="194"/>
      <c r="AT306" s="194"/>
      <c r="AU306" s="194"/>
      <c r="AV306" s="194"/>
      <c r="AW306" s="194"/>
      <c r="AX306" s="194"/>
      <c r="AY306" s="194"/>
      <c r="AZ306" s="194"/>
      <c r="BA306" s="194"/>
      <c r="BB306" s="194"/>
      <c r="BC306" s="194"/>
      <c r="BD306" s="194"/>
      <c r="BE306" s="194"/>
      <c r="BF306" s="194"/>
      <c r="BG306" s="194"/>
      <c r="BH306" s="194"/>
      <c r="BI306" s="194"/>
      <c r="BJ306" s="194"/>
      <c r="BK306" s="194"/>
      <c r="BL306" s="194"/>
      <c r="BM306" s="194"/>
      <c r="BN306" s="194"/>
      <c r="BO306" s="194"/>
      <c r="BP306" s="194"/>
      <c r="BQ306" s="194"/>
    </row>
    <row r="307" spans="1:69" x14ac:dyDescent="0.25">
      <c r="A307" s="194"/>
      <c r="B307" s="194"/>
      <c r="C307" s="194"/>
      <c r="D307" s="194"/>
      <c r="E307" s="194"/>
      <c r="F307" s="194"/>
      <c r="G307" s="194"/>
      <c r="H307" s="194"/>
      <c r="I307" s="194"/>
      <c r="J307" s="194"/>
      <c r="K307" s="194"/>
      <c r="L307" s="194"/>
      <c r="M307" s="194"/>
      <c r="N307" s="194"/>
      <c r="O307" s="194"/>
      <c r="P307" s="194"/>
      <c r="Q307" s="194"/>
      <c r="R307" s="194"/>
      <c r="S307" s="194"/>
      <c r="T307" s="194"/>
      <c r="U307" s="194"/>
      <c r="V307" s="194"/>
      <c r="W307" s="194"/>
      <c r="X307" s="194"/>
      <c r="Y307" s="194"/>
      <c r="Z307" s="194"/>
      <c r="AA307" s="194"/>
      <c r="AB307" s="194"/>
      <c r="AC307" s="194"/>
      <c r="AD307" s="194"/>
      <c r="AE307" s="194"/>
      <c r="AF307" s="194"/>
      <c r="AG307" s="194"/>
      <c r="AH307" s="194"/>
      <c r="AI307" s="194"/>
      <c r="AJ307" s="194"/>
      <c r="AK307" s="194"/>
      <c r="AL307" s="194"/>
      <c r="AM307" s="194"/>
      <c r="AN307" s="194"/>
      <c r="AO307" s="194"/>
      <c r="AP307" s="194"/>
      <c r="AQ307" s="194"/>
      <c r="AR307" s="194"/>
      <c r="AS307" s="194"/>
      <c r="AT307" s="194"/>
      <c r="AU307" s="194"/>
      <c r="AV307" s="194"/>
      <c r="AW307" s="194"/>
      <c r="AX307" s="194"/>
      <c r="AY307" s="194"/>
      <c r="AZ307" s="194"/>
      <c r="BA307" s="194"/>
      <c r="BB307" s="194"/>
      <c r="BC307" s="194"/>
      <c r="BD307" s="194"/>
      <c r="BE307" s="194"/>
      <c r="BF307" s="194"/>
      <c r="BG307" s="194"/>
      <c r="BH307" s="194"/>
      <c r="BI307" s="194"/>
      <c r="BJ307" s="194"/>
      <c r="BK307" s="194"/>
      <c r="BL307" s="194"/>
      <c r="BM307" s="194"/>
      <c r="BN307" s="194"/>
      <c r="BO307" s="194"/>
      <c r="BP307" s="194"/>
      <c r="BQ307" s="194"/>
    </row>
    <row r="308" spans="1:69" x14ac:dyDescent="0.25">
      <c r="A308" s="194"/>
      <c r="B308" s="194"/>
      <c r="C308" s="194"/>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4"/>
      <c r="Z308" s="194"/>
      <c r="AA308" s="194"/>
      <c r="AB308" s="194"/>
      <c r="AC308" s="194"/>
      <c r="AD308" s="194"/>
      <c r="AE308" s="194"/>
      <c r="AF308" s="194"/>
      <c r="AG308" s="194"/>
      <c r="AH308" s="194"/>
      <c r="AI308" s="194"/>
      <c r="AJ308" s="194"/>
      <c r="AK308" s="194"/>
      <c r="AL308" s="194"/>
      <c r="AM308" s="194"/>
      <c r="AN308" s="194"/>
      <c r="AO308" s="194"/>
      <c r="AP308" s="194"/>
      <c r="AQ308" s="194"/>
      <c r="AR308" s="194"/>
      <c r="AS308" s="194"/>
      <c r="AT308" s="194"/>
      <c r="AU308" s="194"/>
      <c r="AV308" s="194"/>
      <c r="AW308" s="194"/>
      <c r="AX308" s="194"/>
      <c r="AY308" s="194"/>
      <c r="AZ308" s="194"/>
      <c r="BA308" s="194"/>
      <c r="BB308" s="194"/>
      <c r="BC308" s="194"/>
      <c r="BD308" s="194"/>
      <c r="BE308" s="194"/>
      <c r="BF308" s="194"/>
      <c r="BG308" s="194"/>
      <c r="BH308" s="194"/>
      <c r="BI308" s="194"/>
      <c r="BJ308" s="194"/>
      <c r="BK308" s="194"/>
      <c r="BL308" s="194"/>
      <c r="BM308" s="194"/>
      <c r="BN308" s="194"/>
      <c r="BO308" s="194"/>
      <c r="BP308" s="194"/>
      <c r="BQ308" s="194"/>
    </row>
    <row r="309" spans="1:69" x14ac:dyDescent="0.25">
      <c r="A309" s="194"/>
      <c r="B309" s="194"/>
      <c r="C309" s="194"/>
      <c r="D309" s="194"/>
      <c r="E309" s="194"/>
      <c r="F309" s="194"/>
      <c r="G309" s="194"/>
      <c r="H309" s="194"/>
      <c r="I309" s="194"/>
      <c r="J309" s="194"/>
      <c r="K309" s="194"/>
      <c r="L309" s="194"/>
      <c r="M309" s="194"/>
      <c r="N309" s="194"/>
      <c r="O309" s="194"/>
      <c r="P309" s="194"/>
      <c r="Q309" s="194"/>
      <c r="R309" s="194"/>
      <c r="S309" s="194"/>
      <c r="T309" s="194"/>
      <c r="U309" s="194"/>
      <c r="V309" s="194"/>
      <c r="W309" s="194"/>
      <c r="X309" s="194"/>
      <c r="Y309" s="194"/>
      <c r="Z309" s="194"/>
      <c r="AA309" s="194"/>
      <c r="AB309" s="194"/>
      <c r="AC309" s="194"/>
      <c r="AD309" s="194"/>
      <c r="AE309" s="194"/>
      <c r="AF309" s="194"/>
      <c r="AG309" s="194"/>
      <c r="AH309" s="194"/>
      <c r="AI309" s="194"/>
      <c r="AJ309" s="194"/>
      <c r="AK309" s="194"/>
      <c r="AL309" s="194"/>
      <c r="AM309" s="194"/>
      <c r="AN309" s="194"/>
      <c r="AO309" s="194"/>
      <c r="AP309" s="194"/>
      <c r="AQ309" s="194"/>
      <c r="AR309" s="194"/>
      <c r="AS309" s="194"/>
      <c r="AT309" s="194"/>
      <c r="AU309" s="194"/>
      <c r="AV309" s="194"/>
      <c r="AW309" s="194"/>
      <c r="AX309" s="194"/>
      <c r="AY309" s="194"/>
      <c r="AZ309" s="194"/>
      <c r="BA309" s="194"/>
      <c r="BB309" s="194"/>
      <c r="BC309" s="194"/>
      <c r="BD309" s="194"/>
      <c r="BE309" s="194"/>
      <c r="BF309" s="194"/>
      <c r="BG309" s="194"/>
      <c r="BH309" s="194"/>
      <c r="BI309" s="194"/>
      <c r="BJ309" s="194"/>
      <c r="BK309" s="194"/>
      <c r="BL309" s="194"/>
      <c r="BM309" s="194"/>
      <c r="BN309" s="194"/>
      <c r="BO309" s="194"/>
      <c r="BP309" s="194"/>
      <c r="BQ309" s="194"/>
    </row>
    <row r="310" spans="1:69" x14ac:dyDescent="0.25">
      <c r="A310" s="194"/>
      <c r="B310" s="194"/>
      <c r="C310" s="194"/>
      <c r="D310" s="194"/>
      <c r="E310" s="194"/>
      <c r="F310" s="194"/>
      <c r="G310" s="194"/>
      <c r="H310" s="194"/>
      <c r="I310" s="194"/>
      <c r="J310" s="194"/>
      <c r="K310" s="194"/>
      <c r="L310" s="194"/>
      <c r="M310" s="194"/>
      <c r="N310" s="194"/>
      <c r="O310" s="194"/>
      <c r="P310" s="194"/>
      <c r="Q310" s="194"/>
      <c r="R310" s="194"/>
      <c r="S310" s="194"/>
      <c r="T310" s="194"/>
      <c r="U310" s="194"/>
      <c r="V310" s="194"/>
      <c r="W310" s="194"/>
      <c r="X310" s="194"/>
      <c r="Y310" s="194"/>
      <c r="Z310" s="194"/>
      <c r="AA310" s="194"/>
      <c r="AB310" s="194"/>
      <c r="AC310" s="194"/>
      <c r="AD310" s="194"/>
      <c r="AE310" s="194"/>
      <c r="AF310" s="194"/>
      <c r="AG310" s="194"/>
      <c r="AH310" s="194"/>
      <c r="AI310" s="194"/>
      <c r="AJ310" s="194"/>
      <c r="AK310" s="194"/>
      <c r="AL310" s="194"/>
      <c r="AM310" s="194"/>
      <c r="AN310" s="194"/>
      <c r="AO310" s="194"/>
      <c r="AP310" s="194"/>
      <c r="AQ310" s="194"/>
      <c r="AR310" s="194"/>
      <c r="AS310" s="194"/>
      <c r="AT310" s="194"/>
      <c r="AU310" s="194"/>
      <c r="AV310" s="194"/>
      <c r="AW310" s="194"/>
      <c r="AX310" s="194"/>
      <c r="AY310" s="194"/>
      <c r="AZ310" s="194"/>
      <c r="BA310" s="194"/>
      <c r="BB310" s="194"/>
      <c r="BC310" s="194"/>
      <c r="BD310" s="194"/>
      <c r="BE310" s="194"/>
      <c r="BF310" s="194"/>
      <c r="BG310" s="194"/>
      <c r="BH310" s="194"/>
      <c r="BI310" s="194"/>
      <c r="BJ310" s="194"/>
      <c r="BK310" s="194"/>
      <c r="BL310" s="194"/>
      <c r="BM310" s="194"/>
      <c r="BN310" s="194"/>
      <c r="BO310" s="194"/>
      <c r="BP310" s="194"/>
      <c r="BQ310" s="194"/>
    </row>
    <row r="311" spans="1:69" x14ac:dyDescent="0.25">
      <c r="A311" s="194"/>
      <c r="B311" s="194"/>
      <c r="C311" s="194"/>
      <c r="D311" s="194"/>
      <c r="E311" s="194"/>
      <c r="F311" s="194"/>
      <c r="G311" s="194"/>
      <c r="H311" s="194"/>
      <c r="I311" s="194"/>
      <c r="J311" s="194"/>
      <c r="K311" s="194"/>
      <c r="L311" s="194"/>
      <c r="M311" s="194"/>
      <c r="N311" s="194"/>
      <c r="O311" s="194"/>
      <c r="P311" s="194"/>
      <c r="Q311" s="194"/>
      <c r="R311" s="194"/>
      <c r="S311" s="194"/>
      <c r="T311" s="194"/>
      <c r="U311" s="194"/>
      <c r="V311" s="194"/>
      <c r="W311" s="194"/>
      <c r="X311" s="194"/>
      <c r="Y311" s="194"/>
      <c r="Z311" s="194"/>
      <c r="AA311" s="194"/>
      <c r="AB311" s="194"/>
      <c r="AC311" s="194"/>
      <c r="AD311" s="194"/>
      <c r="AE311" s="194"/>
      <c r="AF311" s="194"/>
      <c r="AG311" s="194"/>
      <c r="AH311" s="194"/>
      <c r="AI311" s="194"/>
      <c r="AJ311" s="194"/>
      <c r="AK311" s="194"/>
      <c r="AL311" s="194"/>
      <c r="AM311" s="194"/>
      <c r="AN311" s="194"/>
      <c r="AO311" s="194"/>
      <c r="AP311" s="194"/>
      <c r="AQ311" s="194"/>
      <c r="AR311" s="194"/>
      <c r="AS311" s="194"/>
      <c r="AT311" s="194"/>
      <c r="AU311" s="194"/>
      <c r="AV311" s="194"/>
      <c r="AW311" s="194"/>
      <c r="AX311" s="194"/>
      <c r="AY311" s="194"/>
      <c r="AZ311" s="194"/>
      <c r="BA311" s="194"/>
      <c r="BB311" s="194"/>
      <c r="BC311" s="194"/>
      <c r="BD311" s="194"/>
      <c r="BE311" s="194"/>
      <c r="BF311" s="194"/>
      <c r="BG311" s="194"/>
      <c r="BH311" s="194"/>
      <c r="BI311" s="194"/>
      <c r="BJ311" s="194"/>
      <c r="BK311" s="194"/>
      <c r="BL311" s="194"/>
      <c r="BM311" s="194"/>
      <c r="BN311" s="194"/>
      <c r="BO311" s="194"/>
      <c r="BP311" s="194"/>
      <c r="BQ311" s="194"/>
    </row>
    <row r="312" spans="1:69" x14ac:dyDescent="0.25">
      <c r="A312" s="194"/>
      <c r="B312" s="194"/>
      <c r="C312" s="194"/>
      <c r="D312" s="194"/>
      <c r="E312" s="194"/>
      <c r="F312" s="194"/>
      <c r="G312" s="194"/>
      <c r="H312" s="194"/>
      <c r="I312" s="194"/>
      <c r="J312" s="194"/>
      <c r="K312" s="194"/>
      <c r="L312" s="194"/>
      <c r="M312" s="194"/>
      <c r="N312" s="194"/>
      <c r="O312" s="194"/>
      <c r="P312" s="194"/>
      <c r="Q312" s="194"/>
      <c r="R312" s="194"/>
      <c r="S312" s="194"/>
      <c r="T312" s="194"/>
      <c r="U312" s="194"/>
      <c r="V312" s="194"/>
      <c r="W312" s="194"/>
      <c r="X312" s="194"/>
      <c r="Y312" s="194"/>
      <c r="Z312" s="194"/>
      <c r="AA312" s="194"/>
      <c r="AB312" s="194"/>
      <c r="AC312" s="194"/>
      <c r="AD312" s="194"/>
      <c r="AE312" s="194"/>
      <c r="AF312" s="194"/>
      <c r="AG312" s="194"/>
      <c r="AH312" s="194"/>
      <c r="AI312" s="194"/>
      <c r="AJ312" s="194"/>
      <c r="AK312" s="194"/>
      <c r="AL312" s="194"/>
      <c r="AM312" s="194"/>
      <c r="AN312" s="194"/>
      <c r="AO312" s="194"/>
      <c r="AP312" s="194"/>
      <c r="AQ312" s="194"/>
      <c r="AR312" s="194"/>
      <c r="AS312" s="194"/>
      <c r="AT312" s="194"/>
      <c r="AU312" s="194"/>
      <c r="AV312" s="194"/>
      <c r="AW312" s="194"/>
      <c r="AX312" s="194"/>
      <c r="AY312" s="194"/>
      <c r="AZ312" s="194"/>
      <c r="BA312" s="194"/>
      <c r="BB312" s="194"/>
      <c r="BC312" s="194"/>
      <c r="BD312" s="194"/>
      <c r="BE312" s="194"/>
      <c r="BF312" s="194"/>
      <c r="BG312" s="194"/>
      <c r="BH312" s="194"/>
      <c r="BI312" s="194"/>
      <c r="BJ312" s="194"/>
      <c r="BK312" s="194"/>
      <c r="BL312" s="194"/>
      <c r="BM312" s="194"/>
      <c r="BN312" s="194"/>
      <c r="BO312" s="194"/>
      <c r="BP312" s="194"/>
      <c r="BQ312" s="194"/>
    </row>
    <row r="313" spans="1:69" x14ac:dyDescent="0.25">
      <c r="A313" s="194"/>
      <c r="B313" s="194"/>
      <c r="C313" s="194"/>
      <c r="D313" s="194"/>
      <c r="E313" s="194"/>
      <c r="F313" s="194"/>
      <c r="G313" s="194"/>
      <c r="H313" s="194"/>
      <c r="I313" s="194"/>
      <c r="J313" s="194"/>
      <c r="K313" s="194"/>
      <c r="L313" s="194"/>
      <c r="M313" s="194"/>
      <c r="N313" s="194"/>
      <c r="O313" s="194"/>
      <c r="P313" s="194"/>
      <c r="Q313" s="194"/>
      <c r="R313" s="194"/>
      <c r="S313" s="194"/>
      <c r="T313" s="194"/>
      <c r="U313" s="194"/>
      <c r="V313" s="194"/>
      <c r="W313" s="194"/>
      <c r="X313" s="194"/>
      <c r="Y313" s="194"/>
      <c r="Z313" s="194"/>
      <c r="AA313" s="194"/>
      <c r="AB313" s="194"/>
      <c r="AC313" s="194"/>
      <c r="AD313" s="194"/>
      <c r="AE313" s="194"/>
      <c r="AF313" s="194"/>
      <c r="AG313" s="194"/>
      <c r="AH313" s="194"/>
      <c r="AI313" s="194"/>
      <c r="AJ313" s="194"/>
      <c r="AK313" s="194"/>
      <c r="AL313" s="194"/>
      <c r="AM313" s="194"/>
      <c r="AN313" s="194"/>
      <c r="AO313" s="194"/>
      <c r="AP313" s="194"/>
      <c r="AQ313" s="194"/>
      <c r="AR313" s="194"/>
      <c r="AS313" s="194"/>
      <c r="AT313" s="194"/>
      <c r="AU313" s="194"/>
      <c r="AV313" s="194"/>
      <c r="AW313" s="194"/>
      <c r="AX313" s="194"/>
      <c r="AY313" s="194"/>
      <c r="AZ313" s="194"/>
      <c r="BA313" s="194"/>
      <c r="BB313" s="194"/>
      <c r="BC313" s="194"/>
      <c r="BD313" s="194"/>
      <c r="BE313" s="194"/>
      <c r="BF313" s="194"/>
      <c r="BG313" s="194"/>
      <c r="BH313" s="194"/>
      <c r="BI313" s="194"/>
      <c r="BJ313" s="194"/>
      <c r="BK313" s="194"/>
      <c r="BL313" s="194"/>
      <c r="BM313" s="194"/>
      <c r="BN313" s="194"/>
      <c r="BO313" s="194"/>
      <c r="BP313" s="194"/>
      <c r="BQ313" s="194"/>
    </row>
    <row r="314" spans="1:69" x14ac:dyDescent="0.25">
      <c r="A314" s="194"/>
      <c r="B314" s="194"/>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c r="AA314" s="194"/>
      <c r="AB314" s="194"/>
      <c r="AC314" s="194"/>
      <c r="AD314" s="194"/>
      <c r="AE314" s="194"/>
      <c r="AF314" s="194"/>
      <c r="AG314" s="194"/>
      <c r="AH314" s="194"/>
      <c r="AI314" s="194"/>
      <c r="AJ314" s="194"/>
      <c r="AK314" s="194"/>
      <c r="AL314" s="194"/>
      <c r="AM314" s="194"/>
      <c r="AN314" s="194"/>
      <c r="AO314" s="194"/>
      <c r="AP314" s="194"/>
      <c r="AQ314" s="194"/>
      <c r="AR314" s="194"/>
      <c r="AS314" s="194"/>
      <c r="AT314" s="194"/>
      <c r="AU314" s="194"/>
      <c r="AV314" s="194"/>
      <c r="AW314" s="194"/>
      <c r="AX314" s="194"/>
      <c r="AY314" s="194"/>
      <c r="AZ314" s="194"/>
      <c r="BA314" s="194"/>
      <c r="BB314" s="194"/>
      <c r="BC314" s="194"/>
      <c r="BD314" s="194"/>
      <c r="BE314" s="194"/>
      <c r="BF314" s="194"/>
      <c r="BG314" s="194"/>
      <c r="BH314" s="194"/>
      <c r="BI314" s="194"/>
      <c r="BJ314" s="194"/>
      <c r="BK314" s="194"/>
      <c r="BL314" s="194"/>
      <c r="BM314" s="194"/>
      <c r="BN314" s="194"/>
      <c r="BO314" s="194"/>
      <c r="BP314" s="194"/>
      <c r="BQ314" s="194"/>
    </row>
    <row r="315" spans="1:69" x14ac:dyDescent="0.25">
      <c r="A315" s="194"/>
      <c r="B315" s="194"/>
      <c r="C315" s="194"/>
      <c r="D315" s="194"/>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c r="AA315" s="194"/>
      <c r="AB315" s="194"/>
      <c r="AC315" s="194"/>
      <c r="AD315" s="194"/>
      <c r="AE315" s="194"/>
      <c r="AF315" s="194"/>
      <c r="AG315" s="194"/>
      <c r="AH315" s="194"/>
      <c r="AI315" s="194"/>
      <c r="AJ315" s="194"/>
      <c r="AK315" s="194"/>
      <c r="AL315" s="194"/>
      <c r="AM315" s="194"/>
      <c r="AN315" s="194"/>
      <c r="AO315" s="194"/>
      <c r="AP315" s="194"/>
      <c r="AQ315" s="194"/>
      <c r="AR315" s="194"/>
      <c r="AS315" s="194"/>
      <c r="AT315" s="194"/>
      <c r="AU315" s="194"/>
      <c r="AV315" s="194"/>
      <c r="AW315" s="194"/>
      <c r="AX315" s="194"/>
      <c r="AY315" s="194"/>
      <c r="AZ315" s="194"/>
      <c r="BA315" s="194"/>
      <c r="BB315" s="194"/>
      <c r="BC315" s="194"/>
      <c r="BD315" s="194"/>
      <c r="BE315" s="194"/>
      <c r="BF315" s="194"/>
      <c r="BG315" s="194"/>
      <c r="BH315" s="194"/>
      <c r="BI315" s="194"/>
      <c r="BJ315" s="194"/>
      <c r="BK315" s="194"/>
      <c r="BL315" s="194"/>
      <c r="BM315" s="194"/>
      <c r="BN315" s="194"/>
      <c r="BO315" s="194"/>
      <c r="BP315" s="194"/>
      <c r="BQ315" s="194"/>
    </row>
    <row r="316" spans="1:69" x14ac:dyDescent="0.25">
      <c r="A316" s="194"/>
      <c r="B316" s="194"/>
      <c r="C316" s="194"/>
      <c r="D316" s="194"/>
      <c r="E316" s="194"/>
      <c r="F316" s="194"/>
      <c r="G316" s="194"/>
      <c r="H316" s="194"/>
      <c r="I316" s="194"/>
      <c r="J316" s="194"/>
      <c r="K316" s="194"/>
      <c r="L316" s="194"/>
      <c r="M316" s="194"/>
      <c r="N316" s="194"/>
      <c r="O316" s="194"/>
      <c r="P316" s="194"/>
      <c r="Q316" s="194"/>
      <c r="R316" s="194"/>
      <c r="S316" s="194"/>
      <c r="T316" s="194"/>
      <c r="U316" s="194"/>
      <c r="V316" s="194"/>
      <c r="W316" s="194"/>
      <c r="X316" s="194"/>
      <c r="Y316" s="194"/>
      <c r="Z316" s="194"/>
      <c r="AA316" s="194"/>
      <c r="AB316" s="194"/>
      <c r="AC316" s="194"/>
      <c r="AD316" s="194"/>
      <c r="AE316" s="194"/>
      <c r="AF316" s="194"/>
      <c r="AG316" s="194"/>
      <c r="AH316" s="194"/>
      <c r="AI316" s="194"/>
      <c r="AJ316" s="194"/>
      <c r="AK316" s="194"/>
      <c r="AL316" s="194"/>
      <c r="AM316" s="194"/>
      <c r="AN316" s="194"/>
      <c r="AO316" s="194"/>
      <c r="AP316" s="194"/>
      <c r="AQ316" s="194"/>
      <c r="AR316" s="194"/>
      <c r="AS316" s="194"/>
      <c r="AT316" s="194"/>
      <c r="AU316" s="194"/>
      <c r="AV316" s="194"/>
      <c r="AW316" s="194"/>
      <c r="AX316" s="194"/>
      <c r="AY316" s="194"/>
      <c r="AZ316" s="194"/>
      <c r="BA316" s="194"/>
      <c r="BB316" s="194"/>
      <c r="BC316" s="194"/>
      <c r="BD316" s="194"/>
      <c r="BE316" s="194"/>
      <c r="BF316" s="194"/>
      <c r="BG316" s="194"/>
      <c r="BH316" s="194"/>
      <c r="BI316" s="194"/>
      <c r="BJ316" s="194"/>
      <c r="BK316" s="194"/>
      <c r="BL316" s="194"/>
      <c r="BM316" s="194"/>
      <c r="BN316" s="194"/>
      <c r="BO316" s="194"/>
      <c r="BP316" s="194"/>
      <c r="BQ316" s="194"/>
    </row>
    <row r="317" spans="1:69" x14ac:dyDescent="0.25">
      <c r="A317" s="194"/>
      <c r="B317" s="194"/>
      <c r="C317" s="194"/>
      <c r="D317" s="194"/>
      <c r="E317" s="194"/>
      <c r="F317" s="194"/>
      <c r="G317" s="194"/>
      <c r="H317" s="194"/>
      <c r="I317" s="194"/>
      <c r="J317" s="194"/>
      <c r="K317" s="194"/>
      <c r="L317" s="194"/>
      <c r="M317" s="194"/>
      <c r="N317" s="194"/>
      <c r="O317" s="194"/>
      <c r="P317" s="194"/>
      <c r="Q317" s="194"/>
      <c r="R317" s="194"/>
      <c r="S317" s="194"/>
      <c r="T317" s="194"/>
      <c r="U317" s="194"/>
      <c r="V317" s="194"/>
      <c r="W317" s="194"/>
      <c r="X317" s="194"/>
      <c r="Y317" s="194"/>
      <c r="Z317" s="194"/>
      <c r="AA317" s="194"/>
      <c r="AB317" s="194"/>
      <c r="AC317" s="194"/>
      <c r="AD317" s="194"/>
      <c r="AE317" s="194"/>
      <c r="AF317" s="194"/>
      <c r="AG317" s="194"/>
      <c r="AH317" s="194"/>
      <c r="AI317" s="194"/>
      <c r="AJ317" s="194"/>
      <c r="AK317" s="194"/>
      <c r="AL317" s="194"/>
      <c r="AM317" s="194"/>
      <c r="AN317" s="194"/>
      <c r="AO317" s="194"/>
      <c r="AP317" s="194"/>
      <c r="AQ317" s="194"/>
      <c r="AR317" s="194"/>
      <c r="AS317" s="194"/>
      <c r="AT317" s="194"/>
      <c r="AU317" s="194"/>
      <c r="AV317" s="194"/>
      <c r="AW317" s="194"/>
      <c r="AX317" s="194"/>
      <c r="AY317" s="194"/>
      <c r="AZ317" s="194"/>
      <c r="BA317" s="194"/>
      <c r="BB317" s="194"/>
      <c r="BC317" s="194"/>
      <c r="BD317" s="194"/>
      <c r="BE317" s="194"/>
      <c r="BF317" s="194"/>
      <c r="BG317" s="194"/>
      <c r="BH317" s="194"/>
      <c r="BI317" s="194"/>
      <c r="BJ317" s="194"/>
      <c r="BK317" s="194"/>
      <c r="BL317" s="194"/>
      <c r="BM317" s="194"/>
      <c r="BN317" s="194"/>
      <c r="BO317" s="194"/>
      <c r="BP317" s="194"/>
      <c r="BQ317" s="194"/>
    </row>
    <row r="318" spans="1:69" x14ac:dyDescent="0.25">
      <c r="A318" s="194"/>
      <c r="B318" s="194"/>
      <c r="C318" s="194"/>
      <c r="D318" s="194"/>
      <c r="E318" s="194"/>
      <c r="F318" s="194"/>
      <c r="G318" s="194"/>
      <c r="H318" s="194"/>
      <c r="I318" s="194"/>
      <c r="J318" s="194"/>
      <c r="K318" s="194"/>
      <c r="L318" s="194"/>
      <c r="M318" s="194"/>
      <c r="N318" s="194"/>
      <c r="O318" s="194"/>
      <c r="P318" s="194"/>
      <c r="Q318" s="194"/>
      <c r="R318" s="194"/>
      <c r="S318" s="194"/>
      <c r="T318" s="194"/>
      <c r="U318" s="194"/>
      <c r="V318" s="194"/>
      <c r="W318" s="194"/>
      <c r="X318" s="194"/>
      <c r="Y318" s="194"/>
      <c r="Z318" s="194"/>
      <c r="AA318" s="194"/>
      <c r="AB318" s="194"/>
      <c r="AC318" s="194"/>
      <c r="AD318" s="194"/>
      <c r="AE318" s="194"/>
      <c r="AF318" s="194"/>
      <c r="AG318" s="194"/>
      <c r="AH318" s="194"/>
      <c r="AI318" s="194"/>
      <c r="AJ318" s="194"/>
      <c r="AK318" s="194"/>
      <c r="AL318" s="194"/>
      <c r="AM318" s="194"/>
      <c r="AN318" s="194"/>
      <c r="AO318" s="194"/>
      <c r="AP318" s="194"/>
      <c r="AQ318" s="194"/>
      <c r="AR318" s="194"/>
      <c r="AS318" s="194"/>
      <c r="AT318" s="194"/>
      <c r="AU318" s="194"/>
      <c r="AV318" s="194"/>
      <c r="AW318" s="194"/>
      <c r="AX318" s="194"/>
      <c r="AY318" s="194"/>
      <c r="AZ318" s="194"/>
      <c r="BA318" s="194"/>
      <c r="BB318" s="194"/>
      <c r="BC318" s="194"/>
      <c r="BD318" s="194"/>
      <c r="BE318" s="194"/>
      <c r="BF318" s="194"/>
      <c r="BG318" s="194"/>
      <c r="BH318" s="194"/>
      <c r="BI318" s="194"/>
      <c r="BJ318" s="194"/>
      <c r="BK318" s="194"/>
      <c r="BL318" s="194"/>
      <c r="BM318" s="194"/>
      <c r="BN318" s="194"/>
      <c r="BO318" s="194"/>
      <c r="BP318" s="194"/>
      <c r="BQ318" s="194"/>
    </row>
    <row r="319" spans="1:69" x14ac:dyDescent="0.25">
      <c r="A319" s="194"/>
      <c r="B319" s="194"/>
      <c r="C319" s="194"/>
      <c r="D319" s="194"/>
      <c r="E319" s="194"/>
      <c r="F319" s="194"/>
      <c r="G319" s="194"/>
      <c r="H319" s="194"/>
      <c r="I319" s="194"/>
      <c r="J319" s="194"/>
      <c r="K319" s="194"/>
      <c r="L319" s="194"/>
      <c r="M319" s="194"/>
      <c r="N319" s="194"/>
      <c r="O319" s="194"/>
      <c r="P319" s="194"/>
      <c r="Q319" s="194"/>
      <c r="R319" s="194"/>
      <c r="S319" s="194"/>
      <c r="T319" s="194"/>
      <c r="U319" s="194"/>
      <c r="V319" s="194"/>
      <c r="W319" s="194"/>
      <c r="X319" s="194"/>
      <c r="Y319" s="194"/>
      <c r="Z319" s="194"/>
      <c r="AA319" s="194"/>
      <c r="AB319" s="194"/>
      <c r="AC319" s="194"/>
      <c r="AD319" s="194"/>
      <c r="AE319" s="194"/>
      <c r="AF319" s="194"/>
      <c r="AG319" s="194"/>
      <c r="AH319" s="194"/>
      <c r="AI319" s="194"/>
      <c r="AJ319" s="194"/>
      <c r="AK319" s="194"/>
      <c r="AL319" s="194"/>
      <c r="AM319" s="194"/>
      <c r="AN319" s="194"/>
      <c r="AO319" s="194"/>
      <c r="AP319" s="194"/>
      <c r="AQ319" s="194"/>
      <c r="AR319" s="194"/>
      <c r="AS319" s="194"/>
      <c r="AT319" s="194"/>
      <c r="AU319" s="194"/>
      <c r="AV319" s="194"/>
      <c r="AW319" s="194"/>
      <c r="AX319" s="194"/>
      <c r="AY319" s="194"/>
      <c r="AZ319" s="194"/>
      <c r="BA319" s="194"/>
      <c r="BB319" s="194"/>
      <c r="BC319" s="194"/>
      <c r="BD319" s="194"/>
      <c r="BE319" s="194"/>
      <c r="BF319" s="194"/>
      <c r="BG319" s="194"/>
      <c r="BH319" s="194"/>
      <c r="BI319" s="194"/>
      <c r="BJ319" s="194"/>
      <c r="BK319" s="194"/>
      <c r="BL319" s="194"/>
      <c r="BM319" s="194"/>
      <c r="BN319" s="194"/>
      <c r="BO319" s="194"/>
      <c r="BP319" s="194"/>
      <c r="BQ319" s="194"/>
    </row>
    <row r="320" spans="1:69" x14ac:dyDescent="0.25">
      <c r="A320" s="194"/>
      <c r="B320" s="194"/>
      <c r="C320" s="194"/>
      <c r="D320" s="194"/>
      <c r="E320" s="194"/>
      <c r="F320" s="194"/>
      <c r="G320" s="194"/>
      <c r="H320" s="194"/>
      <c r="I320" s="194"/>
      <c r="J320" s="194"/>
      <c r="K320" s="194"/>
      <c r="L320" s="194"/>
      <c r="M320" s="194"/>
      <c r="N320" s="194"/>
      <c r="O320" s="194"/>
      <c r="P320" s="194"/>
      <c r="Q320" s="194"/>
      <c r="R320" s="194"/>
      <c r="S320" s="194"/>
      <c r="T320" s="194"/>
      <c r="U320" s="194"/>
      <c r="V320" s="194"/>
      <c r="W320" s="194"/>
      <c r="X320" s="194"/>
      <c r="Y320" s="194"/>
      <c r="Z320" s="194"/>
      <c r="AA320" s="194"/>
      <c r="AB320" s="194"/>
      <c r="AC320" s="194"/>
      <c r="AD320" s="194"/>
      <c r="AE320" s="194"/>
      <c r="AF320" s="194"/>
      <c r="AG320" s="194"/>
      <c r="AH320" s="194"/>
      <c r="AI320" s="194"/>
      <c r="AJ320" s="194"/>
      <c r="AK320" s="194"/>
      <c r="AL320" s="194"/>
      <c r="AM320" s="194"/>
      <c r="AN320" s="194"/>
      <c r="AO320" s="194"/>
      <c r="AP320" s="194"/>
      <c r="AQ320" s="194"/>
      <c r="AR320" s="194"/>
      <c r="AS320" s="194"/>
      <c r="AT320" s="194"/>
      <c r="AU320" s="194"/>
      <c r="AV320" s="194"/>
      <c r="AW320" s="194"/>
      <c r="AX320" s="194"/>
      <c r="AY320" s="194"/>
      <c r="AZ320" s="194"/>
      <c r="BA320" s="194"/>
      <c r="BB320" s="194"/>
      <c r="BC320" s="194"/>
      <c r="BD320" s="194"/>
      <c r="BE320" s="194"/>
      <c r="BF320" s="194"/>
      <c r="BG320" s="194"/>
      <c r="BH320" s="194"/>
      <c r="BI320" s="194"/>
      <c r="BJ320" s="194"/>
      <c r="BK320" s="194"/>
      <c r="BL320" s="194"/>
      <c r="BM320" s="194"/>
      <c r="BN320" s="194"/>
      <c r="BO320" s="194"/>
      <c r="BP320" s="194"/>
      <c r="BQ320" s="194"/>
    </row>
    <row r="321" spans="1:69" x14ac:dyDescent="0.25">
      <c r="A321" s="194"/>
      <c r="B321" s="194"/>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4"/>
      <c r="Z321" s="194"/>
      <c r="AA321" s="194"/>
      <c r="AB321" s="194"/>
      <c r="AC321" s="194"/>
      <c r="AD321" s="194"/>
      <c r="AE321" s="194"/>
      <c r="AF321" s="194"/>
      <c r="AG321" s="194"/>
      <c r="AH321" s="194"/>
      <c r="AI321" s="194"/>
      <c r="AJ321" s="194"/>
      <c r="AK321" s="194"/>
      <c r="AL321" s="194"/>
      <c r="AM321" s="194"/>
      <c r="AN321" s="194"/>
      <c r="AO321" s="194"/>
      <c r="AP321" s="194"/>
      <c r="AQ321" s="194"/>
      <c r="AR321" s="194"/>
      <c r="AS321" s="194"/>
      <c r="AT321" s="194"/>
      <c r="AU321" s="194"/>
      <c r="AV321" s="194"/>
      <c r="AW321" s="194"/>
      <c r="AX321" s="194"/>
      <c r="AY321" s="194"/>
      <c r="AZ321" s="194"/>
      <c r="BA321" s="194"/>
      <c r="BB321" s="194"/>
      <c r="BC321" s="194"/>
      <c r="BD321" s="194"/>
      <c r="BE321" s="194"/>
      <c r="BF321" s="194"/>
      <c r="BG321" s="194"/>
      <c r="BH321" s="194"/>
      <c r="BI321" s="194"/>
      <c r="BJ321" s="194"/>
      <c r="BK321" s="194"/>
      <c r="BL321" s="194"/>
      <c r="BM321" s="194"/>
      <c r="BN321" s="194"/>
      <c r="BO321" s="194"/>
      <c r="BP321" s="194"/>
      <c r="BQ321" s="194"/>
    </row>
    <row r="322" spans="1:69" x14ac:dyDescent="0.25">
      <c r="A322" s="194"/>
      <c r="B322" s="194"/>
      <c r="C322" s="194"/>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c r="AA322" s="194"/>
      <c r="AB322" s="194"/>
      <c r="AC322" s="194"/>
      <c r="AD322" s="194"/>
      <c r="AE322" s="194"/>
      <c r="AF322" s="194"/>
      <c r="AG322" s="194"/>
      <c r="AH322" s="194"/>
      <c r="AI322" s="194"/>
      <c r="AJ322" s="194"/>
      <c r="AK322" s="194"/>
      <c r="AL322" s="194"/>
      <c r="AM322" s="194"/>
      <c r="AN322" s="194"/>
      <c r="AO322" s="194"/>
      <c r="AP322" s="194"/>
      <c r="AQ322" s="194"/>
      <c r="AR322" s="194"/>
      <c r="AS322" s="194"/>
      <c r="AT322" s="194"/>
      <c r="AU322" s="194"/>
      <c r="AV322" s="194"/>
      <c r="AW322" s="194"/>
      <c r="AX322" s="194"/>
      <c r="AY322" s="194"/>
      <c r="AZ322" s="194"/>
      <c r="BA322" s="194"/>
      <c r="BB322" s="194"/>
      <c r="BC322" s="194"/>
      <c r="BD322" s="194"/>
      <c r="BE322" s="194"/>
      <c r="BF322" s="194"/>
      <c r="BG322" s="194"/>
      <c r="BH322" s="194"/>
      <c r="BI322" s="194"/>
      <c r="BJ322" s="194"/>
      <c r="BK322" s="194"/>
      <c r="BL322" s="194"/>
      <c r="BM322" s="194"/>
      <c r="BN322" s="194"/>
      <c r="BO322" s="194"/>
      <c r="BP322" s="194"/>
      <c r="BQ322" s="194"/>
    </row>
    <row r="323" spans="1:69" x14ac:dyDescent="0.25">
      <c r="A323" s="194"/>
      <c r="B323" s="194"/>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c r="AA323" s="194"/>
      <c r="AB323" s="194"/>
      <c r="AC323" s="194"/>
      <c r="AD323" s="194"/>
      <c r="AE323" s="194"/>
      <c r="AF323" s="194"/>
      <c r="AG323" s="194"/>
      <c r="AH323" s="194"/>
      <c r="AI323" s="194"/>
      <c r="AJ323" s="194"/>
      <c r="AK323" s="194"/>
      <c r="AL323" s="194"/>
      <c r="AM323" s="194"/>
      <c r="AN323" s="194"/>
      <c r="AO323" s="194"/>
      <c r="AP323" s="194"/>
      <c r="AQ323" s="194"/>
      <c r="AR323" s="194"/>
      <c r="AS323" s="194"/>
      <c r="AT323" s="194"/>
      <c r="AU323" s="194"/>
      <c r="AV323" s="194"/>
      <c r="AW323" s="194"/>
      <c r="AX323" s="194"/>
      <c r="AY323" s="194"/>
      <c r="AZ323" s="194"/>
      <c r="BA323" s="194"/>
      <c r="BB323" s="194"/>
      <c r="BC323" s="194"/>
      <c r="BD323" s="194"/>
      <c r="BE323" s="194"/>
      <c r="BF323" s="194"/>
      <c r="BG323" s="194"/>
      <c r="BH323" s="194"/>
      <c r="BI323" s="194"/>
      <c r="BJ323" s="194"/>
      <c r="BK323" s="194"/>
      <c r="BL323" s="194"/>
      <c r="BM323" s="194"/>
      <c r="BN323" s="194"/>
      <c r="BO323" s="194"/>
      <c r="BP323" s="194"/>
      <c r="BQ323" s="194"/>
    </row>
    <row r="324" spans="1:69" x14ac:dyDescent="0.25">
      <c r="A324" s="194"/>
      <c r="B324" s="194"/>
      <c r="C324" s="194"/>
      <c r="D324" s="194"/>
      <c r="E324" s="194"/>
      <c r="F324" s="194"/>
      <c r="G324" s="194"/>
      <c r="H324" s="194"/>
      <c r="I324" s="194"/>
      <c r="J324" s="194"/>
      <c r="K324" s="194"/>
      <c r="L324" s="194"/>
      <c r="M324" s="194"/>
      <c r="N324" s="194"/>
      <c r="O324" s="194"/>
      <c r="P324" s="194"/>
      <c r="Q324" s="194"/>
      <c r="R324" s="194"/>
      <c r="S324" s="194"/>
      <c r="T324" s="194"/>
      <c r="U324" s="194"/>
      <c r="V324" s="194"/>
      <c r="W324" s="194"/>
      <c r="X324" s="194"/>
      <c r="Y324" s="194"/>
      <c r="Z324" s="194"/>
      <c r="AA324" s="194"/>
      <c r="AB324" s="194"/>
      <c r="AC324" s="194"/>
      <c r="AD324" s="194"/>
      <c r="AE324" s="194"/>
      <c r="AF324" s="194"/>
      <c r="AG324" s="194"/>
      <c r="AH324" s="194"/>
      <c r="AI324" s="194"/>
      <c r="AJ324" s="194"/>
      <c r="AK324" s="194"/>
      <c r="AL324" s="194"/>
      <c r="AM324" s="194"/>
      <c r="AN324" s="194"/>
      <c r="AO324" s="194"/>
      <c r="AP324" s="194"/>
      <c r="AQ324" s="194"/>
      <c r="AR324" s="194"/>
      <c r="AS324" s="194"/>
      <c r="AT324" s="194"/>
      <c r="AU324" s="194"/>
      <c r="AV324" s="194"/>
      <c r="AW324" s="194"/>
      <c r="AX324" s="194"/>
      <c r="AY324" s="194"/>
      <c r="AZ324" s="194"/>
      <c r="BA324" s="194"/>
      <c r="BB324" s="194"/>
      <c r="BC324" s="194"/>
      <c r="BD324" s="194"/>
      <c r="BE324" s="194"/>
      <c r="BF324" s="194"/>
      <c r="BG324" s="194"/>
      <c r="BH324" s="194"/>
      <c r="BI324" s="194"/>
      <c r="BJ324" s="194"/>
      <c r="BK324" s="194"/>
      <c r="BL324" s="194"/>
      <c r="BM324" s="194"/>
      <c r="BN324" s="194"/>
      <c r="BO324" s="194"/>
      <c r="BP324" s="194"/>
      <c r="BQ324" s="194"/>
    </row>
    <row r="325" spans="1:69" x14ac:dyDescent="0.25">
      <c r="A325" s="194"/>
      <c r="B325" s="194"/>
      <c r="C325" s="194"/>
      <c r="D325" s="194"/>
      <c r="E325" s="194"/>
      <c r="F325" s="194"/>
      <c r="G325" s="194"/>
      <c r="H325" s="194"/>
      <c r="I325" s="194"/>
      <c r="J325" s="194"/>
      <c r="K325" s="194"/>
      <c r="L325" s="194"/>
      <c r="M325" s="194"/>
      <c r="N325" s="194"/>
      <c r="O325" s="194"/>
      <c r="P325" s="194"/>
      <c r="Q325" s="194"/>
      <c r="R325" s="194"/>
      <c r="S325" s="194"/>
      <c r="T325" s="194"/>
      <c r="U325" s="194"/>
      <c r="V325" s="194"/>
      <c r="W325" s="194"/>
      <c r="X325" s="194"/>
      <c r="Y325" s="194"/>
      <c r="Z325" s="194"/>
      <c r="AA325" s="194"/>
      <c r="AB325" s="194"/>
      <c r="AC325" s="194"/>
      <c r="AD325" s="194"/>
      <c r="AE325" s="194"/>
      <c r="AF325" s="194"/>
      <c r="AG325" s="194"/>
      <c r="AH325" s="194"/>
      <c r="AI325" s="194"/>
      <c r="AJ325" s="194"/>
      <c r="AK325" s="194"/>
      <c r="AL325" s="194"/>
      <c r="AM325" s="194"/>
      <c r="AN325" s="194"/>
      <c r="AO325" s="194"/>
      <c r="AP325" s="194"/>
      <c r="AQ325" s="194"/>
      <c r="AR325" s="194"/>
      <c r="AS325" s="194"/>
      <c r="AT325" s="194"/>
      <c r="AU325" s="194"/>
      <c r="AV325" s="194"/>
      <c r="AW325" s="194"/>
      <c r="AX325" s="194"/>
      <c r="AY325" s="194"/>
      <c r="AZ325" s="194"/>
      <c r="BA325" s="194"/>
      <c r="BB325" s="194"/>
      <c r="BC325" s="194"/>
      <c r="BD325" s="194"/>
      <c r="BE325" s="194"/>
      <c r="BF325" s="194"/>
      <c r="BG325" s="194"/>
      <c r="BH325" s="194"/>
      <c r="BI325" s="194"/>
      <c r="BJ325" s="194"/>
      <c r="BK325" s="194"/>
      <c r="BL325" s="194"/>
      <c r="BM325" s="194"/>
      <c r="BN325" s="194"/>
      <c r="BO325" s="194"/>
      <c r="BP325" s="194"/>
      <c r="BQ325" s="194"/>
    </row>
    <row r="326" spans="1:69" x14ac:dyDescent="0.25">
      <c r="A326" s="194"/>
      <c r="B326" s="194"/>
      <c r="C326" s="194"/>
      <c r="D326" s="194"/>
      <c r="E326" s="194"/>
      <c r="F326" s="194"/>
      <c r="G326" s="194"/>
      <c r="H326" s="194"/>
      <c r="I326" s="194"/>
      <c r="J326" s="194"/>
      <c r="K326" s="194"/>
      <c r="L326" s="194"/>
      <c r="M326" s="194"/>
      <c r="N326" s="194"/>
      <c r="O326" s="194"/>
      <c r="P326" s="194"/>
      <c r="Q326" s="194"/>
      <c r="R326" s="194"/>
      <c r="S326" s="194"/>
      <c r="T326" s="194"/>
      <c r="U326" s="194"/>
      <c r="V326" s="194"/>
      <c r="W326" s="194"/>
      <c r="X326" s="194"/>
      <c r="Y326" s="194"/>
      <c r="Z326" s="194"/>
      <c r="AA326" s="194"/>
      <c r="AB326" s="194"/>
      <c r="AC326" s="194"/>
      <c r="AD326" s="194"/>
      <c r="AE326" s="194"/>
      <c r="AF326" s="194"/>
      <c r="AG326" s="194"/>
      <c r="AH326" s="194"/>
      <c r="AI326" s="194"/>
      <c r="AJ326" s="194"/>
      <c r="AK326" s="194"/>
      <c r="AL326" s="194"/>
      <c r="AM326" s="194"/>
      <c r="AN326" s="194"/>
      <c r="AO326" s="194"/>
      <c r="AP326" s="194"/>
      <c r="AQ326" s="194"/>
      <c r="AR326" s="194"/>
      <c r="AS326" s="194"/>
      <c r="AT326" s="194"/>
      <c r="AU326" s="194"/>
      <c r="AV326" s="194"/>
      <c r="AW326" s="194"/>
      <c r="AX326" s="194"/>
      <c r="AY326" s="194"/>
      <c r="AZ326" s="194"/>
      <c r="BA326" s="194"/>
      <c r="BB326" s="194"/>
      <c r="BC326" s="194"/>
      <c r="BD326" s="194"/>
      <c r="BE326" s="194"/>
      <c r="BF326" s="194"/>
      <c r="BG326" s="194"/>
      <c r="BH326" s="194"/>
      <c r="BI326" s="194"/>
      <c r="BJ326" s="194"/>
      <c r="BK326" s="194"/>
      <c r="BL326" s="194"/>
      <c r="BM326" s="194"/>
      <c r="BN326" s="194"/>
      <c r="BO326" s="194"/>
      <c r="BP326" s="194"/>
      <c r="BQ326" s="194"/>
    </row>
    <row r="327" spans="1:69" x14ac:dyDescent="0.25">
      <c r="A327" s="194"/>
      <c r="B327" s="194"/>
      <c r="C327" s="194"/>
      <c r="D327" s="194"/>
      <c r="E327" s="194"/>
      <c r="F327" s="194"/>
      <c r="G327" s="194"/>
      <c r="H327" s="194"/>
      <c r="I327" s="194"/>
      <c r="J327" s="194"/>
      <c r="K327" s="194"/>
      <c r="L327" s="194"/>
      <c r="M327" s="194"/>
      <c r="N327" s="194"/>
      <c r="O327" s="194"/>
      <c r="P327" s="194"/>
      <c r="Q327" s="194"/>
      <c r="R327" s="194"/>
      <c r="S327" s="194"/>
      <c r="T327" s="194"/>
      <c r="U327" s="194"/>
      <c r="V327" s="194"/>
      <c r="W327" s="194"/>
      <c r="X327" s="194"/>
      <c r="Y327" s="194"/>
      <c r="Z327" s="194"/>
      <c r="AA327" s="194"/>
      <c r="AB327" s="194"/>
      <c r="AC327" s="194"/>
      <c r="AD327" s="194"/>
      <c r="AE327" s="194"/>
      <c r="AF327" s="194"/>
      <c r="AG327" s="194"/>
      <c r="AH327" s="194"/>
      <c r="AI327" s="194"/>
      <c r="AJ327" s="194"/>
      <c r="AK327" s="194"/>
      <c r="AL327" s="194"/>
      <c r="AM327" s="194"/>
      <c r="AN327" s="194"/>
      <c r="AO327" s="194"/>
      <c r="AP327" s="194"/>
      <c r="AQ327" s="194"/>
      <c r="AR327" s="194"/>
      <c r="AS327" s="194"/>
      <c r="AT327" s="194"/>
      <c r="AU327" s="194"/>
      <c r="AV327" s="194"/>
      <c r="AW327" s="194"/>
      <c r="AX327" s="194"/>
      <c r="AY327" s="194"/>
      <c r="AZ327" s="194"/>
      <c r="BA327" s="194"/>
      <c r="BB327" s="194"/>
      <c r="BC327" s="194"/>
      <c r="BD327" s="194"/>
      <c r="BE327" s="194"/>
      <c r="BF327" s="194"/>
      <c r="BG327" s="194"/>
      <c r="BH327" s="194"/>
      <c r="BI327" s="194"/>
      <c r="BJ327" s="194"/>
      <c r="BK327" s="194"/>
      <c r="BL327" s="194"/>
      <c r="BM327" s="194"/>
      <c r="BN327" s="194"/>
      <c r="BO327" s="194"/>
      <c r="BP327" s="194"/>
      <c r="BQ327" s="194"/>
    </row>
    <row r="328" spans="1:69" x14ac:dyDescent="0.25">
      <c r="A328" s="194"/>
      <c r="B328" s="194"/>
      <c r="C328" s="194"/>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c r="AA328" s="194"/>
      <c r="AB328" s="194"/>
      <c r="AC328" s="194"/>
      <c r="AD328" s="194"/>
      <c r="AE328" s="194"/>
      <c r="AF328" s="194"/>
      <c r="AG328" s="194"/>
      <c r="AH328" s="194"/>
      <c r="AI328" s="194"/>
      <c r="AJ328" s="194"/>
      <c r="AK328" s="194"/>
      <c r="AL328" s="194"/>
      <c r="AM328" s="194"/>
      <c r="AN328" s="194"/>
      <c r="AO328" s="194"/>
      <c r="AP328" s="194"/>
      <c r="AQ328" s="194"/>
      <c r="AR328" s="194"/>
      <c r="AS328" s="194"/>
      <c r="AT328" s="194"/>
      <c r="AU328" s="194"/>
      <c r="AV328" s="194"/>
      <c r="AW328" s="194"/>
      <c r="AX328" s="194"/>
      <c r="AY328" s="194"/>
      <c r="AZ328" s="194"/>
      <c r="BA328" s="194"/>
      <c r="BB328" s="194"/>
      <c r="BC328" s="194"/>
      <c r="BD328" s="194"/>
      <c r="BE328" s="194"/>
      <c r="BF328" s="194"/>
      <c r="BG328" s="194"/>
      <c r="BH328" s="194"/>
      <c r="BI328" s="194"/>
      <c r="BJ328" s="194"/>
      <c r="BK328" s="194"/>
      <c r="BL328" s="194"/>
      <c r="BM328" s="194"/>
      <c r="BN328" s="194"/>
      <c r="BO328" s="194"/>
      <c r="BP328" s="194"/>
      <c r="BQ328" s="194"/>
    </row>
    <row r="329" spans="1:69" x14ac:dyDescent="0.25">
      <c r="A329" s="194"/>
      <c r="B329" s="194"/>
      <c r="C329" s="194"/>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c r="AA329" s="194"/>
      <c r="AB329" s="194"/>
      <c r="AC329" s="194"/>
      <c r="AD329" s="194"/>
      <c r="AE329" s="194"/>
      <c r="AF329" s="194"/>
      <c r="AG329" s="194"/>
      <c r="AH329" s="194"/>
      <c r="AI329" s="194"/>
      <c r="AJ329" s="194"/>
      <c r="AK329" s="194"/>
      <c r="AL329" s="194"/>
      <c r="AM329" s="194"/>
      <c r="AN329" s="194"/>
      <c r="AO329" s="194"/>
      <c r="AP329" s="194"/>
      <c r="AQ329" s="194"/>
      <c r="AR329" s="194"/>
      <c r="AS329" s="194"/>
      <c r="AT329" s="194"/>
      <c r="AU329" s="194"/>
      <c r="AV329" s="194"/>
      <c r="AW329" s="194"/>
      <c r="AX329" s="194"/>
      <c r="AY329" s="194"/>
      <c r="AZ329" s="194"/>
      <c r="BA329" s="194"/>
      <c r="BB329" s="194"/>
      <c r="BC329" s="194"/>
      <c r="BD329" s="194"/>
      <c r="BE329" s="194"/>
      <c r="BF329" s="194"/>
      <c r="BG329" s="194"/>
      <c r="BH329" s="194"/>
      <c r="BI329" s="194"/>
      <c r="BJ329" s="194"/>
      <c r="BK329" s="194"/>
      <c r="BL329" s="194"/>
      <c r="BM329" s="194"/>
      <c r="BN329" s="194"/>
      <c r="BO329" s="194"/>
      <c r="BP329" s="194"/>
      <c r="BQ329" s="194"/>
    </row>
    <row r="330" spans="1:69" x14ac:dyDescent="0.25">
      <c r="A330" s="194"/>
      <c r="B330" s="194"/>
      <c r="C330" s="194"/>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c r="AA330" s="194"/>
      <c r="AB330" s="194"/>
      <c r="AC330" s="194"/>
      <c r="AD330" s="194"/>
      <c r="AE330" s="194"/>
      <c r="AF330" s="194"/>
      <c r="AG330" s="194"/>
      <c r="AH330" s="194"/>
      <c r="AI330" s="194"/>
      <c r="AJ330" s="194"/>
      <c r="AK330" s="194"/>
      <c r="AL330" s="194"/>
      <c r="AM330" s="194"/>
      <c r="AN330" s="194"/>
      <c r="AO330" s="194"/>
      <c r="AP330" s="194"/>
      <c r="AQ330" s="194"/>
      <c r="AR330" s="194"/>
      <c r="AS330" s="194"/>
      <c r="AT330" s="194"/>
      <c r="AU330" s="194"/>
      <c r="AV330" s="194"/>
      <c r="AW330" s="194"/>
      <c r="AX330" s="194"/>
      <c r="AY330" s="194"/>
      <c r="AZ330" s="194"/>
      <c r="BA330" s="194"/>
      <c r="BB330" s="194"/>
      <c r="BC330" s="194"/>
      <c r="BD330" s="194"/>
      <c r="BE330" s="194"/>
      <c r="BF330" s="194"/>
      <c r="BG330" s="194"/>
      <c r="BH330" s="194"/>
      <c r="BI330" s="194"/>
      <c r="BJ330" s="194"/>
      <c r="BK330" s="194"/>
      <c r="BL330" s="194"/>
      <c r="BM330" s="194"/>
      <c r="BN330" s="194"/>
      <c r="BO330" s="194"/>
      <c r="BP330" s="194"/>
      <c r="BQ330" s="194"/>
    </row>
    <row r="331" spans="1:69" x14ac:dyDescent="0.25">
      <c r="A331" s="194"/>
      <c r="B331" s="194"/>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4"/>
      <c r="Z331" s="194"/>
      <c r="AA331" s="194"/>
      <c r="AB331" s="194"/>
      <c r="AC331" s="194"/>
      <c r="AD331" s="194"/>
      <c r="AE331" s="194"/>
      <c r="AF331" s="194"/>
      <c r="AG331" s="194"/>
      <c r="AH331" s="194"/>
      <c r="AI331" s="194"/>
      <c r="AJ331" s="194"/>
      <c r="AK331" s="194"/>
      <c r="AL331" s="194"/>
      <c r="AM331" s="194"/>
      <c r="AN331" s="194"/>
      <c r="AO331" s="194"/>
      <c r="AP331" s="194"/>
      <c r="AQ331" s="194"/>
      <c r="AR331" s="194"/>
      <c r="AS331" s="194"/>
      <c r="AT331" s="194"/>
      <c r="AU331" s="194"/>
      <c r="AV331" s="194"/>
      <c r="AW331" s="194"/>
      <c r="AX331" s="194"/>
      <c r="AY331" s="194"/>
      <c r="AZ331" s="194"/>
      <c r="BA331" s="194"/>
      <c r="BB331" s="194"/>
      <c r="BC331" s="194"/>
      <c r="BD331" s="194"/>
      <c r="BE331" s="194"/>
      <c r="BF331" s="194"/>
      <c r="BG331" s="194"/>
      <c r="BH331" s="194"/>
      <c r="BI331" s="194"/>
      <c r="BJ331" s="194"/>
      <c r="BK331" s="194"/>
      <c r="BL331" s="194"/>
      <c r="BM331" s="194"/>
      <c r="BN331" s="194"/>
      <c r="BO331" s="194"/>
      <c r="BP331" s="194"/>
      <c r="BQ331" s="194"/>
    </row>
    <row r="332" spans="1:69" x14ac:dyDescent="0.25">
      <c r="A332" s="194"/>
      <c r="B332" s="194"/>
      <c r="C332" s="194"/>
      <c r="D332" s="194"/>
      <c r="E332" s="194"/>
      <c r="F332" s="194"/>
      <c r="G332" s="194"/>
      <c r="H332" s="194"/>
      <c r="I332" s="194"/>
      <c r="J332" s="194"/>
      <c r="K332" s="194"/>
      <c r="L332" s="194"/>
      <c r="M332" s="194"/>
      <c r="N332" s="194"/>
      <c r="O332" s="194"/>
      <c r="P332" s="194"/>
      <c r="Q332" s="194"/>
      <c r="R332" s="194"/>
      <c r="S332" s="194"/>
      <c r="T332" s="194"/>
      <c r="U332" s="194"/>
      <c r="V332" s="194"/>
      <c r="W332" s="194"/>
      <c r="X332" s="194"/>
      <c r="Y332" s="194"/>
      <c r="Z332" s="194"/>
      <c r="AA332" s="194"/>
      <c r="AB332" s="194"/>
      <c r="AC332" s="194"/>
      <c r="AD332" s="194"/>
      <c r="AE332" s="194"/>
      <c r="AF332" s="194"/>
      <c r="AG332" s="194"/>
      <c r="AH332" s="194"/>
      <c r="AI332" s="194"/>
      <c r="AJ332" s="194"/>
      <c r="AK332" s="194"/>
      <c r="AL332" s="194"/>
      <c r="AM332" s="194"/>
      <c r="AN332" s="194"/>
      <c r="AO332" s="194"/>
      <c r="AP332" s="194"/>
      <c r="AQ332" s="194"/>
      <c r="AR332" s="194"/>
      <c r="AS332" s="194"/>
      <c r="AT332" s="194"/>
      <c r="AU332" s="194"/>
      <c r="AV332" s="194"/>
      <c r="AW332" s="194"/>
      <c r="AX332" s="194"/>
      <c r="AY332" s="194"/>
      <c r="AZ332" s="194"/>
      <c r="BA332" s="194"/>
      <c r="BB332" s="194"/>
      <c r="BC332" s="194"/>
      <c r="BD332" s="194"/>
      <c r="BE332" s="194"/>
      <c r="BF332" s="194"/>
      <c r="BG332" s="194"/>
      <c r="BH332" s="194"/>
      <c r="BI332" s="194"/>
      <c r="BJ332" s="194"/>
      <c r="BK332" s="194"/>
      <c r="BL332" s="194"/>
      <c r="BM332" s="194"/>
      <c r="BN332" s="194"/>
      <c r="BO332" s="194"/>
      <c r="BP332" s="194"/>
      <c r="BQ332" s="194"/>
    </row>
    <row r="333" spans="1:69" x14ac:dyDescent="0.25">
      <c r="A333" s="194"/>
      <c r="B333" s="194"/>
      <c r="C333" s="194"/>
      <c r="D333" s="194"/>
      <c r="E333" s="194"/>
      <c r="F333" s="194"/>
      <c r="G333" s="194"/>
      <c r="H333" s="194"/>
      <c r="I333" s="194"/>
      <c r="J333" s="194"/>
      <c r="K333" s="194"/>
      <c r="L333" s="194"/>
      <c r="M333" s="194"/>
      <c r="N333" s="194"/>
      <c r="O333" s="194"/>
      <c r="P333" s="194"/>
      <c r="Q333" s="194"/>
      <c r="R333" s="194"/>
      <c r="S333" s="194"/>
      <c r="T333" s="194"/>
      <c r="U333" s="194"/>
      <c r="V333" s="194"/>
      <c r="W333" s="194"/>
      <c r="X333" s="194"/>
      <c r="Y333" s="194"/>
      <c r="Z333" s="194"/>
      <c r="AA333" s="194"/>
      <c r="AB333" s="194"/>
      <c r="AC333" s="194"/>
      <c r="AD333" s="194"/>
      <c r="AE333" s="194"/>
      <c r="AF333" s="194"/>
      <c r="AG333" s="194"/>
      <c r="AH333" s="194"/>
      <c r="AI333" s="194"/>
      <c r="AJ333" s="194"/>
      <c r="AK333" s="194"/>
      <c r="AL333" s="194"/>
      <c r="AM333" s="194"/>
      <c r="AN333" s="194"/>
      <c r="AO333" s="194"/>
      <c r="AP333" s="194"/>
      <c r="AQ333" s="194"/>
      <c r="AR333" s="194"/>
      <c r="AS333" s="194"/>
      <c r="AT333" s="194"/>
      <c r="AU333" s="194"/>
      <c r="AV333" s="194"/>
      <c r="AW333" s="194"/>
      <c r="AX333" s="194"/>
      <c r="AY333" s="194"/>
      <c r="AZ333" s="194"/>
      <c r="BA333" s="194"/>
      <c r="BB333" s="194"/>
      <c r="BC333" s="194"/>
      <c r="BD333" s="194"/>
      <c r="BE333" s="194"/>
      <c r="BF333" s="194"/>
      <c r="BG333" s="194"/>
      <c r="BH333" s="194"/>
      <c r="BI333" s="194"/>
      <c r="BJ333" s="194"/>
      <c r="BK333" s="194"/>
      <c r="BL333" s="194"/>
      <c r="BM333" s="194"/>
      <c r="BN333" s="194"/>
      <c r="BO333" s="194"/>
      <c r="BP333" s="194"/>
      <c r="BQ333" s="194"/>
    </row>
    <row r="334" spans="1:69" x14ac:dyDescent="0.25">
      <c r="A334" s="194"/>
      <c r="B334" s="194"/>
      <c r="C334" s="194"/>
      <c r="D334" s="194"/>
      <c r="E334" s="194"/>
      <c r="F334" s="194"/>
      <c r="G334" s="194"/>
      <c r="H334" s="194"/>
      <c r="I334" s="194"/>
      <c r="J334" s="194"/>
      <c r="K334" s="194"/>
      <c r="L334" s="194"/>
      <c r="M334" s="194"/>
      <c r="N334" s="194"/>
      <c r="O334" s="194"/>
      <c r="P334" s="194"/>
      <c r="Q334" s="194"/>
      <c r="R334" s="194"/>
      <c r="S334" s="194"/>
      <c r="T334" s="194"/>
      <c r="U334" s="194"/>
      <c r="V334" s="194"/>
      <c r="W334" s="194"/>
      <c r="X334" s="194"/>
      <c r="Y334" s="194"/>
      <c r="Z334" s="194"/>
      <c r="AA334" s="194"/>
      <c r="AB334" s="194"/>
      <c r="AC334" s="194"/>
      <c r="AD334" s="194"/>
      <c r="AE334" s="194"/>
      <c r="AF334" s="194"/>
      <c r="AG334" s="194"/>
      <c r="AH334" s="194"/>
      <c r="AI334" s="194"/>
      <c r="AJ334" s="194"/>
      <c r="AK334" s="194"/>
      <c r="AL334" s="194"/>
      <c r="AM334" s="194"/>
      <c r="AN334" s="194"/>
      <c r="AO334" s="194"/>
      <c r="AP334" s="194"/>
      <c r="AQ334" s="194"/>
      <c r="AR334" s="194"/>
      <c r="AS334" s="194"/>
      <c r="AT334" s="194"/>
      <c r="AU334" s="194"/>
      <c r="AV334" s="194"/>
      <c r="AW334" s="194"/>
      <c r="AX334" s="194"/>
      <c r="AY334" s="194"/>
      <c r="AZ334" s="194"/>
      <c r="BA334" s="194"/>
      <c r="BB334" s="194"/>
      <c r="BC334" s="194"/>
      <c r="BD334" s="194"/>
      <c r="BE334" s="194"/>
      <c r="BF334" s="194"/>
      <c r="BG334" s="194"/>
      <c r="BH334" s="194"/>
      <c r="BI334" s="194"/>
      <c r="BJ334" s="194"/>
      <c r="BK334" s="194"/>
      <c r="BL334" s="194"/>
      <c r="BM334" s="194"/>
      <c r="BN334" s="194"/>
      <c r="BO334" s="194"/>
      <c r="BP334" s="194"/>
      <c r="BQ334" s="194"/>
    </row>
    <row r="335" spans="1:69" x14ac:dyDescent="0.25">
      <c r="A335" s="194"/>
      <c r="B335" s="194"/>
      <c r="C335" s="194"/>
      <c r="D335" s="194"/>
      <c r="E335" s="194"/>
      <c r="F335" s="194"/>
      <c r="G335" s="194"/>
      <c r="H335" s="194"/>
      <c r="I335" s="194"/>
      <c r="J335" s="194"/>
      <c r="K335" s="194"/>
      <c r="L335" s="194"/>
      <c r="M335" s="194"/>
      <c r="N335" s="194"/>
      <c r="O335" s="194"/>
      <c r="P335" s="194"/>
      <c r="Q335" s="194"/>
      <c r="R335" s="194"/>
      <c r="S335" s="194"/>
      <c r="T335" s="194"/>
      <c r="U335" s="194"/>
      <c r="V335" s="194"/>
      <c r="W335" s="194"/>
      <c r="X335" s="194"/>
      <c r="Y335" s="194"/>
      <c r="Z335" s="194"/>
      <c r="AA335" s="194"/>
      <c r="AB335" s="194"/>
      <c r="AC335" s="194"/>
      <c r="AD335" s="194"/>
      <c r="AE335" s="194"/>
      <c r="AF335" s="194"/>
      <c r="AG335" s="194"/>
      <c r="AH335" s="194"/>
      <c r="AI335" s="194"/>
      <c r="AJ335" s="194"/>
      <c r="AK335" s="194"/>
      <c r="AL335" s="194"/>
      <c r="AM335" s="194"/>
      <c r="AN335" s="194"/>
      <c r="AO335" s="194"/>
      <c r="AP335" s="194"/>
      <c r="AQ335" s="194"/>
      <c r="AR335" s="194"/>
      <c r="AS335" s="194"/>
      <c r="AT335" s="194"/>
      <c r="AU335" s="194"/>
      <c r="AV335" s="194"/>
      <c r="AW335" s="194"/>
      <c r="AX335" s="194"/>
      <c r="AY335" s="194"/>
      <c r="AZ335" s="194"/>
      <c r="BA335" s="194"/>
      <c r="BB335" s="194"/>
      <c r="BC335" s="194"/>
      <c r="BD335" s="194"/>
      <c r="BE335" s="194"/>
      <c r="BF335" s="194"/>
      <c r="BG335" s="194"/>
      <c r="BH335" s="194"/>
      <c r="BI335" s="194"/>
      <c r="BJ335" s="194"/>
      <c r="BK335" s="194"/>
      <c r="BL335" s="194"/>
      <c r="BM335" s="194"/>
      <c r="BN335" s="194"/>
      <c r="BO335" s="194"/>
      <c r="BP335" s="194"/>
      <c r="BQ335" s="194"/>
    </row>
    <row r="336" spans="1:69" x14ac:dyDescent="0.25">
      <c r="A336" s="194"/>
      <c r="B336" s="194"/>
      <c r="C336" s="194"/>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c r="AA336" s="194"/>
      <c r="AB336" s="194"/>
      <c r="AC336" s="194"/>
      <c r="AD336" s="194"/>
      <c r="AE336" s="194"/>
      <c r="AF336" s="194"/>
      <c r="AG336" s="194"/>
      <c r="AH336" s="194"/>
      <c r="AI336" s="194"/>
      <c r="AJ336" s="194"/>
      <c r="AK336" s="194"/>
      <c r="AL336" s="194"/>
      <c r="AM336" s="194"/>
      <c r="AN336" s="194"/>
      <c r="AO336" s="194"/>
      <c r="AP336" s="194"/>
      <c r="AQ336" s="194"/>
      <c r="AR336" s="194"/>
      <c r="AS336" s="194"/>
      <c r="AT336" s="194"/>
      <c r="AU336" s="194"/>
      <c r="AV336" s="194"/>
      <c r="AW336" s="194"/>
      <c r="AX336" s="194"/>
      <c r="AY336" s="194"/>
      <c r="AZ336" s="194"/>
      <c r="BA336" s="194"/>
      <c r="BB336" s="194"/>
      <c r="BC336" s="194"/>
      <c r="BD336" s="194"/>
      <c r="BE336" s="194"/>
      <c r="BF336" s="194"/>
      <c r="BG336" s="194"/>
      <c r="BH336" s="194"/>
      <c r="BI336" s="194"/>
      <c r="BJ336" s="194"/>
      <c r="BK336" s="194"/>
      <c r="BL336" s="194"/>
      <c r="BM336" s="194"/>
      <c r="BN336" s="194"/>
      <c r="BO336" s="194"/>
      <c r="BP336" s="194"/>
      <c r="BQ336" s="194"/>
    </row>
    <row r="337" spans="1:69" x14ac:dyDescent="0.25">
      <c r="A337" s="194"/>
      <c r="B337" s="194"/>
      <c r="C337" s="194"/>
      <c r="D337" s="194"/>
      <c r="E337" s="194"/>
      <c r="F337" s="194"/>
      <c r="G337" s="194"/>
      <c r="H337" s="194"/>
      <c r="I337" s="194"/>
      <c r="J337" s="194"/>
      <c r="K337" s="194"/>
      <c r="L337" s="194"/>
      <c r="M337" s="194"/>
      <c r="N337" s="194"/>
      <c r="O337" s="194"/>
      <c r="P337" s="194"/>
      <c r="Q337" s="194"/>
      <c r="R337" s="194"/>
      <c r="S337" s="194"/>
      <c r="T337" s="194"/>
      <c r="U337" s="194"/>
      <c r="V337" s="194"/>
      <c r="W337" s="194"/>
      <c r="X337" s="194"/>
      <c r="Y337" s="194"/>
      <c r="Z337" s="194"/>
      <c r="AA337" s="194"/>
      <c r="AB337" s="194"/>
      <c r="AC337" s="194"/>
      <c r="AD337" s="194"/>
      <c r="AE337" s="194"/>
      <c r="AF337" s="194"/>
      <c r="AG337" s="194"/>
      <c r="AH337" s="194"/>
      <c r="AI337" s="194"/>
      <c r="AJ337" s="194"/>
      <c r="AK337" s="194"/>
      <c r="AL337" s="194"/>
      <c r="AM337" s="194"/>
      <c r="AN337" s="194"/>
      <c r="AO337" s="194"/>
      <c r="AP337" s="194"/>
      <c r="AQ337" s="194"/>
      <c r="AR337" s="194"/>
      <c r="AS337" s="194"/>
      <c r="AT337" s="194"/>
      <c r="AU337" s="194"/>
      <c r="AV337" s="194"/>
      <c r="AW337" s="194"/>
      <c r="AX337" s="194"/>
      <c r="AY337" s="194"/>
      <c r="AZ337" s="194"/>
      <c r="BA337" s="194"/>
      <c r="BB337" s="194"/>
      <c r="BC337" s="194"/>
      <c r="BD337" s="194"/>
      <c r="BE337" s="194"/>
      <c r="BF337" s="194"/>
      <c r="BG337" s="194"/>
      <c r="BH337" s="194"/>
      <c r="BI337" s="194"/>
      <c r="BJ337" s="194"/>
      <c r="BK337" s="194"/>
      <c r="BL337" s="194"/>
      <c r="BM337" s="194"/>
      <c r="BN337" s="194"/>
      <c r="BO337" s="194"/>
      <c r="BP337" s="194"/>
      <c r="BQ337" s="194"/>
    </row>
    <row r="338" spans="1:69" x14ac:dyDescent="0.25">
      <c r="A338" s="194"/>
      <c r="B338" s="194"/>
      <c r="C338" s="194"/>
      <c r="D338" s="194"/>
      <c r="E338" s="194"/>
      <c r="F338" s="194"/>
      <c r="G338" s="194"/>
      <c r="H338" s="194"/>
      <c r="I338" s="194"/>
      <c r="J338" s="194"/>
      <c r="K338" s="194"/>
      <c r="L338" s="194"/>
      <c r="M338" s="194"/>
      <c r="N338" s="194"/>
      <c r="O338" s="194"/>
      <c r="P338" s="194"/>
      <c r="Q338" s="194"/>
      <c r="R338" s="194"/>
      <c r="S338" s="194"/>
      <c r="T338" s="194"/>
      <c r="U338" s="194"/>
      <c r="V338" s="194"/>
      <c r="W338" s="194"/>
      <c r="X338" s="194"/>
      <c r="Y338" s="194"/>
      <c r="Z338" s="194"/>
      <c r="AA338" s="194"/>
      <c r="AB338" s="194"/>
      <c r="AC338" s="194"/>
      <c r="AD338" s="194"/>
      <c r="AE338" s="194"/>
      <c r="AF338" s="194"/>
      <c r="AG338" s="194"/>
      <c r="AH338" s="194"/>
      <c r="AI338" s="194"/>
      <c r="AJ338" s="194"/>
      <c r="AK338" s="194"/>
      <c r="AL338" s="194"/>
      <c r="AM338" s="194"/>
      <c r="AN338" s="194"/>
      <c r="AO338" s="194"/>
      <c r="AP338" s="194"/>
      <c r="AQ338" s="194"/>
      <c r="AR338" s="194"/>
      <c r="AS338" s="194"/>
      <c r="AT338" s="194"/>
      <c r="AU338" s="194"/>
      <c r="AV338" s="194"/>
      <c r="AW338" s="194"/>
      <c r="AX338" s="194"/>
      <c r="AY338" s="194"/>
      <c r="AZ338" s="194"/>
      <c r="BA338" s="194"/>
      <c r="BB338" s="194"/>
      <c r="BC338" s="194"/>
      <c r="BD338" s="194"/>
      <c r="BE338" s="194"/>
      <c r="BF338" s="194"/>
      <c r="BG338" s="194"/>
      <c r="BH338" s="194"/>
      <c r="BI338" s="194"/>
      <c r="BJ338" s="194"/>
      <c r="BK338" s="194"/>
      <c r="BL338" s="194"/>
      <c r="BM338" s="194"/>
      <c r="BN338" s="194"/>
      <c r="BO338" s="194"/>
      <c r="BP338" s="194"/>
      <c r="BQ338" s="194"/>
    </row>
    <row r="339" spans="1:69" x14ac:dyDescent="0.25">
      <c r="A339" s="194"/>
      <c r="B339" s="194"/>
      <c r="C339" s="194"/>
      <c r="D339" s="194"/>
      <c r="E339" s="194"/>
      <c r="F339" s="194"/>
      <c r="G339" s="194"/>
      <c r="H339" s="194"/>
      <c r="I339" s="194"/>
      <c r="J339" s="194"/>
      <c r="K339" s="194"/>
      <c r="L339" s="194"/>
      <c r="M339" s="194"/>
      <c r="N339" s="194"/>
      <c r="O339" s="194"/>
      <c r="P339" s="194"/>
      <c r="Q339" s="194"/>
      <c r="R339" s="194"/>
      <c r="S339" s="194"/>
      <c r="T339" s="194"/>
      <c r="U339" s="194"/>
      <c r="V339" s="194"/>
      <c r="W339" s="194"/>
      <c r="X339" s="194"/>
      <c r="Y339" s="194"/>
      <c r="Z339" s="194"/>
      <c r="AA339" s="194"/>
      <c r="AB339" s="194"/>
      <c r="AC339" s="194"/>
      <c r="AD339" s="194"/>
      <c r="AE339" s="194"/>
      <c r="AF339" s="194"/>
      <c r="AG339" s="194"/>
      <c r="AH339" s="194"/>
      <c r="AI339" s="194"/>
      <c r="AJ339" s="194"/>
      <c r="AK339" s="194"/>
      <c r="AL339" s="194"/>
      <c r="AM339" s="194"/>
      <c r="AN339" s="194"/>
      <c r="AO339" s="194"/>
      <c r="AP339" s="194"/>
      <c r="AQ339" s="194"/>
      <c r="AR339" s="194"/>
      <c r="AS339" s="194"/>
      <c r="AT339" s="194"/>
      <c r="AU339" s="194"/>
      <c r="AV339" s="194"/>
      <c r="AW339" s="194"/>
      <c r="AX339" s="194"/>
      <c r="AY339" s="194"/>
      <c r="AZ339" s="194"/>
      <c r="BA339" s="194"/>
      <c r="BB339" s="194"/>
      <c r="BC339" s="194"/>
      <c r="BD339" s="194"/>
      <c r="BE339" s="194"/>
      <c r="BF339" s="194"/>
      <c r="BG339" s="194"/>
      <c r="BH339" s="194"/>
      <c r="BI339" s="194"/>
      <c r="BJ339" s="194"/>
      <c r="BK339" s="194"/>
      <c r="BL339" s="194"/>
      <c r="BM339" s="194"/>
      <c r="BN339" s="194"/>
      <c r="BO339" s="194"/>
      <c r="BP339" s="194"/>
      <c r="BQ339" s="194"/>
    </row>
    <row r="340" spans="1:69" x14ac:dyDescent="0.25">
      <c r="A340" s="194"/>
      <c r="B340" s="194"/>
      <c r="C340" s="194"/>
      <c r="D340" s="194"/>
      <c r="E340" s="194"/>
      <c r="F340" s="194"/>
      <c r="G340" s="194"/>
      <c r="H340" s="194"/>
      <c r="I340" s="194"/>
      <c r="J340" s="194"/>
      <c r="K340" s="194"/>
      <c r="L340" s="194"/>
      <c r="M340" s="194"/>
      <c r="N340" s="194"/>
      <c r="O340" s="194"/>
      <c r="P340" s="194"/>
      <c r="Q340" s="194"/>
      <c r="R340" s="194"/>
      <c r="S340" s="194"/>
      <c r="T340" s="194"/>
      <c r="U340" s="194"/>
      <c r="V340" s="194"/>
      <c r="W340" s="194"/>
      <c r="X340" s="194"/>
      <c r="Y340" s="194"/>
      <c r="Z340" s="194"/>
      <c r="AA340" s="194"/>
      <c r="AB340" s="194"/>
      <c r="AC340" s="194"/>
      <c r="AD340" s="194"/>
      <c r="AE340" s="194"/>
      <c r="AF340" s="194"/>
      <c r="AG340" s="194"/>
      <c r="AH340" s="194"/>
      <c r="AI340" s="194"/>
      <c r="AJ340" s="194"/>
      <c r="AK340" s="194"/>
      <c r="AL340" s="194"/>
      <c r="AM340" s="194"/>
      <c r="AN340" s="194"/>
      <c r="AO340" s="194"/>
      <c r="AP340" s="194"/>
      <c r="AQ340" s="194"/>
      <c r="AR340" s="194"/>
      <c r="AS340" s="194"/>
      <c r="AT340" s="194"/>
      <c r="AU340" s="194"/>
      <c r="AV340" s="194"/>
      <c r="AW340" s="194"/>
      <c r="AX340" s="194"/>
      <c r="AY340" s="194"/>
      <c r="AZ340" s="194"/>
      <c r="BA340" s="194"/>
      <c r="BB340" s="194"/>
      <c r="BC340" s="194"/>
      <c r="BD340" s="194"/>
      <c r="BE340" s="194"/>
      <c r="BF340" s="194"/>
      <c r="BG340" s="194"/>
      <c r="BH340" s="194"/>
      <c r="BI340" s="194"/>
      <c r="BJ340" s="194"/>
      <c r="BK340" s="194"/>
      <c r="BL340" s="194"/>
      <c r="BM340" s="194"/>
      <c r="BN340" s="194"/>
      <c r="BO340" s="194"/>
      <c r="BP340" s="194"/>
      <c r="BQ340" s="194"/>
    </row>
    <row r="341" spans="1:69" x14ac:dyDescent="0.25">
      <c r="A341" s="194"/>
      <c r="B341" s="194"/>
      <c r="C341" s="194"/>
      <c r="D341" s="194"/>
      <c r="E341" s="194"/>
      <c r="F341" s="194"/>
      <c r="G341" s="194"/>
      <c r="H341" s="194"/>
      <c r="I341" s="194"/>
      <c r="J341" s="194"/>
      <c r="K341" s="194"/>
      <c r="L341" s="194"/>
      <c r="M341" s="194"/>
      <c r="N341" s="194"/>
      <c r="O341" s="194"/>
      <c r="P341" s="194"/>
      <c r="Q341" s="194"/>
      <c r="R341" s="194"/>
      <c r="S341" s="194"/>
      <c r="T341" s="194"/>
      <c r="U341" s="194"/>
      <c r="V341" s="194"/>
      <c r="W341" s="194"/>
      <c r="X341" s="194"/>
      <c r="Y341" s="194"/>
      <c r="Z341" s="194"/>
      <c r="AA341" s="194"/>
      <c r="AB341" s="194"/>
      <c r="AC341" s="194"/>
      <c r="AD341" s="194"/>
      <c r="AE341" s="194"/>
      <c r="AF341" s="194"/>
      <c r="AG341" s="194"/>
      <c r="AH341" s="194"/>
      <c r="AI341" s="194"/>
      <c r="AJ341" s="194"/>
      <c r="AK341" s="194"/>
      <c r="AL341" s="194"/>
      <c r="AM341" s="194"/>
      <c r="AN341" s="194"/>
      <c r="AO341" s="194"/>
      <c r="AP341" s="194"/>
      <c r="AQ341" s="194"/>
      <c r="AR341" s="194"/>
      <c r="AS341" s="194"/>
      <c r="AT341" s="194"/>
      <c r="AU341" s="194"/>
      <c r="AV341" s="194"/>
      <c r="AW341" s="194"/>
      <c r="AX341" s="194"/>
      <c r="AY341" s="194"/>
      <c r="AZ341" s="194"/>
      <c r="BA341" s="194"/>
      <c r="BB341" s="194"/>
      <c r="BC341" s="194"/>
      <c r="BD341" s="194"/>
      <c r="BE341" s="194"/>
      <c r="BF341" s="194"/>
      <c r="BG341" s="194"/>
      <c r="BH341" s="194"/>
      <c r="BI341" s="194"/>
      <c r="BJ341" s="194"/>
      <c r="BK341" s="194"/>
      <c r="BL341" s="194"/>
      <c r="BM341" s="194"/>
      <c r="BN341" s="194"/>
      <c r="BO341" s="194"/>
      <c r="BP341" s="194"/>
      <c r="BQ341" s="194"/>
    </row>
    <row r="342" spans="1:69" x14ac:dyDescent="0.25">
      <c r="A342" s="194"/>
      <c r="B342" s="194"/>
      <c r="C342" s="194"/>
      <c r="D342" s="194"/>
      <c r="E342" s="194"/>
      <c r="F342" s="194"/>
      <c r="G342" s="194"/>
      <c r="H342" s="194"/>
      <c r="I342" s="194"/>
      <c r="J342" s="194"/>
      <c r="K342" s="194"/>
      <c r="L342" s="194"/>
      <c r="M342" s="194"/>
      <c r="N342" s="194"/>
      <c r="O342" s="194"/>
      <c r="P342" s="194"/>
      <c r="Q342" s="194"/>
      <c r="R342" s="194"/>
      <c r="S342" s="194"/>
      <c r="T342" s="194"/>
      <c r="U342" s="194"/>
      <c r="V342" s="194"/>
      <c r="W342" s="194"/>
      <c r="X342" s="194"/>
      <c r="Y342" s="194"/>
      <c r="Z342" s="194"/>
      <c r="AA342" s="194"/>
      <c r="AB342" s="194"/>
      <c r="AC342" s="194"/>
      <c r="AD342" s="194"/>
      <c r="AE342" s="194"/>
      <c r="AF342" s="194"/>
      <c r="AG342" s="194"/>
      <c r="AH342" s="194"/>
      <c r="AI342" s="194"/>
      <c r="AJ342" s="194"/>
      <c r="AK342" s="194"/>
      <c r="AL342" s="194"/>
      <c r="AM342" s="194"/>
      <c r="AN342" s="194"/>
      <c r="AO342" s="194"/>
      <c r="AP342" s="194"/>
      <c r="AQ342" s="194"/>
      <c r="AR342" s="194"/>
      <c r="AS342" s="194"/>
      <c r="AT342" s="194"/>
      <c r="AU342" s="194"/>
      <c r="AV342" s="194"/>
      <c r="AW342" s="194"/>
      <c r="AX342" s="194"/>
      <c r="AY342" s="194"/>
      <c r="AZ342" s="194"/>
      <c r="BA342" s="194"/>
      <c r="BB342" s="194"/>
      <c r="BC342" s="194"/>
      <c r="BD342" s="194"/>
      <c r="BE342" s="194"/>
      <c r="BF342" s="194"/>
      <c r="BG342" s="194"/>
      <c r="BH342" s="194"/>
      <c r="BI342" s="194"/>
      <c r="BJ342" s="194"/>
      <c r="BK342" s="194"/>
      <c r="BL342" s="194"/>
      <c r="BM342" s="194"/>
      <c r="BN342" s="194"/>
      <c r="BO342" s="194"/>
      <c r="BP342" s="194"/>
      <c r="BQ342" s="194"/>
    </row>
    <row r="343" spans="1:69" x14ac:dyDescent="0.25">
      <c r="A343" s="194"/>
      <c r="B343" s="194"/>
      <c r="C343" s="194"/>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c r="Z343" s="194"/>
      <c r="AA343" s="194"/>
      <c r="AB343" s="194"/>
      <c r="AC343" s="194"/>
      <c r="AD343" s="194"/>
      <c r="AE343" s="194"/>
      <c r="AF343" s="194"/>
      <c r="AG343" s="194"/>
      <c r="AH343" s="194"/>
      <c r="AI343" s="194"/>
      <c r="AJ343" s="194"/>
      <c r="AK343" s="194"/>
      <c r="AL343" s="194"/>
      <c r="AM343" s="194"/>
      <c r="AN343" s="194"/>
      <c r="AO343" s="194"/>
      <c r="AP343" s="194"/>
      <c r="AQ343" s="194"/>
      <c r="AR343" s="194"/>
      <c r="AS343" s="194"/>
      <c r="AT343" s="194"/>
      <c r="AU343" s="194"/>
      <c r="AV343" s="194"/>
      <c r="AW343" s="194"/>
      <c r="AX343" s="194"/>
      <c r="AY343" s="194"/>
      <c r="AZ343" s="194"/>
      <c r="BA343" s="194"/>
      <c r="BB343" s="194"/>
      <c r="BC343" s="194"/>
      <c r="BD343" s="194"/>
      <c r="BE343" s="194"/>
      <c r="BF343" s="194"/>
      <c r="BG343" s="194"/>
      <c r="BH343" s="194"/>
      <c r="BI343" s="194"/>
      <c r="BJ343" s="194"/>
      <c r="BK343" s="194"/>
      <c r="BL343" s="194"/>
      <c r="BM343" s="194"/>
      <c r="BN343" s="194"/>
      <c r="BO343" s="194"/>
      <c r="BP343" s="194"/>
      <c r="BQ343" s="194"/>
    </row>
    <row r="344" spans="1:69" x14ac:dyDescent="0.25">
      <c r="A344" s="194"/>
      <c r="B344" s="194"/>
      <c r="C344" s="194"/>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c r="AA344" s="194"/>
      <c r="AB344" s="194"/>
      <c r="AC344" s="194"/>
      <c r="AD344" s="194"/>
      <c r="AE344" s="194"/>
      <c r="AF344" s="194"/>
      <c r="AG344" s="194"/>
      <c r="AH344" s="194"/>
      <c r="AI344" s="194"/>
      <c r="AJ344" s="194"/>
      <c r="AK344" s="194"/>
      <c r="AL344" s="194"/>
      <c r="AM344" s="194"/>
      <c r="AN344" s="194"/>
      <c r="AO344" s="194"/>
      <c r="AP344" s="194"/>
      <c r="AQ344" s="194"/>
      <c r="AR344" s="194"/>
      <c r="AS344" s="194"/>
      <c r="AT344" s="194"/>
      <c r="AU344" s="194"/>
      <c r="AV344" s="194"/>
      <c r="AW344" s="194"/>
      <c r="AX344" s="194"/>
      <c r="AY344" s="194"/>
      <c r="AZ344" s="194"/>
      <c r="BA344" s="194"/>
      <c r="BB344" s="194"/>
      <c r="BC344" s="194"/>
      <c r="BD344" s="194"/>
      <c r="BE344" s="194"/>
      <c r="BF344" s="194"/>
      <c r="BG344" s="194"/>
      <c r="BH344" s="194"/>
      <c r="BI344" s="194"/>
      <c r="BJ344" s="194"/>
      <c r="BK344" s="194"/>
      <c r="BL344" s="194"/>
      <c r="BM344" s="194"/>
      <c r="BN344" s="194"/>
      <c r="BO344" s="194"/>
      <c r="BP344" s="194"/>
      <c r="BQ344" s="194"/>
    </row>
    <row r="345" spans="1:69" x14ac:dyDescent="0.25">
      <c r="A345" s="194"/>
      <c r="B345" s="194"/>
      <c r="C345" s="194"/>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c r="Z345" s="194"/>
      <c r="AA345" s="194"/>
      <c r="AB345" s="194"/>
      <c r="AC345" s="194"/>
      <c r="AD345" s="194"/>
      <c r="AE345" s="194"/>
      <c r="AF345" s="194"/>
      <c r="AG345" s="194"/>
      <c r="AH345" s="194"/>
      <c r="AI345" s="194"/>
      <c r="AJ345" s="194"/>
      <c r="AK345" s="194"/>
      <c r="AL345" s="194"/>
      <c r="AM345" s="194"/>
      <c r="AN345" s="194"/>
      <c r="AO345" s="194"/>
      <c r="AP345" s="194"/>
      <c r="AQ345" s="194"/>
      <c r="AR345" s="194"/>
      <c r="AS345" s="194"/>
      <c r="AT345" s="194"/>
      <c r="AU345" s="194"/>
      <c r="AV345" s="194"/>
      <c r="AW345" s="194"/>
      <c r="AX345" s="194"/>
      <c r="AY345" s="194"/>
      <c r="AZ345" s="194"/>
      <c r="BA345" s="194"/>
      <c r="BB345" s="194"/>
      <c r="BC345" s="194"/>
      <c r="BD345" s="194"/>
      <c r="BE345" s="194"/>
      <c r="BF345" s="194"/>
      <c r="BG345" s="194"/>
      <c r="BH345" s="194"/>
      <c r="BI345" s="194"/>
      <c r="BJ345" s="194"/>
      <c r="BK345" s="194"/>
      <c r="BL345" s="194"/>
      <c r="BM345" s="194"/>
      <c r="BN345" s="194"/>
      <c r="BO345" s="194"/>
      <c r="BP345" s="194"/>
      <c r="BQ345" s="194"/>
    </row>
    <row r="346" spans="1:69" x14ac:dyDescent="0.25">
      <c r="A346" s="194"/>
      <c r="B346" s="194"/>
      <c r="C346" s="194"/>
      <c r="D346" s="194"/>
      <c r="E346" s="194"/>
      <c r="F346" s="194"/>
      <c r="G346" s="194"/>
      <c r="H346" s="194"/>
      <c r="I346" s="194"/>
      <c r="J346" s="194"/>
      <c r="K346" s="194"/>
      <c r="L346" s="194"/>
      <c r="M346" s="194"/>
      <c r="N346" s="194"/>
      <c r="O346" s="194"/>
      <c r="P346" s="194"/>
      <c r="Q346" s="194"/>
      <c r="R346" s="194"/>
      <c r="S346" s="194"/>
      <c r="T346" s="194"/>
      <c r="U346" s="194"/>
      <c r="V346" s="194"/>
      <c r="W346" s="194"/>
      <c r="X346" s="194"/>
      <c r="Y346" s="194"/>
      <c r="Z346" s="194"/>
      <c r="AA346" s="194"/>
      <c r="AB346" s="194"/>
      <c r="AC346" s="194"/>
      <c r="AD346" s="194"/>
      <c r="AE346" s="194"/>
      <c r="AF346" s="194"/>
      <c r="AG346" s="194"/>
      <c r="AH346" s="194"/>
      <c r="AI346" s="194"/>
      <c r="AJ346" s="194"/>
      <c r="AK346" s="194"/>
      <c r="AL346" s="194"/>
      <c r="AM346" s="194"/>
      <c r="AN346" s="194"/>
      <c r="AO346" s="194"/>
      <c r="AP346" s="194"/>
      <c r="AQ346" s="194"/>
      <c r="AR346" s="194"/>
      <c r="AS346" s="194"/>
      <c r="AT346" s="194"/>
      <c r="AU346" s="194"/>
      <c r="AV346" s="194"/>
      <c r="AW346" s="194"/>
      <c r="AX346" s="194"/>
      <c r="AY346" s="194"/>
      <c r="AZ346" s="194"/>
      <c r="BA346" s="194"/>
      <c r="BB346" s="194"/>
      <c r="BC346" s="194"/>
      <c r="BD346" s="194"/>
      <c r="BE346" s="194"/>
      <c r="BF346" s="194"/>
      <c r="BG346" s="194"/>
      <c r="BH346" s="194"/>
      <c r="BI346" s="194"/>
      <c r="BJ346" s="194"/>
      <c r="BK346" s="194"/>
      <c r="BL346" s="194"/>
      <c r="BM346" s="194"/>
      <c r="BN346" s="194"/>
      <c r="BO346" s="194"/>
      <c r="BP346" s="194"/>
      <c r="BQ346" s="194"/>
    </row>
    <row r="347" spans="1:69" x14ac:dyDescent="0.25">
      <c r="A347" s="194"/>
      <c r="B347" s="194"/>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c r="Z347" s="194"/>
      <c r="AA347" s="194"/>
      <c r="AB347" s="194"/>
      <c r="AC347" s="194"/>
      <c r="AD347" s="194"/>
      <c r="AE347" s="194"/>
      <c r="AF347" s="194"/>
      <c r="AG347" s="194"/>
      <c r="AH347" s="194"/>
      <c r="AI347" s="194"/>
      <c r="AJ347" s="194"/>
      <c r="AK347" s="194"/>
      <c r="AL347" s="194"/>
      <c r="AM347" s="194"/>
      <c r="AN347" s="194"/>
      <c r="AO347" s="194"/>
      <c r="AP347" s="194"/>
      <c r="AQ347" s="194"/>
      <c r="AR347" s="194"/>
      <c r="AS347" s="194"/>
      <c r="AT347" s="194"/>
      <c r="AU347" s="194"/>
      <c r="AV347" s="194"/>
      <c r="AW347" s="194"/>
      <c r="AX347" s="194"/>
      <c r="AY347" s="194"/>
      <c r="AZ347" s="194"/>
      <c r="BA347" s="194"/>
      <c r="BB347" s="194"/>
      <c r="BC347" s="194"/>
      <c r="BD347" s="194"/>
      <c r="BE347" s="194"/>
      <c r="BF347" s="194"/>
      <c r="BG347" s="194"/>
      <c r="BH347" s="194"/>
      <c r="BI347" s="194"/>
      <c r="BJ347" s="194"/>
      <c r="BK347" s="194"/>
      <c r="BL347" s="194"/>
      <c r="BM347" s="194"/>
      <c r="BN347" s="194"/>
      <c r="BO347" s="194"/>
      <c r="BP347" s="194"/>
      <c r="BQ347" s="194"/>
    </row>
    <row r="348" spans="1:69" x14ac:dyDescent="0.25">
      <c r="A348" s="194"/>
      <c r="B348" s="194"/>
      <c r="C348" s="194"/>
      <c r="D348" s="194"/>
      <c r="E348" s="194"/>
      <c r="F348" s="194"/>
      <c r="G348" s="194"/>
      <c r="H348" s="194"/>
      <c r="I348" s="194"/>
      <c r="J348" s="194"/>
      <c r="K348" s="194"/>
      <c r="L348" s="194"/>
      <c r="M348" s="194"/>
      <c r="N348" s="194"/>
      <c r="O348" s="194"/>
      <c r="P348" s="194"/>
      <c r="Q348" s="194"/>
      <c r="R348" s="194"/>
      <c r="S348" s="194"/>
      <c r="T348" s="194"/>
      <c r="U348" s="194"/>
      <c r="V348" s="194"/>
      <c r="W348" s="194"/>
      <c r="X348" s="194"/>
      <c r="Y348" s="194"/>
      <c r="Z348" s="194"/>
      <c r="AA348" s="194"/>
      <c r="AB348" s="194"/>
      <c r="AC348" s="194"/>
      <c r="AD348" s="194"/>
      <c r="AE348" s="194"/>
      <c r="AF348" s="194"/>
      <c r="AG348" s="194"/>
      <c r="AH348" s="194"/>
      <c r="AI348" s="194"/>
      <c r="AJ348" s="194"/>
      <c r="AK348" s="194"/>
      <c r="AL348" s="194"/>
      <c r="AM348" s="194"/>
      <c r="AN348" s="194"/>
      <c r="AO348" s="194"/>
      <c r="AP348" s="194"/>
      <c r="AQ348" s="194"/>
      <c r="AR348" s="194"/>
      <c r="AS348" s="194"/>
      <c r="AT348" s="194"/>
      <c r="AU348" s="194"/>
      <c r="AV348" s="194"/>
      <c r="AW348" s="194"/>
      <c r="AX348" s="194"/>
      <c r="AY348" s="194"/>
      <c r="AZ348" s="194"/>
      <c r="BA348" s="194"/>
      <c r="BB348" s="194"/>
      <c r="BC348" s="194"/>
      <c r="BD348" s="194"/>
      <c r="BE348" s="194"/>
      <c r="BF348" s="194"/>
      <c r="BG348" s="194"/>
      <c r="BH348" s="194"/>
      <c r="BI348" s="194"/>
      <c r="BJ348" s="194"/>
      <c r="BK348" s="194"/>
      <c r="BL348" s="194"/>
      <c r="BM348" s="194"/>
      <c r="BN348" s="194"/>
      <c r="BO348" s="194"/>
      <c r="BP348" s="194"/>
      <c r="BQ348" s="194"/>
    </row>
    <row r="349" spans="1:69" x14ac:dyDescent="0.25">
      <c r="A349" s="194"/>
      <c r="B349" s="194"/>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c r="Z349" s="194"/>
      <c r="AA349" s="194"/>
      <c r="AB349" s="194"/>
      <c r="AC349" s="194"/>
      <c r="AD349" s="194"/>
      <c r="AE349" s="194"/>
      <c r="AF349" s="194"/>
      <c r="AG349" s="194"/>
      <c r="AH349" s="194"/>
      <c r="AI349" s="194"/>
      <c r="AJ349" s="194"/>
      <c r="AK349" s="194"/>
      <c r="AL349" s="194"/>
      <c r="AM349" s="194"/>
      <c r="AN349" s="194"/>
      <c r="AO349" s="194"/>
      <c r="AP349" s="194"/>
      <c r="AQ349" s="194"/>
      <c r="AR349" s="194"/>
      <c r="AS349" s="194"/>
      <c r="AT349" s="194"/>
      <c r="AU349" s="194"/>
      <c r="AV349" s="194"/>
      <c r="AW349" s="194"/>
      <c r="AX349" s="194"/>
      <c r="AY349" s="194"/>
      <c r="AZ349" s="194"/>
      <c r="BA349" s="194"/>
      <c r="BB349" s="194"/>
      <c r="BC349" s="194"/>
      <c r="BD349" s="194"/>
      <c r="BE349" s="194"/>
      <c r="BF349" s="194"/>
      <c r="BG349" s="194"/>
      <c r="BH349" s="194"/>
      <c r="BI349" s="194"/>
      <c r="BJ349" s="194"/>
      <c r="BK349" s="194"/>
      <c r="BL349" s="194"/>
      <c r="BM349" s="194"/>
      <c r="BN349" s="194"/>
      <c r="BO349" s="194"/>
      <c r="BP349" s="194"/>
      <c r="BQ349" s="194"/>
    </row>
    <row r="350" spans="1:69" x14ac:dyDescent="0.25">
      <c r="A350" s="194"/>
      <c r="B350" s="194"/>
      <c r="C350" s="194"/>
      <c r="D350" s="194"/>
      <c r="E350" s="194"/>
      <c r="F350" s="194"/>
      <c r="G350" s="194"/>
      <c r="H350" s="194"/>
      <c r="I350" s="194"/>
      <c r="J350" s="194"/>
      <c r="K350" s="194"/>
      <c r="L350" s="194"/>
      <c r="M350" s="194"/>
      <c r="N350" s="194"/>
      <c r="O350" s="194"/>
      <c r="P350" s="194"/>
      <c r="Q350" s="194"/>
      <c r="R350" s="194"/>
      <c r="S350" s="194"/>
      <c r="T350" s="194"/>
      <c r="U350" s="194"/>
      <c r="V350" s="194"/>
      <c r="W350" s="194"/>
      <c r="X350" s="194"/>
      <c r="Y350" s="194"/>
      <c r="Z350" s="194"/>
      <c r="AA350" s="194"/>
      <c r="AB350" s="194"/>
      <c r="AC350" s="194"/>
      <c r="AD350" s="194"/>
      <c r="AE350" s="194"/>
      <c r="AF350" s="194"/>
      <c r="AG350" s="194"/>
      <c r="AH350" s="194"/>
      <c r="AI350" s="194"/>
      <c r="AJ350" s="194"/>
      <c r="AK350" s="194"/>
      <c r="AL350" s="194"/>
      <c r="AM350" s="194"/>
      <c r="AN350" s="194"/>
      <c r="AO350" s="194"/>
      <c r="AP350" s="194"/>
      <c r="AQ350" s="194"/>
      <c r="AR350" s="194"/>
      <c r="AS350" s="194"/>
      <c r="AT350" s="194"/>
      <c r="AU350" s="194"/>
      <c r="AV350" s="194"/>
      <c r="AW350" s="194"/>
      <c r="AX350" s="194"/>
      <c r="AY350" s="194"/>
      <c r="AZ350" s="194"/>
      <c r="BA350" s="194"/>
      <c r="BB350" s="194"/>
      <c r="BC350" s="194"/>
      <c r="BD350" s="194"/>
      <c r="BE350" s="194"/>
      <c r="BF350" s="194"/>
      <c r="BG350" s="194"/>
      <c r="BH350" s="194"/>
      <c r="BI350" s="194"/>
      <c r="BJ350" s="194"/>
      <c r="BK350" s="194"/>
      <c r="BL350" s="194"/>
      <c r="BM350" s="194"/>
      <c r="BN350" s="194"/>
      <c r="BO350" s="194"/>
      <c r="BP350" s="194"/>
      <c r="BQ350" s="194"/>
    </row>
    <row r="351" spans="1:69" x14ac:dyDescent="0.25">
      <c r="A351" s="194"/>
      <c r="B351" s="194"/>
      <c r="C351" s="194"/>
      <c r="D351" s="194"/>
      <c r="E351" s="194"/>
      <c r="F351" s="194"/>
      <c r="G351" s="194"/>
      <c r="H351" s="194"/>
      <c r="I351" s="194"/>
      <c r="J351" s="194"/>
      <c r="K351" s="194"/>
      <c r="L351" s="194"/>
      <c r="M351" s="194"/>
      <c r="N351" s="194"/>
      <c r="O351" s="194"/>
      <c r="P351" s="194"/>
      <c r="Q351" s="194"/>
      <c r="R351" s="194"/>
      <c r="S351" s="194"/>
      <c r="T351" s="194"/>
      <c r="U351" s="194"/>
      <c r="V351" s="194"/>
      <c r="W351" s="194"/>
      <c r="X351" s="194"/>
      <c r="Y351" s="194"/>
      <c r="Z351" s="194"/>
      <c r="AA351" s="194"/>
      <c r="AB351" s="194"/>
      <c r="AC351" s="194"/>
      <c r="AD351" s="194"/>
      <c r="AE351" s="194"/>
      <c r="AF351" s="194"/>
      <c r="AG351" s="194"/>
      <c r="AH351" s="194"/>
      <c r="AI351" s="194"/>
      <c r="AJ351" s="194"/>
      <c r="AK351" s="194"/>
      <c r="AL351" s="194"/>
      <c r="AM351" s="194"/>
      <c r="AN351" s="194"/>
      <c r="AO351" s="194"/>
      <c r="AP351" s="194"/>
      <c r="AQ351" s="194"/>
      <c r="AR351" s="194"/>
      <c r="AS351" s="194"/>
      <c r="AT351" s="194"/>
      <c r="AU351" s="194"/>
      <c r="AV351" s="194"/>
      <c r="AW351" s="194"/>
      <c r="AX351" s="194"/>
      <c r="AY351" s="194"/>
      <c r="AZ351" s="194"/>
      <c r="BA351" s="194"/>
      <c r="BB351" s="194"/>
      <c r="BC351" s="194"/>
      <c r="BD351" s="194"/>
      <c r="BE351" s="194"/>
      <c r="BF351" s="194"/>
      <c r="BG351" s="194"/>
      <c r="BH351" s="194"/>
      <c r="BI351" s="194"/>
      <c r="BJ351" s="194"/>
      <c r="BK351" s="194"/>
      <c r="BL351" s="194"/>
      <c r="BM351" s="194"/>
      <c r="BN351" s="194"/>
      <c r="BO351" s="194"/>
      <c r="BP351" s="194"/>
      <c r="BQ351" s="194"/>
    </row>
    <row r="352" spans="1:69" x14ac:dyDescent="0.25">
      <c r="A352" s="194"/>
      <c r="B352" s="194"/>
      <c r="C352" s="194"/>
      <c r="D352" s="194"/>
      <c r="E352" s="194"/>
      <c r="F352" s="194"/>
      <c r="G352" s="194"/>
      <c r="H352" s="194"/>
      <c r="I352" s="194"/>
      <c r="J352" s="194"/>
      <c r="K352" s="194"/>
      <c r="L352" s="194"/>
      <c r="M352" s="194"/>
      <c r="N352" s="194"/>
      <c r="O352" s="194"/>
      <c r="P352" s="194"/>
      <c r="Q352" s="194"/>
      <c r="R352" s="194"/>
      <c r="S352" s="194"/>
      <c r="T352" s="194"/>
      <c r="U352" s="194"/>
      <c r="V352" s="194"/>
      <c r="W352" s="194"/>
      <c r="X352" s="194"/>
      <c r="Y352" s="194"/>
      <c r="Z352" s="194"/>
      <c r="AA352" s="194"/>
      <c r="AB352" s="194"/>
      <c r="AC352" s="194"/>
      <c r="AD352" s="194"/>
      <c r="AE352" s="194"/>
      <c r="AF352" s="194"/>
      <c r="AG352" s="194"/>
      <c r="AH352" s="194"/>
      <c r="AI352" s="194"/>
      <c r="AJ352" s="194"/>
      <c r="AK352" s="194"/>
      <c r="AL352" s="194"/>
      <c r="AM352" s="194"/>
      <c r="AN352" s="194"/>
      <c r="AO352" s="194"/>
      <c r="AP352" s="194"/>
      <c r="AQ352" s="194"/>
      <c r="AR352" s="194"/>
      <c r="AS352" s="194"/>
      <c r="AT352" s="194"/>
      <c r="AU352" s="194"/>
      <c r="AV352" s="194"/>
      <c r="AW352" s="194"/>
      <c r="AX352" s="194"/>
      <c r="AY352" s="194"/>
      <c r="AZ352" s="194"/>
      <c r="BA352" s="194"/>
      <c r="BB352" s="194"/>
      <c r="BC352" s="194"/>
      <c r="BD352" s="194"/>
      <c r="BE352" s="194"/>
      <c r="BF352" s="194"/>
      <c r="BG352" s="194"/>
      <c r="BH352" s="194"/>
      <c r="BI352" s="194"/>
      <c r="BJ352" s="194"/>
      <c r="BK352" s="194"/>
      <c r="BL352" s="194"/>
      <c r="BM352" s="194"/>
      <c r="BN352" s="194"/>
      <c r="BO352" s="194"/>
      <c r="BP352" s="194"/>
      <c r="BQ352" s="194"/>
    </row>
    <row r="353" spans="1:69" x14ac:dyDescent="0.25">
      <c r="A353" s="194"/>
      <c r="B353" s="194"/>
      <c r="C353" s="194"/>
      <c r="D353" s="194"/>
      <c r="E353" s="194"/>
      <c r="F353" s="194"/>
      <c r="G353" s="194"/>
      <c r="H353" s="194"/>
      <c r="I353" s="194"/>
      <c r="J353" s="194"/>
      <c r="K353" s="194"/>
      <c r="L353" s="194"/>
      <c r="M353" s="194"/>
      <c r="N353" s="194"/>
      <c r="O353" s="194"/>
      <c r="P353" s="194"/>
      <c r="Q353" s="194"/>
      <c r="R353" s="194"/>
      <c r="S353" s="194"/>
      <c r="T353" s="194"/>
      <c r="U353" s="194"/>
      <c r="V353" s="194"/>
      <c r="W353" s="194"/>
      <c r="X353" s="194"/>
      <c r="Y353" s="194"/>
      <c r="Z353" s="194"/>
      <c r="AA353" s="194"/>
      <c r="AB353" s="194"/>
      <c r="AC353" s="194"/>
      <c r="AD353" s="194"/>
      <c r="AE353" s="194"/>
      <c r="AF353" s="194"/>
      <c r="AG353" s="194"/>
      <c r="AH353" s="194"/>
      <c r="AI353" s="194"/>
      <c r="AJ353" s="194"/>
      <c r="AK353" s="194"/>
      <c r="AL353" s="194"/>
      <c r="AM353" s="194"/>
      <c r="AN353" s="194"/>
      <c r="AO353" s="194"/>
      <c r="AP353" s="194"/>
      <c r="AQ353" s="194"/>
      <c r="AR353" s="194"/>
      <c r="AS353" s="194"/>
      <c r="AT353" s="194"/>
      <c r="AU353" s="194"/>
      <c r="AV353" s="194"/>
      <c r="AW353" s="194"/>
      <c r="AX353" s="194"/>
      <c r="AY353" s="194"/>
      <c r="AZ353" s="194"/>
      <c r="BA353" s="194"/>
      <c r="BB353" s="194"/>
      <c r="BC353" s="194"/>
      <c r="BD353" s="194"/>
      <c r="BE353" s="194"/>
      <c r="BF353" s="194"/>
      <c r="BG353" s="194"/>
      <c r="BH353" s="194"/>
      <c r="BI353" s="194"/>
      <c r="BJ353" s="194"/>
      <c r="BK353" s="194"/>
      <c r="BL353" s="194"/>
      <c r="BM353" s="194"/>
      <c r="BN353" s="194"/>
      <c r="BO353" s="194"/>
      <c r="BP353" s="194"/>
      <c r="BQ353" s="194"/>
    </row>
    <row r="354" spans="1:69" x14ac:dyDescent="0.25">
      <c r="A354" s="194"/>
      <c r="B354" s="194"/>
      <c r="C354" s="194"/>
      <c r="D354" s="194"/>
      <c r="E354" s="194"/>
      <c r="F354" s="194"/>
      <c r="G354" s="194"/>
      <c r="H354" s="194"/>
      <c r="I354" s="194"/>
      <c r="J354" s="194"/>
      <c r="K354" s="194"/>
      <c r="L354" s="194"/>
      <c r="M354" s="194"/>
      <c r="N354" s="194"/>
      <c r="O354" s="194"/>
      <c r="P354" s="194"/>
      <c r="Q354" s="194"/>
      <c r="R354" s="194"/>
      <c r="S354" s="194"/>
      <c r="T354" s="194"/>
      <c r="U354" s="194"/>
      <c r="V354" s="194"/>
      <c r="W354" s="194"/>
      <c r="X354" s="194"/>
      <c r="Y354" s="194"/>
      <c r="Z354" s="194"/>
      <c r="AA354" s="194"/>
      <c r="AB354" s="194"/>
      <c r="AC354" s="194"/>
      <c r="AD354" s="194"/>
      <c r="AE354" s="194"/>
      <c r="AF354" s="194"/>
      <c r="AG354" s="194"/>
      <c r="AH354" s="194"/>
      <c r="AI354" s="194"/>
      <c r="AJ354" s="194"/>
      <c r="AK354" s="194"/>
      <c r="AL354" s="194"/>
      <c r="AM354" s="194"/>
      <c r="AN354" s="194"/>
      <c r="AO354" s="194"/>
      <c r="AP354" s="194"/>
      <c r="AQ354" s="194"/>
      <c r="AR354" s="194"/>
      <c r="AS354" s="194"/>
      <c r="AT354" s="194"/>
      <c r="AU354" s="194"/>
      <c r="AV354" s="194"/>
      <c r="AW354" s="194"/>
      <c r="AX354" s="194"/>
      <c r="AY354" s="194"/>
      <c r="AZ354" s="194"/>
      <c r="BA354" s="194"/>
      <c r="BB354" s="194"/>
      <c r="BC354" s="194"/>
      <c r="BD354" s="194"/>
      <c r="BE354" s="194"/>
      <c r="BF354" s="194"/>
      <c r="BG354" s="194"/>
      <c r="BH354" s="194"/>
      <c r="BI354" s="194"/>
      <c r="BJ354" s="194"/>
      <c r="BK354" s="194"/>
      <c r="BL354" s="194"/>
      <c r="BM354" s="194"/>
      <c r="BN354" s="194"/>
      <c r="BO354" s="194"/>
      <c r="BP354" s="194"/>
      <c r="BQ354" s="194"/>
    </row>
    <row r="355" spans="1:69" x14ac:dyDescent="0.25">
      <c r="A355" s="194"/>
      <c r="B355" s="194"/>
      <c r="C355" s="194"/>
      <c r="D355" s="194"/>
      <c r="E355" s="194"/>
      <c r="F355" s="194"/>
      <c r="G355" s="194"/>
      <c r="H355" s="194"/>
      <c r="I355" s="194"/>
      <c r="J355" s="194"/>
      <c r="K355" s="194"/>
      <c r="L355" s="194"/>
      <c r="M355" s="194"/>
      <c r="N355" s="194"/>
      <c r="O355" s="194"/>
      <c r="P355" s="194"/>
      <c r="Q355" s="194"/>
      <c r="R355" s="194"/>
      <c r="S355" s="194"/>
      <c r="T355" s="194"/>
      <c r="U355" s="194"/>
      <c r="V355" s="194"/>
      <c r="W355" s="194"/>
      <c r="X355" s="194"/>
      <c r="Y355" s="194"/>
      <c r="Z355" s="194"/>
      <c r="AA355" s="194"/>
      <c r="AB355" s="194"/>
      <c r="AC355" s="194"/>
      <c r="AD355" s="194"/>
      <c r="AE355" s="194"/>
      <c r="AF355" s="194"/>
      <c r="AG355" s="194"/>
      <c r="AH355" s="194"/>
      <c r="AI355" s="194"/>
      <c r="AJ355" s="194"/>
      <c r="AK355" s="194"/>
      <c r="AL355" s="194"/>
      <c r="AM355" s="194"/>
      <c r="AN355" s="194"/>
      <c r="AO355" s="194"/>
      <c r="AP355" s="194"/>
      <c r="AQ355" s="194"/>
      <c r="AR355" s="194"/>
      <c r="AS355" s="194"/>
      <c r="AT355" s="194"/>
      <c r="AU355" s="194"/>
      <c r="AV355" s="194"/>
      <c r="AW355" s="194"/>
      <c r="AX355" s="194"/>
      <c r="AY355" s="194"/>
      <c r="AZ355" s="194"/>
      <c r="BA355" s="194"/>
      <c r="BB355" s="194"/>
      <c r="BC355" s="194"/>
      <c r="BD355" s="194"/>
      <c r="BE355" s="194"/>
      <c r="BF355" s="194"/>
      <c r="BG355" s="194"/>
      <c r="BH355" s="194"/>
      <c r="BI355" s="194"/>
      <c r="BJ355" s="194"/>
      <c r="BK355" s="194"/>
      <c r="BL355" s="194"/>
      <c r="BM355" s="194"/>
      <c r="BN355" s="194"/>
      <c r="BO355" s="194"/>
      <c r="BP355" s="194"/>
      <c r="BQ355" s="194"/>
    </row>
    <row r="356" spans="1:69" x14ac:dyDescent="0.25">
      <c r="A356" s="194"/>
      <c r="B356" s="194"/>
      <c r="C356" s="194"/>
      <c r="D356" s="194"/>
      <c r="E356" s="194"/>
      <c r="F356" s="194"/>
      <c r="G356" s="194"/>
      <c r="H356" s="194"/>
      <c r="I356" s="194"/>
      <c r="J356" s="194"/>
      <c r="K356" s="194"/>
      <c r="L356" s="194"/>
      <c r="M356" s="194"/>
      <c r="N356" s="194"/>
      <c r="O356" s="194"/>
      <c r="P356" s="194"/>
      <c r="Q356" s="194"/>
      <c r="R356" s="194"/>
      <c r="S356" s="194"/>
      <c r="T356" s="194"/>
      <c r="U356" s="194"/>
      <c r="V356" s="194"/>
      <c r="W356" s="194"/>
      <c r="X356" s="194"/>
      <c r="Y356" s="194"/>
      <c r="Z356" s="194"/>
      <c r="AA356" s="194"/>
      <c r="AB356" s="194"/>
      <c r="AC356" s="194"/>
      <c r="AD356" s="194"/>
      <c r="AE356" s="194"/>
      <c r="AF356" s="194"/>
      <c r="AG356" s="194"/>
      <c r="AH356" s="194"/>
      <c r="AI356" s="194"/>
      <c r="AJ356" s="194"/>
      <c r="AK356" s="194"/>
      <c r="AL356" s="194"/>
      <c r="AM356" s="194"/>
      <c r="AN356" s="194"/>
      <c r="AO356" s="194"/>
      <c r="AP356" s="194"/>
      <c r="AQ356" s="194"/>
      <c r="AR356" s="194"/>
      <c r="AS356" s="194"/>
      <c r="AT356" s="194"/>
      <c r="AU356" s="194"/>
      <c r="AV356" s="194"/>
      <c r="AW356" s="194"/>
      <c r="AX356" s="194"/>
      <c r="AY356" s="194"/>
      <c r="AZ356" s="194"/>
      <c r="BA356" s="194"/>
      <c r="BB356" s="194"/>
      <c r="BC356" s="194"/>
      <c r="BD356" s="194"/>
      <c r="BE356" s="194"/>
      <c r="BF356" s="194"/>
      <c r="BG356" s="194"/>
      <c r="BH356" s="194"/>
      <c r="BI356" s="194"/>
      <c r="BJ356" s="194"/>
      <c r="BK356" s="194"/>
      <c r="BL356" s="194"/>
      <c r="BM356" s="194"/>
      <c r="BN356" s="194"/>
      <c r="BO356" s="194"/>
      <c r="BP356" s="194"/>
      <c r="BQ356" s="194"/>
    </row>
    <row r="357" spans="1:69" x14ac:dyDescent="0.25">
      <c r="A357" s="194"/>
      <c r="B357" s="194"/>
      <c r="C357" s="194"/>
      <c r="D357" s="194"/>
      <c r="E357" s="194"/>
      <c r="F357" s="194"/>
      <c r="G357" s="194"/>
      <c r="H357" s="194"/>
      <c r="I357" s="194"/>
      <c r="J357" s="194"/>
      <c r="K357" s="194"/>
      <c r="L357" s="194"/>
      <c r="M357" s="194"/>
      <c r="N357" s="194"/>
      <c r="O357" s="194"/>
      <c r="P357" s="194"/>
      <c r="Q357" s="194"/>
      <c r="R357" s="194"/>
      <c r="S357" s="194"/>
      <c r="T357" s="194"/>
      <c r="U357" s="194"/>
      <c r="V357" s="194"/>
      <c r="W357" s="194"/>
      <c r="X357" s="194"/>
      <c r="Y357" s="194"/>
      <c r="Z357" s="194"/>
      <c r="AA357" s="194"/>
      <c r="AB357" s="194"/>
      <c r="AC357" s="194"/>
      <c r="AD357" s="194"/>
      <c r="AE357" s="194"/>
      <c r="AF357" s="194"/>
      <c r="AG357" s="194"/>
      <c r="AH357" s="194"/>
      <c r="AI357" s="194"/>
      <c r="AJ357" s="194"/>
      <c r="AK357" s="194"/>
      <c r="AL357" s="194"/>
      <c r="AM357" s="194"/>
      <c r="AN357" s="194"/>
      <c r="AO357" s="194"/>
      <c r="AP357" s="194"/>
      <c r="AQ357" s="194"/>
      <c r="AR357" s="194"/>
      <c r="AS357" s="194"/>
      <c r="AT357" s="194"/>
      <c r="AU357" s="194"/>
      <c r="AV357" s="194"/>
      <c r="AW357" s="194"/>
      <c r="AX357" s="194"/>
      <c r="AY357" s="194"/>
      <c r="AZ357" s="194"/>
      <c r="BA357" s="194"/>
      <c r="BB357" s="194"/>
      <c r="BC357" s="194"/>
      <c r="BD357" s="194"/>
      <c r="BE357" s="194"/>
      <c r="BF357" s="194"/>
      <c r="BG357" s="194"/>
      <c r="BH357" s="194"/>
      <c r="BI357" s="194"/>
      <c r="BJ357" s="194"/>
      <c r="BK357" s="194"/>
      <c r="BL357" s="194"/>
      <c r="BM357" s="194"/>
      <c r="BN357" s="194"/>
      <c r="BO357" s="194"/>
      <c r="BP357" s="194"/>
      <c r="BQ357" s="194"/>
    </row>
    <row r="358" spans="1:69" x14ac:dyDescent="0.25">
      <c r="A358" s="194"/>
      <c r="B358" s="194"/>
      <c r="C358" s="194"/>
      <c r="D358" s="194"/>
      <c r="E358" s="194"/>
      <c r="F358" s="194"/>
      <c r="G358" s="194"/>
      <c r="H358" s="194"/>
      <c r="I358" s="194"/>
      <c r="J358" s="194"/>
      <c r="K358" s="194"/>
      <c r="L358" s="194"/>
      <c r="M358" s="194"/>
      <c r="N358" s="194"/>
      <c r="O358" s="194"/>
      <c r="P358" s="194"/>
      <c r="Q358" s="194"/>
      <c r="R358" s="194"/>
      <c r="S358" s="194"/>
      <c r="T358" s="194"/>
      <c r="U358" s="194"/>
      <c r="V358" s="194"/>
      <c r="W358" s="194"/>
      <c r="X358" s="194"/>
      <c r="Y358" s="194"/>
      <c r="Z358" s="194"/>
      <c r="AA358" s="194"/>
      <c r="AB358" s="194"/>
      <c r="AC358" s="194"/>
      <c r="AD358" s="194"/>
      <c r="AE358" s="194"/>
      <c r="AF358" s="194"/>
      <c r="AG358" s="194"/>
      <c r="AH358" s="194"/>
      <c r="AI358" s="194"/>
      <c r="AJ358" s="194"/>
      <c r="AK358" s="194"/>
      <c r="AL358" s="194"/>
      <c r="AM358" s="194"/>
      <c r="AN358" s="194"/>
      <c r="AO358" s="194"/>
      <c r="AP358" s="194"/>
      <c r="AQ358" s="194"/>
      <c r="AR358" s="194"/>
      <c r="AS358" s="194"/>
      <c r="AT358" s="194"/>
      <c r="AU358" s="194"/>
      <c r="AV358" s="194"/>
      <c r="AW358" s="194"/>
      <c r="AX358" s="194"/>
      <c r="AY358" s="194"/>
      <c r="AZ358" s="194"/>
      <c r="BA358" s="194"/>
      <c r="BB358" s="194"/>
      <c r="BC358" s="194"/>
      <c r="BD358" s="194"/>
      <c r="BE358" s="194"/>
      <c r="BF358" s="194"/>
      <c r="BG358" s="194"/>
      <c r="BH358" s="194"/>
      <c r="BI358" s="194"/>
      <c r="BJ358" s="194"/>
      <c r="BK358" s="194"/>
      <c r="BL358" s="194"/>
      <c r="BM358" s="194"/>
      <c r="BN358" s="194"/>
      <c r="BO358" s="194"/>
      <c r="BP358" s="194"/>
      <c r="BQ358" s="194"/>
    </row>
    <row r="359" spans="1:69" x14ac:dyDescent="0.25">
      <c r="A359" s="194"/>
      <c r="B359" s="194"/>
      <c r="C359" s="194"/>
      <c r="D359" s="194"/>
      <c r="E359" s="194"/>
      <c r="F359" s="194"/>
      <c r="G359" s="194"/>
      <c r="H359" s="194"/>
      <c r="I359" s="194"/>
      <c r="J359" s="194"/>
      <c r="K359" s="194"/>
      <c r="L359" s="194"/>
      <c r="M359" s="194"/>
      <c r="N359" s="194"/>
      <c r="O359" s="194"/>
      <c r="P359" s="194"/>
      <c r="Q359" s="194"/>
      <c r="R359" s="194"/>
      <c r="S359" s="194"/>
      <c r="T359" s="194"/>
      <c r="U359" s="194"/>
      <c r="V359" s="194"/>
      <c r="W359" s="194"/>
      <c r="X359" s="194"/>
      <c r="Y359" s="194"/>
      <c r="Z359" s="194"/>
      <c r="AA359" s="194"/>
      <c r="AB359" s="194"/>
      <c r="AC359" s="194"/>
      <c r="AD359" s="194"/>
      <c r="AE359" s="194"/>
      <c r="AF359" s="194"/>
      <c r="AG359" s="194"/>
      <c r="AH359" s="194"/>
      <c r="AI359" s="194"/>
      <c r="AJ359" s="194"/>
      <c r="AK359" s="194"/>
      <c r="AL359" s="194"/>
      <c r="AM359" s="194"/>
      <c r="AN359" s="194"/>
      <c r="AO359" s="194"/>
      <c r="AP359" s="194"/>
      <c r="AQ359" s="194"/>
      <c r="AR359" s="194"/>
      <c r="AS359" s="194"/>
      <c r="AT359" s="194"/>
      <c r="AU359" s="194"/>
      <c r="AV359" s="194"/>
      <c r="AW359" s="194"/>
      <c r="AX359" s="194"/>
      <c r="AY359" s="194"/>
      <c r="AZ359" s="194"/>
      <c r="BA359" s="194"/>
      <c r="BB359" s="194"/>
      <c r="BC359" s="194"/>
      <c r="BD359" s="194"/>
      <c r="BE359" s="194"/>
      <c r="BF359" s="194"/>
      <c r="BG359" s="194"/>
      <c r="BH359" s="194"/>
      <c r="BI359" s="194"/>
      <c r="BJ359" s="194"/>
      <c r="BK359" s="194"/>
      <c r="BL359" s="194"/>
      <c r="BM359" s="194"/>
      <c r="BN359" s="194"/>
      <c r="BO359" s="194"/>
      <c r="BP359" s="194"/>
      <c r="BQ359" s="194"/>
    </row>
    <row r="360" spans="1:69" x14ac:dyDescent="0.25">
      <c r="A360" s="194"/>
      <c r="B360" s="194"/>
      <c r="C360" s="194"/>
      <c r="D360" s="194"/>
      <c r="E360" s="194"/>
      <c r="F360" s="194"/>
      <c r="G360" s="194"/>
      <c r="H360" s="194"/>
      <c r="I360" s="194"/>
      <c r="J360" s="194"/>
      <c r="K360" s="194"/>
      <c r="L360" s="194"/>
      <c r="M360" s="194"/>
      <c r="N360" s="194"/>
      <c r="O360" s="194"/>
      <c r="P360" s="194"/>
      <c r="Q360" s="194"/>
      <c r="R360" s="194"/>
      <c r="S360" s="194"/>
      <c r="T360" s="194"/>
      <c r="U360" s="194"/>
      <c r="V360" s="194"/>
      <c r="W360" s="194"/>
      <c r="X360" s="194"/>
      <c r="Y360" s="194"/>
      <c r="Z360" s="194"/>
      <c r="AA360" s="194"/>
      <c r="AB360" s="194"/>
      <c r="AC360" s="194"/>
      <c r="AD360" s="194"/>
      <c r="AE360" s="194"/>
      <c r="AF360" s="194"/>
      <c r="AG360" s="194"/>
      <c r="AH360" s="194"/>
      <c r="AI360" s="194"/>
      <c r="AJ360" s="194"/>
      <c r="AK360" s="194"/>
      <c r="AL360" s="194"/>
      <c r="AM360" s="194"/>
      <c r="AN360" s="194"/>
      <c r="AO360" s="194"/>
      <c r="AP360" s="194"/>
      <c r="AQ360" s="194"/>
      <c r="AR360" s="194"/>
      <c r="AS360" s="194"/>
      <c r="AT360" s="194"/>
      <c r="AU360" s="194"/>
      <c r="AV360" s="194"/>
      <c r="AW360" s="194"/>
      <c r="AX360" s="194"/>
      <c r="AY360" s="194"/>
      <c r="AZ360" s="194"/>
      <c r="BA360" s="194"/>
      <c r="BB360" s="194"/>
      <c r="BC360" s="194"/>
      <c r="BD360" s="194"/>
      <c r="BE360" s="194"/>
      <c r="BF360" s="194"/>
      <c r="BG360" s="194"/>
      <c r="BH360" s="194"/>
      <c r="BI360" s="194"/>
      <c r="BJ360" s="194"/>
      <c r="BK360" s="194"/>
      <c r="BL360" s="194"/>
      <c r="BM360" s="194"/>
      <c r="BN360" s="194"/>
      <c r="BO360" s="194"/>
      <c r="BP360" s="194"/>
      <c r="BQ360" s="194"/>
    </row>
    <row r="361" spans="1:69" x14ac:dyDescent="0.25">
      <c r="A361" s="194"/>
      <c r="B361" s="194"/>
      <c r="C361" s="194"/>
      <c r="D361" s="194"/>
      <c r="E361" s="194"/>
      <c r="F361" s="194"/>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c r="AC361" s="194"/>
      <c r="AD361" s="194"/>
      <c r="AE361" s="194"/>
      <c r="AF361" s="194"/>
      <c r="AG361" s="194"/>
      <c r="AH361" s="194"/>
      <c r="AI361" s="194"/>
      <c r="AJ361" s="194"/>
      <c r="AK361" s="194"/>
      <c r="AL361" s="194"/>
      <c r="AM361" s="194"/>
      <c r="AN361" s="194"/>
      <c r="AO361" s="194"/>
      <c r="AP361" s="194"/>
      <c r="AQ361" s="194"/>
      <c r="AR361" s="194"/>
      <c r="AS361" s="194"/>
      <c r="AT361" s="194"/>
      <c r="AU361" s="194"/>
      <c r="AV361" s="194"/>
      <c r="AW361" s="194"/>
      <c r="AX361" s="194"/>
      <c r="AY361" s="194"/>
      <c r="AZ361" s="194"/>
      <c r="BA361" s="194"/>
      <c r="BB361" s="194"/>
      <c r="BC361" s="194"/>
      <c r="BD361" s="194"/>
      <c r="BE361" s="194"/>
      <c r="BF361" s="194"/>
      <c r="BG361" s="194"/>
      <c r="BH361" s="194"/>
      <c r="BI361" s="194"/>
      <c r="BJ361" s="194"/>
      <c r="BK361" s="194"/>
      <c r="BL361" s="194"/>
      <c r="BM361" s="194"/>
      <c r="BN361" s="194"/>
      <c r="BO361" s="194"/>
      <c r="BP361" s="194"/>
      <c r="BQ361" s="194"/>
    </row>
    <row r="362" spans="1:69" x14ac:dyDescent="0.25">
      <c r="A362" s="194"/>
      <c r="B362" s="194"/>
      <c r="C362" s="194"/>
      <c r="D362" s="194"/>
      <c r="E362" s="194"/>
      <c r="F362" s="194"/>
      <c r="G362" s="194"/>
      <c r="H362" s="194"/>
      <c r="I362" s="194"/>
      <c r="J362" s="194"/>
      <c r="K362" s="194"/>
      <c r="L362" s="194"/>
      <c r="M362" s="194"/>
      <c r="N362" s="194"/>
      <c r="O362" s="194"/>
      <c r="P362" s="194"/>
      <c r="Q362" s="194"/>
      <c r="R362" s="194"/>
      <c r="S362" s="194"/>
      <c r="T362" s="194"/>
      <c r="U362" s="194"/>
      <c r="V362" s="194"/>
      <c r="W362" s="194"/>
      <c r="X362" s="194"/>
      <c r="Y362" s="194"/>
      <c r="Z362" s="194"/>
      <c r="AA362" s="194"/>
      <c r="AB362" s="194"/>
      <c r="AC362" s="194"/>
      <c r="AD362" s="194"/>
      <c r="AE362" s="194"/>
      <c r="AF362" s="194"/>
      <c r="AG362" s="194"/>
      <c r="AH362" s="194"/>
      <c r="AI362" s="194"/>
      <c r="AJ362" s="194"/>
      <c r="AK362" s="194"/>
      <c r="AL362" s="194"/>
      <c r="AM362" s="194"/>
      <c r="AN362" s="194"/>
      <c r="AO362" s="194"/>
      <c r="AP362" s="194"/>
      <c r="AQ362" s="194"/>
      <c r="AR362" s="194"/>
      <c r="AS362" s="194"/>
      <c r="AT362" s="194"/>
      <c r="AU362" s="194"/>
      <c r="AV362" s="194"/>
      <c r="AW362" s="194"/>
      <c r="AX362" s="194"/>
      <c r="AY362" s="194"/>
      <c r="AZ362" s="194"/>
      <c r="BA362" s="194"/>
      <c r="BB362" s="194"/>
      <c r="BC362" s="194"/>
      <c r="BD362" s="194"/>
      <c r="BE362" s="194"/>
      <c r="BF362" s="194"/>
      <c r="BG362" s="194"/>
      <c r="BH362" s="194"/>
      <c r="BI362" s="194"/>
      <c r="BJ362" s="194"/>
      <c r="BK362" s="194"/>
      <c r="BL362" s="194"/>
      <c r="BM362" s="194"/>
      <c r="BN362" s="194"/>
      <c r="BO362" s="194"/>
      <c r="BP362" s="194"/>
      <c r="BQ362" s="194"/>
    </row>
    <row r="363" spans="1:69" x14ac:dyDescent="0.25">
      <c r="A363" s="194"/>
      <c r="B363" s="194"/>
      <c r="C363" s="194"/>
      <c r="D363" s="194"/>
      <c r="E363" s="194"/>
      <c r="F363" s="194"/>
      <c r="G363" s="194"/>
      <c r="H363" s="194"/>
      <c r="I363" s="194"/>
      <c r="J363" s="194"/>
      <c r="K363" s="194"/>
      <c r="L363" s="194"/>
      <c r="M363" s="194"/>
      <c r="N363" s="194"/>
      <c r="O363" s="194"/>
      <c r="P363" s="194"/>
      <c r="Q363" s="194"/>
      <c r="R363" s="194"/>
      <c r="S363" s="194"/>
      <c r="T363" s="194"/>
      <c r="U363" s="194"/>
      <c r="V363" s="194"/>
      <c r="W363" s="194"/>
      <c r="X363" s="194"/>
      <c r="Y363" s="194"/>
      <c r="Z363" s="194"/>
      <c r="AA363" s="194"/>
      <c r="AB363" s="194"/>
      <c r="AC363" s="194"/>
      <c r="AD363" s="194"/>
      <c r="AE363" s="194"/>
      <c r="AF363" s="194"/>
      <c r="AG363" s="194"/>
      <c r="AH363" s="194"/>
      <c r="AI363" s="194"/>
      <c r="AJ363" s="194"/>
      <c r="AK363" s="194"/>
      <c r="AL363" s="194"/>
      <c r="AM363" s="194"/>
      <c r="AN363" s="194"/>
      <c r="AO363" s="194"/>
      <c r="AP363" s="194"/>
      <c r="AQ363" s="194"/>
      <c r="AR363" s="194"/>
      <c r="AS363" s="194"/>
      <c r="AT363" s="194"/>
      <c r="AU363" s="194"/>
      <c r="AV363" s="194"/>
      <c r="AW363" s="194"/>
      <c r="AX363" s="194"/>
      <c r="AY363" s="194"/>
      <c r="AZ363" s="194"/>
      <c r="BA363" s="194"/>
      <c r="BB363" s="194"/>
      <c r="BC363" s="194"/>
      <c r="BD363" s="194"/>
      <c r="BE363" s="194"/>
      <c r="BF363" s="194"/>
      <c r="BG363" s="194"/>
      <c r="BH363" s="194"/>
      <c r="BI363" s="194"/>
      <c r="BJ363" s="194"/>
      <c r="BK363" s="194"/>
      <c r="BL363" s="194"/>
      <c r="BM363" s="194"/>
      <c r="BN363" s="194"/>
      <c r="BO363" s="194"/>
      <c r="BP363" s="194"/>
      <c r="BQ363" s="194"/>
    </row>
    <row r="364" spans="1:69" x14ac:dyDescent="0.25">
      <c r="A364" s="194"/>
      <c r="B364" s="194"/>
      <c r="C364" s="194"/>
      <c r="D364" s="194"/>
      <c r="E364" s="194"/>
      <c r="F364" s="194"/>
      <c r="G364" s="194"/>
      <c r="H364" s="194"/>
      <c r="I364" s="194"/>
      <c r="J364" s="194"/>
      <c r="K364" s="194"/>
      <c r="L364" s="194"/>
      <c r="M364" s="194"/>
      <c r="N364" s="194"/>
      <c r="O364" s="194"/>
      <c r="P364" s="194"/>
      <c r="Q364" s="194"/>
      <c r="R364" s="194"/>
      <c r="S364" s="194"/>
      <c r="T364" s="194"/>
      <c r="U364" s="194"/>
      <c r="V364" s="194"/>
      <c r="W364" s="194"/>
      <c r="X364" s="194"/>
      <c r="Y364" s="194"/>
      <c r="Z364" s="194"/>
      <c r="AA364" s="194"/>
      <c r="AB364" s="194"/>
      <c r="AC364" s="194"/>
      <c r="AD364" s="194"/>
      <c r="AE364" s="194"/>
      <c r="AF364" s="194"/>
      <c r="AG364" s="194"/>
      <c r="AH364" s="194"/>
      <c r="AI364" s="194"/>
      <c r="AJ364" s="194"/>
      <c r="AK364" s="194"/>
      <c r="AL364" s="194"/>
      <c r="AM364" s="194"/>
      <c r="AN364" s="194"/>
      <c r="AO364" s="194"/>
      <c r="AP364" s="194"/>
      <c r="AQ364" s="194"/>
      <c r="AR364" s="194"/>
      <c r="AS364" s="194"/>
      <c r="AT364" s="194"/>
      <c r="AU364" s="194"/>
      <c r="AV364" s="194"/>
      <c r="AW364" s="194"/>
      <c r="AX364" s="194"/>
      <c r="AY364" s="194"/>
      <c r="AZ364" s="194"/>
      <c r="BA364" s="194"/>
      <c r="BB364" s="194"/>
      <c r="BC364" s="194"/>
      <c r="BD364" s="194"/>
      <c r="BE364" s="194"/>
      <c r="BF364" s="194"/>
      <c r="BG364" s="194"/>
      <c r="BH364" s="194"/>
      <c r="BI364" s="194"/>
      <c r="BJ364" s="194"/>
      <c r="BK364" s="194"/>
      <c r="BL364" s="194"/>
      <c r="BM364" s="194"/>
      <c r="BN364" s="194"/>
      <c r="BO364" s="194"/>
      <c r="BP364" s="194"/>
      <c r="BQ364" s="194"/>
    </row>
    <row r="365" spans="1:69" x14ac:dyDescent="0.25">
      <c r="A365" s="194"/>
      <c r="B365" s="194"/>
      <c r="C365" s="194"/>
      <c r="D365" s="194"/>
      <c r="E365" s="194"/>
      <c r="F365" s="194"/>
      <c r="G365" s="194"/>
      <c r="H365" s="194"/>
      <c r="I365" s="194"/>
      <c r="J365" s="194"/>
      <c r="K365" s="194"/>
      <c r="L365" s="194"/>
      <c r="M365" s="194"/>
      <c r="N365" s="194"/>
      <c r="O365" s="194"/>
      <c r="P365" s="194"/>
      <c r="Q365" s="194"/>
      <c r="R365" s="194"/>
      <c r="S365" s="194"/>
      <c r="T365" s="194"/>
      <c r="U365" s="194"/>
      <c r="V365" s="194"/>
      <c r="W365" s="194"/>
      <c r="X365" s="194"/>
      <c r="Y365" s="194"/>
      <c r="Z365" s="194"/>
      <c r="AA365" s="194"/>
      <c r="AB365" s="194"/>
      <c r="AC365" s="194"/>
      <c r="AD365" s="194"/>
      <c r="AE365" s="194"/>
      <c r="AF365" s="194"/>
      <c r="AG365" s="194"/>
      <c r="AH365" s="194"/>
      <c r="AI365" s="194"/>
      <c r="AJ365" s="194"/>
      <c r="AK365" s="194"/>
      <c r="AL365" s="194"/>
      <c r="AM365" s="194"/>
      <c r="AN365" s="194"/>
      <c r="AO365" s="194"/>
      <c r="AP365" s="194"/>
      <c r="AQ365" s="194"/>
      <c r="AR365" s="194"/>
      <c r="AS365" s="194"/>
      <c r="AT365" s="194"/>
      <c r="AU365" s="194"/>
      <c r="AV365" s="194"/>
      <c r="AW365" s="194"/>
      <c r="AX365" s="194"/>
      <c r="AY365" s="194"/>
      <c r="AZ365" s="194"/>
      <c r="BA365" s="194"/>
      <c r="BB365" s="194"/>
      <c r="BC365" s="194"/>
      <c r="BD365" s="194"/>
      <c r="BE365" s="194"/>
      <c r="BF365" s="194"/>
      <c r="BG365" s="194"/>
      <c r="BH365" s="194"/>
      <c r="BI365" s="194"/>
      <c r="BJ365" s="194"/>
      <c r="BK365" s="194"/>
      <c r="BL365" s="194"/>
      <c r="BM365" s="194"/>
      <c r="BN365" s="194"/>
      <c r="BO365" s="194"/>
      <c r="BP365" s="194"/>
      <c r="BQ365" s="194"/>
    </row>
    <row r="366" spans="1:69" x14ac:dyDescent="0.25">
      <c r="A366" s="194"/>
      <c r="B366" s="194"/>
      <c r="C366" s="194"/>
      <c r="D366" s="194"/>
      <c r="E366" s="194"/>
      <c r="F366" s="194"/>
      <c r="G366" s="194"/>
      <c r="H366" s="194"/>
      <c r="I366" s="194"/>
      <c r="J366" s="194"/>
      <c r="K366" s="194"/>
      <c r="L366" s="194"/>
      <c r="M366" s="194"/>
      <c r="N366" s="194"/>
      <c r="O366" s="194"/>
      <c r="P366" s="194"/>
      <c r="Q366" s="194"/>
      <c r="R366" s="194"/>
      <c r="S366" s="194"/>
      <c r="T366" s="194"/>
      <c r="U366" s="194"/>
      <c r="V366" s="194"/>
      <c r="W366" s="194"/>
      <c r="X366" s="194"/>
      <c r="Y366" s="194"/>
      <c r="Z366" s="194"/>
      <c r="AA366" s="194"/>
      <c r="AB366" s="194"/>
      <c r="AC366" s="194"/>
      <c r="AD366" s="194"/>
      <c r="AE366" s="194"/>
      <c r="AF366" s="194"/>
      <c r="AG366" s="194"/>
      <c r="AH366" s="194"/>
      <c r="AI366" s="194"/>
      <c r="AJ366" s="194"/>
      <c r="AK366" s="194"/>
      <c r="AL366" s="194"/>
      <c r="AM366" s="194"/>
      <c r="AN366" s="194"/>
      <c r="AO366" s="194"/>
      <c r="AP366" s="194"/>
      <c r="AQ366" s="194"/>
      <c r="AR366" s="194"/>
      <c r="AS366" s="194"/>
      <c r="AT366" s="194"/>
      <c r="AU366" s="194"/>
      <c r="AV366" s="194"/>
      <c r="AW366" s="194"/>
      <c r="AX366" s="194"/>
      <c r="AY366" s="194"/>
      <c r="AZ366" s="194"/>
      <c r="BA366" s="194"/>
      <c r="BB366" s="194"/>
      <c r="BC366" s="194"/>
      <c r="BD366" s="194"/>
      <c r="BE366" s="194"/>
      <c r="BF366" s="194"/>
      <c r="BG366" s="194"/>
      <c r="BH366" s="194"/>
      <c r="BI366" s="194"/>
      <c r="BJ366" s="194"/>
      <c r="BK366" s="194"/>
      <c r="BL366" s="194"/>
      <c r="BM366" s="194"/>
      <c r="BN366" s="194"/>
      <c r="BO366" s="194"/>
      <c r="BP366" s="194"/>
      <c r="BQ366" s="194"/>
    </row>
    <row r="367" spans="1:69" x14ac:dyDescent="0.25">
      <c r="A367" s="194"/>
      <c r="B367" s="194"/>
      <c r="C367" s="194"/>
      <c r="D367" s="194"/>
      <c r="E367" s="194"/>
      <c r="F367" s="194"/>
      <c r="G367" s="194"/>
      <c r="H367" s="194"/>
      <c r="I367" s="194"/>
      <c r="J367" s="194"/>
      <c r="K367" s="194"/>
      <c r="L367" s="194"/>
      <c r="M367" s="194"/>
      <c r="N367" s="194"/>
      <c r="O367" s="194"/>
      <c r="P367" s="194"/>
      <c r="Q367" s="194"/>
      <c r="R367" s="194"/>
      <c r="S367" s="194"/>
      <c r="T367" s="194"/>
      <c r="U367" s="194"/>
      <c r="V367" s="194"/>
      <c r="W367" s="194"/>
      <c r="X367" s="194"/>
      <c r="Y367" s="194"/>
      <c r="Z367" s="194"/>
      <c r="AA367" s="194"/>
      <c r="AB367" s="194"/>
      <c r="AC367" s="194"/>
      <c r="AD367" s="194"/>
      <c r="AE367" s="194"/>
      <c r="AF367" s="194"/>
      <c r="AG367" s="194"/>
      <c r="AH367" s="194"/>
      <c r="AI367" s="194"/>
      <c r="AJ367" s="194"/>
      <c r="AK367" s="194"/>
      <c r="AL367" s="194"/>
      <c r="AM367" s="194"/>
      <c r="AN367" s="194"/>
      <c r="AO367" s="194"/>
      <c r="AP367" s="194"/>
      <c r="AQ367" s="194"/>
      <c r="AR367" s="194"/>
      <c r="AS367" s="194"/>
      <c r="AT367" s="194"/>
      <c r="AU367" s="194"/>
      <c r="AV367" s="194"/>
      <c r="AW367" s="194"/>
      <c r="AX367" s="194"/>
      <c r="AY367" s="194"/>
      <c r="AZ367" s="194"/>
      <c r="BA367" s="194"/>
      <c r="BB367" s="194"/>
      <c r="BC367" s="194"/>
      <c r="BD367" s="194"/>
      <c r="BE367" s="194"/>
      <c r="BF367" s="194"/>
      <c r="BG367" s="194"/>
      <c r="BH367" s="194"/>
      <c r="BI367" s="194"/>
      <c r="BJ367" s="194"/>
      <c r="BK367" s="194"/>
      <c r="BL367" s="194"/>
      <c r="BM367" s="194"/>
      <c r="BN367" s="194"/>
      <c r="BO367" s="194"/>
      <c r="BP367" s="194"/>
      <c r="BQ367" s="194"/>
    </row>
    <row r="368" spans="1:69" x14ac:dyDescent="0.25">
      <c r="A368" s="194"/>
      <c r="B368" s="194"/>
      <c r="C368" s="194"/>
      <c r="D368" s="194"/>
      <c r="E368" s="194"/>
      <c r="F368" s="194"/>
      <c r="G368" s="194"/>
      <c r="H368" s="194"/>
      <c r="I368" s="194"/>
      <c r="J368" s="194"/>
      <c r="K368" s="194"/>
      <c r="L368" s="194"/>
      <c r="M368" s="194"/>
      <c r="N368" s="194"/>
      <c r="O368" s="194"/>
      <c r="P368" s="194"/>
      <c r="Q368" s="194"/>
      <c r="R368" s="194"/>
      <c r="S368" s="194"/>
      <c r="T368" s="194"/>
      <c r="U368" s="194"/>
      <c r="V368" s="194"/>
      <c r="W368" s="194"/>
      <c r="X368" s="194"/>
      <c r="Y368" s="194"/>
      <c r="Z368" s="194"/>
      <c r="AA368" s="194"/>
      <c r="AB368" s="194"/>
      <c r="AC368" s="194"/>
      <c r="AD368" s="194"/>
      <c r="AE368" s="194"/>
      <c r="AF368" s="194"/>
      <c r="AG368" s="194"/>
      <c r="AH368" s="194"/>
      <c r="AI368" s="194"/>
      <c r="AJ368" s="194"/>
      <c r="AK368" s="194"/>
      <c r="AL368" s="194"/>
      <c r="AM368" s="194"/>
      <c r="AN368" s="194"/>
      <c r="AO368" s="194"/>
      <c r="AP368" s="194"/>
      <c r="AQ368" s="194"/>
      <c r="AR368" s="194"/>
      <c r="AS368" s="194"/>
      <c r="AT368" s="194"/>
      <c r="AU368" s="194"/>
      <c r="AV368" s="194"/>
      <c r="AW368" s="194"/>
      <c r="AX368" s="194"/>
      <c r="AY368" s="194"/>
      <c r="AZ368" s="194"/>
      <c r="BA368" s="194"/>
      <c r="BB368" s="194"/>
      <c r="BC368" s="194"/>
      <c r="BD368" s="194"/>
      <c r="BE368" s="194"/>
      <c r="BF368" s="194"/>
      <c r="BG368" s="194"/>
      <c r="BH368" s="194"/>
      <c r="BI368" s="194"/>
      <c r="BJ368" s="194"/>
      <c r="BK368" s="194"/>
      <c r="BL368" s="194"/>
      <c r="BM368" s="194"/>
      <c r="BN368" s="194"/>
      <c r="BO368" s="194"/>
      <c r="BP368" s="194"/>
      <c r="BQ368" s="194"/>
    </row>
    <row r="369" spans="1:69" x14ac:dyDescent="0.25">
      <c r="A369" s="194"/>
      <c r="B369" s="194"/>
      <c r="C369" s="194"/>
      <c r="D369" s="194"/>
      <c r="E369" s="194"/>
      <c r="F369" s="194"/>
      <c r="G369" s="194"/>
      <c r="H369" s="194"/>
      <c r="I369" s="194"/>
      <c r="J369" s="194"/>
      <c r="K369" s="194"/>
      <c r="L369" s="194"/>
      <c r="M369" s="194"/>
      <c r="N369" s="194"/>
      <c r="O369" s="194"/>
      <c r="P369" s="194"/>
      <c r="Q369" s="194"/>
      <c r="R369" s="194"/>
      <c r="S369" s="194"/>
      <c r="T369" s="194"/>
      <c r="U369" s="194"/>
      <c r="V369" s="194"/>
      <c r="W369" s="194"/>
      <c r="X369" s="194"/>
      <c r="Y369" s="194"/>
      <c r="Z369" s="194"/>
      <c r="AA369" s="194"/>
      <c r="AB369" s="194"/>
      <c r="AC369" s="194"/>
      <c r="AD369" s="194"/>
      <c r="AE369" s="194"/>
      <c r="AF369" s="194"/>
      <c r="AG369" s="194"/>
      <c r="AH369" s="194"/>
      <c r="AI369" s="194"/>
      <c r="AJ369" s="194"/>
      <c r="AK369" s="194"/>
      <c r="AL369" s="194"/>
      <c r="AM369" s="194"/>
      <c r="AN369" s="194"/>
      <c r="AO369" s="194"/>
      <c r="AP369" s="194"/>
      <c r="AQ369" s="194"/>
      <c r="AR369" s="194"/>
      <c r="AS369" s="194"/>
      <c r="AT369" s="194"/>
      <c r="AU369" s="194"/>
      <c r="AV369" s="194"/>
      <c r="AW369" s="194"/>
      <c r="AX369" s="194"/>
      <c r="AY369" s="194"/>
      <c r="AZ369" s="194"/>
      <c r="BA369" s="194"/>
      <c r="BB369" s="194"/>
      <c r="BC369" s="194"/>
      <c r="BD369" s="194"/>
      <c r="BE369" s="194"/>
      <c r="BF369" s="194"/>
      <c r="BG369" s="194"/>
      <c r="BH369" s="194"/>
      <c r="BI369" s="194"/>
      <c r="BJ369" s="194"/>
      <c r="BK369" s="194"/>
      <c r="BL369" s="194"/>
      <c r="BM369" s="194"/>
      <c r="BN369" s="194"/>
      <c r="BO369" s="194"/>
      <c r="BP369" s="194"/>
      <c r="BQ369" s="194"/>
    </row>
    <row r="370" spans="1:69" x14ac:dyDescent="0.25">
      <c r="A370" s="194"/>
      <c r="B370" s="194"/>
      <c r="C370" s="194"/>
      <c r="D370" s="194"/>
      <c r="E370" s="194"/>
      <c r="F370" s="194"/>
      <c r="G370" s="194"/>
      <c r="H370" s="194"/>
      <c r="I370" s="194"/>
      <c r="J370" s="194"/>
      <c r="K370" s="194"/>
      <c r="L370" s="194"/>
      <c r="M370" s="194"/>
      <c r="N370" s="194"/>
      <c r="O370" s="194"/>
      <c r="P370" s="194"/>
      <c r="Q370" s="194"/>
      <c r="R370" s="194"/>
      <c r="S370" s="194"/>
      <c r="T370" s="194"/>
      <c r="U370" s="194"/>
      <c r="V370" s="194"/>
      <c r="W370" s="194"/>
      <c r="X370" s="194"/>
      <c r="Y370" s="194"/>
      <c r="Z370" s="194"/>
      <c r="AA370" s="194"/>
      <c r="AB370" s="194"/>
      <c r="AC370" s="194"/>
      <c r="AD370" s="194"/>
      <c r="AE370" s="194"/>
      <c r="AF370" s="194"/>
      <c r="AG370" s="194"/>
      <c r="AH370" s="194"/>
      <c r="AI370" s="194"/>
      <c r="AJ370" s="194"/>
      <c r="AK370" s="194"/>
      <c r="AL370" s="194"/>
      <c r="AM370" s="194"/>
      <c r="AN370" s="194"/>
      <c r="AO370" s="194"/>
      <c r="AP370" s="194"/>
      <c r="AQ370" s="194"/>
      <c r="AR370" s="194"/>
      <c r="AS370" s="194"/>
      <c r="AT370" s="194"/>
      <c r="AU370" s="194"/>
      <c r="AV370" s="194"/>
      <c r="AW370" s="194"/>
      <c r="AX370" s="194"/>
      <c r="AY370" s="194"/>
      <c r="AZ370" s="194"/>
      <c r="BA370" s="194"/>
      <c r="BB370" s="194"/>
      <c r="BC370" s="194"/>
      <c r="BD370" s="194"/>
      <c r="BE370" s="194"/>
      <c r="BF370" s="194"/>
      <c r="BG370" s="194"/>
      <c r="BH370" s="194"/>
      <c r="BI370" s="194"/>
      <c r="BJ370" s="194"/>
      <c r="BK370" s="194"/>
      <c r="BL370" s="194"/>
      <c r="BM370" s="194"/>
      <c r="BN370" s="194"/>
      <c r="BO370" s="194"/>
      <c r="BP370" s="194"/>
      <c r="BQ370" s="194"/>
    </row>
    <row r="371" spans="1:69" x14ac:dyDescent="0.25">
      <c r="A371" s="194"/>
      <c r="B371" s="194"/>
      <c r="C371" s="194"/>
      <c r="D371" s="194"/>
      <c r="E371" s="194"/>
      <c r="F371" s="194"/>
      <c r="G371" s="194"/>
      <c r="H371" s="194"/>
      <c r="I371" s="194"/>
      <c r="J371" s="194"/>
      <c r="K371" s="194"/>
      <c r="L371" s="194"/>
      <c r="M371" s="194"/>
      <c r="N371" s="194"/>
      <c r="O371" s="194"/>
      <c r="P371" s="194"/>
      <c r="Q371" s="194"/>
      <c r="R371" s="194"/>
      <c r="S371" s="194"/>
      <c r="T371" s="194"/>
      <c r="U371" s="194"/>
      <c r="V371" s="194"/>
      <c r="W371" s="194"/>
      <c r="X371" s="194"/>
      <c r="Y371" s="194"/>
      <c r="Z371" s="194"/>
      <c r="AA371" s="194"/>
      <c r="AB371" s="194"/>
      <c r="AC371" s="194"/>
      <c r="AD371" s="194"/>
      <c r="AE371" s="194"/>
      <c r="AF371" s="194"/>
      <c r="AG371" s="194"/>
      <c r="AH371" s="194"/>
      <c r="AI371" s="194"/>
      <c r="AJ371" s="194"/>
      <c r="AK371" s="194"/>
      <c r="AL371" s="194"/>
      <c r="AM371" s="194"/>
      <c r="AN371" s="194"/>
      <c r="AO371" s="194"/>
      <c r="AP371" s="194"/>
      <c r="AQ371" s="194"/>
      <c r="AR371" s="194"/>
      <c r="AS371" s="194"/>
      <c r="AT371" s="194"/>
      <c r="AU371" s="194"/>
      <c r="AV371" s="194"/>
      <c r="AW371" s="194"/>
      <c r="AX371" s="194"/>
      <c r="AY371" s="194"/>
      <c r="AZ371" s="194"/>
      <c r="BA371" s="194"/>
      <c r="BB371" s="194"/>
      <c r="BC371" s="194"/>
      <c r="BD371" s="194"/>
      <c r="BE371" s="194"/>
      <c r="BF371" s="194"/>
      <c r="BG371" s="194"/>
      <c r="BH371" s="194"/>
      <c r="BI371" s="194"/>
      <c r="BJ371" s="194"/>
      <c r="BK371" s="194"/>
      <c r="BL371" s="194"/>
      <c r="BM371" s="194"/>
      <c r="BN371" s="194"/>
      <c r="BO371" s="194"/>
      <c r="BP371" s="194"/>
      <c r="BQ371" s="194"/>
    </row>
    <row r="372" spans="1:69" x14ac:dyDescent="0.25">
      <c r="A372" s="194"/>
      <c r="B372" s="194"/>
      <c r="C372" s="194"/>
      <c r="D372" s="194"/>
      <c r="E372" s="194"/>
      <c r="F372" s="194"/>
      <c r="G372" s="194"/>
      <c r="H372" s="194"/>
      <c r="I372" s="194"/>
      <c r="J372" s="194"/>
      <c r="K372" s="194"/>
      <c r="L372" s="194"/>
      <c r="M372" s="194"/>
      <c r="N372" s="194"/>
      <c r="O372" s="194"/>
      <c r="P372" s="194"/>
      <c r="Q372" s="194"/>
      <c r="R372" s="194"/>
      <c r="S372" s="194"/>
      <c r="T372" s="194"/>
      <c r="U372" s="194"/>
      <c r="V372" s="194"/>
      <c r="W372" s="194"/>
      <c r="X372" s="194"/>
      <c r="Y372" s="194"/>
      <c r="Z372" s="194"/>
      <c r="AA372" s="194"/>
      <c r="AB372" s="194"/>
      <c r="AC372" s="194"/>
      <c r="AD372" s="194"/>
      <c r="AE372" s="194"/>
      <c r="AF372" s="194"/>
      <c r="AG372" s="194"/>
      <c r="AH372" s="194"/>
      <c r="AI372" s="194"/>
      <c r="AJ372" s="194"/>
      <c r="AK372" s="194"/>
      <c r="AL372" s="194"/>
      <c r="AM372" s="194"/>
      <c r="AN372" s="194"/>
      <c r="AO372" s="194"/>
      <c r="AP372" s="194"/>
      <c r="AQ372" s="194"/>
      <c r="AR372" s="194"/>
      <c r="AS372" s="194"/>
      <c r="AT372" s="194"/>
      <c r="AU372" s="194"/>
      <c r="AV372" s="194"/>
      <c r="AW372" s="194"/>
      <c r="AX372" s="194"/>
      <c r="AY372" s="194"/>
      <c r="AZ372" s="194"/>
      <c r="BA372" s="194"/>
      <c r="BB372" s="194"/>
      <c r="BC372" s="194"/>
      <c r="BD372" s="194"/>
      <c r="BE372" s="194"/>
      <c r="BF372" s="194"/>
      <c r="BG372" s="194"/>
      <c r="BH372" s="194"/>
      <c r="BI372" s="194"/>
      <c r="BJ372" s="194"/>
      <c r="BK372" s="194"/>
      <c r="BL372" s="194"/>
      <c r="BM372" s="194"/>
      <c r="BN372" s="194"/>
      <c r="BO372" s="194"/>
      <c r="BP372" s="194"/>
      <c r="BQ372" s="194"/>
    </row>
    <row r="373" spans="1:69" x14ac:dyDescent="0.25">
      <c r="A373" s="194"/>
      <c r="B373" s="194"/>
      <c r="C373" s="194"/>
      <c r="D373" s="194"/>
      <c r="E373" s="194"/>
      <c r="F373" s="194"/>
      <c r="G373" s="194"/>
      <c r="H373" s="194"/>
      <c r="I373" s="194"/>
      <c r="J373" s="194"/>
      <c r="K373" s="194"/>
      <c r="L373" s="194"/>
      <c r="M373" s="194"/>
      <c r="N373" s="194"/>
      <c r="O373" s="194"/>
      <c r="P373" s="194"/>
      <c r="Q373" s="194"/>
      <c r="R373" s="194"/>
      <c r="S373" s="194"/>
      <c r="T373" s="194"/>
      <c r="U373" s="194"/>
      <c r="V373" s="194"/>
      <c r="W373" s="194"/>
      <c r="X373" s="194"/>
      <c r="Y373" s="194"/>
      <c r="Z373" s="194"/>
      <c r="AA373" s="194"/>
      <c r="AB373" s="194"/>
      <c r="AC373" s="194"/>
      <c r="AD373" s="194"/>
      <c r="AE373" s="194"/>
      <c r="AF373" s="194"/>
      <c r="AG373" s="194"/>
      <c r="AH373" s="194"/>
      <c r="AI373" s="194"/>
      <c r="AJ373" s="194"/>
      <c r="AK373" s="194"/>
      <c r="AL373" s="194"/>
      <c r="AM373" s="194"/>
      <c r="AN373" s="194"/>
      <c r="AO373" s="194"/>
      <c r="AP373" s="194"/>
      <c r="AQ373" s="194"/>
      <c r="AR373" s="194"/>
      <c r="AS373" s="194"/>
      <c r="AT373" s="194"/>
      <c r="AU373" s="194"/>
      <c r="AV373" s="194"/>
      <c r="AW373" s="194"/>
      <c r="AX373" s="194"/>
      <c r="AY373" s="194"/>
      <c r="AZ373" s="194"/>
      <c r="BA373" s="194"/>
      <c r="BB373" s="194"/>
      <c r="BC373" s="194"/>
      <c r="BD373" s="194"/>
      <c r="BE373" s="194"/>
      <c r="BF373" s="194"/>
      <c r="BG373" s="194"/>
      <c r="BH373" s="194"/>
      <c r="BI373" s="194"/>
      <c r="BJ373" s="194"/>
      <c r="BK373" s="194"/>
      <c r="BL373" s="194"/>
      <c r="BM373" s="194"/>
      <c r="BN373" s="194"/>
      <c r="BO373" s="194"/>
      <c r="BP373" s="194"/>
      <c r="BQ373" s="194"/>
    </row>
    <row r="374" spans="1:69" x14ac:dyDescent="0.25">
      <c r="A374" s="194"/>
      <c r="B374" s="194"/>
      <c r="C374" s="194"/>
      <c r="D374" s="194"/>
      <c r="E374" s="194"/>
      <c r="F374" s="194"/>
      <c r="G374" s="194"/>
      <c r="H374" s="194"/>
      <c r="I374" s="194"/>
      <c r="J374" s="194"/>
      <c r="K374" s="194"/>
      <c r="L374" s="194"/>
      <c r="M374" s="194"/>
      <c r="N374" s="194"/>
      <c r="O374" s="194"/>
      <c r="P374" s="194"/>
      <c r="Q374" s="194"/>
      <c r="R374" s="194"/>
      <c r="S374" s="194"/>
      <c r="T374" s="194"/>
      <c r="U374" s="194"/>
      <c r="V374" s="194"/>
      <c r="W374" s="194"/>
      <c r="X374" s="194"/>
      <c r="Y374" s="194"/>
      <c r="Z374" s="194"/>
      <c r="AA374" s="194"/>
      <c r="AB374" s="194"/>
      <c r="AC374" s="194"/>
      <c r="AD374" s="194"/>
      <c r="AE374" s="194"/>
      <c r="AF374" s="194"/>
      <c r="AG374" s="194"/>
      <c r="AH374" s="194"/>
      <c r="AI374" s="194"/>
      <c r="AJ374" s="194"/>
      <c r="AK374" s="194"/>
      <c r="AL374" s="194"/>
      <c r="AM374" s="194"/>
      <c r="AN374" s="194"/>
      <c r="AO374" s="194"/>
      <c r="AP374" s="194"/>
      <c r="AQ374" s="194"/>
      <c r="AR374" s="194"/>
      <c r="AS374" s="194"/>
      <c r="AT374" s="194"/>
      <c r="AU374" s="194"/>
      <c r="AV374" s="194"/>
      <c r="AW374" s="194"/>
      <c r="AX374" s="194"/>
      <c r="AY374" s="194"/>
      <c r="AZ374" s="194"/>
      <c r="BA374" s="194"/>
      <c r="BB374" s="194"/>
      <c r="BC374" s="194"/>
      <c r="BD374" s="194"/>
      <c r="BE374" s="194"/>
      <c r="BF374" s="194"/>
      <c r="BG374" s="194"/>
      <c r="BH374" s="194"/>
      <c r="BI374" s="194"/>
      <c r="BJ374" s="194"/>
      <c r="BK374" s="194"/>
      <c r="BL374" s="194"/>
      <c r="BM374" s="194"/>
      <c r="BN374" s="194"/>
      <c r="BO374" s="194"/>
      <c r="BP374" s="194"/>
      <c r="BQ374" s="194"/>
    </row>
    <row r="375" spans="1:69" x14ac:dyDescent="0.25">
      <c r="A375" s="194"/>
      <c r="B375" s="194"/>
      <c r="C375" s="194"/>
      <c r="D375" s="194"/>
      <c r="E375" s="194"/>
      <c r="F375" s="194"/>
      <c r="G375" s="194"/>
      <c r="H375" s="194"/>
      <c r="I375" s="194"/>
      <c r="J375" s="194"/>
      <c r="K375" s="194"/>
      <c r="L375" s="194"/>
      <c r="M375" s="194"/>
      <c r="N375" s="194"/>
      <c r="O375" s="194"/>
      <c r="P375" s="194"/>
      <c r="Q375" s="194"/>
      <c r="R375" s="194"/>
      <c r="S375" s="194"/>
      <c r="T375" s="194"/>
      <c r="U375" s="194"/>
      <c r="V375" s="194"/>
      <c r="W375" s="194"/>
      <c r="X375" s="194"/>
      <c r="Y375" s="194"/>
      <c r="Z375" s="194"/>
      <c r="AA375" s="194"/>
      <c r="AB375" s="194"/>
      <c r="AC375" s="194"/>
      <c r="AD375" s="194"/>
      <c r="AE375" s="194"/>
      <c r="AF375" s="194"/>
      <c r="AG375" s="194"/>
      <c r="AH375" s="194"/>
      <c r="AI375" s="194"/>
      <c r="AJ375" s="194"/>
      <c r="AK375" s="194"/>
      <c r="AL375" s="194"/>
      <c r="AM375" s="194"/>
      <c r="AN375" s="194"/>
      <c r="AO375" s="194"/>
      <c r="AP375" s="194"/>
      <c r="AQ375" s="194"/>
      <c r="AR375" s="194"/>
      <c r="AS375" s="194"/>
      <c r="AT375" s="194"/>
      <c r="AU375" s="194"/>
      <c r="AV375" s="194"/>
      <c r="AW375" s="194"/>
      <c r="AX375" s="194"/>
      <c r="AY375" s="194"/>
      <c r="AZ375" s="194"/>
      <c r="BA375" s="194"/>
      <c r="BB375" s="194"/>
      <c r="BC375" s="194"/>
      <c r="BD375" s="194"/>
      <c r="BE375" s="194"/>
      <c r="BF375" s="194"/>
      <c r="BG375" s="194"/>
      <c r="BH375" s="194"/>
      <c r="BI375" s="194"/>
      <c r="BJ375" s="194"/>
      <c r="BK375" s="194"/>
      <c r="BL375" s="194"/>
      <c r="BM375" s="194"/>
      <c r="BN375" s="194"/>
      <c r="BO375" s="194"/>
      <c r="BP375" s="194"/>
      <c r="BQ375" s="194"/>
    </row>
    <row r="376" spans="1:69" x14ac:dyDescent="0.25">
      <c r="A376" s="194"/>
      <c r="B376" s="194"/>
      <c r="C376" s="194"/>
      <c r="D376" s="194"/>
      <c r="E376" s="194"/>
      <c r="F376" s="194"/>
      <c r="G376" s="194"/>
      <c r="H376" s="194"/>
      <c r="I376" s="194"/>
      <c r="J376" s="194"/>
      <c r="K376" s="194"/>
      <c r="L376" s="194"/>
      <c r="M376" s="194"/>
      <c r="N376" s="194"/>
      <c r="O376" s="194"/>
      <c r="P376" s="194"/>
      <c r="Q376" s="194"/>
      <c r="R376" s="194"/>
      <c r="S376" s="194"/>
      <c r="T376" s="194"/>
      <c r="U376" s="194"/>
      <c r="V376" s="194"/>
      <c r="W376" s="194"/>
      <c r="X376" s="194"/>
      <c r="Y376" s="194"/>
      <c r="Z376" s="194"/>
      <c r="AA376" s="194"/>
      <c r="AB376" s="194"/>
      <c r="AC376" s="194"/>
      <c r="AD376" s="194"/>
      <c r="AE376" s="194"/>
      <c r="AF376" s="194"/>
      <c r="AG376" s="194"/>
      <c r="AH376" s="194"/>
      <c r="AI376" s="194"/>
      <c r="AJ376" s="194"/>
      <c r="AK376" s="194"/>
      <c r="AL376" s="194"/>
      <c r="AM376" s="194"/>
      <c r="AN376" s="194"/>
      <c r="AO376" s="194"/>
      <c r="AP376" s="194"/>
      <c r="AQ376" s="194"/>
      <c r="AR376" s="194"/>
      <c r="AS376" s="194"/>
      <c r="AT376" s="194"/>
      <c r="AU376" s="194"/>
      <c r="AV376" s="194"/>
      <c r="AW376" s="194"/>
      <c r="AX376" s="194"/>
      <c r="AY376" s="194"/>
      <c r="AZ376" s="194"/>
      <c r="BA376" s="194"/>
      <c r="BB376" s="194"/>
      <c r="BC376" s="194"/>
      <c r="BD376" s="194"/>
      <c r="BE376" s="194"/>
      <c r="BF376" s="194"/>
      <c r="BG376" s="194"/>
      <c r="BH376" s="194"/>
      <c r="BI376" s="194"/>
      <c r="BJ376" s="194"/>
      <c r="BK376" s="194"/>
      <c r="BL376" s="194"/>
      <c r="BM376" s="194"/>
      <c r="BN376" s="194"/>
      <c r="BO376" s="194"/>
      <c r="BP376" s="194"/>
      <c r="BQ376" s="194"/>
    </row>
    <row r="377" spans="1:69" x14ac:dyDescent="0.25">
      <c r="A377" s="194"/>
      <c r="B377" s="194"/>
      <c r="C377" s="194"/>
      <c r="D377" s="194"/>
      <c r="E377" s="194"/>
      <c r="F377" s="194"/>
      <c r="G377" s="194"/>
      <c r="H377" s="194"/>
      <c r="I377" s="194"/>
      <c r="J377" s="194"/>
      <c r="K377" s="194"/>
      <c r="L377" s="194"/>
      <c r="M377" s="194"/>
      <c r="N377" s="194"/>
      <c r="O377" s="194"/>
      <c r="P377" s="194"/>
      <c r="Q377" s="194"/>
      <c r="R377" s="194"/>
      <c r="S377" s="194"/>
      <c r="T377" s="194"/>
      <c r="U377" s="194"/>
      <c r="V377" s="194"/>
      <c r="W377" s="194"/>
      <c r="X377" s="194"/>
      <c r="Y377" s="194"/>
      <c r="Z377" s="194"/>
      <c r="AA377" s="194"/>
      <c r="AB377" s="194"/>
      <c r="AC377" s="194"/>
      <c r="AD377" s="194"/>
      <c r="AE377" s="194"/>
      <c r="AF377" s="194"/>
      <c r="AG377" s="194"/>
      <c r="AH377" s="194"/>
      <c r="AI377" s="194"/>
      <c r="AJ377" s="194"/>
      <c r="AK377" s="194"/>
      <c r="AL377" s="194"/>
      <c r="AM377" s="194"/>
      <c r="AN377" s="194"/>
      <c r="AO377" s="194"/>
      <c r="AP377" s="194"/>
      <c r="AQ377" s="194"/>
      <c r="AR377" s="194"/>
      <c r="AS377" s="194"/>
      <c r="AT377" s="194"/>
      <c r="AU377" s="194"/>
      <c r="AV377" s="194"/>
      <c r="AW377" s="194"/>
      <c r="AX377" s="194"/>
      <c r="AY377" s="194"/>
      <c r="AZ377" s="194"/>
      <c r="BA377" s="194"/>
      <c r="BB377" s="194"/>
      <c r="BC377" s="194"/>
      <c r="BD377" s="194"/>
      <c r="BE377" s="194"/>
      <c r="BF377" s="194"/>
      <c r="BG377" s="194"/>
      <c r="BH377" s="194"/>
      <c r="BI377" s="194"/>
      <c r="BJ377" s="194"/>
      <c r="BK377" s="194"/>
      <c r="BL377" s="194"/>
      <c r="BM377" s="194"/>
      <c r="BN377" s="194"/>
      <c r="BO377" s="194"/>
      <c r="BP377" s="194"/>
      <c r="BQ377" s="194"/>
    </row>
    <row r="378" spans="1:69" x14ac:dyDescent="0.25">
      <c r="A378" s="194"/>
      <c r="B378" s="194"/>
      <c r="C378" s="194"/>
      <c r="D378" s="194"/>
      <c r="E378" s="194"/>
      <c r="F378" s="194"/>
      <c r="G378" s="194"/>
      <c r="H378" s="194"/>
      <c r="I378" s="194"/>
      <c r="J378" s="194"/>
      <c r="K378" s="194"/>
      <c r="L378" s="194"/>
      <c r="M378" s="194"/>
      <c r="N378" s="194"/>
      <c r="O378" s="194"/>
      <c r="P378" s="194"/>
      <c r="Q378" s="194"/>
      <c r="R378" s="194"/>
      <c r="S378" s="194"/>
      <c r="T378" s="194"/>
      <c r="U378" s="194"/>
      <c r="V378" s="194"/>
      <c r="W378" s="194"/>
      <c r="X378" s="194"/>
      <c r="Y378" s="194"/>
      <c r="Z378" s="194"/>
      <c r="AA378" s="194"/>
      <c r="AB378" s="194"/>
      <c r="AC378" s="194"/>
      <c r="AD378" s="194"/>
      <c r="AE378" s="194"/>
      <c r="AF378" s="194"/>
      <c r="AG378" s="194"/>
      <c r="AH378" s="194"/>
      <c r="AI378" s="194"/>
      <c r="AJ378" s="194"/>
      <c r="AK378" s="194"/>
      <c r="AL378" s="194"/>
      <c r="AM378" s="194"/>
      <c r="AN378" s="194"/>
      <c r="AO378" s="194"/>
      <c r="AP378" s="194"/>
      <c r="AQ378" s="194"/>
      <c r="AR378" s="194"/>
      <c r="AS378" s="194"/>
      <c r="AT378" s="194"/>
      <c r="AU378" s="194"/>
      <c r="AV378" s="194"/>
      <c r="AW378" s="194"/>
      <c r="AX378" s="194"/>
      <c r="AY378" s="194"/>
      <c r="AZ378" s="194"/>
      <c r="BA378" s="194"/>
      <c r="BB378" s="194"/>
      <c r="BC378" s="194"/>
      <c r="BD378" s="194"/>
      <c r="BE378" s="194"/>
      <c r="BF378" s="194"/>
      <c r="BG378" s="194"/>
      <c r="BH378" s="194"/>
      <c r="BI378" s="194"/>
      <c r="BJ378" s="194"/>
      <c r="BK378" s="194"/>
      <c r="BL378" s="194"/>
      <c r="BM378" s="194"/>
      <c r="BN378" s="194"/>
      <c r="BO378" s="194"/>
      <c r="BP378" s="194"/>
      <c r="BQ378" s="194"/>
    </row>
    <row r="379" spans="1:69" x14ac:dyDescent="0.25">
      <c r="A379" s="194"/>
      <c r="B379" s="194"/>
      <c r="C379" s="194"/>
      <c r="D379" s="194"/>
      <c r="E379" s="194"/>
      <c r="F379" s="194"/>
      <c r="G379" s="194"/>
      <c r="H379" s="194"/>
      <c r="I379" s="194"/>
      <c r="J379" s="194"/>
      <c r="K379" s="194"/>
      <c r="L379" s="194"/>
      <c r="M379" s="194"/>
      <c r="N379" s="194"/>
      <c r="O379" s="194"/>
      <c r="P379" s="194"/>
      <c r="Q379" s="194"/>
      <c r="R379" s="194"/>
      <c r="S379" s="194"/>
      <c r="T379" s="194"/>
      <c r="U379" s="194"/>
      <c r="V379" s="194"/>
      <c r="W379" s="194"/>
      <c r="X379" s="194"/>
      <c r="Y379" s="194"/>
      <c r="Z379" s="194"/>
      <c r="AA379" s="194"/>
      <c r="AB379" s="194"/>
      <c r="AC379" s="194"/>
      <c r="AD379" s="194"/>
      <c r="AE379" s="194"/>
      <c r="AF379" s="194"/>
      <c r="AG379" s="194"/>
      <c r="AH379" s="194"/>
      <c r="AI379" s="194"/>
      <c r="AJ379" s="194"/>
      <c r="AK379" s="194"/>
      <c r="AL379" s="194"/>
      <c r="AM379" s="194"/>
      <c r="AN379" s="194"/>
      <c r="AO379" s="194"/>
      <c r="AP379" s="194"/>
      <c r="AQ379" s="194"/>
      <c r="AR379" s="194"/>
      <c r="AS379" s="194"/>
      <c r="AT379" s="194"/>
      <c r="AU379" s="194"/>
      <c r="AV379" s="194"/>
      <c r="AW379" s="194"/>
      <c r="AX379" s="194"/>
      <c r="AY379" s="194"/>
      <c r="AZ379" s="194"/>
      <c r="BA379" s="194"/>
      <c r="BB379" s="194"/>
      <c r="BC379" s="194"/>
      <c r="BD379" s="194"/>
      <c r="BE379" s="194"/>
      <c r="BF379" s="194"/>
      <c r="BG379" s="194"/>
      <c r="BH379" s="194"/>
      <c r="BI379" s="194"/>
      <c r="BJ379" s="194"/>
      <c r="BK379" s="194"/>
      <c r="BL379" s="194"/>
      <c r="BM379" s="194"/>
      <c r="BN379" s="194"/>
      <c r="BO379" s="194"/>
      <c r="BP379" s="194"/>
      <c r="BQ379" s="194"/>
    </row>
    <row r="380" spans="1:69" x14ac:dyDescent="0.25">
      <c r="A380" s="194"/>
      <c r="B380" s="194"/>
      <c r="C380" s="194"/>
      <c r="D380" s="194"/>
      <c r="E380" s="194"/>
      <c r="F380" s="194"/>
      <c r="G380" s="194"/>
      <c r="H380" s="194"/>
      <c r="I380" s="194"/>
      <c r="J380" s="194"/>
      <c r="K380" s="194"/>
      <c r="L380" s="194"/>
      <c r="M380" s="194"/>
      <c r="N380" s="194"/>
      <c r="O380" s="194"/>
      <c r="P380" s="194"/>
      <c r="Q380" s="194"/>
      <c r="R380" s="194"/>
      <c r="S380" s="194"/>
      <c r="T380" s="194"/>
      <c r="U380" s="194"/>
      <c r="V380" s="194"/>
      <c r="W380" s="194"/>
      <c r="X380" s="194"/>
      <c r="Y380" s="194"/>
      <c r="Z380" s="194"/>
      <c r="AA380" s="194"/>
      <c r="AB380" s="194"/>
      <c r="AC380" s="194"/>
      <c r="AD380" s="194"/>
      <c r="AE380" s="194"/>
      <c r="AF380" s="194"/>
      <c r="AG380" s="194"/>
      <c r="AH380" s="194"/>
      <c r="AI380" s="194"/>
      <c r="AJ380" s="194"/>
      <c r="AK380" s="194"/>
      <c r="AL380" s="194"/>
      <c r="AM380" s="194"/>
      <c r="AN380" s="194"/>
      <c r="AO380" s="194"/>
      <c r="AP380" s="194"/>
      <c r="AQ380" s="194"/>
      <c r="AR380" s="194"/>
      <c r="AS380" s="194"/>
      <c r="AT380" s="194"/>
      <c r="AU380" s="194"/>
      <c r="AV380" s="194"/>
      <c r="AW380" s="194"/>
      <c r="AX380" s="194"/>
      <c r="AY380" s="194"/>
      <c r="AZ380" s="194"/>
      <c r="BA380" s="194"/>
      <c r="BB380" s="194"/>
      <c r="BC380" s="194"/>
      <c r="BD380" s="194"/>
      <c r="BE380" s="194"/>
      <c r="BF380" s="194"/>
      <c r="BG380" s="194"/>
      <c r="BH380" s="194"/>
      <c r="BI380" s="194"/>
      <c r="BJ380" s="194"/>
      <c r="BK380" s="194"/>
      <c r="BL380" s="194"/>
      <c r="BM380" s="194"/>
      <c r="BN380" s="194"/>
      <c r="BO380" s="194"/>
      <c r="BP380" s="194"/>
      <c r="BQ380" s="194"/>
    </row>
    <row r="381" spans="1:69" x14ac:dyDescent="0.25">
      <c r="A381" s="194"/>
      <c r="B381" s="194"/>
      <c r="C381" s="194"/>
      <c r="D381" s="194"/>
      <c r="E381" s="194"/>
      <c r="F381" s="194"/>
      <c r="G381" s="194"/>
      <c r="H381" s="194"/>
      <c r="I381" s="194"/>
      <c r="J381" s="194"/>
      <c r="K381" s="194"/>
      <c r="L381" s="194"/>
      <c r="M381" s="194"/>
      <c r="N381" s="194"/>
      <c r="O381" s="194"/>
      <c r="P381" s="194"/>
      <c r="Q381" s="194"/>
      <c r="R381" s="194"/>
      <c r="S381" s="194"/>
      <c r="T381" s="194"/>
      <c r="U381" s="194"/>
      <c r="V381" s="194"/>
      <c r="W381" s="194"/>
      <c r="X381" s="194"/>
      <c r="Y381" s="194"/>
      <c r="Z381" s="194"/>
      <c r="AA381" s="194"/>
      <c r="AB381" s="194"/>
      <c r="AC381" s="194"/>
      <c r="AD381" s="194"/>
      <c r="AE381" s="194"/>
      <c r="AF381" s="194"/>
      <c r="AG381" s="194"/>
      <c r="AH381" s="194"/>
      <c r="AI381" s="194"/>
      <c r="AJ381" s="194"/>
      <c r="AK381" s="194"/>
      <c r="AL381" s="194"/>
      <c r="AM381" s="194"/>
      <c r="AN381" s="194"/>
      <c r="AO381" s="194"/>
      <c r="AP381" s="194"/>
      <c r="AQ381" s="194"/>
      <c r="AR381" s="194"/>
      <c r="AS381" s="194"/>
      <c r="AT381" s="194"/>
      <c r="AU381" s="194"/>
      <c r="AV381" s="194"/>
      <c r="AW381" s="194"/>
      <c r="AX381" s="194"/>
      <c r="AY381" s="194"/>
      <c r="AZ381" s="194"/>
      <c r="BA381" s="194"/>
      <c r="BB381" s="194"/>
      <c r="BC381" s="194"/>
      <c r="BD381" s="194"/>
      <c r="BE381" s="194"/>
      <c r="BF381" s="194"/>
      <c r="BG381" s="194"/>
      <c r="BH381" s="194"/>
      <c r="BI381" s="194"/>
      <c r="BJ381" s="194"/>
      <c r="BK381" s="194"/>
      <c r="BL381" s="194"/>
      <c r="BM381" s="194"/>
      <c r="BN381" s="194"/>
      <c r="BO381" s="194"/>
      <c r="BP381" s="194"/>
      <c r="BQ381" s="194"/>
    </row>
    <row r="382" spans="1:69" x14ac:dyDescent="0.25">
      <c r="A382" s="194"/>
      <c r="B382" s="194"/>
      <c r="C382" s="194"/>
      <c r="D382" s="194"/>
      <c r="E382" s="194"/>
      <c r="F382" s="194"/>
      <c r="G382" s="194"/>
      <c r="H382" s="194"/>
      <c r="I382" s="194"/>
      <c r="J382" s="194"/>
      <c r="K382" s="194"/>
      <c r="L382" s="194"/>
      <c r="M382" s="194"/>
      <c r="N382" s="194"/>
      <c r="O382" s="194"/>
      <c r="P382" s="194"/>
      <c r="Q382" s="194"/>
      <c r="R382" s="194"/>
      <c r="S382" s="194"/>
      <c r="T382" s="194"/>
      <c r="U382" s="194"/>
      <c r="V382" s="194"/>
      <c r="W382" s="194"/>
      <c r="X382" s="194"/>
      <c r="Y382" s="194"/>
      <c r="Z382" s="194"/>
      <c r="AA382" s="194"/>
      <c r="AB382" s="194"/>
      <c r="AC382" s="194"/>
      <c r="AD382" s="194"/>
      <c r="AE382" s="194"/>
      <c r="AF382" s="194"/>
      <c r="AG382" s="194"/>
      <c r="AH382" s="194"/>
      <c r="AI382" s="194"/>
      <c r="AJ382" s="194"/>
      <c r="AK382" s="194"/>
      <c r="AL382" s="194"/>
      <c r="AM382" s="194"/>
      <c r="AN382" s="194"/>
      <c r="AO382" s="194"/>
      <c r="AP382" s="194"/>
      <c r="AQ382" s="194"/>
      <c r="AR382" s="194"/>
      <c r="AS382" s="194"/>
      <c r="AT382" s="194"/>
      <c r="AU382" s="194"/>
      <c r="AV382" s="194"/>
      <c r="AW382" s="194"/>
      <c r="AX382" s="194"/>
      <c r="AY382" s="194"/>
      <c r="AZ382" s="194"/>
      <c r="BA382" s="194"/>
      <c r="BB382" s="194"/>
      <c r="BC382" s="194"/>
      <c r="BD382" s="194"/>
      <c r="BE382" s="194"/>
      <c r="BF382" s="194"/>
      <c r="BG382" s="194"/>
      <c r="BH382" s="194"/>
      <c r="BI382" s="194"/>
      <c r="BJ382" s="194"/>
      <c r="BK382" s="194"/>
      <c r="BL382" s="194"/>
      <c r="BM382" s="194"/>
      <c r="BN382" s="194"/>
      <c r="BO382" s="194"/>
      <c r="BP382" s="194"/>
      <c r="BQ382" s="194"/>
    </row>
    <row r="383" spans="1:69" x14ac:dyDescent="0.25">
      <c r="A383" s="194"/>
      <c r="B383" s="194"/>
      <c r="C383" s="194"/>
      <c r="D383" s="194"/>
      <c r="E383" s="194"/>
      <c r="F383" s="194"/>
      <c r="G383" s="194"/>
      <c r="H383" s="194"/>
      <c r="I383" s="194"/>
      <c r="J383" s="194"/>
      <c r="K383" s="194"/>
      <c r="L383" s="194"/>
      <c r="M383" s="194"/>
      <c r="N383" s="194"/>
      <c r="O383" s="194"/>
      <c r="P383" s="194"/>
      <c r="Q383" s="194"/>
      <c r="R383" s="194"/>
      <c r="S383" s="194"/>
      <c r="T383" s="194"/>
      <c r="U383" s="194"/>
      <c r="V383" s="194"/>
      <c r="W383" s="194"/>
      <c r="X383" s="194"/>
      <c r="Y383" s="194"/>
      <c r="Z383" s="194"/>
      <c r="AA383" s="194"/>
      <c r="AB383" s="194"/>
      <c r="AC383" s="194"/>
      <c r="AD383" s="194"/>
      <c r="AE383" s="194"/>
      <c r="AF383" s="194"/>
      <c r="AG383" s="194"/>
      <c r="AH383" s="194"/>
      <c r="AI383" s="194"/>
      <c r="AJ383" s="194"/>
      <c r="AK383" s="194"/>
      <c r="AL383" s="194"/>
      <c r="AM383" s="194"/>
      <c r="AN383" s="194"/>
      <c r="AO383" s="194"/>
      <c r="AP383" s="194"/>
      <c r="AQ383" s="194"/>
      <c r="AR383" s="194"/>
      <c r="AS383" s="194"/>
      <c r="AT383" s="194"/>
      <c r="AU383" s="194"/>
      <c r="AV383" s="194"/>
      <c r="AW383" s="194"/>
      <c r="AX383" s="194"/>
      <c r="AY383" s="194"/>
      <c r="AZ383" s="194"/>
      <c r="BA383" s="194"/>
      <c r="BB383" s="194"/>
      <c r="BC383" s="194"/>
      <c r="BD383" s="194"/>
      <c r="BE383" s="194"/>
      <c r="BF383" s="194"/>
      <c r="BG383" s="194"/>
      <c r="BH383" s="194"/>
      <c r="BI383" s="194"/>
      <c r="BJ383" s="194"/>
      <c r="BK383" s="194"/>
      <c r="BL383" s="194"/>
      <c r="BM383" s="194"/>
      <c r="BN383" s="194"/>
      <c r="BO383" s="194"/>
      <c r="BP383" s="194"/>
      <c r="BQ383" s="194"/>
    </row>
    <row r="384" spans="1:69" x14ac:dyDescent="0.25">
      <c r="A384" s="194"/>
      <c r="B384" s="194"/>
      <c r="C384" s="194"/>
      <c r="D384" s="194"/>
      <c r="E384" s="194"/>
      <c r="F384" s="194"/>
      <c r="G384" s="194"/>
      <c r="H384" s="194"/>
      <c r="I384" s="194"/>
      <c r="J384" s="194"/>
      <c r="K384" s="194"/>
      <c r="L384" s="194"/>
      <c r="M384" s="194"/>
      <c r="N384" s="194"/>
      <c r="O384" s="194"/>
      <c r="P384" s="194"/>
      <c r="Q384" s="194"/>
      <c r="R384" s="194"/>
      <c r="S384" s="194"/>
      <c r="T384" s="194"/>
      <c r="U384" s="194"/>
      <c r="V384" s="194"/>
      <c r="W384" s="194"/>
      <c r="X384" s="194"/>
      <c r="Y384" s="194"/>
      <c r="Z384" s="194"/>
      <c r="AA384" s="194"/>
      <c r="AB384" s="194"/>
      <c r="AC384" s="194"/>
      <c r="AD384" s="194"/>
      <c r="AE384" s="194"/>
      <c r="AF384" s="194"/>
      <c r="AG384" s="194"/>
      <c r="AH384" s="194"/>
      <c r="AI384" s="194"/>
      <c r="AJ384" s="194"/>
      <c r="AK384" s="194"/>
      <c r="AL384" s="194"/>
      <c r="AM384" s="194"/>
      <c r="AN384" s="194"/>
      <c r="AO384" s="194"/>
      <c r="AP384" s="194"/>
      <c r="AQ384" s="194"/>
      <c r="AR384" s="194"/>
      <c r="AS384" s="194"/>
      <c r="AT384" s="194"/>
      <c r="AU384" s="194"/>
      <c r="AV384" s="194"/>
      <c r="AW384" s="194"/>
      <c r="AX384" s="194"/>
      <c r="AY384" s="194"/>
      <c r="AZ384" s="194"/>
      <c r="BA384" s="194"/>
      <c r="BB384" s="194"/>
      <c r="BC384" s="194"/>
      <c r="BD384" s="194"/>
      <c r="BE384" s="194"/>
      <c r="BF384" s="194"/>
      <c r="BG384" s="194"/>
      <c r="BH384" s="194"/>
      <c r="BI384" s="194"/>
      <c r="BJ384" s="194"/>
      <c r="BK384" s="194"/>
      <c r="BL384" s="194"/>
      <c r="BM384" s="194"/>
      <c r="BN384" s="194"/>
      <c r="BO384" s="194"/>
      <c r="BP384" s="194"/>
      <c r="BQ384" s="194"/>
    </row>
    <row r="385" spans="1:69" x14ac:dyDescent="0.25">
      <c r="A385" s="194"/>
      <c r="B385" s="194"/>
      <c r="C385" s="194"/>
      <c r="D385" s="194"/>
      <c r="E385" s="194"/>
      <c r="F385" s="194"/>
      <c r="G385" s="194"/>
      <c r="H385" s="194"/>
      <c r="I385" s="194"/>
      <c r="J385" s="194"/>
      <c r="K385" s="194"/>
      <c r="L385" s="194"/>
      <c r="M385" s="194"/>
      <c r="N385" s="194"/>
      <c r="O385" s="194"/>
      <c r="P385" s="194"/>
      <c r="Q385" s="194"/>
      <c r="R385" s="194"/>
      <c r="S385" s="194"/>
      <c r="T385" s="194"/>
      <c r="U385" s="194"/>
      <c r="V385" s="194"/>
      <c r="W385" s="194"/>
      <c r="X385" s="194"/>
      <c r="Y385" s="194"/>
      <c r="Z385" s="194"/>
      <c r="AA385" s="194"/>
      <c r="AB385" s="194"/>
      <c r="AC385" s="194"/>
      <c r="AD385" s="194"/>
      <c r="AE385" s="194"/>
      <c r="AF385" s="194"/>
      <c r="AG385" s="194"/>
      <c r="AH385" s="194"/>
      <c r="AI385" s="194"/>
      <c r="AJ385" s="194"/>
      <c r="AK385" s="194"/>
      <c r="AL385" s="194"/>
      <c r="AM385" s="194"/>
      <c r="AN385" s="194"/>
      <c r="AO385" s="194"/>
      <c r="AP385" s="194"/>
      <c r="AQ385" s="194"/>
      <c r="AR385" s="194"/>
      <c r="AS385" s="194"/>
      <c r="AT385" s="194"/>
      <c r="AU385" s="194"/>
      <c r="AV385" s="194"/>
      <c r="AW385" s="194"/>
      <c r="AX385" s="194"/>
      <c r="AY385" s="194"/>
      <c r="AZ385" s="194"/>
      <c r="BA385" s="194"/>
      <c r="BB385" s="194"/>
      <c r="BC385" s="194"/>
      <c r="BD385" s="194"/>
      <c r="BE385" s="194"/>
      <c r="BF385" s="194"/>
      <c r="BG385" s="194"/>
      <c r="BH385" s="194"/>
      <c r="BI385" s="194"/>
      <c r="BJ385" s="194"/>
      <c r="BK385" s="194"/>
      <c r="BL385" s="194"/>
      <c r="BM385" s="194"/>
      <c r="BN385" s="194"/>
      <c r="BO385" s="194"/>
      <c r="BP385" s="194"/>
      <c r="BQ385" s="194"/>
    </row>
    <row r="386" spans="1:69" x14ac:dyDescent="0.25">
      <c r="A386" s="194"/>
      <c r="B386" s="194"/>
      <c r="C386" s="194"/>
      <c r="D386" s="194"/>
      <c r="E386" s="194"/>
      <c r="F386" s="194"/>
      <c r="G386" s="194"/>
      <c r="H386" s="194"/>
      <c r="I386" s="194"/>
      <c r="J386" s="194"/>
      <c r="K386" s="194"/>
      <c r="L386" s="194"/>
      <c r="M386" s="194"/>
      <c r="N386" s="194"/>
      <c r="O386" s="194"/>
      <c r="P386" s="194"/>
      <c r="Q386" s="194"/>
      <c r="R386" s="194"/>
      <c r="S386" s="194"/>
      <c r="T386" s="194"/>
      <c r="U386" s="194"/>
      <c r="V386" s="194"/>
      <c r="W386" s="194"/>
      <c r="X386" s="194"/>
      <c r="Y386" s="194"/>
      <c r="Z386" s="194"/>
      <c r="AA386" s="194"/>
      <c r="AB386" s="194"/>
      <c r="AC386" s="194"/>
      <c r="AD386" s="194"/>
      <c r="AE386" s="194"/>
      <c r="AF386" s="194"/>
      <c r="AG386" s="194"/>
      <c r="AH386" s="194"/>
      <c r="AI386" s="194"/>
      <c r="AJ386" s="194"/>
      <c r="AK386" s="194"/>
      <c r="AL386" s="194"/>
      <c r="AM386" s="194"/>
      <c r="AN386" s="194"/>
      <c r="AO386" s="194"/>
      <c r="AP386" s="194"/>
      <c r="AQ386" s="194"/>
      <c r="AR386" s="194"/>
      <c r="AS386" s="194"/>
      <c r="AT386" s="194"/>
      <c r="AU386" s="194"/>
      <c r="AV386" s="194"/>
      <c r="AW386" s="194"/>
      <c r="AX386" s="194"/>
      <c r="AY386" s="194"/>
      <c r="AZ386" s="194"/>
      <c r="BA386" s="194"/>
      <c r="BB386" s="194"/>
      <c r="BC386" s="194"/>
      <c r="BD386" s="194"/>
      <c r="BE386" s="194"/>
      <c r="BF386" s="194"/>
      <c r="BG386" s="194"/>
      <c r="BH386" s="194"/>
      <c r="BI386" s="194"/>
      <c r="BJ386" s="194"/>
      <c r="BK386" s="194"/>
      <c r="BL386" s="194"/>
      <c r="BM386" s="194"/>
      <c r="BN386" s="194"/>
      <c r="BO386" s="194"/>
      <c r="BP386" s="194"/>
      <c r="BQ386" s="194"/>
    </row>
    <row r="387" spans="1:69" x14ac:dyDescent="0.25">
      <c r="A387" s="194"/>
      <c r="B387" s="194"/>
      <c r="C387" s="194"/>
      <c r="D387" s="194"/>
      <c r="E387" s="194"/>
      <c r="F387" s="194"/>
      <c r="G387" s="194"/>
      <c r="H387" s="194"/>
      <c r="I387" s="194"/>
      <c r="J387" s="194"/>
      <c r="K387" s="194"/>
      <c r="L387" s="194"/>
      <c r="M387" s="194"/>
      <c r="N387" s="194"/>
      <c r="O387" s="194"/>
      <c r="P387" s="194"/>
      <c r="Q387" s="194"/>
      <c r="R387" s="194"/>
      <c r="S387" s="194"/>
      <c r="T387" s="194"/>
      <c r="U387" s="194"/>
      <c r="V387" s="194"/>
      <c r="W387" s="194"/>
      <c r="X387" s="194"/>
      <c r="Y387" s="194"/>
      <c r="Z387" s="194"/>
      <c r="AA387" s="194"/>
      <c r="AB387" s="194"/>
      <c r="AC387" s="194"/>
      <c r="AD387" s="194"/>
      <c r="AE387" s="194"/>
      <c r="AF387" s="194"/>
      <c r="AG387" s="194"/>
      <c r="AH387" s="194"/>
      <c r="AI387" s="194"/>
      <c r="AJ387" s="194"/>
      <c r="AK387" s="194"/>
      <c r="AL387" s="194"/>
      <c r="AM387" s="194"/>
      <c r="AN387" s="194"/>
      <c r="AO387" s="194"/>
      <c r="AP387" s="194"/>
      <c r="AQ387" s="194"/>
      <c r="AR387" s="194"/>
      <c r="AS387" s="194"/>
      <c r="AT387" s="194"/>
      <c r="AU387" s="194"/>
      <c r="AV387" s="194"/>
      <c r="AW387" s="194"/>
      <c r="AX387" s="194"/>
      <c r="AY387" s="194"/>
      <c r="AZ387" s="194"/>
      <c r="BA387" s="194"/>
      <c r="BB387" s="194"/>
      <c r="BC387" s="194"/>
      <c r="BD387" s="194"/>
      <c r="BE387" s="194"/>
      <c r="BF387" s="194"/>
      <c r="BG387" s="194"/>
      <c r="BH387" s="194"/>
      <c r="BI387" s="194"/>
      <c r="BJ387" s="194"/>
      <c r="BK387" s="194"/>
      <c r="BL387" s="194"/>
      <c r="BM387" s="194"/>
      <c r="BN387" s="194"/>
      <c r="BO387" s="194"/>
      <c r="BP387" s="194"/>
      <c r="BQ387" s="194"/>
    </row>
    <row r="388" spans="1:69" x14ac:dyDescent="0.25">
      <c r="A388" s="194"/>
      <c r="B388" s="194"/>
      <c r="C388" s="194"/>
      <c r="D388" s="194"/>
      <c r="E388" s="194"/>
      <c r="F388" s="194"/>
      <c r="G388" s="194"/>
      <c r="H388" s="194"/>
      <c r="I388" s="194"/>
      <c r="J388" s="194"/>
      <c r="K388" s="194"/>
      <c r="L388" s="194"/>
      <c r="M388" s="194"/>
      <c r="N388" s="194"/>
      <c r="O388" s="194"/>
      <c r="P388" s="194"/>
      <c r="Q388" s="194"/>
      <c r="R388" s="194"/>
      <c r="S388" s="194"/>
      <c r="T388" s="194"/>
      <c r="U388" s="194"/>
      <c r="V388" s="194"/>
      <c r="W388" s="194"/>
      <c r="X388" s="194"/>
      <c r="Y388" s="194"/>
      <c r="Z388" s="194"/>
      <c r="AA388" s="194"/>
      <c r="AB388" s="194"/>
      <c r="AC388" s="194"/>
      <c r="AD388" s="194"/>
      <c r="AE388" s="194"/>
      <c r="AF388" s="194"/>
      <c r="AG388" s="194"/>
      <c r="AH388" s="194"/>
      <c r="AI388" s="194"/>
      <c r="AJ388" s="194"/>
      <c r="AK388" s="194"/>
      <c r="AL388" s="194"/>
      <c r="AM388" s="194"/>
      <c r="AN388" s="194"/>
      <c r="AO388" s="194"/>
      <c r="AP388" s="194"/>
      <c r="AQ388" s="194"/>
      <c r="AR388" s="194"/>
      <c r="AS388" s="194"/>
      <c r="AT388" s="194"/>
      <c r="AU388" s="194"/>
      <c r="AV388" s="194"/>
      <c r="AW388" s="194"/>
      <c r="AX388" s="194"/>
      <c r="AY388" s="194"/>
      <c r="AZ388" s="194"/>
      <c r="BA388" s="194"/>
      <c r="BB388" s="194"/>
      <c r="BC388" s="194"/>
      <c r="BD388" s="194"/>
      <c r="BE388" s="194"/>
      <c r="BF388" s="194"/>
      <c r="BG388" s="194"/>
      <c r="BH388" s="194"/>
      <c r="BI388" s="194"/>
      <c r="BJ388" s="194"/>
      <c r="BK388" s="194"/>
      <c r="BL388" s="194"/>
      <c r="BM388" s="194"/>
      <c r="BN388" s="194"/>
      <c r="BO388" s="194"/>
      <c r="BP388" s="194"/>
      <c r="BQ388" s="194"/>
    </row>
    <row r="389" spans="1:69" x14ac:dyDescent="0.25">
      <c r="A389" s="194"/>
      <c r="B389" s="194"/>
      <c r="C389" s="194"/>
      <c r="D389" s="194"/>
      <c r="E389" s="194"/>
      <c r="F389" s="194"/>
      <c r="G389" s="194"/>
      <c r="H389" s="194"/>
      <c r="I389" s="194"/>
      <c r="J389" s="194"/>
      <c r="K389" s="194"/>
      <c r="L389" s="194"/>
      <c r="M389" s="194"/>
      <c r="N389" s="194"/>
      <c r="O389" s="194"/>
      <c r="P389" s="194"/>
      <c r="Q389" s="194"/>
      <c r="R389" s="194"/>
      <c r="S389" s="194"/>
      <c r="T389" s="194"/>
      <c r="U389" s="194"/>
      <c r="V389" s="194"/>
      <c r="W389" s="194"/>
      <c r="X389" s="194"/>
      <c r="Y389" s="194"/>
      <c r="Z389" s="194"/>
      <c r="AA389" s="194"/>
      <c r="AB389" s="194"/>
      <c r="AC389" s="194"/>
      <c r="AD389" s="194"/>
      <c r="AE389" s="194"/>
      <c r="AF389" s="194"/>
      <c r="AG389" s="194"/>
      <c r="AH389" s="194"/>
      <c r="AI389" s="194"/>
      <c r="AJ389" s="194"/>
      <c r="AK389" s="194"/>
      <c r="AL389" s="194"/>
      <c r="AM389" s="194"/>
      <c r="AN389" s="194"/>
      <c r="AO389" s="194"/>
      <c r="AP389" s="194"/>
      <c r="AQ389" s="194"/>
      <c r="AR389" s="194"/>
      <c r="AS389" s="194"/>
      <c r="AT389" s="194"/>
      <c r="AU389" s="194"/>
      <c r="AV389" s="194"/>
      <c r="AW389" s="194"/>
      <c r="AX389" s="194"/>
      <c r="AY389" s="194"/>
      <c r="AZ389" s="194"/>
      <c r="BA389" s="194"/>
      <c r="BB389" s="194"/>
      <c r="BC389" s="194"/>
      <c r="BD389" s="194"/>
      <c r="BE389" s="194"/>
      <c r="BF389" s="194"/>
      <c r="BG389" s="194"/>
      <c r="BH389" s="194"/>
      <c r="BI389" s="194"/>
      <c r="BJ389" s="194"/>
      <c r="BK389" s="194"/>
      <c r="BL389" s="194"/>
      <c r="BM389" s="194"/>
      <c r="BN389" s="194"/>
      <c r="BO389" s="194"/>
      <c r="BP389" s="194"/>
      <c r="BQ389" s="194"/>
    </row>
    <row r="390" spans="1:69" x14ac:dyDescent="0.25">
      <c r="A390" s="194"/>
      <c r="B390" s="194"/>
      <c r="C390" s="194"/>
      <c r="D390" s="194"/>
      <c r="E390" s="194"/>
      <c r="F390" s="194"/>
      <c r="G390" s="194"/>
      <c r="H390" s="194"/>
      <c r="I390" s="194"/>
      <c r="J390" s="194"/>
      <c r="K390" s="194"/>
      <c r="L390" s="194"/>
      <c r="M390" s="194"/>
      <c r="N390" s="194"/>
      <c r="O390" s="194"/>
      <c r="P390" s="194"/>
      <c r="Q390" s="194"/>
      <c r="R390" s="194"/>
      <c r="S390" s="194"/>
      <c r="T390" s="194"/>
      <c r="U390" s="194"/>
      <c r="V390" s="194"/>
      <c r="W390" s="194"/>
      <c r="X390" s="194"/>
      <c r="Y390" s="194"/>
      <c r="Z390" s="194"/>
      <c r="AA390" s="194"/>
      <c r="AB390" s="194"/>
      <c r="AC390" s="194"/>
      <c r="AD390" s="194"/>
      <c r="AE390" s="194"/>
      <c r="AF390" s="194"/>
      <c r="AG390" s="194"/>
      <c r="AH390" s="194"/>
      <c r="AI390" s="194"/>
      <c r="AJ390" s="194"/>
      <c r="AK390" s="194"/>
      <c r="AL390" s="194"/>
      <c r="AM390" s="194"/>
      <c r="AN390" s="194"/>
      <c r="AO390" s="194"/>
      <c r="AP390" s="194"/>
      <c r="AQ390" s="194"/>
      <c r="AR390" s="194"/>
      <c r="AS390" s="194"/>
      <c r="AT390" s="194"/>
      <c r="AU390" s="194"/>
      <c r="AV390" s="194"/>
      <c r="AW390" s="194"/>
      <c r="AX390" s="194"/>
      <c r="AY390" s="194"/>
      <c r="AZ390" s="194"/>
      <c r="BA390" s="194"/>
      <c r="BB390" s="194"/>
      <c r="BC390" s="194"/>
      <c r="BD390" s="194"/>
      <c r="BE390" s="194"/>
      <c r="BF390" s="194"/>
      <c r="BG390" s="194"/>
      <c r="BH390" s="194"/>
      <c r="BI390" s="194"/>
      <c r="BJ390" s="194"/>
      <c r="BK390" s="194"/>
      <c r="BL390" s="194"/>
      <c r="BM390" s="194"/>
      <c r="BN390" s="194"/>
      <c r="BO390" s="194"/>
      <c r="BP390" s="194"/>
      <c r="BQ390" s="194"/>
    </row>
    <row r="391" spans="1:69" x14ac:dyDescent="0.25">
      <c r="A391" s="194"/>
      <c r="B391" s="194"/>
      <c r="C391" s="194"/>
      <c r="D391" s="194"/>
      <c r="E391" s="194"/>
      <c r="F391" s="194"/>
      <c r="G391" s="194"/>
      <c r="H391" s="194"/>
      <c r="I391" s="194"/>
      <c r="J391" s="194"/>
      <c r="K391" s="194"/>
      <c r="L391" s="194"/>
      <c r="M391" s="194"/>
      <c r="N391" s="194"/>
      <c r="O391" s="194"/>
      <c r="P391" s="194"/>
      <c r="Q391" s="194"/>
      <c r="R391" s="194"/>
      <c r="S391" s="194"/>
      <c r="T391" s="194"/>
      <c r="U391" s="194"/>
      <c r="V391" s="194"/>
      <c r="W391" s="194"/>
      <c r="X391" s="194"/>
      <c r="Y391" s="194"/>
      <c r="Z391" s="194"/>
      <c r="AA391" s="194"/>
      <c r="AB391" s="194"/>
      <c r="AC391" s="194"/>
      <c r="AD391" s="194"/>
      <c r="AE391" s="194"/>
      <c r="AF391" s="194"/>
      <c r="AG391" s="194"/>
      <c r="AH391" s="194"/>
      <c r="AI391" s="194"/>
      <c r="AJ391" s="194"/>
      <c r="AK391" s="194"/>
      <c r="AL391" s="194"/>
      <c r="AM391" s="194"/>
      <c r="AN391" s="194"/>
      <c r="AO391" s="194"/>
      <c r="AP391" s="194"/>
      <c r="AQ391" s="194"/>
      <c r="AR391" s="194"/>
      <c r="AS391" s="194"/>
      <c r="AT391" s="194"/>
      <c r="AU391" s="194"/>
      <c r="AV391" s="194"/>
      <c r="AW391" s="194"/>
      <c r="AX391" s="194"/>
      <c r="AY391" s="194"/>
      <c r="AZ391" s="194"/>
      <c r="BA391" s="194"/>
      <c r="BB391" s="194"/>
      <c r="BC391" s="194"/>
      <c r="BD391" s="194"/>
      <c r="BE391" s="194"/>
      <c r="BF391" s="194"/>
      <c r="BG391" s="194"/>
      <c r="BH391" s="194"/>
      <c r="BI391" s="194"/>
      <c r="BJ391" s="194"/>
      <c r="BK391" s="194"/>
      <c r="BL391" s="194"/>
      <c r="BM391" s="194"/>
      <c r="BN391" s="194"/>
      <c r="BO391" s="194"/>
      <c r="BP391" s="194"/>
      <c r="BQ391" s="194"/>
    </row>
    <row r="392" spans="1:69" x14ac:dyDescent="0.25">
      <c r="A392" s="194"/>
      <c r="B392" s="194"/>
      <c r="C392" s="194"/>
      <c r="D392" s="194"/>
      <c r="E392" s="194"/>
      <c r="F392" s="194"/>
      <c r="G392" s="194"/>
      <c r="H392" s="194"/>
      <c r="I392" s="194"/>
      <c r="J392" s="194"/>
      <c r="K392" s="194"/>
      <c r="L392" s="194"/>
      <c r="M392" s="194"/>
      <c r="N392" s="194"/>
      <c r="O392" s="194"/>
      <c r="P392" s="194"/>
      <c r="Q392" s="194"/>
      <c r="R392" s="194"/>
      <c r="S392" s="194"/>
      <c r="T392" s="194"/>
      <c r="U392" s="194"/>
      <c r="V392" s="194"/>
      <c r="W392" s="194"/>
      <c r="X392" s="194"/>
      <c r="Y392" s="194"/>
      <c r="Z392" s="194"/>
      <c r="AA392" s="194"/>
      <c r="AB392" s="194"/>
      <c r="AC392" s="194"/>
      <c r="AD392" s="194"/>
      <c r="AE392" s="194"/>
      <c r="AF392" s="194"/>
      <c r="AG392" s="194"/>
      <c r="AH392" s="194"/>
      <c r="AI392" s="194"/>
      <c r="AJ392" s="194"/>
      <c r="AK392" s="194"/>
      <c r="AL392" s="194"/>
      <c r="AM392" s="194"/>
      <c r="AN392" s="194"/>
      <c r="AO392" s="194"/>
      <c r="AP392" s="194"/>
      <c r="AQ392" s="194"/>
      <c r="AR392" s="194"/>
      <c r="AS392" s="194"/>
      <c r="AT392" s="194"/>
      <c r="AU392" s="194"/>
      <c r="AV392" s="194"/>
      <c r="AW392" s="194"/>
      <c r="AX392" s="194"/>
      <c r="AY392" s="194"/>
      <c r="AZ392" s="194"/>
      <c r="BA392" s="194"/>
      <c r="BB392" s="194"/>
      <c r="BC392" s="194"/>
      <c r="BD392" s="194"/>
      <c r="BE392" s="194"/>
      <c r="BF392" s="194"/>
      <c r="BG392" s="194"/>
      <c r="BH392" s="194"/>
      <c r="BI392" s="194"/>
      <c r="BJ392" s="194"/>
      <c r="BK392" s="194"/>
      <c r="BL392" s="194"/>
      <c r="BM392" s="194"/>
      <c r="BN392" s="194"/>
      <c r="BO392" s="194"/>
      <c r="BP392" s="194"/>
      <c r="BQ392" s="194"/>
    </row>
    <row r="393" spans="1:69" x14ac:dyDescent="0.25">
      <c r="A393" s="194"/>
      <c r="B393" s="194"/>
      <c r="C393" s="194"/>
      <c r="D393" s="194"/>
      <c r="E393" s="194"/>
      <c r="F393" s="194"/>
      <c r="G393" s="194"/>
      <c r="H393" s="194"/>
      <c r="I393" s="194"/>
      <c r="J393" s="194"/>
      <c r="K393" s="194"/>
      <c r="L393" s="194"/>
      <c r="M393" s="194"/>
      <c r="N393" s="194"/>
      <c r="O393" s="194"/>
      <c r="P393" s="194"/>
      <c r="Q393" s="194"/>
      <c r="R393" s="194"/>
      <c r="S393" s="194"/>
      <c r="T393" s="194"/>
      <c r="U393" s="194"/>
      <c r="V393" s="194"/>
      <c r="W393" s="194"/>
      <c r="X393" s="194"/>
      <c r="Y393" s="194"/>
      <c r="Z393" s="194"/>
      <c r="AA393" s="194"/>
      <c r="AB393" s="194"/>
      <c r="AC393" s="194"/>
      <c r="AD393" s="194"/>
      <c r="AE393" s="194"/>
      <c r="AF393" s="194"/>
      <c r="AG393" s="194"/>
      <c r="AH393" s="194"/>
      <c r="AI393" s="194"/>
      <c r="AJ393" s="194"/>
      <c r="AK393" s="194"/>
      <c r="AL393" s="194"/>
      <c r="AM393" s="194"/>
      <c r="AN393" s="194"/>
      <c r="AO393" s="194"/>
      <c r="AP393" s="194"/>
      <c r="AQ393" s="194"/>
      <c r="AR393" s="194"/>
      <c r="AS393" s="194"/>
      <c r="AT393" s="194"/>
      <c r="AU393" s="194"/>
      <c r="AV393" s="194"/>
      <c r="AW393" s="194"/>
      <c r="AX393" s="194"/>
      <c r="AY393" s="194"/>
      <c r="AZ393" s="194"/>
      <c r="BA393" s="194"/>
      <c r="BB393" s="194"/>
      <c r="BC393" s="194"/>
      <c r="BD393" s="194"/>
      <c r="BE393" s="194"/>
      <c r="BF393" s="194"/>
      <c r="BG393" s="194"/>
      <c r="BH393" s="194"/>
      <c r="BI393" s="194"/>
      <c r="BJ393" s="194"/>
      <c r="BK393" s="194"/>
      <c r="BL393" s="194"/>
      <c r="BM393" s="194"/>
      <c r="BN393" s="194"/>
      <c r="BO393" s="194"/>
      <c r="BP393" s="194"/>
      <c r="BQ393" s="194"/>
    </row>
    <row r="394" spans="1:69" x14ac:dyDescent="0.25">
      <c r="A394" s="194"/>
      <c r="B394" s="194"/>
      <c r="C394" s="194"/>
      <c r="D394" s="194"/>
      <c r="E394" s="194"/>
      <c r="F394" s="194"/>
      <c r="G394" s="194"/>
      <c r="H394" s="194"/>
      <c r="I394" s="194"/>
      <c r="J394" s="194"/>
      <c r="K394" s="194"/>
      <c r="L394" s="194"/>
      <c r="M394" s="194"/>
      <c r="N394" s="194"/>
      <c r="O394" s="194"/>
      <c r="P394" s="194"/>
      <c r="Q394" s="194"/>
      <c r="R394" s="194"/>
      <c r="S394" s="194"/>
      <c r="T394" s="194"/>
      <c r="U394" s="194"/>
      <c r="V394" s="194"/>
      <c r="W394" s="194"/>
      <c r="X394" s="194"/>
      <c r="Y394" s="194"/>
      <c r="Z394" s="194"/>
      <c r="AA394" s="194"/>
      <c r="AB394" s="194"/>
      <c r="AC394" s="194"/>
      <c r="AD394" s="194"/>
      <c r="AE394" s="194"/>
      <c r="AF394" s="194"/>
      <c r="AG394" s="194"/>
      <c r="AH394" s="194"/>
      <c r="AI394" s="194"/>
      <c r="AJ394" s="194"/>
      <c r="AK394" s="194"/>
      <c r="AL394" s="194"/>
      <c r="AM394" s="194"/>
      <c r="AN394" s="194"/>
      <c r="AO394" s="194"/>
      <c r="AP394" s="194"/>
      <c r="AQ394" s="194"/>
      <c r="AR394" s="194"/>
      <c r="AS394" s="194"/>
      <c r="AT394" s="194"/>
      <c r="AU394" s="194"/>
      <c r="AV394" s="194"/>
      <c r="AW394" s="194"/>
      <c r="AX394" s="194"/>
      <c r="AY394" s="194"/>
      <c r="AZ394" s="194"/>
      <c r="BA394" s="194"/>
      <c r="BB394" s="194"/>
      <c r="BC394" s="194"/>
      <c r="BD394" s="194"/>
      <c r="BE394" s="194"/>
      <c r="BF394" s="194"/>
      <c r="BG394" s="194"/>
      <c r="BH394" s="194"/>
      <c r="BI394" s="194"/>
      <c r="BJ394" s="194"/>
      <c r="BK394" s="194"/>
      <c r="BL394" s="194"/>
      <c r="BM394" s="194"/>
      <c r="BN394" s="194"/>
      <c r="BO394" s="194"/>
      <c r="BP394" s="194"/>
      <c r="BQ394" s="194"/>
    </row>
    <row r="395" spans="1:69" x14ac:dyDescent="0.25">
      <c r="A395" s="194"/>
      <c r="B395" s="194"/>
      <c r="C395" s="194"/>
      <c r="D395" s="194"/>
      <c r="E395" s="194"/>
      <c r="F395" s="194"/>
      <c r="G395" s="194"/>
      <c r="H395" s="194"/>
      <c r="I395" s="194"/>
      <c r="J395" s="194"/>
      <c r="K395" s="194"/>
      <c r="L395" s="194"/>
      <c r="M395" s="194"/>
      <c r="N395" s="194"/>
      <c r="O395" s="194"/>
      <c r="P395" s="194"/>
      <c r="Q395" s="194"/>
      <c r="R395" s="194"/>
      <c r="S395" s="194"/>
      <c r="T395" s="194"/>
      <c r="U395" s="194"/>
      <c r="V395" s="194"/>
      <c r="W395" s="194"/>
      <c r="X395" s="194"/>
      <c r="Y395" s="194"/>
      <c r="Z395" s="194"/>
      <c r="AA395" s="194"/>
      <c r="AB395" s="194"/>
      <c r="AC395" s="194"/>
      <c r="AD395" s="194"/>
      <c r="AE395" s="194"/>
      <c r="AF395" s="194"/>
      <c r="AG395" s="194"/>
      <c r="AH395" s="194"/>
      <c r="AI395" s="194"/>
      <c r="AJ395" s="194"/>
      <c r="AK395" s="194"/>
      <c r="AL395" s="194"/>
      <c r="AM395" s="194"/>
      <c r="AN395" s="194"/>
      <c r="AO395" s="194"/>
      <c r="AP395" s="194"/>
      <c r="AQ395" s="194"/>
      <c r="AR395" s="194"/>
      <c r="AS395" s="194"/>
      <c r="AT395" s="194"/>
      <c r="AU395" s="194"/>
      <c r="AV395" s="194"/>
      <c r="AW395" s="194"/>
      <c r="AX395" s="194"/>
      <c r="AY395" s="194"/>
      <c r="AZ395" s="194"/>
      <c r="BA395" s="194"/>
      <c r="BB395" s="194"/>
      <c r="BC395" s="194"/>
      <c r="BD395" s="194"/>
      <c r="BE395" s="194"/>
      <c r="BF395" s="194"/>
      <c r="BG395" s="194"/>
      <c r="BH395" s="194"/>
      <c r="BI395" s="194"/>
      <c r="BJ395" s="194"/>
      <c r="BK395" s="194"/>
      <c r="BL395" s="194"/>
      <c r="BM395" s="194"/>
      <c r="BN395" s="194"/>
      <c r="BO395" s="194"/>
      <c r="BP395" s="194"/>
      <c r="BQ395" s="194"/>
    </row>
    <row r="396" spans="1:69" x14ac:dyDescent="0.25">
      <c r="A396" s="194"/>
      <c r="B396" s="194"/>
      <c r="C396" s="194"/>
      <c r="D396" s="194"/>
      <c r="E396" s="194"/>
      <c r="F396" s="194"/>
      <c r="G396" s="194"/>
      <c r="H396" s="194"/>
      <c r="I396" s="194"/>
      <c r="J396" s="194"/>
      <c r="K396" s="194"/>
      <c r="L396" s="194"/>
      <c r="M396" s="194"/>
      <c r="N396" s="194"/>
      <c r="O396" s="194"/>
      <c r="P396" s="194"/>
      <c r="Q396" s="194"/>
      <c r="R396" s="194"/>
      <c r="S396" s="194"/>
      <c r="T396" s="194"/>
      <c r="U396" s="194"/>
      <c r="V396" s="194"/>
      <c r="W396" s="194"/>
      <c r="X396" s="194"/>
      <c r="Y396" s="194"/>
      <c r="Z396" s="194"/>
      <c r="AA396" s="194"/>
      <c r="AB396" s="194"/>
      <c r="AC396" s="194"/>
      <c r="AD396" s="194"/>
      <c r="AE396" s="194"/>
      <c r="AF396" s="194"/>
      <c r="AG396" s="194"/>
      <c r="AH396" s="194"/>
      <c r="AI396" s="194"/>
      <c r="AJ396" s="194"/>
      <c r="AK396" s="194"/>
      <c r="AL396" s="194"/>
      <c r="AM396" s="194"/>
      <c r="AN396" s="194"/>
      <c r="AO396" s="194"/>
      <c r="AP396" s="194"/>
      <c r="AQ396" s="194"/>
      <c r="AR396" s="194"/>
      <c r="AS396" s="194"/>
      <c r="AT396" s="194"/>
      <c r="AU396" s="194"/>
      <c r="AV396" s="194"/>
      <c r="AW396" s="194"/>
      <c r="AX396" s="194"/>
      <c r="AY396" s="194"/>
      <c r="AZ396" s="194"/>
      <c r="BA396" s="194"/>
      <c r="BB396" s="194"/>
      <c r="BC396" s="194"/>
      <c r="BD396" s="194"/>
      <c r="BE396" s="194"/>
      <c r="BF396" s="194"/>
      <c r="BG396" s="194"/>
      <c r="BH396" s="194"/>
      <c r="BI396" s="194"/>
      <c r="BJ396" s="194"/>
      <c r="BK396" s="194"/>
      <c r="BL396" s="194"/>
      <c r="BM396" s="194"/>
      <c r="BN396" s="194"/>
      <c r="BO396" s="194"/>
      <c r="BP396" s="194"/>
      <c r="BQ396" s="194"/>
    </row>
    <row r="397" spans="1:69" x14ac:dyDescent="0.25">
      <c r="A397" s="194"/>
      <c r="B397" s="194"/>
      <c r="C397" s="194"/>
      <c r="D397" s="194"/>
      <c r="E397" s="194"/>
      <c r="F397" s="194"/>
      <c r="G397" s="194"/>
      <c r="H397" s="194"/>
      <c r="I397" s="194"/>
      <c r="J397" s="194"/>
      <c r="K397" s="194"/>
      <c r="L397" s="194"/>
      <c r="M397" s="194"/>
      <c r="N397" s="194"/>
      <c r="O397" s="194"/>
      <c r="P397" s="194"/>
      <c r="Q397" s="194"/>
      <c r="R397" s="194"/>
      <c r="S397" s="194"/>
      <c r="T397" s="194"/>
      <c r="U397" s="194"/>
      <c r="V397" s="194"/>
      <c r="W397" s="194"/>
      <c r="X397" s="194"/>
      <c r="Y397" s="194"/>
      <c r="Z397" s="194"/>
      <c r="AA397" s="194"/>
      <c r="AB397" s="194"/>
      <c r="AC397" s="194"/>
      <c r="AD397" s="194"/>
      <c r="AE397" s="194"/>
      <c r="AF397" s="194"/>
      <c r="AG397" s="194"/>
      <c r="AH397" s="194"/>
      <c r="AI397" s="194"/>
      <c r="AJ397" s="194"/>
      <c r="AK397" s="194"/>
      <c r="AL397" s="194"/>
      <c r="AM397" s="194"/>
      <c r="AN397" s="194"/>
      <c r="AO397" s="194"/>
      <c r="AP397" s="194"/>
      <c r="AQ397" s="194"/>
      <c r="AR397" s="194"/>
      <c r="AS397" s="194"/>
      <c r="AT397" s="194"/>
      <c r="AU397" s="194"/>
      <c r="AV397" s="194"/>
      <c r="AW397" s="194"/>
      <c r="AX397" s="194"/>
      <c r="AY397" s="194"/>
      <c r="AZ397" s="194"/>
      <c r="BA397" s="194"/>
      <c r="BB397" s="194"/>
      <c r="BC397" s="194"/>
      <c r="BD397" s="194"/>
      <c r="BE397" s="194"/>
      <c r="BF397" s="194"/>
      <c r="BG397" s="194"/>
      <c r="BH397" s="194"/>
      <c r="BI397" s="194"/>
      <c r="BJ397" s="194"/>
      <c r="BK397" s="194"/>
      <c r="BL397" s="194"/>
      <c r="BM397" s="194"/>
      <c r="BN397" s="194"/>
      <c r="BO397" s="194"/>
      <c r="BP397" s="194"/>
      <c r="BQ397" s="194"/>
    </row>
    <row r="398" spans="1:69" x14ac:dyDescent="0.25">
      <c r="A398" s="194"/>
      <c r="B398" s="194"/>
      <c r="C398" s="194"/>
      <c r="D398" s="194"/>
      <c r="E398" s="194"/>
      <c r="F398" s="194"/>
      <c r="G398" s="194"/>
      <c r="H398" s="194"/>
      <c r="I398" s="194"/>
      <c r="J398" s="194"/>
      <c r="K398" s="194"/>
      <c r="L398" s="194"/>
      <c r="M398" s="194"/>
      <c r="N398" s="194"/>
      <c r="O398" s="194"/>
      <c r="P398" s="194"/>
      <c r="Q398" s="194"/>
      <c r="R398" s="194"/>
      <c r="S398" s="194"/>
      <c r="T398" s="194"/>
      <c r="U398" s="194"/>
      <c r="V398" s="194"/>
      <c r="W398" s="194"/>
      <c r="X398" s="194"/>
      <c r="Y398" s="194"/>
      <c r="Z398" s="194"/>
      <c r="AA398" s="194"/>
      <c r="AB398" s="194"/>
      <c r="AC398" s="194"/>
      <c r="AD398" s="194"/>
      <c r="AE398" s="194"/>
      <c r="AF398" s="194"/>
      <c r="AG398" s="194"/>
      <c r="AH398" s="194"/>
      <c r="AI398" s="194"/>
      <c r="AJ398" s="194"/>
      <c r="AK398" s="194"/>
      <c r="AL398" s="194"/>
      <c r="AM398" s="194"/>
      <c r="AN398" s="194"/>
      <c r="AO398" s="194"/>
      <c r="AP398" s="194"/>
      <c r="AQ398" s="194"/>
      <c r="AR398" s="194"/>
      <c r="AS398" s="194"/>
      <c r="AT398" s="194"/>
      <c r="AU398" s="194"/>
      <c r="AV398" s="194"/>
      <c r="AW398" s="194"/>
      <c r="AX398" s="194"/>
      <c r="AY398" s="194"/>
      <c r="AZ398" s="194"/>
      <c r="BA398" s="194"/>
      <c r="BB398" s="194"/>
      <c r="BC398" s="194"/>
      <c r="BD398" s="194"/>
      <c r="BE398" s="194"/>
      <c r="BF398" s="194"/>
      <c r="BG398" s="194"/>
      <c r="BH398" s="194"/>
      <c r="BI398" s="194"/>
      <c r="BJ398" s="194"/>
      <c r="BK398" s="194"/>
      <c r="BL398" s="194"/>
      <c r="BM398" s="194"/>
      <c r="BN398" s="194"/>
      <c r="BO398" s="194"/>
      <c r="BP398" s="194"/>
      <c r="BQ398" s="194"/>
    </row>
    <row r="399" spans="1:69" x14ac:dyDescent="0.25">
      <c r="A399" s="194"/>
      <c r="B399" s="194"/>
      <c r="C399" s="194"/>
      <c r="D399" s="194"/>
      <c r="E399" s="194"/>
      <c r="F399" s="194"/>
      <c r="G399" s="194"/>
      <c r="H399" s="194"/>
      <c r="I399" s="194"/>
      <c r="J399" s="194"/>
      <c r="K399" s="194"/>
      <c r="L399" s="194"/>
      <c r="M399" s="194"/>
      <c r="N399" s="194"/>
      <c r="O399" s="194"/>
      <c r="P399" s="194"/>
      <c r="Q399" s="194"/>
      <c r="R399" s="194"/>
      <c r="S399" s="194"/>
      <c r="T399" s="194"/>
      <c r="U399" s="194"/>
      <c r="V399" s="194"/>
      <c r="W399" s="194"/>
      <c r="X399" s="194"/>
      <c r="Y399" s="194"/>
      <c r="Z399" s="194"/>
      <c r="AA399" s="194"/>
      <c r="AB399" s="194"/>
      <c r="AC399" s="194"/>
      <c r="AD399" s="194"/>
      <c r="AE399" s="194"/>
      <c r="AF399" s="194"/>
      <c r="AG399" s="194"/>
      <c r="AH399" s="194"/>
      <c r="AI399" s="194"/>
      <c r="AJ399" s="194"/>
      <c r="AK399" s="194"/>
      <c r="AL399" s="194"/>
      <c r="AM399" s="194"/>
      <c r="AN399" s="194"/>
      <c r="AO399" s="194"/>
      <c r="AP399" s="194"/>
      <c r="AQ399" s="194"/>
      <c r="AR399" s="194"/>
      <c r="AS399" s="194"/>
      <c r="AT399" s="194"/>
      <c r="AU399" s="194"/>
      <c r="AV399" s="194"/>
      <c r="AW399" s="194"/>
      <c r="AX399" s="194"/>
      <c r="AY399" s="194"/>
      <c r="AZ399" s="194"/>
      <c r="BA399" s="194"/>
      <c r="BB399" s="194"/>
      <c r="BC399" s="194"/>
      <c r="BD399" s="194"/>
      <c r="BE399" s="194"/>
      <c r="BF399" s="194"/>
      <c r="BG399" s="194"/>
      <c r="BH399" s="194"/>
      <c r="BI399" s="194"/>
      <c r="BJ399" s="194"/>
      <c r="BK399" s="194"/>
      <c r="BL399" s="194"/>
      <c r="BM399" s="194"/>
      <c r="BN399" s="194"/>
      <c r="BO399" s="194"/>
      <c r="BP399" s="194"/>
      <c r="BQ399" s="194"/>
    </row>
    <row r="400" spans="1:69" x14ac:dyDescent="0.25">
      <c r="A400" s="194"/>
      <c r="B400" s="194"/>
      <c r="C400" s="194"/>
      <c r="D400" s="194"/>
      <c r="E400" s="194"/>
      <c r="F400" s="194"/>
      <c r="G400" s="194"/>
      <c r="H400" s="194"/>
      <c r="I400" s="194"/>
      <c r="J400" s="194"/>
      <c r="K400" s="194"/>
      <c r="L400" s="194"/>
      <c r="M400" s="194"/>
      <c r="N400" s="194"/>
      <c r="O400" s="194"/>
      <c r="P400" s="194"/>
      <c r="Q400" s="194"/>
      <c r="R400" s="194"/>
      <c r="S400" s="194"/>
      <c r="T400" s="194"/>
      <c r="U400" s="194"/>
      <c r="V400" s="194"/>
      <c r="W400" s="194"/>
      <c r="X400" s="194"/>
      <c r="Y400" s="194"/>
      <c r="Z400" s="194"/>
      <c r="AA400" s="194"/>
      <c r="AB400" s="194"/>
      <c r="AC400" s="194"/>
      <c r="AD400" s="194"/>
      <c r="AE400" s="194"/>
      <c r="AF400" s="194"/>
      <c r="AG400" s="194"/>
      <c r="AH400" s="194"/>
      <c r="AI400" s="194"/>
      <c r="AJ400" s="194"/>
      <c r="AK400" s="194"/>
      <c r="AL400" s="194"/>
      <c r="AM400" s="194"/>
      <c r="AN400" s="194"/>
      <c r="AO400" s="194"/>
      <c r="AP400" s="194"/>
      <c r="AQ400" s="194"/>
      <c r="AR400" s="194"/>
      <c r="AS400" s="194"/>
      <c r="AT400" s="194"/>
      <c r="AU400" s="194"/>
      <c r="AV400" s="194"/>
      <c r="AW400" s="194"/>
      <c r="AX400" s="194"/>
      <c r="AY400" s="194"/>
      <c r="AZ400" s="194"/>
      <c r="BA400" s="194"/>
      <c r="BB400" s="194"/>
      <c r="BC400" s="194"/>
      <c r="BD400" s="194"/>
      <c r="BE400" s="194"/>
      <c r="BF400" s="194"/>
      <c r="BG400" s="194"/>
      <c r="BH400" s="194"/>
      <c r="BI400" s="194"/>
      <c r="BJ400" s="194"/>
      <c r="BK400" s="194"/>
      <c r="BL400" s="194"/>
      <c r="BM400" s="194"/>
      <c r="BN400" s="194"/>
      <c r="BO400" s="194"/>
      <c r="BP400" s="194"/>
      <c r="BQ400" s="194"/>
    </row>
    <row r="401" spans="1:69" x14ac:dyDescent="0.25">
      <c r="A401" s="194"/>
      <c r="B401" s="194"/>
      <c r="C401" s="194"/>
      <c r="D401" s="194"/>
      <c r="E401" s="194"/>
      <c r="F401" s="194"/>
      <c r="G401" s="194"/>
      <c r="H401" s="194"/>
      <c r="I401" s="194"/>
      <c r="J401" s="194"/>
      <c r="K401" s="194"/>
      <c r="L401" s="194"/>
      <c r="M401" s="194"/>
      <c r="N401" s="194"/>
      <c r="O401" s="194"/>
      <c r="P401" s="194"/>
      <c r="Q401" s="194"/>
      <c r="R401" s="194"/>
      <c r="S401" s="194"/>
      <c r="T401" s="194"/>
      <c r="U401" s="194"/>
      <c r="V401" s="194"/>
      <c r="W401" s="194"/>
      <c r="X401" s="194"/>
      <c r="Y401" s="194"/>
      <c r="Z401" s="194"/>
      <c r="AA401" s="194"/>
      <c r="AB401" s="194"/>
      <c r="AC401" s="194"/>
      <c r="AD401" s="194"/>
      <c r="AE401" s="194"/>
      <c r="AF401" s="194"/>
      <c r="AG401" s="194"/>
      <c r="AH401" s="194"/>
      <c r="AI401" s="194"/>
      <c r="AJ401" s="194"/>
      <c r="AK401" s="194"/>
      <c r="AL401" s="194"/>
      <c r="AM401" s="194"/>
      <c r="AN401" s="194"/>
      <c r="AO401" s="194"/>
      <c r="AP401" s="194"/>
      <c r="AQ401" s="194"/>
      <c r="AR401" s="194"/>
      <c r="AS401" s="194"/>
      <c r="AT401" s="194"/>
      <c r="AU401" s="194"/>
      <c r="AV401" s="194"/>
      <c r="AW401" s="194"/>
      <c r="AX401" s="194"/>
      <c r="AY401" s="194"/>
      <c r="AZ401" s="194"/>
      <c r="BA401" s="194"/>
      <c r="BB401" s="194"/>
      <c r="BC401" s="194"/>
      <c r="BD401" s="194"/>
      <c r="BE401" s="194"/>
      <c r="BF401" s="194"/>
      <c r="BG401" s="194"/>
      <c r="BH401" s="194"/>
      <c r="BI401" s="194"/>
      <c r="BJ401" s="194"/>
      <c r="BK401" s="194"/>
      <c r="BL401" s="194"/>
      <c r="BM401" s="194"/>
      <c r="BN401" s="194"/>
      <c r="BO401" s="194"/>
      <c r="BP401" s="194"/>
      <c r="BQ401" s="194"/>
    </row>
    <row r="402" spans="1:69" x14ac:dyDescent="0.25">
      <c r="A402" s="194"/>
      <c r="B402" s="194"/>
      <c r="C402" s="194"/>
      <c r="D402" s="194"/>
      <c r="E402" s="194"/>
      <c r="F402" s="194"/>
      <c r="G402" s="194"/>
      <c r="H402" s="194"/>
      <c r="I402" s="194"/>
      <c r="J402" s="194"/>
      <c r="K402" s="194"/>
      <c r="L402" s="194"/>
      <c r="M402" s="194"/>
      <c r="N402" s="194"/>
      <c r="O402" s="194"/>
      <c r="P402" s="194"/>
      <c r="Q402" s="194"/>
      <c r="R402" s="194"/>
      <c r="S402" s="194"/>
      <c r="T402" s="194"/>
      <c r="U402" s="194"/>
      <c r="V402" s="194"/>
      <c r="W402" s="194"/>
      <c r="X402" s="194"/>
      <c r="Y402" s="194"/>
      <c r="Z402" s="194"/>
      <c r="AA402" s="194"/>
      <c r="AB402" s="194"/>
      <c r="AC402" s="194"/>
      <c r="AD402" s="194"/>
      <c r="AE402" s="194"/>
      <c r="AF402" s="194"/>
      <c r="AG402" s="194"/>
      <c r="AH402" s="194"/>
      <c r="AI402" s="194"/>
      <c r="AJ402" s="194"/>
      <c r="AK402" s="194"/>
      <c r="AL402" s="194"/>
      <c r="AM402" s="194"/>
      <c r="AN402" s="194"/>
      <c r="AO402" s="194"/>
      <c r="AP402" s="194"/>
      <c r="AQ402" s="194"/>
      <c r="AR402" s="194"/>
      <c r="AS402" s="194"/>
      <c r="AT402" s="194"/>
      <c r="AU402" s="194"/>
      <c r="AV402" s="194"/>
      <c r="AW402" s="194"/>
      <c r="AX402" s="194"/>
      <c r="AY402" s="194"/>
      <c r="AZ402" s="194"/>
      <c r="BA402" s="194"/>
      <c r="BB402" s="194"/>
      <c r="BC402" s="194"/>
      <c r="BD402" s="194"/>
      <c r="BE402" s="194"/>
      <c r="BF402" s="194"/>
      <c r="BG402" s="194"/>
      <c r="BH402" s="194"/>
      <c r="BI402" s="194"/>
      <c r="BJ402" s="194"/>
      <c r="BK402" s="194"/>
      <c r="BL402" s="194"/>
      <c r="BM402" s="194"/>
      <c r="BN402" s="194"/>
      <c r="BO402" s="194"/>
      <c r="BP402" s="194"/>
      <c r="BQ402" s="194"/>
    </row>
    <row r="403" spans="1:69" x14ac:dyDescent="0.25">
      <c r="A403" s="194"/>
      <c r="B403" s="194"/>
      <c r="C403" s="194"/>
      <c r="D403" s="194"/>
      <c r="E403" s="194"/>
      <c r="F403" s="194"/>
      <c r="G403" s="194"/>
      <c r="H403" s="194"/>
      <c r="I403" s="194"/>
      <c r="J403" s="194"/>
      <c r="K403" s="194"/>
      <c r="L403" s="194"/>
      <c r="M403" s="194"/>
      <c r="N403" s="194"/>
      <c r="O403" s="194"/>
      <c r="P403" s="194"/>
      <c r="Q403" s="194"/>
      <c r="R403" s="194"/>
      <c r="S403" s="194"/>
      <c r="T403" s="194"/>
      <c r="U403" s="194"/>
      <c r="V403" s="194"/>
      <c r="W403" s="194"/>
      <c r="X403" s="194"/>
      <c r="Y403" s="194"/>
      <c r="Z403" s="194"/>
      <c r="AA403" s="194"/>
      <c r="AB403" s="194"/>
      <c r="AC403" s="194"/>
      <c r="AD403" s="194"/>
      <c r="AE403" s="194"/>
      <c r="AF403" s="194"/>
      <c r="AG403" s="194"/>
      <c r="AH403" s="194"/>
      <c r="AI403" s="194"/>
      <c r="AJ403" s="194"/>
      <c r="AK403" s="194"/>
      <c r="AL403" s="194"/>
      <c r="AM403" s="194"/>
      <c r="AN403" s="194"/>
      <c r="AO403" s="194"/>
      <c r="AP403" s="194"/>
      <c r="AQ403" s="194"/>
      <c r="AR403" s="194"/>
      <c r="AS403" s="194"/>
      <c r="AT403" s="194"/>
      <c r="AU403" s="194"/>
      <c r="AV403" s="194"/>
      <c r="AW403" s="194"/>
      <c r="AX403" s="194"/>
      <c r="AY403" s="194"/>
      <c r="AZ403" s="194"/>
      <c r="BA403" s="194"/>
      <c r="BB403" s="194"/>
      <c r="BC403" s="194"/>
      <c r="BD403" s="194"/>
      <c r="BE403" s="194"/>
      <c r="BF403" s="194"/>
      <c r="BG403" s="194"/>
      <c r="BH403" s="194"/>
      <c r="BI403" s="194"/>
      <c r="BJ403" s="194"/>
      <c r="BK403" s="194"/>
      <c r="BL403" s="194"/>
      <c r="BM403" s="194"/>
      <c r="BN403" s="194"/>
      <c r="BO403" s="194"/>
      <c r="BP403" s="194"/>
      <c r="BQ403" s="194"/>
    </row>
    <row r="404" spans="1:69" x14ac:dyDescent="0.25">
      <c r="A404" s="194"/>
      <c r="B404" s="194"/>
      <c r="C404" s="194"/>
      <c r="D404" s="194"/>
      <c r="E404" s="194"/>
      <c r="F404" s="194"/>
      <c r="G404" s="194"/>
      <c r="H404" s="194"/>
      <c r="I404" s="194"/>
      <c r="J404" s="194"/>
      <c r="K404" s="194"/>
      <c r="L404" s="194"/>
      <c r="M404" s="194"/>
      <c r="N404" s="194"/>
      <c r="O404" s="194"/>
      <c r="P404" s="194"/>
      <c r="Q404" s="194"/>
      <c r="R404" s="194"/>
      <c r="S404" s="194"/>
      <c r="T404" s="194"/>
      <c r="U404" s="194"/>
      <c r="V404" s="194"/>
      <c r="W404" s="194"/>
      <c r="X404" s="194"/>
      <c r="Y404" s="194"/>
      <c r="Z404" s="194"/>
      <c r="AA404" s="194"/>
      <c r="AB404" s="194"/>
      <c r="AC404" s="194"/>
      <c r="AD404" s="194"/>
      <c r="AE404" s="194"/>
      <c r="AF404" s="194"/>
      <c r="AG404" s="194"/>
      <c r="AH404" s="194"/>
      <c r="AI404" s="194"/>
      <c r="AJ404" s="194"/>
      <c r="AK404" s="194"/>
      <c r="AL404" s="194"/>
      <c r="AM404" s="194"/>
      <c r="AN404" s="194"/>
      <c r="AO404" s="194"/>
      <c r="AP404" s="194"/>
      <c r="AQ404" s="194"/>
      <c r="AR404" s="194"/>
      <c r="AS404" s="194"/>
      <c r="AT404" s="194"/>
      <c r="AU404" s="194"/>
      <c r="AV404" s="194"/>
      <c r="AW404" s="194"/>
      <c r="AX404" s="194"/>
      <c r="AY404" s="194"/>
      <c r="AZ404" s="194"/>
      <c r="BA404" s="194"/>
      <c r="BB404" s="194"/>
      <c r="BC404" s="194"/>
      <c r="BD404" s="194"/>
      <c r="BE404" s="194"/>
      <c r="BF404" s="194"/>
      <c r="BG404" s="194"/>
      <c r="BH404" s="194"/>
      <c r="BI404" s="194"/>
      <c r="BJ404" s="194"/>
      <c r="BK404" s="194"/>
      <c r="BL404" s="194"/>
      <c r="BM404" s="194"/>
      <c r="BN404" s="194"/>
      <c r="BO404" s="194"/>
      <c r="BP404" s="194"/>
      <c r="BQ404" s="194"/>
    </row>
    <row r="405" spans="1:69" x14ac:dyDescent="0.25">
      <c r="A405" s="194"/>
      <c r="B405" s="194"/>
      <c r="C405" s="194"/>
      <c r="D405" s="194"/>
      <c r="E405" s="194"/>
      <c r="F405" s="194"/>
      <c r="G405" s="194"/>
      <c r="H405" s="194"/>
      <c r="I405" s="194"/>
      <c r="J405" s="194"/>
      <c r="K405" s="194"/>
      <c r="L405" s="194"/>
      <c r="M405" s="194"/>
      <c r="N405" s="194"/>
      <c r="O405" s="194"/>
      <c r="P405" s="194"/>
      <c r="Q405" s="194"/>
      <c r="R405" s="194"/>
      <c r="S405" s="194"/>
      <c r="T405" s="194"/>
      <c r="U405" s="194"/>
      <c r="V405" s="194"/>
      <c r="W405" s="194"/>
      <c r="X405" s="194"/>
      <c r="Y405" s="194"/>
      <c r="Z405" s="194"/>
      <c r="AA405" s="194"/>
      <c r="AB405" s="194"/>
      <c r="AC405" s="194"/>
      <c r="AD405" s="194"/>
      <c r="AE405" s="194"/>
      <c r="AF405" s="194"/>
      <c r="AG405" s="194"/>
      <c r="AH405" s="194"/>
      <c r="AI405" s="194"/>
      <c r="AJ405" s="194"/>
      <c r="AK405" s="194"/>
      <c r="AL405" s="194"/>
      <c r="AM405" s="194"/>
      <c r="AN405" s="194"/>
      <c r="AO405" s="194"/>
      <c r="AP405" s="194"/>
      <c r="AQ405" s="194"/>
      <c r="AR405" s="194"/>
      <c r="AS405" s="194"/>
      <c r="AT405" s="194"/>
      <c r="AU405" s="194"/>
      <c r="AV405" s="194"/>
      <c r="AW405" s="194"/>
      <c r="AX405" s="194"/>
      <c r="AY405" s="194"/>
      <c r="AZ405" s="194"/>
      <c r="BA405" s="194"/>
      <c r="BB405" s="194"/>
      <c r="BC405" s="194"/>
      <c r="BD405" s="194"/>
      <c r="BE405" s="194"/>
      <c r="BF405" s="194"/>
      <c r="BG405" s="194"/>
      <c r="BH405" s="194"/>
      <c r="BI405" s="194"/>
      <c r="BJ405" s="194"/>
      <c r="BK405" s="194"/>
      <c r="BL405" s="194"/>
      <c r="BM405" s="194"/>
      <c r="BN405" s="194"/>
      <c r="BO405" s="194"/>
      <c r="BP405" s="194"/>
      <c r="BQ405" s="194"/>
    </row>
    <row r="406" spans="1:69" x14ac:dyDescent="0.25">
      <c r="A406" s="194"/>
      <c r="B406" s="194"/>
      <c r="C406" s="194"/>
      <c r="D406" s="194"/>
      <c r="E406" s="194"/>
      <c r="F406" s="194"/>
      <c r="G406" s="194"/>
      <c r="H406" s="194"/>
      <c r="I406" s="194"/>
      <c r="J406" s="194"/>
      <c r="K406" s="194"/>
      <c r="L406" s="194"/>
      <c r="M406" s="194"/>
      <c r="N406" s="194"/>
      <c r="O406" s="194"/>
      <c r="P406" s="194"/>
      <c r="Q406" s="194"/>
      <c r="R406" s="194"/>
      <c r="S406" s="194"/>
      <c r="T406" s="194"/>
      <c r="U406" s="194"/>
      <c r="V406" s="194"/>
      <c r="W406" s="194"/>
      <c r="X406" s="194"/>
      <c r="Y406" s="194"/>
      <c r="Z406" s="194"/>
      <c r="AA406" s="194"/>
      <c r="AB406" s="194"/>
      <c r="AC406" s="194"/>
      <c r="AD406" s="194"/>
      <c r="AE406" s="194"/>
      <c r="AF406" s="194"/>
      <c r="AG406" s="194"/>
      <c r="AH406" s="194"/>
      <c r="AI406" s="194"/>
      <c r="AJ406" s="194"/>
      <c r="AK406" s="194"/>
      <c r="AL406" s="194"/>
      <c r="AM406" s="194"/>
      <c r="AN406" s="194"/>
      <c r="AO406" s="194"/>
      <c r="AP406" s="194"/>
      <c r="AQ406" s="194"/>
      <c r="AR406" s="194"/>
      <c r="AS406" s="194"/>
      <c r="AT406" s="194"/>
      <c r="AU406" s="194"/>
      <c r="AV406" s="194"/>
      <c r="AW406" s="194"/>
      <c r="AX406" s="194"/>
      <c r="AY406" s="194"/>
      <c r="AZ406" s="194"/>
      <c r="BA406" s="194"/>
      <c r="BB406" s="194"/>
      <c r="BC406" s="194"/>
      <c r="BD406" s="194"/>
      <c r="BE406" s="194"/>
      <c r="BF406" s="194"/>
      <c r="BG406" s="194"/>
      <c r="BH406" s="194"/>
      <c r="BI406" s="194"/>
      <c r="BJ406" s="194"/>
      <c r="BK406" s="194"/>
      <c r="BL406" s="194"/>
      <c r="BM406" s="194"/>
      <c r="BN406" s="194"/>
      <c r="BO406" s="194"/>
      <c r="BP406" s="194"/>
      <c r="BQ406" s="194"/>
    </row>
    <row r="407" spans="1:69" x14ac:dyDescent="0.25">
      <c r="A407" s="194"/>
      <c r="B407" s="194"/>
      <c r="C407" s="194"/>
      <c r="D407" s="194"/>
      <c r="E407" s="194"/>
      <c r="F407" s="194"/>
      <c r="G407" s="194"/>
      <c r="H407" s="194"/>
      <c r="I407" s="194"/>
      <c r="J407" s="194"/>
      <c r="K407" s="194"/>
      <c r="L407" s="194"/>
      <c r="M407" s="194"/>
      <c r="N407" s="194"/>
      <c r="O407" s="194"/>
      <c r="P407" s="194"/>
      <c r="Q407" s="194"/>
      <c r="R407" s="194"/>
      <c r="S407" s="194"/>
      <c r="T407" s="194"/>
      <c r="U407" s="194"/>
      <c r="V407" s="194"/>
      <c r="W407" s="194"/>
      <c r="X407" s="194"/>
      <c r="Y407" s="194"/>
      <c r="Z407" s="194"/>
      <c r="AA407" s="194"/>
      <c r="AB407" s="194"/>
      <c r="AC407" s="194"/>
      <c r="AD407" s="194"/>
      <c r="AE407" s="194"/>
      <c r="AF407" s="194"/>
      <c r="AG407" s="194"/>
      <c r="AH407" s="194"/>
      <c r="AI407" s="194"/>
      <c r="AJ407" s="194"/>
      <c r="AK407" s="194"/>
      <c r="AL407" s="194"/>
      <c r="AM407" s="194"/>
      <c r="AN407" s="194"/>
      <c r="AO407" s="194"/>
      <c r="AP407" s="194"/>
      <c r="AQ407" s="194"/>
      <c r="AR407" s="194"/>
      <c r="AS407" s="194"/>
      <c r="AT407" s="194"/>
      <c r="AU407" s="194"/>
      <c r="AV407" s="194"/>
      <c r="AW407" s="194"/>
      <c r="AX407" s="194"/>
      <c r="AY407" s="194"/>
      <c r="AZ407" s="194"/>
      <c r="BA407" s="194"/>
      <c r="BB407" s="194"/>
      <c r="BC407" s="194"/>
      <c r="BD407" s="194"/>
      <c r="BE407" s="194"/>
      <c r="BF407" s="194"/>
      <c r="BG407" s="194"/>
      <c r="BH407" s="194"/>
      <c r="BI407" s="194"/>
      <c r="BJ407" s="194"/>
      <c r="BK407" s="194"/>
      <c r="BL407" s="194"/>
      <c r="BM407" s="194"/>
      <c r="BN407" s="194"/>
      <c r="BO407" s="194"/>
      <c r="BP407" s="194"/>
      <c r="BQ407" s="194"/>
    </row>
    <row r="408" spans="1:69" x14ac:dyDescent="0.25">
      <c r="A408" s="194"/>
      <c r="B408" s="194"/>
      <c r="C408" s="194"/>
      <c r="D408" s="194"/>
      <c r="E408" s="194"/>
      <c r="F408" s="194"/>
      <c r="G408" s="194"/>
      <c r="H408" s="194"/>
      <c r="I408" s="194"/>
      <c r="J408" s="194"/>
      <c r="K408" s="194"/>
      <c r="L408" s="194"/>
      <c r="M408" s="194"/>
      <c r="N408" s="194"/>
      <c r="O408" s="194"/>
      <c r="P408" s="194"/>
      <c r="Q408" s="194"/>
      <c r="R408" s="194"/>
      <c r="S408" s="194"/>
      <c r="T408" s="194"/>
      <c r="U408" s="194"/>
      <c r="V408" s="194"/>
      <c r="W408" s="194"/>
      <c r="X408" s="194"/>
      <c r="Y408" s="194"/>
      <c r="Z408" s="194"/>
      <c r="AA408" s="194"/>
      <c r="AB408" s="194"/>
      <c r="AC408" s="194"/>
      <c r="AD408" s="194"/>
      <c r="AE408" s="194"/>
      <c r="AF408" s="194"/>
      <c r="AG408" s="194"/>
      <c r="AH408" s="194"/>
      <c r="AI408" s="194"/>
      <c r="AJ408" s="194"/>
      <c r="AK408" s="194"/>
      <c r="AL408" s="194"/>
      <c r="AM408" s="194"/>
      <c r="AN408" s="194"/>
      <c r="AO408" s="194"/>
      <c r="AP408" s="194"/>
      <c r="AQ408" s="194"/>
      <c r="AR408" s="194"/>
      <c r="AS408" s="194"/>
      <c r="AT408" s="194"/>
      <c r="AU408" s="194"/>
      <c r="AV408" s="194"/>
      <c r="AW408" s="194"/>
      <c r="AX408" s="194"/>
      <c r="AY408" s="194"/>
      <c r="AZ408" s="194"/>
      <c r="BA408" s="194"/>
      <c r="BB408" s="194"/>
      <c r="BC408" s="194"/>
      <c r="BD408" s="194"/>
      <c r="BE408" s="194"/>
      <c r="BF408" s="194"/>
      <c r="BG408" s="194"/>
      <c r="BH408" s="194"/>
      <c r="BI408" s="194"/>
      <c r="BJ408" s="194"/>
      <c r="BK408" s="194"/>
      <c r="BL408" s="194"/>
      <c r="BM408" s="194"/>
      <c r="BN408" s="194"/>
      <c r="BO408" s="194"/>
      <c r="BP408" s="194"/>
      <c r="BQ408" s="194"/>
    </row>
    <row r="409" spans="1:69" x14ac:dyDescent="0.25">
      <c r="A409" s="194"/>
      <c r="B409" s="194"/>
      <c r="C409" s="194"/>
      <c r="D409" s="194"/>
      <c r="E409" s="194"/>
      <c r="F409" s="194"/>
      <c r="G409" s="194"/>
      <c r="H409" s="194"/>
      <c r="I409" s="194"/>
      <c r="J409" s="194"/>
      <c r="K409" s="194"/>
      <c r="L409" s="194"/>
      <c r="M409" s="194"/>
      <c r="N409" s="194"/>
      <c r="O409" s="194"/>
      <c r="P409" s="194"/>
      <c r="Q409" s="194"/>
      <c r="R409" s="194"/>
      <c r="S409" s="194"/>
      <c r="T409" s="194"/>
      <c r="U409" s="194"/>
      <c r="V409" s="194"/>
      <c r="W409" s="194"/>
      <c r="X409" s="194"/>
      <c r="Y409" s="194"/>
      <c r="Z409" s="194"/>
      <c r="AA409" s="194"/>
      <c r="AB409" s="194"/>
      <c r="AC409" s="194"/>
      <c r="AD409" s="194"/>
      <c r="AE409" s="194"/>
      <c r="AF409" s="194"/>
      <c r="AG409" s="194"/>
      <c r="AH409" s="194"/>
      <c r="AI409" s="194"/>
      <c r="AJ409" s="194"/>
      <c r="AK409" s="194"/>
      <c r="AL409" s="194"/>
      <c r="AM409" s="194"/>
      <c r="AN409" s="194"/>
      <c r="AO409" s="194"/>
      <c r="AP409" s="194"/>
      <c r="AQ409" s="194"/>
      <c r="AR409" s="194"/>
      <c r="AS409" s="194"/>
      <c r="AT409" s="194"/>
      <c r="AU409" s="194"/>
      <c r="AV409" s="194"/>
      <c r="AW409" s="194"/>
      <c r="AX409" s="194"/>
      <c r="AY409" s="194"/>
      <c r="AZ409" s="194"/>
      <c r="BA409" s="194"/>
      <c r="BB409" s="194"/>
      <c r="BC409" s="194"/>
      <c r="BD409" s="194"/>
      <c r="BE409" s="194"/>
      <c r="BF409" s="194"/>
      <c r="BG409" s="194"/>
      <c r="BH409" s="194"/>
      <c r="BI409" s="194"/>
      <c r="BJ409" s="194"/>
      <c r="BK409" s="194"/>
      <c r="BL409" s="194"/>
      <c r="BM409" s="194"/>
      <c r="BN409" s="194"/>
      <c r="BO409" s="194"/>
      <c r="BP409" s="194"/>
      <c r="BQ409" s="194"/>
    </row>
    <row r="410" spans="1:69" x14ac:dyDescent="0.25">
      <c r="A410" s="194"/>
      <c r="B410" s="194"/>
      <c r="C410" s="194"/>
      <c r="D410" s="194"/>
      <c r="E410" s="194"/>
      <c r="F410" s="194"/>
      <c r="G410" s="194"/>
      <c r="H410" s="194"/>
      <c r="I410" s="194"/>
      <c r="J410" s="194"/>
      <c r="K410" s="194"/>
      <c r="L410" s="194"/>
      <c r="M410" s="194"/>
      <c r="N410" s="194"/>
      <c r="O410" s="194"/>
      <c r="P410" s="194"/>
      <c r="Q410" s="194"/>
      <c r="R410" s="194"/>
      <c r="S410" s="194"/>
      <c r="T410" s="194"/>
      <c r="U410" s="194"/>
      <c r="V410" s="194"/>
      <c r="W410" s="194"/>
      <c r="X410" s="194"/>
      <c r="Y410" s="194"/>
      <c r="Z410" s="194"/>
      <c r="AA410" s="194"/>
      <c r="AB410" s="194"/>
      <c r="AC410" s="194"/>
      <c r="AD410" s="194"/>
      <c r="AE410" s="194"/>
      <c r="AF410" s="194"/>
      <c r="AG410" s="194"/>
      <c r="AH410" s="194"/>
      <c r="AI410" s="194"/>
      <c r="AJ410" s="194"/>
      <c r="AK410" s="194"/>
      <c r="AL410" s="194"/>
      <c r="AM410" s="194"/>
      <c r="AN410" s="194"/>
      <c r="AO410" s="194"/>
      <c r="AP410" s="194"/>
      <c r="AQ410" s="194"/>
      <c r="AR410" s="194"/>
      <c r="AS410" s="194"/>
      <c r="AT410" s="194"/>
      <c r="AU410" s="194"/>
      <c r="AV410" s="194"/>
      <c r="AW410" s="194"/>
      <c r="AX410" s="194"/>
      <c r="AY410" s="194"/>
      <c r="AZ410" s="194"/>
      <c r="BA410" s="194"/>
      <c r="BB410" s="194"/>
      <c r="BC410" s="194"/>
      <c r="BD410" s="194"/>
      <c r="BE410" s="194"/>
      <c r="BF410" s="194"/>
      <c r="BG410" s="194"/>
      <c r="BH410" s="194"/>
      <c r="BI410" s="194"/>
      <c r="BJ410" s="194"/>
      <c r="BK410" s="194"/>
      <c r="BL410" s="194"/>
      <c r="BM410" s="194"/>
      <c r="BN410" s="194"/>
      <c r="BO410" s="194"/>
      <c r="BP410" s="194"/>
      <c r="BQ410" s="194"/>
    </row>
    <row r="411" spans="1:69" x14ac:dyDescent="0.25">
      <c r="A411" s="194"/>
      <c r="B411" s="194"/>
      <c r="C411" s="194"/>
      <c r="D411" s="194"/>
      <c r="E411" s="194"/>
      <c r="F411" s="194"/>
      <c r="G411" s="194"/>
      <c r="H411" s="194"/>
      <c r="I411" s="194"/>
      <c r="J411" s="194"/>
      <c r="K411" s="194"/>
      <c r="L411" s="194"/>
      <c r="M411" s="194"/>
      <c r="N411" s="194"/>
      <c r="O411" s="194"/>
      <c r="P411" s="194"/>
      <c r="Q411" s="194"/>
      <c r="R411" s="194"/>
      <c r="S411" s="194"/>
      <c r="T411" s="194"/>
      <c r="U411" s="194"/>
      <c r="V411" s="194"/>
      <c r="W411" s="194"/>
      <c r="X411" s="194"/>
      <c r="Y411" s="194"/>
      <c r="Z411" s="194"/>
      <c r="AA411" s="194"/>
      <c r="AB411" s="194"/>
      <c r="AC411" s="194"/>
      <c r="AD411" s="194"/>
      <c r="AE411" s="194"/>
      <c r="AF411" s="194"/>
      <c r="AG411" s="194"/>
      <c r="AH411" s="194"/>
      <c r="AI411" s="194"/>
      <c r="AJ411" s="194"/>
      <c r="AK411" s="194"/>
      <c r="AL411" s="194"/>
      <c r="AM411" s="194"/>
      <c r="AN411" s="194"/>
      <c r="AO411" s="194"/>
      <c r="AP411" s="194"/>
      <c r="AQ411" s="194"/>
      <c r="AR411" s="194"/>
      <c r="AS411" s="194"/>
      <c r="AT411" s="194"/>
      <c r="AU411" s="194"/>
      <c r="AV411" s="194"/>
      <c r="AW411" s="194"/>
      <c r="AX411" s="194"/>
      <c r="AY411" s="194"/>
      <c r="AZ411" s="194"/>
      <c r="BA411" s="194"/>
      <c r="BB411" s="194"/>
      <c r="BC411" s="194"/>
      <c r="BD411" s="194"/>
      <c r="BE411" s="194"/>
      <c r="BF411" s="194"/>
      <c r="BG411" s="194"/>
      <c r="BH411" s="194"/>
      <c r="BI411" s="194"/>
      <c r="BJ411" s="194"/>
      <c r="BK411" s="194"/>
      <c r="BL411" s="194"/>
      <c r="BM411" s="194"/>
      <c r="BN411" s="194"/>
      <c r="BO411" s="194"/>
      <c r="BP411" s="194"/>
      <c r="BQ411" s="194"/>
    </row>
    <row r="412" spans="1:69" x14ac:dyDescent="0.25">
      <c r="A412" s="194"/>
      <c r="B412" s="194"/>
      <c r="C412" s="194"/>
      <c r="D412" s="194"/>
      <c r="E412" s="194"/>
      <c r="F412" s="194"/>
      <c r="G412" s="194"/>
      <c r="H412" s="194"/>
      <c r="I412" s="194"/>
      <c r="J412" s="194"/>
      <c r="K412" s="194"/>
      <c r="L412" s="194"/>
      <c r="M412" s="194"/>
      <c r="N412" s="194"/>
      <c r="O412" s="194"/>
      <c r="P412" s="194"/>
      <c r="Q412" s="194"/>
      <c r="R412" s="194"/>
      <c r="S412" s="194"/>
      <c r="T412" s="194"/>
      <c r="U412" s="194"/>
      <c r="V412" s="194"/>
      <c r="W412" s="194"/>
      <c r="X412" s="194"/>
      <c r="Y412" s="194"/>
      <c r="Z412" s="194"/>
      <c r="AA412" s="194"/>
      <c r="AB412" s="194"/>
      <c r="AC412" s="194"/>
      <c r="AD412" s="194"/>
      <c r="AE412" s="194"/>
      <c r="AF412" s="194"/>
      <c r="AG412" s="194"/>
      <c r="AH412" s="194"/>
      <c r="AI412" s="194"/>
      <c r="AJ412" s="194"/>
      <c r="AK412" s="194"/>
      <c r="AL412" s="194"/>
      <c r="AM412" s="194"/>
      <c r="AN412" s="194"/>
      <c r="AO412" s="194"/>
      <c r="AP412" s="194"/>
      <c r="AQ412" s="194"/>
      <c r="AR412" s="194"/>
      <c r="AS412" s="194"/>
      <c r="AT412" s="194"/>
      <c r="AU412" s="194"/>
      <c r="AV412" s="194"/>
      <c r="AW412" s="194"/>
      <c r="AX412" s="194"/>
      <c r="AY412" s="194"/>
      <c r="AZ412" s="194"/>
      <c r="BA412" s="194"/>
      <c r="BB412" s="194"/>
      <c r="BC412" s="194"/>
      <c r="BD412" s="194"/>
      <c r="BE412" s="194"/>
      <c r="BF412" s="194"/>
      <c r="BG412" s="194"/>
      <c r="BH412" s="194"/>
      <c r="BI412" s="194"/>
      <c r="BJ412" s="194"/>
      <c r="BK412" s="194"/>
      <c r="BL412" s="194"/>
      <c r="BM412" s="194"/>
      <c r="BN412" s="194"/>
      <c r="BO412" s="194"/>
      <c r="BP412" s="194"/>
      <c r="BQ412" s="194"/>
    </row>
    <row r="413" spans="1:69" x14ac:dyDescent="0.25">
      <c r="A413" s="194"/>
      <c r="B413" s="194"/>
      <c r="C413" s="194"/>
      <c r="D413" s="194"/>
      <c r="E413" s="194"/>
      <c r="F413" s="194"/>
      <c r="G413" s="194"/>
      <c r="H413" s="194"/>
      <c r="I413" s="194"/>
      <c r="J413" s="194"/>
      <c r="K413" s="194"/>
      <c r="L413" s="194"/>
      <c r="M413" s="194"/>
      <c r="N413" s="194"/>
      <c r="O413" s="194"/>
      <c r="P413" s="194"/>
      <c r="Q413" s="194"/>
      <c r="R413" s="194"/>
      <c r="S413" s="194"/>
      <c r="T413" s="194"/>
      <c r="U413" s="194"/>
      <c r="V413" s="194"/>
      <c r="W413" s="194"/>
      <c r="X413" s="194"/>
      <c r="Y413" s="194"/>
      <c r="Z413" s="194"/>
      <c r="AA413" s="194"/>
      <c r="AB413" s="194"/>
      <c r="AC413" s="194"/>
      <c r="AD413" s="194"/>
      <c r="AE413" s="194"/>
      <c r="AF413" s="194"/>
      <c r="AG413" s="194"/>
      <c r="AH413" s="194"/>
      <c r="AI413" s="194"/>
      <c r="AJ413" s="194"/>
      <c r="AK413" s="194"/>
      <c r="AL413" s="194"/>
      <c r="AM413" s="194"/>
      <c r="AN413" s="194"/>
      <c r="AO413" s="194"/>
      <c r="AP413" s="194"/>
      <c r="AQ413" s="194"/>
      <c r="AR413" s="194"/>
      <c r="AS413" s="194"/>
      <c r="AT413" s="194"/>
      <c r="AU413" s="194"/>
      <c r="AV413" s="194"/>
      <c r="AW413" s="194"/>
      <c r="AX413" s="194"/>
      <c r="AY413" s="194"/>
      <c r="AZ413" s="194"/>
      <c r="BA413" s="194"/>
      <c r="BB413" s="194"/>
      <c r="BC413" s="194"/>
      <c r="BD413" s="194"/>
      <c r="BE413" s="194"/>
      <c r="BF413" s="194"/>
      <c r="BG413" s="194"/>
      <c r="BH413" s="194"/>
      <c r="BI413" s="194"/>
      <c r="BJ413" s="194"/>
      <c r="BK413" s="194"/>
      <c r="BL413" s="194"/>
      <c r="BM413" s="194"/>
      <c r="BN413" s="194"/>
      <c r="BO413" s="194"/>
      <c r="BP413" s="194"/>
      <c r="BQ413" s="194"/>
    </row>
    <row r="414" spans="1:69" x14ac:dyDescent="0.25">
      <c r="A414" s="194"/>
      <c r="B414" s="194"/>
      <c r="C414" s="194"/>
      <c r="D414" s="194"/>
      <c r="E414" s="194"/>
      <c r="F414" s="194"/>
      <c r="G414" s="194"/>
      <c r="H414" s="194"/>
      <c r="I414" s="194"/>
      <c r="J414" s="194"/>
      <c r="K414" s="194"/>
      <c r="L414" s="194"/>
      <c r="M414" s="194"/>
      <c r="N414" s="194"/>
      <c r="O414" s="194"/>
      <c r="P414" s="194"/>
      <c r="Q414" s="194"/>
      <c r="R414" s="194"/>
      <c r="S414" s="194"/>
      <c r="T414" s="194"/>
      <c r="U414" s="194"/>
      <c r="V414" s="194"/>
      <c r="W414" s="194"/>
      <c r="X414" s="194"/>
      <c r="Y414" s="194"/>
      <c r="Z414" s="194"/>
      <c r="AA414" s="194"/>
      <c r="AB414" s="194"/>
      <c r="AC414" s="194"/>
      <c r="AD414" s="194"/>
      <c r="AE414" s="194"/>
      <c r="AF414" s="194"/>
      <c r="AG414" s="194"/>
      <c r="AH414" s="194"/>
      <c r="AI414" s="194"/>
      <c r="AJ414" s="194"/>
      <c r="AK414" s="194"/>
      <c r="AL414" s="194"/>
      <c r="AM414" s="194"/>
      <c r="AN414" s="194"/>
      <c r="AO414" s="194"/>
      <c r="AP414" s="194"/>
      <c r="AQ414" s="194"/>
      <c r="AR414" s="194"/>
      <c r="AS414" s="194"/>
      <c r="AT414" s="194"/>
      <c r="AU414" s="194"/>
      <c r="AV414" s="194"/>
      <c r="AW414" s="194"/>
      <c r="AX414" s="194"/>
      <c r="AY414" s="194"/>
      <c r="AZ414" s="194"/>
      <c r="BA414" s="194"/>
      <c r="BB414" s="194"/>
      <c r="BC414" s="194"/>
      <c r="BD414" s="194"/>
      <c r="BE414" s="194"/>
      <c r="BF414" s="194"/>
      <c r="BG414" s="194"/>
      <c r="BH414" s="194"/>
      <c r="BI414" s="194"/>
      <c r="BJ414" s="194"/>
      <c r="BK414" s="194"/>
      <c r="BL414" s="194"/>
      <c r="BM414" s="194"/>
      <c r="BN414" s="194"/>
      <c r="BO414" s="194"/>
      <c r="BP414" s="194"/>
      <c r="BQ414" s="194"/>
    </row>
    <row r="415" spans="1:69" x14ac:dyDescent="0.25">
      <c r="A415" s="194"/>
      <c r="B415" s="194"/>
      <c r="C415" s="194"/>
      <c r="D415" s="194"/>
      <c r="E415" s="194"/>
      <c r="F415" s="194"/>
      <c r="G415" s="194"/>
      <c r="H415" s="194"/>
      <c r="I415" s="194"/>
      <c r="J415" s="194"/>
      <c r="K415" s="194"/>
      <c r="L415" s="194"/>
      <c r="M415" s="194"/>
      <c r="N415" s="194"/>
      <c r="O415" s="194"/>
      <c r="P415" s="194"/>
      <c r="Q415" s="194"/>
      <c r="R415" s="194"/>
      <c r="S415" s="194"/>
      <c r="T415" s="194"/>
      <c r="U415" s="194"/>
      <c r="V415" s="194"/>
      <c r="W415" s="194"/>
      <c r="X415" s="194"/>
      <c r="Y415" s="194"/>
      <c r="Z415" s="194"/>
      <c r="AA415" s="194"/>
      <c r="AB415" s="194"/>
      <c r="AC415" s="194"/>
      <c r="AD415" s="194"/>
      <c r="AE415" s="194"/>
      <c r="AF415" s="194"/>
      <c r="AG415" s="194"/>
      <c r="AH415" s="194"/>
      <c r="AI415" s="194"/>
      <c r="AJ415" s="194"/>
      <c r="AK415" s="194"/>
      <c r="AL415" s="194"/>
      <c r="AM415" s="194"/>
      <c r="AN415" s="194"/>
      <c r="AO415" s="194"/>
      <c r="AP415" s="194"/>
      <c r="AQ415" s="194"/>
      <c r="AR415" s="194"/>
      <c r="AS415" s="194"/>
      <c r="AT415" s="194"/>
      <c r="AU415" s="194"/>
      <c r="AV415" s="194"/>
      <c r="AW415" s="194"/>
      <c r="AX415" s="194"/>
      <c r="AY415" s="194"/>
      <c r="AZ415" s="194"/>
      <c r="BA415" s="194"/>
      <c r="BB415" s="194"/>
      <c r="BC415" s="194"/>
      <c r="BD415" s="194"/>
      <c r="BE415" s="194"/>
      <c r="BF415" s="194"/>
      <c r="BG415" s="194"/>
      <c r="BH415" s="194"/>
      <c r="BI415" s="194"/>
      <c r="BJ415" s="194"/>
      <c r="BK415" s="194"/>
      <c r="BL415" s="194"/>
      <c r="BM415" s="194"/>
      <c r="BN415" s="194"/>
      <c r="BO415" s="194"/>
      <c r="BP415" s="194"/>
      <c r="BQ415" s="194"/>
    </row>
    <row r="416" spans="1:69" x14ac:dyDescent="0.25">
      <c r="A416" s="194"/>
      <c r="B416" s="194"/>
      <c r="C416" s="194"/>
      <c r="D416" s="194"/>
      <c r="E416" s="194"/>
      <c r="F416" s="194"/>
      <c r="G416" s="194"/>
      <c r="H416" s="194"/>
      <c r="I416" s="194"/>
      <c r="J416" s="194"/>
      <c r="K416" s="194"/>
      <c r="L416" s="194"/>
      <c r="M416" s="194"/>
      <c r="N416" s="194"/>
      <c r="O416" s="194"/>
      <c r="P416" s="194"/>
      <c r="Q416" s="194"/>
      <c r="R416" s="194"/>
      <c r="S416" s="194"/>
      <c r="T416" s="194"/>
      <c r="U416" s="194"/>
      <c r="V416" s="194"/>
      <c r="W416" s="194"/>
      <c r="X416" s="194"/>
      <c r="Y416" s="194"/>
      <c r="Z416" s="194"/>
      <c r="AA416" s="194"/>
      <c r="AB416" s="194"/>
      <c r="AC416" s="194"/>
      <c r="AD416" s="194"/>
      <c r="AE416" s="194"/>
      <c r="AF416" s="194"/>
      <c r="AG416" s="194"/>
      <c r="AH416" s="194"/>
      <c r="AI416" s="194"/>
      <c r="AJ416" s="194"/>
      <c r="AK416" s="194"/>
      <c r="AL416" s="194"/>
      <c r="AM416" s="194"/>
      <c r="AN416" s="194"/>
      <c r="AO416" s="194"/>
      <c r="AP416" s="194"/>
      <c r="AQ416" s="194"/>
      <c r="AR416" s="194"/>
      <c r="AS416" s="194"/>
      <c r="AT416" s="194"/>
      <c r="AU416" s="194"/>
      <c r="AV416" s="194"/>
      <c r="AW416" s="194"/>
      <c r="AX416" s="194"/>
      <c r="AY416" s="194"/>
      <c r="AZ416" s="194"/>
      <c r="BA416" s="194"/>
      <c r="BB416" s="194"/>
      <c r="BC416" s="194"/>
      <c r="BD416" s="194"/>
      <c r="BE416" s="194"/>
      <c r="BF416" s="194"/>
      <c r="BG416" s="194"/>
      <c r="BH416" s="194"/>
      <c r="BI416" s="194"/>
      <c r="BJ416" s="194"/>
      <c r="BK416" s="194"/>
      <c r="BL416" s="194"/>
      <c r="BM416" s="194"/>
      <c r="BN416" s="194"/>
      <c r="BO416" s="194"/>
      <c r="BP416" s="194"/>
      <c r="BQ416" s="194"/>
    </row>
    <row r="417" spans="1:69" x14ac:dyDescent="0.25">
      <c r="A417" s="194"/>
      <c r="B417" s="194"/>
      <c r="C417" s="194"/>
      <c r="D417" s="194"/>
      <c r="E417" s="194"/>
      <c r="F417" s="194"/>
      <c r="G417" s="194"/>
      <c r="H417" s="194"/>
      <c r="I417" s="194"/>
      <c r="J417" s="194"/>
      <c r="K417" s="194"/>
      <c r="L417" s="194"/>
      <c r="M417" s="194"/>
      <c r="N417" s="194"/>
      <c r="O417" s="194"/>
      <c r="P417" s="194"/>
      <c r="Q417" s="194"/>
      <c r="R417" s="194"/>
      <c r="S417" s="194"/>
      <c r="T417" s="194"/>
      <c r="U417" s="194"/>
      <c r="V417" s="194"/>
      <c r="W417" s="194"/>
      <c r="X417" s="194"/>
      <c r="Y417" s="194"/>
      <c r="Z417" s="194"/>
      <c r="AA417" s="194"/>
      <c r="AB417" s="194"/>
      <c r="AC417" s="194"/>
      <c r="AD417" s="194"/>
      <c r="AE417" s="194"/>
      <c r="AF417" s="194"/>
      <c r="AG417" s="194"/>
      <c r="AH417" s="194"/>
      <c r="AI417" s="194"/>
      <c r="AJ417" s="194"/>
      <c r="AK417" s="194"/>
      <c r="AL417" s="194"/>
      <c r="AM417" s="194"/>
      <c r="AN417" s="194"/>
      <c r="AO417" s="194"/>
      <c r="AP417" s="194"/>
      <c r="AQ417" s="194"/>
      <c r="AR417" s="194"/>
      <c r="AS417" s="194"/>
      <c r="AT417" s="194"/>
      <c r="AU417" s="194"/>
      <c r="AV417" s="194"/>
      <c r="AW417" s="194"/>
      <c r="AX417" s="194"/>
      <c r="AY417" s="194"/>
      <c r="AZ417" s="194"/>
      <c r="BA417" s="194"/>
      <c r="BB417" s="194"/>
      <c r="BC417" s="194"/>
      <c r="BD417" s="194"/>
      <c r="BE417" s="194"/>
      <c r="BF417" s="194"/>
      <c r="BG417" s="194"/>
      <c r="BH417" s="194"/>
      <c r="BI417" s="194"/>
      <c r="BJ417" s="194"/>
      <c r="BK417" s="194"/>
      <c r="BL417" s="194"/>
      <c r="BM417" s="194"/>
      <c r="BN417" s="194"/>
      <c r="BO417" s="194"/>
      <c r="BP417" s="194"/>
      <c r="BQ417" s="194"/>
    </row>
    <row r="418" spans="1:69" x14ac:dyDescent="0.25">
      <c r="A418" s="194"/>
      <c r="B418" s="194"/>
      <c r="C418" s="194"/>
      <c r="D418" s="194"/>
      <c r="E418" s="194"/>
      <c r="F418" s="194"/>
      <c r="G418" s="194"/>
      <c r="H418" s="194"/>
      <c r="I418" s="194"/>
      <c r="J418" s="194"/>
      <c r="K418" s="194"/>
      <c r="L418" s="194"/>
      <c r="M418" s="194"/>
      <c r="N418" s="194"/>
      <c r="O418" s="194"/>
      <c r="P418" s="194"/>
      <c r="Q418" s="194"/>
      <c r="R418" s="194"/>
      <c r="S418" s="194"/>
      <c r="T418" s="194"/>
      <c r="U418" s="194"/>
      <c r="V418" s="194"/>
      <c r="W418" s="194"/>
      <c r="X418" s="194"/>
      <c r="Y418" s="194"/>
      <c r="Z418" s="194"/>
      <c r="AA418" s="194"/>
      <c r="AB418" s="194"/>
      <c r="AC418" s="194"/>
      <c r="AD418" s="194"/>
      <c r="AE418" s="194"/>
      <c r="AF418" s="194"/>
      <c r="AG418" s="194"/>
      <c r="AH418" s="194"/>
      <c r="AI418" s="194"/>
      <c r="AJ418" s="194"/>
      <c r="AK418" s="194"/>
      <c r="AL418" s="194"/>
      <c r="AM418" s="194"/>
      <c r="AN418" s="194"/>
      <c r="AO418" s="194"/>
      <c r="AP418" s="194"/>
      <c r="AQ418" s="194"/>
      <c r="AR418" s="194"/>
      <c r="AS418" s="194"/>
      <c r="AT418" s="194"/>
      <c r="AU418" s="194"/>
      <c r="AV418" s="194"/>
      <c r="AW418" s="194"/>
      <c r="AX418" s="194"/>
      <c r="AY418" s="194"/>
      <c r="AZ418" s="194"/>
      <c r="BA418" s="194"/>
      <c r="BB418" s="194"/>
      <c r="BC418" s="194"/>
      <c r="BD418" s="194"/>
      <c r="BE418" s="194"/>
      <c r="BF418" s="194"/>
      <c r="BG418" s="194"/>
      <c r="BH418" s="194"/>
      <c r="BI418" s="194"/>
      <c r="BJ418" s="194"/>
      <c r="BK418" s="194"/>
      <c r="BL418" s="194"/>
      <c r="BM418" s="194"/>
      <c r="BN418" s="194"/>
      <c r="BO418" s="194"/>
      <c r="BP418" s="194"/>
      <c r="BQ418" s="194"/>
    </row>
    <row r="419" spans="1:69" x14ac:dyDescent="0.25">
      <c r="A419" s="194"/>
      <c r="B419" s="194"/>
      <c r="C419" s="194"/>
      <c r="D419" s="194"/>
      <c r="E419" s="194"/>
      <c r="F419" s="194"/>
      <c r="G419" s="194"/>
      <c r="H419" s="194"/>
      <c r="I419" s="194"/>
      <c r="J419" s="194"/>
      <c r="K419" s="194"/>
      <c r="L419" s="194"/>
      <c r="M419" s="194"/>
      <c r="N419" s="194"/>
      <c r="O419" s="194"/>
      <c r="P419" s="194"/>
      <c r="Q419" s="194"/>
      <c r="R419" s="194"/>
      <c r="S419" s="194"/>
      <c r="T419" s="194"/>
      <c r="U419" s="194"/>
      <c r="V419" s="194"/>
      <c r="W419" s="194"/>
      <c r="X419" s="194"/>
      <c r="Y419" s="194"/>
      <c r="Z419" s="194"/>
      <c r="AA419" s="194"/>
      <c r="AB419" s="194"/>
      <c r="AC419" s="194"/>
      <c r="AD419" s="194"/>
      <c r="AE419" s="194"/>
      <c r="AF419" s="194"/>
      <c r="AG419" s="194"/>
      <c r="AH419" s="194"/>
      <c r="AI419" s="194"/>
      <c r="AJ419" s="194"/>
      <c r="AK419" s="194"/>
      <c r="AL419" s="194"/>
      <c r="AM419" s="194"/>
      <c r="AN419" s="194"/>
      <c r="AO419" s="194"/>
      <c r="AP419" s="194"/>
      <c r="AQ419" s="194"/>
      <c r="AR419" s="194"/>
      <c r="AS419" s="194"/>
      <c r="AT419" s="194"/>
      <c r="AU419" s="194"/>
      <c r="AV419" s="194"/>
      <c r="AW419" s="194"/>
      <c r="AX419" s="194"/>
      <c r="AY419" s="194"/>
      <c r="AZ419" s="194"/>
      <c r="BA419" s="194"/>
      <c r="BB419" s="194"/>
      <c r="BC419" s="194"/>
      <c r="BD419" s="194"/>
      <c r="BE419" s="194"/>
      <c r="BF419" s="194"/>
      <c r="BG419" s="194"/>
      <c r="BH419" s="194"/>
      <c r="BI419" s="194"/>
      <c r="BJ419" s="194"/>
      <c r="BK419" s="194"/>
      <c r="BL419" s="194"/>
      <c r="BM419" s="194"/>
      <c r="BN419" s="194"/>
      <c r="BO419" s="194"/>
      <c r="BP419" s="194"/>
      <c r="BQ419" s="194"/>
    </row>
    <row r="420" spans="1:69" x14ac:dyDescent="0.25">
      <c r="A420" s="194"/>
      <c r="B420" s="194"/>
      <c r="C420" s="194"/>
      <c r="D420" s="194"/>
      <c r="E420" s="194"/>
      <c r="F420" s="194"/>
      <c r="G420" s="194"/>
      <c r="H420" s="194"/>
      <c r="I420" s="194"/>
      <c r="J420" s="194"/>
      <c r="K420" s="194"/>
      <c r="L420" s="194"/>
      <c r="M420" s="194"/>
      <c r="N420" s="194"/>
      <c r="O420" s="194"/>
      <c r="P420" s="194"/>
      <c r="Q420" s="194"/>
      <c r="R420" s="194"/>
      <c r="S420" s="194"/>
      <c r="T420" s="194"/>
      <c r="U420" s="194"/>
      <c r="V420" s="194"/>
      <c r="W420" s="194"/>
      <c r="X420" s="194"/>
      <c r="Y420" s="194"/>
      <c r="Z420" s="194"/>
      <c r="AA420" s="194"/>
      <c r="AB420" s="194"/>
      <c r="AC420" s="194"/>
      <c r="AD420" s="194"/>
      <c r="AE420" s="194"/>
      <c r="AF420" s="194"/>
      <c r="AG420" s="194"/>
      <c r="AH420" s="194"/>
      <c r="AI420" s="194"/>
      <c r="AJ420" s="194"/>
      <c r="AK420" s="194"/>
      <c r="AL420" s="194"/>
      <c r="AM420" s="194"/>
      <c r="AN420" s="194"/>
      <c r="AO420" s="194"/>
      <c r="AP420" s="194"/>
      <c r="AQ420" s="194"/>
      <c r="AR420" s="194"/>
      <c r="AS420" s="194"/>
      <c r="AT420" s="194"/>
      <c r="AU420" s="194"/>
      <c r="AV420" s="194"/>
      <c r="AW420" s="194"/>
      <c r="AX420" s="194"/>
      <c r="AY420" s="194"/>
      <c r="AZ420" s="194"/>
      <c r="BA420" s="194"/>
      <c r="BB420" s="194"/>
      <c r="BC420" s="194"/>
      <c r="BD420" s="194"/>
      <c r="BE420" s="194"/>
      <c r="BF420" s="194"/>
      <c r="BG420" s="194"/>
      <c r="BH420" s="194"/>
      <c r="BI420" s="194"/>
      <c r="BJ420" s="194"/>
      <c r="BK420" s="194"/>
      <c r="BL420" s="194"/>
      <c r="BM420" s="194"/>
      <c r="BN420" s="194"/>
      <c r="BO420" s="194"/>
      <c r="BP420" s="194"/>
      <c r="BQ420" s="194"/>
    </row>
    <row r="421" spans="1:69" x14ac:dyDescent="0.25">
      <c r="A421" s="194"/>
      <c r="B421" s="194"/>
      <c r="C421" s="194"/>
      <c r="D421" s="194"/>
      <c r="E421" s="194"/>
      <c r="F421" s="194"/>
      <c r="G421" s="194"/>
      <c r="H421" s="194"/>
      <c r="I421" s="194"/>
      <c r="J421" s="194"/>
      <c r="K421" s="194"/>
      <c r="L421" s="194"/>
      <c r="M421" s="194"/>
      <c r="N421" s="194"/>
      <c r="O421" s="194"/>
      <c r="P421" s="194"/>
      <c r="Q421" s="194"/>
      <c r="R421" s="194"/>
      <c r="S421" s="194"/>
      <c r="T421" s="194"/>
      <c r="U421" s="194"/>
      <c r="V421" s="194"/>
      <c r="W421" s="194"/>
      <c r="X421" s="194"/>
      <c r="Y421" s="194"/>
      <c r="Z421" s="194"/>
      <c r="AA421" s="194"/>
      <c r="AB421" s="194"/>
      <c r="AC421" s="194"/>
      <c r="AD421" s="194"/>
      <c r="AE421" s="194"/>
      <c r="AF421" s="194"/>
      <c r="AG421" s="194"/>
      <c r="AH421" s="194"/>
      <c r="AI421" s="194"/>
      <c r="AJ421" s="194"/>
      <c r="AK421" s="194"/>
      <c r="AL421" s="194"/>
      <c r="AM421" s="194"/>
      <c r="AN421" s="194"/>
      <c r="AO421" s="194"/>
      <c r="AP421" s="194"/>
      <c r="AQ421" s="194"/>
      <c r="AR421" s="194"/>
      <c r="AS421" s="194"/>
      <c r="AT421" s="194"/>
      <c r="AU421" s="194"/>
      <c r="AV421" s="194"/>
      <c r="AW421" s="194"/>
      <c r="AX421" s="194"/>
      <c r="AY421" s="194"/>
      <c r="AZ421" s="194"/>
      <c r="BA421" s="194"/>
      <c r="BB421" s="194"/>
      <c r="BC421" s="194"/>
      <c r="BD421" s="194"/>
      <c r="BE421" s="194"/>
      <c r="BF421" s="194"/>
      <c r="BG421" s="194"/>
      <c r="BH421" s="194"/>
      <c r="BI421" s="194"/>
      <c r="BJ421" s="194"/>
      <c r="BK421" s="194"/>
      <c r="BL421" s="194"/>
      <c r="BM421" s="194"/>
      <c r="BN421" s="194"/>
      <c r="BO421" s="194"/>
      <c r="BP421" s="194"/>
      <c r="BQ421" s="194"/>
    </row>
    <row r="422" spans="1:69" x14ac:dyDescent="0.25">
      <c r="A422" s="194"/>
      <c r="B422" s="194"/>
      <c r="C422" s="194"/>
      <c r="D422" s="194"/>
      <c r="E422" s="194"/>
      <c r="F422" s="194"/>
      <c r="G422" s="194"/>
      <c r="H422" s="194"/>
      <c r="I422" s="194"/>
      <c r="J422" s="194"/>
      <c r="K422" s="194"/>
      <c r="L422" s="194"/>
      <c r="M422" s="194"/>
      <c r="N422" s="194"/>
      <c r="O422" s="194"/>
      <c r="P422" s="194"/>
      <c r="Q422" s="194"/>
      <c r="R422" s="194"/>
      <c r="S422" s="194"/>
      <c r="T422" s="194"/>
      <c r="U422" s="194"/>
      <c r="V422" s="194"/>
      <c r="W422" s="194"/>
      <c r="X422" s="194"/>
      <c r="Y422" s="194"/>
      <c r="Z422" s="194"/>
      <c r="AA422" s="194"/>
      <c r="AB422" s="194"/>
      <c r="AC422" s="194"/>
      <c r="AD422" s="194"/>
      <c r="AE422" s="194"/>
      <c r="AF422" s="194"/>
      <c r="AG422" s="194"/>
      <c r="AH422" s="194"/>
      <c r="AI422" s="194"/>
      <c r="AJ422" s="194"/>
      <c r="AK422" s="194"/>
      <c r="AL422" s="194"/>
      <c r="AM422" s="194"/>
      <c r="AN422" s="194"/>
      <c r="AO422" s="194"/>
      <c r="AP422" s="194"/>
      <c r="AQ422" s="194"/>
      <c r="AR422" s="194"/>
      <c r="AS422" s="194"/>
      <c r="AT422" s="194"/>
      <c r="AU422" s="194"/>
      <c r="AV422" s="194"/>
      <c r="AW422" s="194"/>
      <c r="AX422" s="194"/>
      <c r="AY422" s="194"/>
      <c r="AZ422" s="194"/>
      <c r="BA422" s="194"/>
      <c r="BB422" s="194"/>
      <c r="BC422" s="194"/>
      <c r="BD422" s="194"/>
      <c r="BE422" s="194"/>
      <c r="BF422" s="194"/>
      <c r="BG422" s="194"/>
      <c r="BH422" s="194"/>
      <c r="BI422" s="194"/>
      <c r="BJ422" s="194"/>
      <c r="BK422" s="194"/>
      <c r="BL422" s="194"/>
      <c r="BM422" s="194"/>
      <c r="BN422" s="194"/>
      <c r="BO422" s="194"/>
      <c r="BP422" s="194"/>
      <c r="BQ422" s="194"/>
    </row>
    <row r="423" spans="1:69" x14ac:dyDescent="0.25">
      <c r="A423" s="194"/>
      <c r="B423" s="194"/>
      <c r="C423" s="194"/>
      <c r="D423" s="194"/>
      <c r="E423" s="194"/>
      <c r="F423" s="194"/>
      <c r="G423" s="194"/>
      <c r="H423" s="194"/>
      <c r="I423" s="194"/>
      <c r="J423" s="194"/>
      <c r="K423" s="194"/>
      <c r="L423" s="194"/>
      <c r="M423" s="194"/>
      <c r="N423" s="194"/>
      <c r="O423" s="194"/>
      <c r="P423" s="194"/>
      <c r="Q423" s="194"/>
      <c r="R423" s="194"/>
      <c r="S423" s="194"/>
      <c r="T423" s="194"/>
      <c r="U423" s="194"/>
      <c r="V423" s="194"/>
      <c r="W423" s="194"/>
      <c r="X423" s="194"/>
      <c r="Y423" s="194"/>
      <c r="Z423" s="194"/>
      <c r="AA423" s="194"/>
      <c r="AB423" s="194"/>
      <c r="AC423" s="194"/>
      <c r="AD423" s="194"/>
      <c r="AE423" s="194"/>
      <c r="AF423" s="194"/>
      <c r="AG423" s="194"/>
      <c r="AH423" s="194"/>
      <c r="AI423" s="194"/>
      <c r="AJ423" s="194"/>
      <c r="AK423" s="194"/>
      <c r="AL423" s="194"/>
      <c r="AM423" s="194"/>
      <c r="AN423" s="194"/>
      <c r="AO423" s="194"/>
      <c r="AP423" s="194"/>
      <c r="AQ423" s="194"/>
      <c r="AR423" s="194"/>
      <c r="AS423" s="194"/>
      <c r="AT423" s="194"/>
      <c r="AU423" s="194"/>
      <c r="AV423" s="194"/>
      <c r="AW423" s="194"/>
      <c r="AX423" s="194"/>
      <c r="AY423" s="194"/>
      <c r="AZ423" s="194"/>
      <c r="BA423" s="194"/>
      <c r="BB423" s="194"/>
      <c r="BC423" s="194"/>
      <c r="BD423" s="194"/>
      <c r="BE423" s="194"/>
      <c r="BF423" s="194"/>
      <c r="BG423" s="194"/>
      <c r="BH423" s="194"/>
      <c r="BI423" s="194"/>
      <c r="BJ423" s="194"/>
      <c r="BK423" s="194"/>
      <c r="BL423" s="194"/>
      <c r="BM423" s="194"/>
      <c r="BN423" s="194"/>
      <c r="BO423" s="194"/>
      <c r="BP423" s="194"/>
      <c r="BQ423" s="194"/>
    </row>
    <row r="424" spans="1:69" x14ac:dyDescent="0.25">
      <c r="A424" s="194"/>
      <c r="B424" s="194"/>
      <c r="C424" s="194"/>
      <c r="D424" s="194"/>
      <c r="E424" s="194"/>
      <c r="F424" s="194"/>
      <c r="G424" s="194"/>
      <c r="H424" s="194"/>
      <c r="I424" s="194"/>
      <c r="J424" s="194"/>
      <c r="K424" s="194"/>
      <c r="L424" s="194"/>
      <c r="M424" s="194"/>
      <c r="N424" s="194"/>
      <c r="O424" s="194"/>
      <c r="P424" s="194"/>
      <c r="Q424" s="194"/>
      <c r="R424" s="194"/>
      <c r="S424" s="194"/>
      <c r="T424" s="194"/>
      <c r="U424" s="194"/>
      <c r="V424" s="194"/>
      <c r="W424" s="194"/>
      <c r="X424" s="194"/>
      <c r="Y424" s="194"/>
      <c r="Z424" s="194"/>
      <c r="AA424" s="194"/>
      <c r="AB424" s="194"/>
      <c r="AC424" s="194"/>
      <c r="AD424" s="194"/>
      <c r="AE424" s="194"/>
      <c r="AF424" s="194"/>
      <c r="AG424" s="194"/>
      <c r="AH424" s="194"/>
      <c r="AI424" s="194"/>
      <c r="AJ424" s="194"/>
      <c r="AK424" s="194"/>
      <c r="AL424" s="194"/>
      <c r="AM424" s="194"/>
      <c r="AN424" s="194"/>
      <c r="AO424" s="194"/>
      <c r="AP424" s="194"/>
      <c r="AQ424" s="194"/>
      <c r="AR424" s="194"/>
      <c r="AS424" s="194"/>
      <c r="AT424" s="194"/>
      <c r="AU424" s="194"/>
      <c r="AV424" s="194"/>
      <c r="AW424" s="194"/>
      <c r="AX424" s="194"/>
      <c r="AY424" s="194"/>
      <c r="AZ424" s="194"/>
      <c r="BA424" s="194"/>
      <c r="BB424" s="194"/>
      <c r="BC424" s="194"/>
      <c r="BD424" s="194"/>
      <c r="BE424" s="194"/>
      <c r="BF424" s="194"/>
      <c r="BG424" s="194"/>
      <c r="BH424" s="194"/>
      <c r="BI424" s="194"/>
      <c r="BJ424" s="194"/>
      <c r="BK424" s="194"/>
      <c r="BL424" s="194"/>
      <c r="BM424" s="194"/>
      <c r="BN424" s="194"/>
      <c r="BO424" s="194"/>
      <c r="BP424" s="194"/>
      <c r="BQ424" s="194"/>
    </row>
    <row r="425" spans="1:69" x14ac:dyDescent="0.25">
      <c r="A425" s="194"/>
      <c r="B425" s="194"/>
      <c r="C425" s="194"/>
      <c r="D425" s="194"/>
      <c r="E425" s="194"/>
      <c r="F425" s="194"/>
      <c r="G425" s="194"/>
      <c r="H425" s="194"/>
      <c r="I425" s="194"/>
      <c r="J425" s="194"/>
      <c r="K425" s="194"/>
      <c r="L425" s="194"/>
      <c r="M425" s="194"/>
      <c r="N425" s="194"/>
      <c r="O425" s="194"/>
      <c r="P425" s="194"/>
      <c r="Q425" s="194"/>
      <c r="R425" s="194"/>
      <c r="S425" s="194"/>
      <c r="T425" s="194"/>
      <c r="U425" s="194"/>
      <c r="V425" s="194"/>
      <c r="W425" s="194"/>
      <c r="X425" s="194"/>
      <c r="Y425" s="194"/>
      <c r="Z425" s="194"/>
      <c r="AA425" s="194"/>
      <c r="AB425" s="194"/>
      <c r="AC425" s="194"/>
      <c r="AD425" s="194"/>
      <c r="AE425" s="194"/>
      <c r="AF425" s="194"/>
      <c r="AG425" s="194"/>
      <c r="AH425" s="194"/>
      <c r="AI425" s="194"/>
      <c r="AJ425" s="194"/>
      <c r="AK425" s="194"/>
      <c r="AL425" s="194"/>
      <c r="AM425" s="194"/>
      <c r="AN425" s="194"/>
      <c r="AO425" s="194"/>
      <c r="AP425" s="194"/>
      <c r="AQ425" s="194"/>
      <c r="AR425" s="194"/>
      <c r="AS425" s="194"/>
      <c r="AT425" s="194"/>
      <c r="AU425" s="194"/>
      <c r="AV425" s="194"/>
      <c r="AW425" s="194"/>
      <c r="AX425" s="194"/>
      <c r="AY425" s="194"/>
      <c r="AZ425" s="194"/>
      <c r="BA425" s="194"/>
      <c r="BB425" s="194"/>
      <c r="BC425" s="194"/>
      <c r="BD425" s="194"/>
      <c r="BE425" s="194"/>
      <c r="BF425" s="194"/>
      <c r="BG425" s="194"/>
      <c r="BH425" s="194"/>
      <c r="BI425" s="194"/>
      <c r="BJ425" s="194"/>
      <c r="BK425" s="194"/>
      <c r="BL425" s="194"/>
      <c r="BM425" s="194"/>
      <c r="BN425" s="194"/>
      <c r="BO425" s="194"/>
      <c r="BP425" s="194"/>
      <c r="BQ425" s="194"/>
    </row>
    <row r="426" spans="1:69" x14ac:dyDescent="0.25">
      <c r="A426" s="194"/>
      <c r="B426" s="194"/>
      <c r="C426" s="194"/>
      <c r="D426" s="194"/>
      <c r="E426" s="194"/>
      <c r="F426" s="194"/>
      <c r="G426" s="194"/>
      <c r="H426" s="194"/>
      <c r="I426" s="194"/>
      <c r="J426" s="194"/>
      <c r="K426" s="194"/>
      <c r="L426" s="194"/>
      <c r="M426" s="194"/>
      <c r="N426" s="194"/>
      <c r="O426" s="194"/>
      <c r="P426" s="194"/>
      <c r="Q426" s="194"/>
      <c r="R426" s="194"/>
      <c r="S426" s="194"/>
      <c r="T426" s="194"/>
      <c r="U426" s="194"/>
      <c r="V426" s="194"/>
      <c r="W426" s="194"/>
      <c r="X426" s="194"/>
      <c r="Y426" s="194"/>
      <c r="Z426" s="194"/>
      <c r="AA426" s="194"/>
      <c r="AB426" s="194"/>
      <c r="AC426" s="194"/>
      <c r="AD426" s="194"/>
      <c r="AE426" s="194"/>
      <c r="AF426" s="194"/>
      <c r="AG426" s="194"/>
      <c r="AH426" s="194"/>
      <c r="AI426" s="194"/>
      <c r="AJ426" s="194"/>
      <c r="AK426" s="194"/>
      <c r="AL426" s="194"/>
      <c r="AM426" s="194"/>
      <c r="AN426" s="194"/>
      <c r="AO426" s="194"/>
      <c r="AP426" s="194"/>
      <c r="AQ426" s="194"/>
      <c r="AR426" s="194"/>
      <c r="AS426" s="194"/>
      <c r="AT426" s="194"/>
      <c r="AU426" s="194"/>
      <c r="AV426" s="194"/>
      <c r="AW426" s="194"/>
      <c r="AX426" s="194"/>
      <c r="AY426" s="194"/>
      <c r="AZ426" s="194"/>
      <c r="BA426" s="194"/>
      <c r="BB426" s="194"/>
      <c r="BC426" s="194"/>
      <c r="BD426" s="194"/>
      <c r="BE426" s="194"/>
      <c r="BF426" s="194"/>
      <c r="BG426" s="194"/>
      <c r="BH426" s="194"/>
      <c r="BI426" s="194"/>
      <c r="BJ426" s="194"/>
      <c r="BK426" s="194"/>
      <c r="BL426" s="194"/>
      <c r="BM426" s="194"/>
      <c r="BN426" s="194"/>
      <c r="BO426" s="194"/>
      <c r="BP426" s="194"/>
      <c r="BQ426" s="194"/>
    </row>
    <row r="427" spans="1:69" x14ac:dyDescent="0.25">
      <c r="A427" s="194"/>
      <c r="B427" s="194"/>
      <c r="C427" s="194"/>
      <c r="D427" s="194"/>
      <c r="E427" s="194"/>
      <c r="F427" s="194"/>
      <c r="G427" s="194"/>
      <c r="H427" s="194"/>
      <c r="I427" s="194"/>
      <c r="J427" s="194"/>
      <c r="K427" s="194"/>
      <c r="L427" s="194"/>
      <c r="M427" s="194"/>
      <c r="N427" s="194"/>
      <c r="O427" s="194"/>
      <c r="P427" s="194"/>
      <c r="Q427" s="194"/>
      <c r="R427" s="194"/>
      <c r="S427" s="194"/>
      <c r="T427" s="194"/>
      <c r="U427" s="194"/>
      <c r="V427" s="194"/>
      <c r="W427" s="194"/>
      <c r="X427" s="194"/>
      <c r="Y427" s="194"/>
      <c r="Z427" s="194"/>
      <c r="AA427" s="194"/>
      <c r="AB427" s="194"/>
      <c r="AC427" s="194"/>
      <c r="AD427" s="194"/>
      <c r="AE427" s="194"/>
      <c r="AF427" s="194"/>
      <c r="AG427" s="194"/>
      <c r="AH427" s="194"/>
      <c r="AI427" s="194"/>
      <c r="AJ427" s="194"/>
      <c r="AK427" s="194"/>
      <c r="AL427" s="194"/>
      <c r="AM427" s="194"/>
      <c r="AN427" s="194"/>
      <c r="AO427" s="194"/>
      <c r="AP427" s="194"/>
      <c r="AQ427" s="194"/>
      <c r="AR427" s="194"/>
      <c r="AS427" s="194"/>
      <c r="AT427" s="194"/>
      <c r="AU427" s="194"/>
      <c r="AV427" s="194"/>
      <c r="AW427" s="194"/>
      <c r="AX427" s="194"/>
      <c r="AY427" s="194"/>
      <c r="AZ427" s="194"/>
      <c r="BA427" s="194"/>
      <c r="BB427" s="194"/>
      <c r="BC427" s="194"/>
      <c r="BD427" s="194"/>
      <c r="BE427" s="194"/>
      <c r="BF427" s="194"/>
      <c r="BG427" s="194"/>
      <c r="BH427" s="194"/>
      <c r="BI427" s="194"/>
      <c r="BJ427" s="194"/>
      <c r="BK427" s="194"/>
      <c r="BL427" s="194"/>
      <c r="BM427" s="194"/>
      <c r="BN427" s="194"/>
      <c r="BO427" s="194"/>
      <c r="BP427" s="194"/>
      <c r="BQ427" s="194"/>
    </row>
    <row r="428" spans="1:69" x14ac:dyDescent="0.25">
      <c r="A428" s="194"/>
      <c r="B428" s="194"/>
      <c r="C428" s="194"/>
      <c r="D428" s="194"/>
      <c r="E428" s="194"/>
      <c r="F428" s="194"/>
      <c r="G428" s="194"/>
      <c r="H428" s="194"/>
      <c r="I428" s="194"/>
      <c r="J428" s="194"/>
      <c r="K428" s="194"/>
      <c r="L428" s="194"/>
      <c r="M428" s="194"/>
      <c r="N428" s="194"/>
      <c r="O428" s="194"/>
      <c r="P428" s="194"/>
      <c r="Q428" s="194"/>
      <c r="R428" s="194"/>
      <c r="S428" s="194"/>
      <c r="T428" s="194"/>
      <c r="U428" s="194"/>
      <c r="V428" s="194"/>
      <c r="W428" s="194"/>
      <c r="X428" s="194"/>
      <c r="Y428" s="194"/>
      <c r="Z428" s="194"/>
      <c r="AA428" s="194"/>
      <c r="AB428" s="194"/>
      <c r="AC428" s="194"/>
      <c r="AD428" s="194"/>
      <c r="AE428" s="194"/>
      <c r="AF428" s="194"/>
      <c r="AG428" s="194"/>
      <c r="AH428" s="194"/>
      <c r="AI428" s="194"/>
      <c r="AJ428" s="194"/>
      <c r="AK428" s="194"/>
      <c r="AL428" s="194"/>
      <c r="AM428" s="194"/>
      <c r="AN428" s="194"/>
      <c r="AO428" s="194"/>
      <c r="AP428" s="194"/>
      <c r="AQ428" s="194"/>
      <c r="AR428" s="194"/>
      <c r="AS428" s="194"/>
      <c r="AT428" s="194"/>
      <c r="AU428" s="194"/>
      <c r="AV428" s="194"/>
      <c r="AW428" s="194"/>
      <c r="AX428" s="194"/>
      <c r="AY428" s="194"/>
      <c r="AZ428" s="194"/>
      <c r="BA428" s="194"/>
      <c r="BB428" s="194"/>
      <c r="BC428" s="194"/>
      <c r="BD428" s="194"/>
      <c r="BE428" s="194"/>
      <c r="BF428" s="194"/>
      <c r="BG428" s="194"/>
      <c r="BH428" s="194"/>
      <c r="BI428" s="194"/>
      <c r="BJ428" s="194"/>
      <c r="BK428" s="194"/>
      <c r="BL428" s="194"/>
      <c r="BM428" s="194"/>
      <c r="BN428" s="194"/>
      <c r="BO428" s="194"/>
      <c r="BP428" s="194"/>
      <c r="BQ428" s="194"/>
    </row>
    <row r="429" spans="1:69" x14ac:dyDescent="0.25">
      <c r="A429" s="194"/>
      <c r="B429" s="194"/>
      <c r="C429" s="194"/>
      <c r="D429" s="194"/>
      <c r="E429" s="194"/>
      <c r="F429" s="194"/>
      <c r="G429" s="194"/>
      <c r="H429" s="194"/>
      <c r="I429" s="194"/>
      <c r="J429" s="194"/>
      <c r="K429" s="194"/>
      <c r="L429" s="194"/>
      <c r="M429" s="194"/>
      <c r="N429" s="194"/>
      <c r="O429" s="194"/>
      <c r="P429" s="194"/>
      <c r="Q429" s="194"/>
      <c r="R429" s="194"/>
      <c r="S429" s="194"/>
      <c r="T429" s="194"/>
      <c r="U429" s="194"/>
      <c r="V429" s="194"/>
      <c r="W429" s="194"/>
      <c r="X429" s="194"/>
      <c r="Y429" s="194"/>
      <c r="Z429" s="194"/>
      <c r="AA429" s="194"/>
      <c r="AB429" s="194"/>
      <c r="AC429" s="194"/>
      <c r="AD429" s="194"/>
      <c r="AE429" s="194"/>
      <c r="AF429" s="194"/>
      <c r="AG429" s="194"/>
      <c r="AH429" s="194"/>
      <c r="AI429" s="194"/>
      <c r="AJ429" s="194"/>
      <c r="AK429" s="194"/>
      <c r="AL429" s="194"/>
      <c r="AM429" s="194"/>
      <c r="AN429" s="194"/>
      <c r="AO429" s="194"/>
      <c r="AP429" s="194"/>
      <c r="AQ429" s="194"/>
      <c r="AR429" s="194"/>
      <c r="AS429" s="194"/>
      <c r="AT429" s="194"/>
      <c r="AU429" s="194"/>
      <c r="AV429" s="194"/>
      <c r="AW429" s="194"/>
      <c r="AX429" s="194"/>
      <c r="AY429" s="194"/>
      <c r="AZ429" s="194"/>
      <c r="BA429" s="194"/>
      <c r="BB429" s="194"/>
      <c r="BC429" s="194"/>
      <c r="BD429" s="194"/>
      <c r="BE429" s="194"/>
      <c r="BF429" s="194"/>
      <c r="BG429" s="194"/>
      <c r="BH429" s="194"/>
      <c r="BI429" s="194"/>
      <c r="BJ429" s="194"/>
      <c r="BK429" s="194"/>
      <c r="BL429" s="194"/>
      <c r="BM429" s="194"/>
      <c r="BN429" s="194"/>
      <c r="BO429" s="194"/>
      <c r="BP429" s="194"/>
      <c r="BQ429" s="194"/>
    </row>
    <row r="430" spans="1:69" x14ac:dyDescent="0.25">
      <c r="A430" s="194"/>
      <c r="B430" s="194"/>
      <c r="C430" s="194"/>
      <c r="D430" s="194"/>
      <c r="E430" s="194"/>
      <c r="F430" s="194"/>
      <c r="G430" s="194"/>
      <c r="H430" s="194"/>
      <c r="I430" s="194"/>
      <c r="J430" s="194"/>
      <c r="K430" s="194"/>
      <c r="L430" s="194"/>
      <c r="M430" s="194"/>
      <c r="N430" s="194"/>
      <c r="O430" s="194"/>
      <c r="P430" s="194"/>
      <c r="Q430" s="194"/>
      <c r="R430" s="194"/>
      <c r="S430" s="194"/>
      <c r="T430" s="194"/>
      <c r="U430" s="194"/>
      <c r="V430" s="194"/>
      <c r="W430" s="194"/>
      <c r="X430" s="194"/>
      <c r="Y430" s="194"/>
      <c r="Z430" s="194"/>
      <c r="AA430" s="194"/>
      <c r="AB430" s="194"/>
      <c r="AC430" s="194"/>
      <c r="AD430" s="194"/>
      <c r="AE430" s="194"/>
      <c r="AF430" s="194"/>
      <c r="AG430" s="194"/>
      <c r="AH430" s="194"/>
      <c r="AI430" s="194"/>
      <c r="AJ430" s="194"/>
      <c r="AK430" s="194"/>
      <c r="AL430" s="194"/>
      <c r="AM430" s="194"/>
      <c r="AN430" s="194"/>
      <c r="AO430" s="194"/>
      <c r="AP430" s="194"/>
      <c r="AQ430" s="194"/>
      <c r="AR430" s="194"/>
      <c r="AS430" s="194"/>
      <c r="AT430" s="194"/>
      <c r="AU430" s="194"/>
      <c r="AV430" s="194"/>
      <c r="AW430" s="194"/>
      <c r="AX430" s="194"/>
      <c r="AY430" s="194"/>
      <c r="AZ430" s="194"/>
      <c r="BA430" s="194"/>
      <c r="BB430" s="194"/>
      <c r="BC430" s="194"/>
      <c r="BD430" s="194"/>
      <c r="BE430" s="194"/>
      <c r="BF430" s="194"/>
      <c r="BG430" s="194"/>
      <c r="BH430" s="194"/>
      <c r="BI430" s="194"/>
      <c r="BJ430" s="194"/>
      <c r="BK430" s="194"/>
      <c r="BL430" s="194"/>
      <c r="BM430" s="194"/>
      <c r="BN430" s="194"/>
      <c r="BO430" s="194"/>
      <c r="BP430" s="194"/>
      <c r="BQ430" s="194"/>
    </row>
    <row r="431" spans="1:69" x14ac:dyDescent="0.25">
      <c r="A431" s="194"/>
      <c r="B431" s="194"/>
      <c r="C431" s="194"/>
      <c r="D431" s="194"/>
      <c r="E431" s="194"/>
      <c r="F431" s="194"/>
      <c r="G431" s="194"/>
      <c r="H431" s="194"/>
      <c r="I431" s="194"/>
      <c r="J431" s="194"/>
      <c r="K431" s="194"/>
      <c r="L431" s="194"/>
      <c r="M431" s="194"/>
      <c r="N431" s="194"/>
      <c r="O431" s="194"/>
      <c r="P431" s="194"/>
      <c r="Q431" s="194"/>
      <c r="R431" s="194"/>
      <c r="S431" s="194"/>
      <c r="T431" s="194"/>
      <c r="U431" s="194"/>
      <c r="V431" s="194"/>
      <c r="W431" s="194"/>
      <c r="X431" s="194"/>
      <c r="Y431" s="194"/>
      <c r="Z431" s="194"/>
      <c r="AA431" s="194"/>
      <c r="AB431" s="194"/>
      <c r="AC431" s="194"/>
      <c r="AD431" s="194"/>
      <c r="AE431" s="194"/>
      <c r="AF431" s="194"/>
      <c r="AG431" s="194"/>
      <c r="AH431" s="194"/>
      <c r="AI431" s="194"/>
      <c r="AJ431" s="194"/>
      <c r="AK431" s="194"/>
      <c r="AL431" s="194"/>
      <c r="AM431" s="194"/>
      <c r="AN431" s="194"/>
      <c r="AO431" s="194"/>
      <c r="AP431" s="194"/>
      <c r="AQ431" s="194"/>
      <c r="AR431" s="194"/>
      <c r="AS431" s="194"/>
      <c r="AT431" s="194"/>
      <c r="AU431" s="194"/>
      <c r="AV431" s="194"/>
      <c r="AW431" s="194"/>
      <c r="AX431" s="194"/>
      <c r="AY431" s="194"/>
      <c r="AZ431" s="194"/>
      <c r="BA431" s="194"/>
      <c r="BB431" s="194"/>
      <c r="BC431" s="194"/>
      <c r="BD431" s="194"/>
      <c r="BE431" s="194"/>
      <c r="BF431" s="194"/>
      <c r="BG431" s="194"/>
      <c r="BH431" s="194"/>
      <c r="BI431" s="194"/>
      <c r="BJ431" s="194"/>
      <c r="BK431" s="194"/>
      <c r="BL431" s="194"/>
      <c r="BM431" s="194"/>
      <c r="BN431" s="194"/>
      <c r="BO431" s="194"/>
      <c r="BP431" s="194"/>
      <c r="BQ431" s="194"/>
    </row>
    <row r="432" spans="1:69" x14ac:dyDescent="0.25">
      <c r="A432" s="194"/>
      <c r="B432" s="194"/>
      <c r="C432" s="194"/>
      <c r="D432" s="194"/>
      <c r="E432" s="194"/>
      <c r="F432" s="194"/>
      <c r="G432" s="194"/>
      <c r="H432" s="194"/>
      <c r="I432" s="194"/>
      <c r="J432" s="194"/>
      <c r="K432" s="194"/>
      <c r="L432" s="194"/>
      <c r="M432" s="194"/>
      <c r="N432" s="194"/>
      <c r="O432" s="194"/>
      <c r="P432" s="194"/>
      <c r="Q432" s="194"/>
      <c r="R432" s="194"/>
      <c r="S432" s="194"/>
      <c r="T432" s="194"/>
      <c r="U432" s="194"/>
      <c r="V432" s="194"/>
      <c r="W432" s="194"/>
      <c r="X432" s="194"/>
      <c r="Y432" s="194"/>
      <c r="Z432" s="194"/>
      <c r="AA432" s="194"/>
      <c r="AB432" s="194"/>
      <c r="AC432" s="194"/>
      <c r="AD432" s="194"/>
      <c r="AE432" s="194"/>
      <c r="AF432" s="194"/>
      <c r="AG432" s="194"/>
      <c r="AH432" s="194"/>
      <c r="AI432" s="194"/>
      <c r="AJ432" s="194"/>
      <c r="AK432" s="194"/>
      <c r="AL432" s="194"/>
      <c r="AM432" s="194"/>
      <c r="AN432" s="194"/>
      <c r="AO432" s="194"/>
      <c r="AP432" s="194"/>
      <c r="AQ432" s="194"/>
      <c r="AR432" s="194"/>
      <c r="AS432" s="194"/>
      <c r="AT432" s="194"/>
      <c r="AU432" s="194"/>
      <c r="AV432" s="194"/>
      <c r="AW432" s="194"/>
      <c r="AX432" s="194"/>
      <c r="AY432" s="194"/>
      <c r="AZ432" s="194"/>
      <c r="BA432" s="194"/>
      <c r="BB432" s="194"/>
      <c r="BC432" s="194"/>
      <c r="BD432" s="194"/>
      <c r="BE432" s="194"/>
      <c r="BF432" s="194"/>
      <c r="BG432" s="194"/>
      <c r="BH432" s="194"/>
      <c r="BI432" s="194"/>
      <c r="BJ432" s="194"/>
      <c r="BK432" s="194"/>
      <c r="BL432" s="194"/>
      <c r="BM432" s="194"/>
      <c r="BN432" s="194"/>
      <c r="BO432" s="194"/>
      <c r="BP432" s="194"/>
      <c r="BQ432" s="194"/>
    </row>
    <row r="433" spans="1:69" x14ac:dyDescent="0.25">
      <c r="A433" s="194"/>
      <c r="B433" s="194"/>
      <c r="C433" s="194"/>
      <c r="D433" s="194"/>
      <c r="E433" s="194"/>
      <c r="F433" s="194"/>
      <c r="G433" s="194"/>
      <c r="H433" s="194"/>
      <c r="I433" s="194"/>
      <c r="J433" s="194"/>
      <c r="K433" s="194"/>
      <c r="L433" s="194"/>
      <c r="M433" s="194"/>
      <c r="N433" s="194"/>
      <c r="O433" s="194"/>
      <c r="P433" s="194"/>
      <c r="Q433" s="194"/>
      <c r="R433" s="194"/>
      <c r="S433" s="194"/>
      <c r="T433" s="194"/>
      <c r="U433" s="194"/>
      <c r="V433" s="194"/>
      <c r="W433" s="194"/>
      <c r="X433" s="194"/>
      <c r="Y433" s="194"/>
      <c r="Z433" s="194"/>
      <c r="AA433" s="194"/>
      <c r="AB433" s="194"/>
      <c r="AC433" s="194"/>
      <c r="AD433" s="194"/>
      <c r="AE433" s="194"/>
      <c r="AF433" s="194"/>
      <c r="AG433" s="194"/>
      <c r="AH433" s="194"/>
      <c r="AI433" s="194"/>
      <c r="AJ433" s="194"/>
      <c r="AK433" s="194"/>
      <c r="AL433" s="194"/>
      <c r="AM433" s="194"/>
      <c r="AN433" s="194"/>
      <c r="AO433" s="194"/>
      <c r="AP433" s="194"/>
      <c r="AQ433" s="194"/>
      <c r="AR433" s="194"/>
      <c r="AS433" s="194"/>
      <c r="AT433" s="194"/>
      <c r="AU433" s="194"/>
      <c r="AV433" s="194"/>
      <c r="AW433" s="194"/>
      <c r="AX433" s="194"/>
      <c r="AY433" s="194"/>
      <c r="AZ433" s="194"/>
      <c r="BA433" s="194"/>
      <c r="BB433" s="194"/>
      <c r="BC433" s="194"/>
      <c r="BD433" s="194"/>
      <c r="BE433" s="194"/>
      <c r="BF433" s="194"/>
      <c r="BG433" s="194"/>
      <c r="BH433" s="194"/>
      <c r="BI433" s="194"/>
      <c r="BJ433" s="194"/>
      <c r="BK433" s="194"/>
      <c r="BL433" s="194"/>
      <c r="BM433" s="194"/>
      <c r="BN433" s="194"/>
      <c r="BO433" s="194"/>
      <c r="BP433" s="194"/>
      <c r="BQ433" s="194"/>
    </row>
    <row r="434" spans="1:69" x14ac:dyDescent="0.25">
      <c r="A434" s="194"/>
      <c r="B434" s="194"/>
      <c r="C434" s="194"/>
      <c r="D434" s="194"/>
      <c r="E434" s="194"/>
      <c r="F434" s="194"/>
      <c r="G434" s="194"/>
      <c r="H434" s="194"/>
      <c r="I434" s="194"/>
      <c r="J434" s="194"/>
      <c r="K434" s="194"/>
      <c r="L434" s="194"/>
      <c r="M434" s="194"/>
      <c r="N434" s="194"/>
      <c r="O434" s="194"/>
      <c r="P434" s="194"/>
      <c r="Q434" s="194"/>
      <c r="R434" s="194"/>
      <c r="S434" s="194"/>
      <c r="T434" s="194"/>
      <c r="U434" s="194"/>
      <c r="V434" s="194"/>
      <c r="W434" s="194"/>
      <c r="X434" s="194"/>
      <c r="Y434" s="194"/>
      <c r="Z434" s="194"/>
      <c r="AA434" s="194"/>
      <c r="AB434" s="194"/>
      <c r="AC434" s="194"/>
      <c r="AD434" s="194"/>
      <c r="AE434" s="194"/>
      <c r="AF434" s="194"/>
      <c r="AG434" s="194"/>
      <c r="AH434" s="194"/>
      <c r="AI434" s="194"/>
      <c r="AJ434" s="194"/>
      <c r="AK434" s="194"/>
      <c r="AL434" s="194"/>
      <c r="AM434" s="194"/>
      <c r="AN434" s="194"/>
      <c r="AO434" s="194"/>
      <c r="AP434" s="194"/>
      <c r="AQ434" s="194"/>
      <c r="AR434" s="194"/>
      <c r="AS434" s="194"/>
      <c r="AT434" s="194"/>
      <c r="AU434" s="194"/>
      <c r="AV434" s="194"/>
      <c r="AW434" s="194"/>
      <c r="AX434" s="194"/>
      <c r="AY434" s="194"/>
      <c r="AZ434" s="194"/>
      <c r="BA434" s="194"/>
      <c r="BB434" s="194"/>
      <c r="BC434" s="194"/>
      <c r="BD434" s="194"/>
      <c r="BE434" s="194"/>
      <c r="BF434" s="194"/>
      <c r="BG434" s="194"/>
      <c r="BH434" s="194"/>
      <c r="BI434" s="194"/>
      <c r="BJ434" s="194"/>
      <c r="BK434" s="194"/>
      <c r="BL434" s="194"/>
      <c r="BM434" s="194"/>
      <c r="BN434" s="194"/>
      <c r="BO434" s="194"/>
      <c r="BP434" s="194"/>
      <c r="BQ434" s="194"/>
    </row>
    <row r="435" spans="1:69" x14ac:dyDescent="0.25">
      <c r="A435" s="194"/>
      <c r="B435" s="194"/>
      <c r="C435" s="194"/>
      <c r="D435" s="194"/>
      <c r="E435" s="194"/>
      <c r="F435" s="194"/>
      <c r="G435" s="194"/>
      <c r="H435" s="194"/>
      <c r="I435" s="194"/>
      <c r="J435" s="194"/>
      <c r="K435" s="194"/>
      <c r="L435" s="194"/>
      <c r="M435" s="194"/>
      <c r="N435" s="194"/>
      <c r="O435" s="194"/>
      <c r="P435" s="194"/>
      <c r="Q435" s="194"/>
      <c r="R435" s="194"/>
      <c r="S435" s="194"/>
      <c r="T435" s="194"/>
      <c r="U435" s="194"/>
      <c r="V435" s="194"/>
      <c r="W435" s="194"/>
      <c r="X435" s="194"/>
      <c r="Y435" s="194"/>
      <c r="Z435" s="194"/>
      <c r="AA435" s="194"/>
      <c r="AB435" s="194"/>
      <c r="AC435" s="194"/>
      <c r="AD435" s="194"/>
      <c r="AE435" s="194"/>
      <c r="AF435" s="194"/>
      <c r="AG435" s="194"/>
      <c r="AH435" s="194"/>
      <c r="AI435" s="194"/>
      <c r="AJ435" s="194"/>
      <c r="AK435" s="194"/>
      <c r="AL435" s="194"/>
      <c r="AM435" s="194"/>
      <c r="AN435" s="194"/>
      <c r="AO435" s="194"/>
      <c r="AP435" s="194"/>
      <c r="AQ435" s="194"/>
      <c r="AR435" s="194"/>
      <c r="AS435" s="194"/>
      <c r="AT435" s="194"/>
      <c r="AU435" s="194"/>
      <c r="AV435" s="194"/>
      <c r="AW435" s="194"/>
      <c r="AX435" s="194"/>
      <c r="AY435" s="194"/>
      <c r="AZ435" s="194"/>
      <c r="BA435" s="194"/>
      <c r="BB435" s="194"/>
      <c r="BC435" s="194"/>
      <c r="BD435" s="194"/>
      <c r="BE435" s="194"/>
      <c r="BF435" s="194"/>
      <c r="BG435" s="194"/>
      <c r="BH435" s="194"/>
      <c r="BI435" s="194"/>
      <c r="BJ435" s="194"/>
      <c r="BK435" s="194"/>
      <c r="BL435" s="194"/>
      <c r="BM435" s="194"/>
      <c r="BN435" s="194"/>
      <c r="BO435" s="194"/>
      <c r="BP435" s="194"/>
      <c r="BQ435" s="194"/>
    </row>
    <row r="436" spans="1:69" x14ac:dyDescent="0.25">
      <c r="A436" s="194"/>
      <c r="B436" s="194"/>
      <c r="C436" s="194"/>
      <c r="D436" s="194"/>
      <c r="E436" s="194"/>
      <c r="F436" s="194"/>
      <c r="G436" s="194"/>
      <c r="H436" s="194"/>
      <c r="I436" s="194"/>
      <c r="J436" s="194"/>
      <c r="K436" s="194"/>
      <c r="L436" s="194"/>
      <c r="M436" s="194"/>
      <c r="N436" s="194"/>
      <c r="O436" s="194"/>
      <c r="P436" s="194"/>
      <c r="Q436" s="194"/>
      <c r="R436" s="194"/>
      <c r="S436" s="194"/>
      <c r="T436" s="194"/>
      <c r="U436" s="194"/>
      <c r="V436" s="194"/>
      <c r="W436" s="194"/>
      <c r="X436" s="194"/>
      <c r="Y436" s="194"/>
      <c r="Z436" s="194"/>
      <c r="AA436" s="194"/>
      <c r="AB436" s="194"/>
      <c r="AC436" s="194"/>
      <c r="AD436" s="194"/>
      <c r="AE436" s="194"/>
      <c r="AF436" s="194"/>
      <c r="AG436" s="194"/>
      <c r="AH436" s="194"/>
      <c r="AI436" s="194"/>
      <c r="AJ436" s="194"/>
      <c r="AK436" s="194"/>
      <c r="AL436" s="194"/>
      <c r="AM436" s="194"/>
      <c r="AN436" s="194"/>
      <c r="AO436" s="194"/>
      <c r="AP436" s="194"/>
      <c r="AQ436" s="194"/>
      <c r="AR436" s="194"/>
      <c r="AS436" s="194"/>
      <c r="AT436" s="194"/>
      <c r="AU436" s="194"/>
      <c r="AV436" s="194"/>
      <c r="AW436" s="194"/>
      <c r="AX436" s="194"/>
      <c r="AY436" s="194"/>
      <c r="AZ436" s="194"/>
      <c r="BA436" s="194"/>
      <c r="BB436" s="194"/>
      <c r="BC436" s="194"/>
      <c r="BD436" s="194"/>
      <c r="BE436" s="194"/>
      <c r="BF436" s="194"/>
      <c r="BG436" s="194"/>
      <c r="BH436" s="194"/>
      <c r="BI436" s="194"/>
      <c r="BJ436" s="194"/>
      <c r="BK436" s="194"/>
      <c r="BL436" s="194"/>
      <c r="BM436" s="194"/>
      <c r="BN436" s="194"/>
      <c r="BO436" s="194"/>
      <c r="BP436" s="194"/>
      <c r="BQ436" s="194"/>
    </row>
    <row r="437" spans="1:69" x14ac:dyDescent="0.25">
      <c r="A437" s="194"/>
      <c r="B437" s="194"/>
      <c r="C437" s="194"/>
      <c r="D437" s="194"/>
      <c r="E437" s="194"/>
      <c r="F437" s="194"/>
      <c r="G437" s="194"/>
      <c r="H437" s="194"/>
      <c r="I437" s="194"/>
      <c r="J437" s="194"/>
      <c r="K437" s="194"/>
      <c r="L437" s="194"/>
      <c r="M437" s="194"/>
      <c r="N437" s="194"/>
      <c r="O437" s="194"/>
      <c r="P437" s="194"/>
      <c r="Q437" s="194"/>
      <c r="R437" s="194"/>
      <c r="S437" s="194"/>
      <c r="T437" s="194"/>
      <c r="U437" s="194"/>
      <c r="V437" s="194"/>
      <c r="W437" s="194"/>
      <c r="X437" s="194"/>
      <c r="Y437" s="194"/>
      <c r="Z437" s="194"/>
      <c r="AA437" s="194"/>
      <c r="AB437" s="194"/>
      <c r="AC437" s="194"/>
      <c r="AD437" s="194"/>
      <c r="AE437" s="194"/>
      <c r="AF437" s="194"/>
      <c r="AG437" s="194"/>
      <c r="AH437" s="194"/>
      <c r="AI437" s="194"/>
      <c r="AJ437" s="194"/>
      <c r="AK437" s="194"/>
      <c r="AL437" s="194"/>
      <c r="AM437" s="194"/>
      <c r="AN437" s="194"/>
      <c r="AO437" s="194"/>
      <c r="AP437" s="194"/>
      <c r="AQ437" s="194"/>
      <c r="AR437" s="194"/>
      <c r="AS437" s="194"/>
      <c r="AT437" s="194"/>
      <c r="AU437" s="194"/>
      <c r="AV437" s="194"/>
      <c r="AW437" s="194"/>
      <c r="AX437" s="194"/>
      <c r="AY437" s="194"/>
      <c r="AZ437" s="194"/>
      <c r="BA437" s="194"/>
      <c r="BB437" s="194"/>
      <c r="BC437" s="194"/>
      <c r="BD437" s="194"/>
      <c r="BE437" s="194"/>
      <c r="BF437" s="194"/>
      <c r="BG437" s="194"/>
      <c r="BH437" s="194"/>
      <c r="BI437" s="194"/>
      <c r="BJ437" s="194"/>
      <c r="BK437" s="194"/>
      <c r="BL437" s="194"/>
      <c r="BM437" s="194"/>
      <c r="BN437" s="194"/>
      <c r="BO437" s="194"/>
      <c r="BP437" s="194"/>
      <c r="BQ437" s="194"/>
    </row>
    <row r="438" spans="1:69" x14ac:dyDescent="0.25">
      <c r="A438" s="194"/>
      <c r="B438" s="194"/>
      <c r="C438" s="194"/>
      <c r="D438" s="194"/>
      <c r="E438" s="194"/>
      <c r="F438" s="194"/>
      <c r="G438" s="194"/>
      <c r="H438" s="194"/>
      <c r="I438" s="194"/>
      <c r="J438" s="194"/>
      <c r="K438" s="194"/>
      <c r="L438" s="194"/>
      <c r="M438" s="194"/>
      <c r="N438" s="194"/>
      <c r="O438" s="194"/>
      <c r="P438" s="194"/>
      <c r="Q438" s="194"/>
      <c r="R438" s="194"/>
      <c r="S438" s="194"/>
      <c r="T438" s="194"/>
      <c r="U438" s="194"/>
      <c r="V438" s="194"/>
      <c r="W438" s="194"/>
      <c r="X438" s="194"/>
      <c r="Y438" s="194"/>
      <c r="Z438" s="194"/>
      <c r="AA438" s="194"/>
      <c r="AB438" s="194"/>
      <c r="AC438" s="194"/>
      <c r="AD438" s="194"/>
      <c r="AE438" s="194"/>
      <c r="AF438" s="194"/>
      <c r="AG438" s="194"/>
      <c r="AH438" s="194"/>
      <c r="AI438" s="194"/>
      <c r="AJ438" s="194"/>
      <c r="AK438" s="194"/>
      <c r="AL438" s="194"/>
      <c r="AM438" s="194"/>
      <c r="AN438" s="194"/>
      <c r="AO438" s="194"/>
      <c r="AP438" s="194"/>
      <c r="AQ438" s="194"/>
      <c r="AR438" s="194"/>
      <c r="AS438" s="194"/>
      <c r="AT438" s="194"/>
      <c r="AU438" s="194"/>
      <c r="AV438" s="194"/>
      <c r="AW438" s="194"/>
      <c r="AX438" s="194"/>
      <c r="AY438" s="194"/>
      <c r="AZ438" s="194"/>
      <c r="BA438" s="194"/>
      <c r="BB438" s="194"/>
      <c r="BC438" s="194"/>
      <c r="BD438" s="194"/>
      <c r="BE438" s="194"/>
      <c r="BF438" s="194"/>
      <c r="BG438" s="194"/>
      <c r="BH438" s="194"/>
      <c r="BI438" s="194"/>
      <c r="BJ438" s="194"/>
      <c r="BK438" s="194"/>
      <c r="BL438" s="194"/>
      <c r="BM438" s="194"/>
      <c r="BN438" s="194"/>
      <c r="BO438" s="194"/>
      <c r="BP438" s="194"/>
      <c r="BQ438" s="194"/>
    </row>
    <row r="439" spans="1:69" x14ac:dyDescent="0.25">
      <c r="A439" s="194"/>
      <c r="B439" s="194"/>
      <c r="C439" s="194"/>
      <c r="D439" s="194"/>
      <c r="E439" s="194"/>
      <c r="F439" s="194"/>
      <c r="G439" s="194"/>
      <c r="H439" s="194"/>
      <c r="I439" s="194"/>
      <c r="J439" s="194"/>
      <c r="K439" s="194"/>
      <c r="L439" s="194"/>
      <c r="M439" s="194"/>
      <c r="N439" s="194"/>
      <c r="O439" s="194"/>
      <c r="P439" s="194"/>
      <c r="Q439" s="194"/>
      <c r="R439" s="194"/>
      <c r="S439" s="194"/>
      <c r="T439" s="194"/>
      <c r="U439" s="194"/>
      <c r="V439" s="194"/>
      <c r="W439" s="194"/>
      <c r="X439" s="194"/>
      <c r="Y439" s="194"/>
      <c r="Z439" s="194"/>
      <c r="AA439" s="194"/>
      <c r="AB439" s="194"/>
      <c r="AC439" s="194"/>
      <c r="AD439" s="194"/>
      <c r="AE439" s="194"/>
      <c r="AF439" s="194"/>
      <c r="AG439" s="194"/>
      <c r="AH439" s="194"/>
      <c r="AI439" s="194"/>
      <c r="AJ439" s="194"/>
      <c r="AK439" s="194"/>
      <c r="AL439" s="194"/>
      <c r="AM439" s="194"/>
      <c r="AN439" s="194"/>
      <c r="AO439" s="194"/>
      <c r="AP439" s="194"/>
      <c r="AQ439" s="194"/>
      <c r="AR439" s="194"/>
      <c r="AS439" s="194"/>
      <c r="AT439" s="194"/>
      <c r="AU439" s="194"/>
      <c r="AV439" s="194"/>
      <c r="AW439" s="194"/>
      <c r="AX439" s="194"/>
      <c r="AY439" s="194"/>
      <c r="AZ439" s="194"/>
      <c r="BA439" s="194"/>
      <c r="BB439" s="194"/>
      <c r="BC439" s="194"/>
      <c r="BD439" s="194"/>
      <c r="BE439" s="194"/>
      <c r="BF439" s="194"/>
      <c r="BG439" s="194"/>
      <c r="BH439" s="194"/>
      <c r="BI439" s="194"/>
      <c r="BJ439" s="194"/>
      <c r="BK439" s="194"/>
      <c r="BL439" s="194"/>
      <c r="BM439" s="194"/>
      <c r="BN439" s="194"/>
      <c r="BO439" s="194"/>
      <c r="BP439" s="194"/>
      <c r="BQ439" s="194"/>
    </row>
    <row r="440" spans="1:69" x14ac:dyDescent="0.25">
      <c r="A440" s="194"/>
      <c r="B440" s="194"/>
      <c r="C440" s="194"/>
      <c r="D440" s="194"/>
      <c r="E440" s="194"/>
      <c r="F440" s="194"/>
      <c r="G440" s="194"/>
      <c r="H440" s="194"/>
      <c r="I440" s="194"/>
      <c r="J440" s="194"/>
      <c r="K440" s="194"/>
      <c r="L440" s="194"/>
      <c r="M440" s="194"/>
      <c r="N440" s="194"/>
      <c r="O440" s="194"/>
      <c r="P440" s="194"/>
      <c r="Q440" s="194"/>
      <c r="R440" s="194"/>
      <c r="S440" s="194"/>
      <c r="T440" s="194"/>
      <c r="U440" s="194"/>
      <c r="V440" s="194"/>
      <c r="W440" s="194"/>
      <c r="X440" s="194"/>
      <c r="Y440" s="194"/>
      <c r="Z440" s="194"/>
      <c r="AA440" s="194"/>
      <c r="AB440" s="194"/>
      <c r="AC440" s="194"/>
      <c r="AD440" s="194"/>
      <c r="AE440" s="194"/>
      <c r="AF440" s="194"/>
      <c r="AG440" s="194"/>
      <c r="AH440" s="194"/>
      <c r="AI440" s="194"/>
      <c r="AJ440" s="194"/>
      <c r="AK440" s="194"/>
      <c r="AL440" s="194"/>
      <c r="AM440" s="194"/>
      <c r="AN440" s="194"/>
      <c r="AO440" s="194"/>
      <c r="AP440" s="194"/>
      <c r="AQ440" s="194"/>
      <c r="AR440" s="194"/>
      <c r="AS440" s="194"/>
      <c r="AT440" s="194"/>
      <c r="AU440" s="194"/>
      <c r="AV440" s="194"/>
      <c r="AW440" s="194"/>
      <c r="AX440" s="194"/>
      <c r="AY440" s="194"/>
      <c r="AZ440" s="194"/>
      <c r="BA440" s="194"/>
      <c r="BB440" s="194"/>
      <c r="BC440" s="194"/>
      <c r="BD440" s="194"/>
      <c r="BE440" s="194"/>
      <c r="BF440" s="194"/>
      <c r="BG440" s="194"/>
      <c r="BH440" s="194"/>
      <c r="BI440" s="194"/>
      <c r="BJ440" s="194"/>
      <c r="BK440" s="194"/>
      <c r="BL440" s="194"/>
      <c r="BM440" s="194"/>
      <c r="BN440" s="194"/>
      <c r="BO440" s="194"/>
      <c r="BP440" s="194"/>
      <c r="BQ440" s="194"/>
    </row>
    <row r="441" spans="1:69" x14ac:dyDescent="0.25">
      <c r="A441" s="194"/>
      <c r="B441" s="194"/>
      <c r="C441" s="194"/>
      <c r="D441" s="194"/>
      <c r="E441" s="194"/>
      <c r="F441" s="194"/>
      <c r="G441" s="194"/>
      <c r="H441" s="194"/>
      <c r="I441" s="194"/>
      <c r="J441" s="194"/>
      <c r="K441" s="194"/>
      <c r="L441" s="194"/>
      <c r="M441" s="194"/>
      <c r="N441" s="194"/>
      <c r="O441" s="194"/>
      <c r="P441" s="194"/>
      <c r="Q441" s="194"/>
      <c r="R441" s="194"/>
      <c r="S441" s="194"/>
      <c r="T441" s="194"/>
      <c r="U441" s="194"/>
      <c r="V441" s="194"/>
      <c r="W441" s="194"/>
      <c r="X441" s="194"/>
      <c r="Y441" s="194"/>
      <c r="Z441" s="194"/>
      <c r="AA441" s="194"/>
      <c r="AB441" s="194"/>
      <c r="AC441" s="194"/>
      <c r="AD441" s="194"/>
      <c r="AE441" s="194"/>
      <c r="AF441" s="194"/>
      <c r="AG441" s="194"/>
      <c r="AH441" s="194"/>
      <c r="AI441" s="194"/>
      <c r="AJ441" s="194"/>
      <c r="AK441" s="194"/>
      <c r="AL441" s="194"/>
      <c r="AM441" s="194"/>
      <c r="AN441" s="194"/>
      <c r="AO441" s="194"/>
      <c r="AP441" s="194"/>
      <c r="AQ441" s="194"/>
      <c r="AR441" s="194"/>
      <c r="AS441" s="194"/>
      <c r="AT441" s="194"/>
      <c r="AU441" s="194"/>
      <c r="AV441" s="194"/>
      <c r="AW441" s="194"/>
      <c r="AX441" s="194"/>
      <c r="AY441" s="194"/>
      <c r="AZ441" s="194"/>
      <c r="BA441" s="194"/>
      <c r="BB441" s="194"/>
      <c r="BC441" s="194"/>
      <c r="BD441" s="194"/>
      <c r="BE441" s="194"/>
      <c r="BF441" s="194"/>
      <c r="BG441" s="194"/>
      <c r="BH441" s="194"/>
      <c r="BI441" s="194"/>
      <c r="BJ441" s="194"/>
      <c r="BK441" s="194"/>
      <c r="BL441" s="194"/>
      <c r="BM441" s="194"/>
      <c r="BN441" s="194"/>
      <c r="BO441" s="194"/>
      <c r="BP441" s="194"/>
      <c r="BQ441" s="194"/>
    </row>
    <row r="442" spans="1:69" x14ac:dyDescent="0.25">
      <c r="A442" s="194"/>
      <c r="B442" s="194"/>
      <c r="C442" s="194"/>
      <c r="D442" s="194"/>
      <c r="E442" s="194"/>
      <c r="F442" s="194"/>
      <c r="G442" s="194"/>
      <c r="H442" s="194"/>
      <c r="I442" s="194"/>
      <c r="J442" s="194"/>
      <c r="K442" s="194"/>
      <c r="L442" s="194"/>
      <c r="M442" s="194"/>
      <c r="N442" s="194"/>
      <c r="O442" s="194"/>
      <c r="P442" s="194"/>
      <c r="Q442" s="194"/>
      <c r="R442" s="194"/>
      <c r="S442" s="194"/>
      <c r="T442" s="194"/>
      <c r="U442" s="194"/>
      <c r="V442" s="194"/>
      <c r="W442" s="194"/>
      <c r="X442" s="194"/>
      <c r="Y442" s="194"/>
      <c r="Z442" s="194"/>
      <c r="AA442" s="194"/>
      <c r="AB442" s="194"/>
      <c r="AC442" s="194"/>
      <c r="AD442" s="194"/>
      <c r="AE442" s="194"/>
      <c r="AF442" s="194"/>
      <c r="AG442" s="194"/>
      <c r="AH442" s="194"/>
      <c r="AI442" s="194"/>
      <c r="AJ442" s="194"/>
      <c r="AK442" s="194"/>
      <c r="AL442" s="194"/>
      <c r="AM442" s="194"/>
      <c r="AN442" s="194"/>
      <c r="AO442" s="194"/>
      <c r="AP442" s="194"/>
      <c r="AQ442" s="194"/>
      <c r="AR442" s="194"/>
      <c r="AS442" s="194"/>
      <c r="AT442" s="194"/>
      <c r="AU442" s="194"/>
      <c r="AV442" s="194"/>
      <c r="AW442" s="194"/>
      <c r="AX442" s="194"/>
      <c r="AY442" s="194"/>
      <c r="AZ442" s="194"/>
      <c r="BA442" s="194"/>
      <c r="BB442" s="194"/>
      <c r="BC442" s="194"/>
      <c r="BD442" s="194"/>
      <c r="BE442" s="194"/>
      <c r="BF442" s="194"/>
      <c r="BG442" s="194"/>
      <c r="BH442" s="194"/>
      <c r="BI442" s="194"/>
      <c r="BJ442" s="194"/>
      <c r="BK442" s="194"/>
      <c r="BL442" s="194"/>
      <c r="BM442" s="194"/>
      <c r="BN442" s="194"/>
      <c r="BO442" s="194"/>
      <c r="BP442" s="194"/>
      <c r="BQ442" s="194"/>
    </row>
    <row r="443" spans="1:69" x14ac:dyDescent="0.25">
      <c r="A443" s="194"/>
      <c r="B443" s="194"/>
      <c r="C443" s="194"/>
      <c r="D443" s="194"/>
      <c r="E443" s="194"/>
      <c r="F443" s="194"/>
      <c r="G443" s="194"/>
      <c r="H443" s="194"/>
      <c r="I443" s="194"/>
      <c r="J443" s="194"/>
      <c r="K443" s="194"/>
      <c r="L443" s="194"/>
      <c r="M443" s="194"/>
      <c r="N443" s="194"/>
      <c r="O443" s="194"/>
      <c r="P443" s="194"/>
      <c r="Q443" s="194"/>
      <c r="R443" s="194"/>
      <c r="S443" s="194"/>
      <c r="T443" s="194"/>
      <c r="U443" s="194"/>
      <c r="V443" s="194"/>
      <c r="W443" s="194"/>
      <c r="X443" s="194"/>
      <c r="Y443" s="194"/>
      <c r="Z443" s="194"/>
      <c r="AA443" s="194"/>
      <c r="AB443" s="194"/>
      <c r="AC443" s="194"/>
      <c r="AD443" s="194"/>
      <c r="AE443" s="194"/>
      <c r="AF443" s="194"/>
      <c r="AG443" s="194"/>
      <c r="AH443" s="194"/>
      <c r="AI443" s="194"/>
      <c r="AJ443" s="194"/>
      <c r="AK443" s="194"/>
      <c r="AL443" s="194"/>
      <c r="AM443" s="194"/>
      <c r="AN443" s="194"/>
      <c r="AO443" s="194"/>
      <c r="AP443" s="194"/>
      <c r="AQ443" s="194"/>
      <c r="AR443" s="194"/>
      <c r="AS443" s="194"/>
      <c r="AT443" s="194"/>
      <c r="AU443" s="194"/>
      <c r="AV443" s="194"/>
      <c r="AW443" s="194"/>
      <c r="AX443" s="194"/>
      <c r="AY443" s="194"/>
      <c r="AZ443" s="194"/>
      <c r="BA443" s="194"/>
      <c r="BB443" s="194"/>
      <c r="BC443" s="194"/>
      <c r="BD443" s="194"/>
      <c r="BE443" s="194"/>
      <c r="BF443" s="194"/>
      <c r="BG443" s="194"/>
      <c r="BH443" s="194"/>
      <c r="BI443" s="194"/>
      <c r="BJ443" s="194"/>
      <c r="BK443" s="194"/>
      <c r="BL443" s="194"/>
      <c r="BM443" s="194"/>
      <c r="BN443" s="194"/>
      <c r="BO443" s="194"/>
      <c r="BP443" s="194"/>
      <c r="BQ443" s="194"/>
    </row>
    <row r="444" spans="1:69" x14ac:dyDescent="0.25">
      <c r="A444" s="194"/>
      <c r="B444" s="194"/>
      <c r="C444" s="194"/>
      <c r="D444" s="194"/>
      <c r="E444" s="194"/>
      <c r="F444" s="194"/>
      <c r="G444" s="194"/>
      <c r="H444" s="194"/>
      <c r="I444" s="194"/>
      <c r="J444" s="194"/>
      <c r="K444" s="194"/>
      <c r="L444" s="194"/>
      <c r="M444" s="194"/>
      <c r="N444" s="194"/>
      <c r="O444" s="194"/>
      <c r="P444" s="194"/>
      <c r="Q444" s="194"/>
      <c r="R444" s="194"/>
      <c r="S444" s="194"/>
      <c r="T444" s="194"/>
      <c r="U444" s="194"/>
      <c r="V444" s="194"/>
      <c r="W444" s="194"/>
      <c r="X444" s="194"/>
      <c r="Y444" s="194"/>
      <c r="Z444" s="194"/>
      <c r="AA444" s="194"/>
      <c r="AB444" s="194"/>
      <c r="AC444" s="194"/>
      <c r="AD444" s="194"/>
      <c r="AE444" s="194"/>
      <c r="AF444" s="194"/>
      <c r="AG444" s="194"/>
      <c r="AH444" s="194"/>
      <c r="AI444" s="194"/>
      <c r="AJ444" s="194"/>
      <c r="AK444" s="194"/>
      <c r="AL444" s="194"/>
      <c r="AM444" s="194"/>
      <c r="AN444" s="194"/>
      <c r="AO444" s="194"/>
      <c r="AP444" s="194"/>
      <c r="AQ444" s="194"/>
      <c r="AR444" s="194"/>
      <c r="AS444" s="194"/>
      <c r="AT444" s="194"/>
      <c r="AU444" s="194"/>
      <c r="AV444" s="194"/>
      <c r="AW444" s="194"/>
      <c r="AX444" s="194"/>
      <c r="AY444" s="194"/>
      <c r="AZ444" s="194"/>
      <c r="BA444" s="194"/>
      <c r="BB444" s="194"/>
      <c r="BC444" s="194"/>
      <c r="BD444" s="194"/>
      <c r="BE444" s="194"/>
      <c r="BF444" s="194"/>
      <c r="BG444" s="194"/>
      <c r="BH444" s="194"/>
      <c r="BI444" s="194"/>
      <c r="BJ444" s="194"/>
      <c r="BK444" s="194"/>
      <c r="BL444" s="194"/>
      <c r="BM444" s="194"/>
      <c r="BN444" s="194"/>
      <c r="BO444" s="194"/>
      <c r="BP444" s="194"/>
      <c r="BQ444" s="194"/>
    </row>
    <row r="445" spans="1:69" x14ac:dyDescent="0.25">
      <c r="A445" s="194"/>
      <c r="B445" s="194"/>
      <c r="C445" s="194"/>
      <c r="D445" s="194"/>
      <c r="E445" s="194"/>
      <c r="F445" s="194"/>
      <c r="G445" s="194"/>
      <c r="H445" s="194"/>
      <c r="I445" s="194"/>
      <c r="J445" s="194"/>
      <c r="K445" s="194"/>
      <c r="L445" s="194"/>
      <c r="M445" s="194"/>
      <c r="N445" s="194"/>
      <c r="O445" s="194"/>
      <c r="P445" s="194"/>
      <c r="Q445" s="194"/>
      <c r="R445" s="194"/>
      <c r="S445" s="194"/>
      <c r="T445" s="194"/>
      <c r="U445" s="194"/>
      <c r="V445" s="194"/>
      <c r="W445" s="194"/>
      <c r="X445" s="194"/>
      <c r="Y445" s="194"/>
      <c r="Z445" s="194"/>
      <c r="AA445" s="194"/>
      <c r="AB445" s="194"/>
      <c r="AC445" s="194"/>
      <c r="AD445" s="194"/>
      <c r="AE445" s="194"/>
      <c r="AF445" s="194"/>
      <c r="AG445" s="194"/>
      <c r="AH445" s="194"/>
      <c r="AI445" s="194"/>
      <c r="AJ445" s="194"/>
      <c r="AK445" s="194"/>
      <c r="AL445" s="194"/>
      <c r="AM445" s="194"/>
      <c r="AN445" s="194"/>
      <c r="AO445" s="194"/>
      <c r="AP445" s="194"/>
      <c r="AQ445" s="194"/>
      <c r="AR445" s="194"/>
      <c r="AS445" s="194"/>
      <c r="AT445" s="194"/>
      <c r="AU445" s="194"/>
      <c r="AV445" s="194"/>
      <c r="AW445" s="194"/>
      <c r="AX445" s="194"/>
      <c r="AY445" s="194"/>
      <c r="AZ445" s="194"/>
      <c r="BA445" s="194"/>
      <c r="BB445" s="194"/>
      <c r="BC445" s="194"/>
      <c r="BD445" s="194"/>
      <c r="BE445" s="194"/>
      <c r="BF445" s="194"/>
      <c r="BG445" s="194"/>
      <c r="BH445" s="194"/>
      <c r="BI445" s="194"/>
      <c r="BJ445" s="194"/>
      <c r="BK445" s="194"/>
      <c r="BL445" s="194"/>
      <c r="BM445" s="194"/>
      <c r="BN445" s="194"/>
      <c r="BO445" s="194"/>
      <c r="BP445" s="194"/>
      <c r="BQ445" s="194"/>
    </row>
    <row r="446" spans="1:69" x14ac:dyDescent="0.25">
      <c r="A446" s="194"/>
      <c r="B446" s="194"/>
      <c r="C446" s="194"/>
      <c r="D446" s="194"/>
      <c r="E446" s="194"/>
      <c r="F446" s="194"/>
      <c r="G446" s="194"/>
      <c r="H446" s="194"/>
      <c r="I446" s="194"/>
      <c r="J446" s="194"/>
      <c r="K446" s="194"/>
      <c r="L446" s="194"/>
      <c r="M446" s="194"/>
      <c r="N446" s="194"/>
      <c r="O446" s="194"/>
      <c r="P446" s="194"/>
      <c r="Q446" s="194"/>
      <c r="R446" s="194"/>
      <c r="S446" s="194"/>
      <c r="T446" s="194"/>
      <c r="U446" s="194"/>
      <c r="V446" s="194"/>
      <c r="W446" s="194"/>
      <c r="X446" s="194"/>
      <c r="Y446" s="194"/>
      <c r="Z446" s="194"/>
      <c r="AA446" s="194"/>
      <c r="AB446" s="194"/>
      <c r="AC446" s="194"/>
      <c r="AD446" s="194"/>
      <c r="AE446" s="194"/>
      <c r="AF446" s="194"/>
      <c r="AG446" s="194"/>
      <c r="AH446" s="194"/>
      <c r="AI446" s="194"/>
      <c r="AJ446" s="194"/>
      <c r="AK446" s="194"/>
      <c r="AL446" s="194"/>
      <c r="AM446" s="194"/>
      <c r="AN446" s="194"/>
      <c r="AO446" s="194"/>
      <c r="AP446" s="194"/>
      <c r="AQ446" s="194"/>
      <c r="AR446" s="194"/>
      <c r="AS446" s="194"/>
      <c r="AT446" s="194"/>
      <c r="AU446" s="194"/>
      <c r="AV446" s="194"/>
      <c r="AW446" s="194"/>
      <c r="AX446" s="194"/>
      <c r="AY446" s="194"/>
      <c r="AZ446" s="194"/>
      <c r="BA446" s="194"/>
      <c r="BB446" s="194"/>
      <c r="BC446" s="194"/>
      <c r="BD446" s="194"/>
      <c r="BE446" s="194"/>
      <c r="BF446" s="194"/>
      <c r="BG446" s="194"/>
      <c r="BH446" s="194"/>
      <c r="BI446" s="194"/>
      <c r="BJ446" s="194"/>
      <c r="BK446" s="194"/>
      <c r="BL446" s="194"/>
      <c r="BM446" s="194"/>
      <c r="BN446" s="194"/>
      <c r="BO446" s="194"/>
      <c r="BP446" s="194"/>
      <c r="BQ446" s="194"/>
    </row>
    <row r="447" spans="1:69" x14ac:dyDescent="0.25">
      <c r="A447" s="194"/>
      <c r="B447" s="194"/>
      <c r="C447" s="194"/>
      <c r="D447" s="194"/>
      <c r="E447" s="194"/>
      <c r="F447" s="194"/>
      <c r="G447" s="194"/>
      <c r="H447" s="194"/>
      <c r="I447" s="194"/>
      <c r="J447" s="194"/>
      <c r="K447" s="194"/>
      <c r="L447" s="194"/>
      <c r="M447" s="194"/>
      <c r="N447" s="194"/>
      <c r="O447" s="194"/>
      <c r="P447" s="194"/>
      <c r="Q447" s="194"/>
      <c r="R447" s="194"/>
      <c r="S447" s="194"/>
      <c r="T447" s="194"/>
      <c r="U447" s="194"/>
      <c r="V447" s="194"/>
      <c r="W447" s="194"/>
      <c r="X447" s="194"/>
      <c r="Y447" s="194"/>
      <c r="Z447" s="194"/>
      <c r="AA447" s="194"/>
      <c r="AB447" s="194"/>
      <c r="AC447" s="194"/>
      <c r="AD447" s="194"/>
      <c r="AE447" s="194"/>
      <c r="AF447" s="194"/>
      <c r="AG447" s="194"/>
      <c r="AH447" s="194"/>
      <c r="AI447" s="194"/>
      <c r="AJ447" s="194"/>
      <c r="AK447" s="194"/>
      <c r="AL447" s="194"/>
      <c r="AM447" s="194"/>
      <c r="AN447" s="194"/>
      <c r="AO447" s="194"/>
      <c r="AP447" s="194"/>
      <c r="AQ447" s="194"/>
      <c r="AR447" s="194"/>
      <c r="AS447" s="194"/>
      <c r="AT447" s="194"/>
      <c r="AU447" s="194"/>
      <c r="AV447" s="194"/>
      <c r="AW447" s="194"/>
      <c r="AX447" s="194"/>
      <c r="AY447" s="194"/>
      <c r="AZ447" s="194"/>
      <c r="BA447" s="194"/>
      <c r="BB447" s="194"/>
      <c r="BC447" s="194"/>
      <c r="BD447" s="194"/>
      <c r="BE447" s="194"/>
      <c r="BF447" s="194"/>
      <c r="BG447" s="194"/>
      <c r="BH447" s="194"/>
      <c r="BI447" s="194"/>
      <c r="BJ447" s="194"/>
      <c r="BK447" s="194"/>
      <c r="BL447" s="194"/>
      <c r="BM447" s="194"/>
      <c r="BN447" s="194"/>
      <c r="BO447" s="194"/>
      <c r="BP447" s="194"/>
      <c r="BQ447" s="194"/>
    </row>
    <row r="448" spans="1:69" x14ac:dyDescent="0.25">
      <c r="A448" s="194"/>
      <c r="B448" s="194"/>
      <c r="C448" s="194"/>
      <c r="D448" s="194"/>
      <c r="E448" s="194"/>
      <c r="F448" s="194"/>
      <c r="G448" s="194"/>
      <c r="H448" s="194"/>
      <c r="I448" s="194"/>
      <c r="J448" s="194"/>
      <c r="K448" s="194"/>
      <c r="L448" s="194"/>
      <c r="M448" s="194"/>
      <c r="N448" s="194"/>
      <c r="O448" s="194"/>
      <c r="P448" s="194"/>
      <c r="Q448" s="194"/>
      <c r="R448" s="194"/>
      <c r="S448" s="194"/>
      <c r="T448" s="194"/>
      <c r="U448" s="194"/>
      <c r="V448" s="194"/>
      <c r="W448" s="194"/>
      <c r="X448" s="194"/>
      <c r="Y448" s="194"/>
      <c r="Z448" s="194"/>
      <c r="AA448" s="194"/>
      <c r="AB448" s="194"/>
      <c r="AC448" s="194"/>
      <c r="AD448" s="194"/>
      <c r="AE448" s="194"/>
      <c r="AF448" s="194"/>
      <c r="AG448" s="194"/>
      <c r="AH448" s="194"/>
      <c r="AI448" s="194"/>
      <c r="AJ448" s="194"/>
      <c r="AK448" s="194"/>
      <c r="AL448" s="194"/>
      <c r="AM448" s="194"/>
      <c r="AN448" s="194"/>
      <c r="AO448" s="194"/>
      <c r="AP448" s="194"/>
      <c r="AQ448" s="194"/>
      <c r="AR448" s="194"/>
      <c r="AS448" s="194"/>
      <c r="AT448" s="194"/>
      <c r="AU448" s="194"/>
      <c r="AV448" s="194"/>
      <c r="AW448" s="194"/>
      <c r="AX448" s="194"/>
      <c r="AY448" s="194"/>
      <c r="AZ448" s="194"/>
      <c r="BA448" s="194"/>
      <c r="BB448" s="194"/>
      <c r="BC448" s="194"/>
      <c r="BD448" s="194"/>
      <c r="BE448" s="194"/>
      <c r="BF448" s="194"/>
      <c r="BG448" s="194"/>
      <c r="BH448" s="194"/>
      <c r="BI448" s="194"/>
      <c r="BJ448" s="194"/>
      <c r="BK448" s="194"/>
      <c r="BL448" s="194"/>
      <c r="BM448" s="194"/>
      <c r="BN448" s="194"/>
      <c r="BO448" s="194"/>
      <c r="BP448" s="194"/>
      <c r="BQ448" s="194"/>
    </row>
    <row r="449" spans="1:69" x14ac:dyDescent="0.25">
      <c r="A449" s="194"/>
      <c r="B449" s="194"/>
      <c r="C449" s="194"/>
      <c r="D449" s="194"/>
      <c r="E449" s="194"/>
      <c r="F449" s="194"/>
      <c r="G449" s="194"/>
      <c r="H449" s="194"/>
      <c r="I449" s="194"/>
      <c r="J449" s="194"/>
      <c r="K449" s="194"/>
      <c r="L449" s="194"/>
      <c r="M449" s="194"/>
      <c r="N449" s="194"/>
      <c r="O449" s="194"/>
      <c r="P449" s="194"/>
      <c r="Q449" s="194"/>
      <c r="R449" s="194"/>
      <c r="S449" s="194"/>
      <c r="T449" s="194"/>
      <c r="U449" s="194"/>
      <c r="V449" s="194"/>
      <c r="W449" s="194"/>
      <c r="X449" s="194"/>
      <c r="Y449" s="194"/>
      <c r="Z449" s="194"/>
      <c r="AA449" s="194"/>
      <c r="AB449" s="194"/>
      <c r="AC449" s="194"/>
      <c r="AD449" s="194"/>
      <c r="AE449" s="194"/>
      <c r="AF449" s="194"/>
      <c r="AG449" s="194"/>
      <c r="AH449" s="194"/>
      <c r="AI449" s="194"/>
      <c r="AJ449" s="194"/>
      <c r="AK449" s="194"/>
      <c r="AL449" s="194"/>
      <c r="AM449" s="194"/>
      <c r="AN449" s="194"/>
      <c r="AO449" s="194"/>
      <c r="AP449" s="194"/>
      <c r="AQ449" s="194"/>
      <c r="AR449" s="194"/>
      <c r="AS449" s="194"/>
      <c r="AT449" s="194"/>
      <c r="AU449" s="194"/>
      <c r="AV449" s="194"/>
      <c r="AW449" s="194"/>
      <c r="AX449" s="194"/>
      <c r="AY449" s="194"/>
      <c r="AZ449" s="194"/>
      <c r="BA449" s="194"/>
      <c r="BB449" s="194"/>
      <c r="BC449" s="194"/>
      <c r="BD449" s="194"/>
      <c r="BE449" s="194"/>
      <c r="BF449" s="194"/>
      <c r="BG449" s="194"/>
      <c r="BH449" s="194"/>
      <c r="BI449" s="194"/>
      <c r="BJ449" s="194"/>
      <c r="BK449" s="194"/>
      <c r="BL449" s="194"/>
      <c r="BM449" s="194"/>
      <c r="BN449" s="194"/>
      <c r="BO449" s="194"/>
      <c r="BP449" s="194"/>
      <c r="BQ449" s="194"/>
    </row>
    <row r="450" spans="1:69" x14ac:dyDescent="0.25">
      <c r="A450" s="194"/>
      <c r="B450" s="194"/>
      <c r="C450" s="194"/>
      <c r="D450" s="194"/>
      <c r="E450" s="194"/>
      <c r="F450" s="194"/>
      <c r="G450" s="194"/>
      <c r="H450" s="194"/>
      <c r="I450" s="194"/>
      <c r="J450" s="194"/>
      <c r="K450" s="194"/>
      <c r="L450" s="194"/>
      <c r="M450" s="194"/>
      <c r="N450" s="194"/>
      <c r="O450" s="194"/>
      <c r="P450" s="194"/>
      <c r="Q450" s="194"/>
      <c r="R450" s="194"/>
      <c r="S450" s="194"/>
      <c r="T450" s="194"/>
      <c r="U450" s="194"/>
      <c r="V450" s="194"/>
      <c r="W450" s="194"/>
      <c r="X450" s="194"/>
      <c r="Y450" s="194"/>
      <c r="Z450" s="194"/>
      <c r="AA450" s="194"/>
      <c r="AB450" s="194"/>
      <c r="AC450" s="194"/>
      <c r="AD450" s="194"/>
      <c r="AE450" s="194"/>
      <c r="AF450" s="194"/>
      <c r="AG450" s="194"/>
      <c r="AH450" s="194"/>
      <c r="AI450" s="194"/>
      <c r="AJ450" s="194"/>
      <c r="AK450" s="194"/>
      <c r="AL450" s="194"/>
      <c r="AM450" s="194"/>
      <c r="AN450" s="194"/>
      <c r="AO450" s="194"/>
      <c r="AP450" s="194"/>
      <c r="AQ450" s="194"/>
      <c r="AR450" s="194"/>
      <c r="AS450" s="194"/>
      <c r="AT450" s="194"/>
      <c r="AU450" s="194"/>
      <c r="AV450" s="194"/>
      <c r="AW450" s="194"/>
      <c r="AX450" s="194"/>
      <c r="AY450" s="194"/>
      <c r="AZ450" s="194"/>
      <c r="BA450" s="194"/>
      <c r="BB450" s="194"/>
      <c r="BC450" s="194"/>
      <c r="BD450" s="194"/>
      <c r="BE450" s="194"/>
      <c r="BF450" s="194"/>
      <c r="BG450" s="194"/>
      <c r="BH450" s="194"/>
      <c r="BI450" s="194"/>
      <c r="BJ450" s="194"/>
      <c r="BK450" s="194"/>
      <c r="BL450" s="194"/>
      <c r="BM450" s="194"/>
      <c r="BN450" s="194"/>
      <c r="BO450" s="194"/>
      <c r="BP450" s="194"/>
      <c r="BQ450" s="194"/>
    </row>
    <row r="451" spans="1:69" x14ac:dyDescent="0.25">
      <c r="A451" s="194"/>
      <c r="B451" s="194"/>
      <c r="C451" s="194"/>
      <c r="D451" s="194"/>
      <c r="E451" s="194"/>
      <c r="F451" s="194"/>
      <c r="G451" s="194"/>
      <c r="H451" s="194"/>
      <c r="I451" s="194"/>
      <c r="J451" s="194"/>
      <c r="K451" s="194"/>
      <c r="L451" s="194"/>
      <c r="M451" s="194"/>
      <c r="N451" s="194"/>
      <c r="O451" s="194"/>
      <c r="P451" s="194"/>
      <c r="Q451" s="194"/>
      <c r="R451" s="194"/>
      <c r="S451" s="194"/>
      <c r="T451" s="194"/>
      <c r="U451" s="194"/>
      <c r="V451" s="194"/>
      <c r="W451" s="194"/>
      <c r="X451" s="194"/>
      <c r="Y451" s="194"/>
      <c r="Z451" s="194"/>
      <c r="AA451" s="194"/>
      <c r="AB451" s="194"/>
      <c r="AC451" s="194"/>
      <c r="AD451" s="194"/>
      <c r="AE451" s="194"/>
      <c r="AF451" s="194"/>
      <c r="AG451" s="194"/>
      <c r="AH451" s="194"/>
      <c r="AI451" s="194"/>
      <c r="AJ451" s="194"/>
      <c r="AK451" s="194"/>
      <c r="AL451" s="194"/>
      <c r="AM451" s="194"/>
      <c r="AN451" s="194"/>
      <c r="AO451" s="194"/>
      <c r="AP451" s="194"/>
      <c r="AQ451" s="194"/>
      <c r="AR451" s="194"/>
      <c r="AS451" s="194"/>
      <c r="AT451" s="194"/>
      <c r="AU451" s="194"/>
      <c r="AV451" s="194"/>
      <c r="AW451" s="194"/>
      <c r="AX451" s="194"/>
      <c r="AY451" s="194"/>
      <c r="AZ451" s="194"/>
      <c r="BA451" s="194"/>
      <c r="BB451" s="194"/>
      <c r="BC451" s="194"/>
      <c r="BD451" s="194"/>
      <c r="BE451" s="194"/>
      <c r="BF451" s="194"/>
      <c r="BG451" s="194"/>
      <c r="BH451" s="194"/>
      <c r="BI451" s="194"/>
      <c r="BJ451" s="194"/>
      <c r="BK451" s="194"/>
      <c r="BL451" s="194"/>
      <c r="BM451" s="194"/>
      <c r="BN451" s="194"/>
      <c r="BO451" s="194"/>
      <c r="BP451" s="194"/>
      <c r="BQ451" s="194"/>
    </row>
    <row r="452" spans="1:69" x14ac:dyDescent="0.25">
      <c r="A452" s="194"/>
      <c r="B452" s="194"/>
      <c r="C452" s="194"/>
      <c r="D452" s="194"/>
      <c r="E452" s="194"/>
      <c r="F452" s="194"/>
      <c r="G452" s="194"/>
      <c r="H452" s="194"/>
      <c r="I452" s="194"/>
      <c r="J452" s="194"/>
      <c r="K452" s="194"/>
      <c r="L452" s="194"/>
      <c r="M452" s="194"/>
      <c r="N452" s="194"/>
      <c r="O452" s="194"/>
      <c r="P452" s="194"/>
      <c r="Q452" s="194"/>
      <c r="R452" s="194"/>
      <c r="S452" s="194"/>
      <c r="T452" s="194"/>
      <c r="U452" s="194"/>
      <c r="V452" s="194"/>
      <c r="W452" s="194"/>
      <c r="X452" s="194"/>
      <c r="Y452" s="194"/>
      <c r="Z452" s="194"/>
      <c r="AA452" s="194"/>
      <c r="AB452" s="194"/>
      <c r="AC452" s="194"/>
      <c r="AD452" s="194"/>
      <c r="AE452" s="194"/>
      <c r="AF452" s="194"/>
      <c r="AG452" s="194"/>
      <c r="AH452" s="194"/>
      <c r="AI452" s="194"/>
      <c r="AJ452" s="194"/>
      <c r="AK452" s="194"/>
      <c r="AL452" s="194"/>
      <c r="AM452" s="194"/>
      <c r="AN452" s="194"/>
      <c r="AO452" s="194"/>
      <c r="AP452" s="194"/>
      <c r="AQ452" s="194"/>
      <c r="AR452" s="194"/>
      <c r="AS452" s="194"/>
      <c r="AT452" s="194"/>
      <c r="AU452" s="194"/>
      <c r="AV452" s="194"/>
      <c r="AW452" s="194"/>
      <c r="AX452" s="194"/>
      <c r="AY452" s="194"/>
      <c r="AZ452" s="194"/>
      <c r="BA452" s="194"/>
      <c r="BB452" s="194"/>
      <c r="BC452" s="194"/>
      <c r="BD452" s="194"/>
      <c r="BE452" s="194"/>
      <c r="BF452" s="194"/>
      <c r="BG452" s="194"/>
      <c r="BH452" s="194"/>
      <c r="BI452" s="194"/>
      <c r="BJ452" s="194"/>
      <c r="BK452" s="194"/>
      <c r="BL452" s="194"/>
      <c r="BM452" s="194"/>
      <c r="BN452" s="194"/>
      <c r="BO452" s="194"/>
      <c r="BP452" s="194"/>
      <c r="BQ452" s="194"/>
    </row>
    <row r="453" spans="1:69" x14ac:dyDescent="0.25">
      <c r="A453" s="194"/>
      <c r="B453" s="194"/>
      <c r="C453" s="194"/>
      <c r="D453" s="194"/>
      <c r="E453" s="194"/>
      <c r="F453" s="194"/>
      <c r="G453" s="194"/>
      <c r="H453" s="194"/>
      <c r="I453" s="194"/>
      <c r="J453" s="194"/>
      <c r="K453" s="194"/>
      <c r="L453" s="194"/>
      <c r="M453" s="194"/>
      <c r="N453" s="194"/>
      <c r="O453" s="194"/>
      <c r="P453" s="194"/>
      <c r="Q453" s="194"/>
      <c r="R453" s="194"/>
      <c r="S453" s="194"/>
      <c r="T453" s="194"/>
      <c r="U453" s="194"/>
      <c r="V453" s="194"/>
      <c r="W453" s="194"/>
      <c r="X453" s="194"/>
      <c r="Y453" s="194"/>
      <c r="Z453" s="194"/>
      <c r="AA453" s="194"/>
      <c r="AB453" s="194"/>
      <c r="AC453" s="194"/>
      <c r="AD453" s="194"/>
      <c r="AE453" s="194"/>
      <c r="AF453" s="194"/>
      <c r="AG453" s="194"/>
      <c r="AH453" s="194"/>
      <c r="AI453" s="194"/>
      <c r="AJ453" s="194"/>
      <c r="AK453" s="194"/>
      <c r="AL453" s="194"/>
      <c r="AM453" s="194"/>
      <c r="AN453" s="194"/>
      <c r="AO453" s="194"/>
      <c r="AP453" s="194"/>
      <c r="AQ453" s="194"/>
      <c r="AR453" s="194"/>
      <c r="AS453" s="194"/>
      <c r="AT453" s="194"/>
      <c r="AU453" s="194"/>
      <c r="AV453" s="194"/>
      <c r="AW453" s="194"/>
      <c r="AX453" s="194"/>
      <c r="AY453" s="194"/>
      <c r="AZ453" s="194"/>
      <c r="BA453" s="194"/>
      <c r="BB453" s="194"/>
      <c r="BC453" s="194"/>
      <c r="BD453" s="194"/>
      <c r="BE453" s="194"/>
      <c r="BF453" s="194"/>
      <c r="BG453" s="194"/>
      <c r="BH453" s="194"/>
      <c r="BI453" s="194"/>
      <c r="BJ453" s="194"/>
      <c r="BK453" s="194"/>
      <c r="BL453" s="194"/>
      <c r="BM453" s="194"/>
      <c r="BN453" s="194"/>
      <c r="BO453" s="194"/>
      <c r="BP453" s="194"/>
      <c r="BQ453" s="194"/>
    </row>
    <row r="454" spans="1:69" x14ac:dyDescent="0.25">
      <c r="A454" s="194"/>
      <c r="B454" s="194"/>
      <c r="C454" s="194"/>
      <c r="D454" s="194"/>
      <c r="E454" s="194"/>
      <c r="F454" s="194"/>
      <c r="G454" s="194"/>
      <c r="H454" s="194"/>
      <c r="I454" s="194"/>
      <c r="J454" s="194"/>
      <c r="K454" s="194"/>
      <c r="L454" s="194"/>
      <c r="M454" s="194"/>
      <c r="N454" s="194"/>
      <c r="O454" s="194"/>
      <c r="P454" s="194"/>
      <c r="Q454" s="194"/>
      <c r="R454" s="194"/>
      <c r="S454" s="194"/>
      <c r="T454" s="194"/>
      <c r="U454" s="194"/>
      <c r="V454" s="194"/>
      <c r="W454" s="194"/>
      <c r="X454" s="194"/>
      <c r="Y454" s="194"/>
      <c r="Z454" s="194"/>
      <c r="AA454" s="194"/>
      <c r="AB454" s="194"/>
      <c r="AC454" s="194"/>
      <c r="AD454" s="194"/>
      <c r="AE454" s="194"/>
      <c r="AF454" s="194"/>
      <c r="AG454" s="194"/>
      <c r="AH454" s="194"/>
      <c r="AI454" s="194"/>
      <c r="AJ454" s="194"/>
      <c r="AK454" s="194"/>
      <c r="AL454" s="194"/>
      <c r="AM454" s="194"/>
      <c r="AN454" s="194"/>
      <c r="AO454" s="194"/>
      <c r="AP454" s="194"/>
      <c r="AQ454" s="194"/>
      <c r="AR454" s="194"/>
      <c r="AS454" s="194"/>
      <c r="AT454" s="194"/>
      <c r="AU454" s="194"/>
      <c r="AV454" s="194"/>
      <c r="AW454" s="194"/>
      <c r="AX454" s="194"/>
      <c r="AY454" s="194"/>
      <c r="AZ454" s="194"/>
      <c r="BA454" s="194"/>
      <c r="BB454" s="194"/>
      <c r="BC454" s="194"/>
      <c r="BD454" s="194"/>
      <c r="BE454" s="194"/>
      <c r="BF454" s="194"/>
      <c r="BG454" s="194"/>
      <c r="BH454" s="194"/>
      <c r="BI454" s="194"/>
      <c r="BJ454" s="194"/>
      <c r="BK454" s="194"/>
      <c r="BL454" s="194"/>
      <c r="BM454" s="194"/>
      <c r="BN454" s="194"/>
      <c r="BO454" s="194"/>
      <c r="BP454" s="194"/>
      <c r="BQ454" s="194"/>
    </row>
    <row r="455" spans="1:69" x14ac:dyDescent="0.25">
      <c r="A455" s="194"/>
      <c r="B455" s="194"/>
      <c r="C455" s="194"/>
      <c r="D455" s="194"/>
      <c r="E455" s="194"/>
      <c r="F455" s="194"/>
      <c r="G455" s="194"/>
      <c r="H455" s="194"/>
      <c r="I455" s="194"/>
      <c r="J455" s="194"/>
      <c r="K455" s="194"/>
      <c r="L455" s="194"/>
      <c r="M455" s="194"/>
      <c r="N455" s="194"/>
      <c r="O455" s="194"/>
      <c r="P455" s="194"/>
      <c r="Q455" s="194"/>
      <c r="R455" s="194"/>
      <c r="S455" s="194"/>
      <c r="T455" s="194"/>
      <c r="U455" s="194"/>
      <c r="V455" s="194"/>
      <c r="W455" s="194"/>
      <c r="X455" s="194"/>
      <c r="Y455" s="194"/>
      <c r="Z455" s="194"/>
      <c r="AA455" s="194"/>
      <c r="AB455" s="194"/>
      <c r="AC455" s="194"/>
      <c r="AD455" s="194"/>
      <c r="AE455" s="194"/>
      <c r="AF455" s="194"/>
      <c r="AG455" s="194"/>
      <c r="AH455" s="194"/>
      <c r="AI455" s="194"/>
      <c r="AJ455" s="194"/>
      <c r="AK455" s="194"/>
      <c r="AL455" s="194"/>
      <c r="AM455" s="194"/>
      <c r="AN455" s="194"/>
      <c r="AO455" s="194"/>
      <c r="AP455" s="194"/>
      <c r="AQ455" s="194"/>
      <c r="AR455" s="194"/>
      <c r="AS455" s="194"/>
      <c r="AT455" s="194"/>
      <c r="AU455" s="194"/>
      <c r="AV455" s="194"/>
      <c r="AW455" s="194"/>
      <c r="AX455" s="194"/>
      <c r="AY455" s="194"/>
      <c r="AZ455" s="194"/>
      <c r="BA455" s="194"/>
      <c r="BB455" s="194"/>
      <c r="BC455" s="194"/>
      <c r="BD455" s="194"/>
      <c r="BE455" s="194"/>
      <c r="BF455" s="194"/>
      <c r="BG455" s="194"/>
      <c r="BH455" s="194"/>
      <c r="BI455" s="194"/>
      <c r="BJ455" s="194"/>
      <c r="BK455" s="194"/>
      <c r="BL455" s="194"/>
      <c r="BM455" s="194"/>
      <c r="BN455" s="194"/>
      <c r="BO455" s="194"/>
      <c r="BP455" s="194"/>
      <c r="BQ455" s="194"/>
    </row>
    <row r="456" spans="1:69" x14ac:dyDescent="0.25">
      <c r="A456" s="194"/>
      <c r="B456" s="194"/>
      <c r="C456" s="194"/>
      <c r="D456" s="194"/>
      <c r="E456" s="194"/>
      <c r="F456" s="194"/>
      <c r="G456" s="194"/>
      <c r="H456" s="194"/>
      <c r="I456" s="194"/>
      <c r="J456" s="194"/>
      <c r="K456" s="194"/>
      <c r="L456" s="194"/>
      <c r="M456" s="194"/>
      <c r="N456" s="194"/>
      <c r="O456" s="194"/>
      <c r="P456" s="194"/>
      <c r="Q456" s="194"/>
      <c r="R456" s="194"/>
      <c r="S456" s="194"/>
      <c r="T456" s="194"/>
      <c r="U456" s="194"/>
      <c r="V456" s="194"/>
      <c r="W456" s="194"/>
      <c r="X456" s="194"/>
      <c r="Y456" s="194"/>
      <c r="Z456" s="194"/>
      <c r="AA456" s="194"/>
      <c r="AB456" s="194"/>
      <c r="AC456" s="194"/>
      <c r="AD456" s="194"/>
      <c r="AE456" s="194"/>
      <c r="AF456" s="194"/>
      <c r="AG456" s="194"/>
      <c r="AH456" s="194"/>
      <c r="AI456" s="194"/>
      <c r="AJ456" s="194"/>
      <c r="AK456" s="194"/>
      <c r="AL456" s="194"/>
      <c r="AM456" s="194"/>
      <c r="AN456" s="194"/>
      <c r="AO456" s="194"/>
      <c r="AP456" s="194"/>
      <c r="AQ456" s="194"/>
      <c r="AR456" s="194"/>
      <c r="AS456" s="194"/>
      <c r="AT456" s="194"/>
      <c r="AU456" s="194"/>
      <c r="AV456" s="194"/>
      <c r="AW456" s="194"/>
      <c r="AX456" s="194"/>
      <c r="AY456" s="194"/>
      <c r="AZ456" s="194"/>
      <c r="BA456" s="194"/>
      <c r="BB456" s="194"/>
      <c r="BC456" s="194"/>
      <c r="BD456" s="194"/>
      <c r="BE456" s="194"/>
      <c r="BF456" s="194"/>
      <c r="BG456" s="194"/>
      <c r="BH456" s="194"/>
      <c r="BI456" s="194"/>
      <c r="BJ456" s="194"/>
      <c r="BK456" s="194"/>
      <c r="BL456" s="194"/>
      <c r="BM456" s="194"/>
      <c r="BN456" s="194"/>
      <c r="BO456" s="194"/>
      <c r="BP456" s="194"/>
      <c r="BQ456" s="194"/>
    </row>
    <row r="457" spans="1:69" x14ac:dyDescent="0.25">
      <c r="A457" s="194"/>
      <c r="B457" s="194"/>
      <c r="C457" s="194"/>
      <c r="D457" s="194"/>
      <c r="E457" s="194"/>
      <c r="F457" s="194"/>
      <c r="G457" s="194"/>
      <c r="H457" s="194"/>
      <c r="I457" s="194"/>
      <c r="J457" s="194"/>
      <c r="K457" s="194"/>
      <c r="L457" s="194"/>
      <c r="M457" s="194"/>
      <c r="N457" s="194"/>
      <c r="O457" s="194"/>
      <c r="P457" s="194"/>
      <c r="Q457" s="194"/>
      <c r="R457" s="194"/>
      <c r="S457" s="194"/>
      <c r="T457" s="194"/>
      <c r="U457" s="194"/>
      <c r="V457" s="194"/>
      <c r="W457" s="194"/>
      <c r="X457" s="194"/>
      <c r="Y457" s="194"/>
      <c r="Z457" s="194"/>
      <c r="AA457" s="194"/>
      <c r="AB457" s="194"/>
      <c r="AC457" s="194"/>
      <c r="AD457" s="194"/>
      <c r="AE457" s="194"/>
      <c r="AF457" s="194"/>
      <c r="AG457" s="194"/>
      <c r="AH457" s="194"/>
      <c r="AI457" s="194"/>
      <c r="AJ457" s="194"/>
      <c r="AK457" s="194"/>
      <c r="AL457" s="194"/>
      <c r="AM457" s="194"/>
      <c r="AN457" s="194"/>
      <c r="AO457" s="194"/>
      <c r="AP457" s="194"/>
      <c r="AQ457" s="194"/>
      <c r="AR457" s="194"/>
      <c r="AS457" s="194"/>
      <c r="AT457" s="194"/>
      <c r="AU457" s="194"/>
      <c r="AV457" s="194"/>
      <c r="AW457" s="194"/>
      <c r="AX457" s="194"/>
      <c r="AY457" s="194"/>
      <c r="AZ457" s="194"/>
      <c r="BA457" s="194"/>
      <c r="BB457" s="194"/>
      <c r="BC457" s="194"/>
      <c r="BD457" s="194"/>
      <c r="BE457" s="194"/>
      <c r="BF457" s="194"/>
      <c r="BG457" s="194"/>
      <c r="BH457" s="194"/>
      <c r="BI457" s="194"/>
      <c r="BJ457" s="194"/>
      <c r="BK457" s="194"/>
      <c r="BL457" s="194"/>
      <c r="BM457" s="194"/>
      <c r="BN457" s="194"/>
      <c r="BO457" s="194"/>
      <c r="BP457" s="194"/>
      <c r="BQ457" s="194"/>
    </row>
    <row r="458" spans="1:69" x14ac:dyDescent="0.25">
      <c r="A458" s="194"/>
      <c r="B458" s="194"/>
      <c r="C458" s="194"/>
      <c r="D458" s="194"/>
      <c r="E458" s="194"/>
      <c r="F458" s="194"/>
      <c r="G458" s="194"/>
      <c r="H458" s="194"/>
      <c r="I458" s="194"/>
      <c r="J458" s="194"/>
      <c r="K458" s="194"/>
      <c r="L458" s="194"/>
      <c r="M458" s="194"/>
      <c r="N458" s="194"/>
      <c r="O458" s="194"/>
      <c r="P458" s="194"/>
      <c r="Q458" s="194"/>
      <c r="R458" s="194"/>
      <c r="S458" s="194"/>
      <c r="T458" s="194"/>
      <c r="U458" s="194"/>
      <c r="V458" s="194"/>
      <c r="W458" s="194"/>
      <c r="X458" s="194"/>
      <c r="Y458" s="194"/>
      <c r="Z458" s="194"/>
      <c r="AA458" s="194"/>
      <c r="AB458" s="194"/>
      <c r="AC458" s="194"/>
      <c r="AD458" s="194"/>
      <c r="AE458" s="194"/>
      <c r="AF458" s="194"/>
      <c r="AG458" s="194"/>
      <c r="AH458" s="194"/>
      <c r="AI458" s="194"/>
      <c r="AJ458" s="194"/>
      <c r="AK458" s="194"/>
      <c r="AL458" s="194"/>
      <c r="AM458" s="194"/>
      <c r="AN458" s="194"/>
      <c r="AO458" s="194"/>
      <c r="AP458" s="194"/>
      <c r="AQ458" s="194"/>
      <c r="AR458" s="194"/>
      <c r="AS458" s="194"/>
      <c r="AT458" s="194"/>
      <c r="AU458" s="194"/>
      <c r="AV458" s="194"/>
      <c r="AW458" s="194"/>
      <c r="AX458" s="194"/>
      <c r="AY458" s="194"/>
      <c r="AZ458" s="194"/>
      <c r="BA458" s="194"/>
      <c r="BB458" s="194"/>
      <c r="BC458" s="194"/>
      <c r="BD458" s="194"/>
      <c r="BE458" s="194"/>
      <c r="BF458" s="194"/>
      <c r="BG458" s="194"/>
      <c r="BH458" s="194"/>
      <c r="BI458" s="194"/>
      <c r="BJ458" s="194"/>
      <c r="BK458" s="194"/>
      <c r="BL458" s="194"/>
      <c r="BM458" s="194"/>
      <c r="BN458" s="194"/>
      <c r="BO458" s="194"/>
      <c r="BP458" s="194"/>
      <c r="BQ458" s="194"/>
    </row>
    <row r="459" spans="1:69" x14ac:dyDescent="0.25">
      <c r="A459" s="194"/>
      <c r="B459" s="194"/>
      <c r="C459" s="194"/>
      <c r="D459" s="194"/>
      <c r="E459" s="194"/>
      <c r="F459" s="194"/>
      <c r="G459" s="194"/>
      <c r="H459" s="194"/>
      <c r="I459" s="194"/>
      <c r="J459" s="194"/>
      <c r="K459" s="194"/>
      <c r="L459" s="194"/>
      <c r="M459" s="194"/>
      <c r="N459" s="194"/>
      <c r="O459" s="194"/>
      <c r="P459" s="194"/>
      <c r="Q459" s="194"/>
      <c r="R459" s="194"/>
      <c r="S459" s="194"/>
      <c r="T459" s="194"/>
      <c r="U459" s="194"/>
      <c r="V459" s="194"/>
      <c r="W459" s="194"/>
      <c r="X459" s="194"/>
      <c r="Y459" s="194"/>
      <c r="Z459" s="194"/>
      <c r="AA459" s="194"/>
      <c r="AB459" s="194"/>
      <c r="AC459" s="194"/>
      <c r="AD459" s="194"/>
      <c r="AE459" s="194"/>
      <c r="AF459" s="194"/>
      <c r="AG459" s="194"/>
      <c r="AH459" s="194"/>
      <c r="AI459" s="194"/>
      <c r="AJ459" s="194"/>
      <c r="AK459" s="194"/>
      <c r="AL459" s="194"/>
      <c r="AM459" s="194"/>
      <c r="AN459" s="194"/>
      <c r="AO459" s="194"/>
      <c r="AP459" s="194"/>
      <c r="AQ459" s="194"/>
      <c r="AR459" s="194"/>
      <c r="AS459" s="194"/>
      <c r="AT459" s="194"/>
      <c r="AU459" s="194"/>
      <c r="AV459" s="194"/>
      <c r="AW459" s="194"/>
      <c r="AX459" s="194"/>
      <c r="AY459" s="194"/>
      <c r="AZ459" s="194"/>
      <c r="BA459" s="194"/>
      <c r="BB459" s="194"/>
      <c r="BC459" s="194"/>
      <c r="BD459" s="194"/>
      <c r="BE459" s="194"/>
      <c r="BF459" s="194"/>
      <c r="BG459" s="194"/>
      <c r="BH459" s="194"/>
      <c r="BI459" s="194"/>
      <c r="BJ459" s="194"/>
      <c r="BK459" s="194"/>
      <c r="BL459" s="194"/>
      <c r="BM459" s="194"/>
      <c r="BN459" s="194"/>
      <c r="BO459" s="194"/>
      <c r="BP459" s="194"/>
      <c r="BQ459" s="194"/>
    </row>
    <row r="460" spans="1:69" x14ac:dyDescent="0.25">
      <c r="A460" s="194"/>
      <c r="B460" s="194"/>
      <c r="C460" s="194"/>
      <c r="D460" s="194"/>
      <c r="E460" s="194"/>
      <c r="F460" s="194"/>
      <c r="G460" s="194"/>
      <c r="H460" s="194"/>
      <c r="I460" s="194"/>
      <c r="J460" s="194"/>
      <c r="K460" s="194"/>
      <c r="L460" s="194"/>
      <c r="M460" s="194"/>
      <c r="N460" s="194"/>
      <c r="O460" s="194"/>
      <c r="P460" s="194"/>
      <c r="Q460" s="194"/>
      <c r="R460" s="194"/>
      <c r="S460" s="194"/>
      <c r="T460" s="194"/>
      <c r="U460" s="194"/>
      <c r="V460" s="194"/>
      <c r="W460" s="194"/>
      <c r="X460" s="194"/>
      <c r="Y460" s="194"/>
      <c r="Z460" s="194"/>
      <c r="AA460" s="194"/>
      <c r="AB460" s="194"/>
      <c r="AC460" s="194"/>
      <c r="AD460" s="194"/>
      <c r="AE460" s="194"/>
      <c r="AF460" s="194"/>
      <c r="AG460" s="194"/>
      <c r="AH460" s="194"/>
      <c r="AI460" s="194"/>
      <c r="AJ460" s="194"/>
      <c r="AK460" s="194"/>
      <c r="AL460" s="194"/>
      <c r="AM460" s="194"/>
      <c r="AN460" s="194"/>
      <c r="AO460" s="194"/>
      <c r="AP460" s="194"/>
      <c r="AQ460" s="194"/>
      <c r="AR460" s="194"/>
      <c r="AS460" s="194"/>
      <c r="AT460" s="194"/>
      <c r="AU460" s="194"/>
      <c r="AV460" s="194"/>
      <c r="AW460" s="194"/>
      <c r="AX460" s="194"/>
      <c r="AY460" s="194"/>
      <c r="AZ460" s="194"/>
      <c r="BA460" s="194"/>
      <c r="BB460" s="194"/>
      <c r="BC460" s="194"/>
      <c r="BD460" s="194"/>
      <c r="BE460" s="194"/>
      <c r="BF460" s="194"/>
      <c r="BG460" s="194"/>
      <c r="BH460" s="194"/>
      <c r="BI460" s="194"/>
      <c r="BJ460" s="194"/>
      <c r="BK460" s="194"/>
      <c r="BL460" s="194"/>
      <c r="BM460" s="194"/>
      <c r="BN460" s="194"/>
      <c r="BO460" s="194"/>
      <c r="BP460" s="194"/>
      <c r="BQ460" s="194"/>
    </row>
    <row r="461" spans="1:69" x14ac:dyDescent="0.25">
      <c r="A461" s="194"/>
      <c r="B461" s="194"/>
      <c r="C461" s="194"/>
      <c r="D461" s="194"/>
      <c r="E461" s="194"/>
      <c r="F461" s="194"/>
      <c r="G461" s="194"/>
      <c r="H461" s="194"/>
      <c r="I461" s="194"/>
      <c r="J461" s="194"/>
      <c r="K461" s="194"/>
      <c r="L461" s="194"/>
      <c r="M461" s="194"/>
      <c r="N461" s="194"/>
      <c r="O461" s="194"/>
      <c r="P461" s="194"/>
      <c r="Q461" s="194"/>
      <c r="R461" s="194"/>
      <c r="S461" s="194"/>
      <c r="T461" s="194"/>
      <c r="U461" s="194"/>
      <c r="V461" s="194"/>
      <c r="W461" s="194"/>
      <c r="X461" s="194"/>
      <c r="Y461" s="194"/>
      <c r="Z461" s="194"/>
      <c r="AA461" s="194"/>
      <c r="AB461" s="194"/>
      <c r="AC461" s="194"/>
      <c r="AD461" s="194"/>
      <c r="AE461" s="194"/>
      <c r="AF461" s="194"/>
      <c r="AG461" s="194"/>
      <c r="AH461" s="194"/>
      <c r="AI461" s="194"/>
      <c r="AJ461" s="194"/>
      <c r="AK461" s="194"/>
      <c r="AL461" s="194"/>
      <c r="AM461" s="194"/>
      <c r="AN461" s="194"/>
      <c r="AO461" s="194"/>
      <c r="AP461" s="194"/>
      <c r="AQ461" s="194"/>
      <c r="AR461" s="194"/>
      <c r="AS461" s="194"/>
      <c r="AT461" s="194"/>
      <c r="AU461" s="194"/>
      <c r="AV461" s="194"/>
      <c r="AW461" s="194"/>
      <c r="AX461" s="194"/>
      <c r="AY461" s="194"/>
      <c r="AZ461" s="194"/>
      <c r="BA461" s="194"/>
      <c r="BB461" s="194"/>
      <c r="BC461" s="194"/>
      <c r="BD461" s="194"/>
      <c r="BE461" s="194"/>
      <c r="BF461" s="194"/>
      <c r="BG461" s="194"/>
      <c r="BH461" s="194"/>
      <c r="BI461" s="194"/>
      <c r="BJ461" s="194"/>
      <c r="BK461" s="194"/>
      <c r="BL461" s="194"/>
      <c r="BM461" s="194"/>
      <c r="BN461" s="194"/>
      <c r="BO461" s="194"/>
      <c r="BP461" s="194"/>
      <c r="BQ461" s="194"/>
    </row>
    <row r="462" spans="1:69" x14ac:dyDescent="0.25">
      <c r="A462" s="194"/>
      <c r="B462" s="194"/>
      <c r="C462" s="194"/>
      <c r="D462" s="194"/>
      <c r="E462" s="194"/>
      <c r="F462" s="194"/>
      <c r="G462" s="194"/>
      <c r="H462" s="194"/>
      <c r="I462" s="194"/>
      <c r="J462" s="194"/>
      <c r="K462" s="194"/>
      <c r="L462" s="194"/>
      <c r="M462" s="194"/>
      <c r="N462" s="194"/>
      <c r="O462" s="194"/>
      <c r="P462" s="194"/>
      <c r="Q462" s="194"/>
      <c r="R462" s="194"/>
      <c r="S462" s="194"/>
      <c r="T462" s="194"/>
      <c r="U462" s="194"/>
      <c r="V462" s="194"/>
      <c r="W462" s="194"/>
      <c r="X462" s="194"/>
      <c r="Y462" s="194"/>
      <c r="Z462" s="194"/>
      <c r="AA462" s="194"/>
      <c r="AB462" s="194"/>
      <c r="AC462" s="194"/>
      <c r="AD462" s="194"/>
      <c r="AE462" s="194"/>
      <c r="AF462" s="194"/>
      <c r="AG462" s="194"/>
      <c r="AH462" s="194"/>
      <c r="AI462" s="194"/>
      <c r="AJ462" s="194"/>
      <c r="AK462" s="194"/>
      <c r="AL462" s="194"/>
      <c r="AM462" s="194"/>
      <c r="AN462" s="194"/>
      <c r="AO462" s="194"/>
      <c r="AP462" s="194"/>
      <c r="AQ462" s="194"/>
      <c r="AR462" s="194"/>
      <c r="AS462" s="194"/>
      <c r="AT462" s="194"/>
      <c r="AU462" s="194"/>
      <c r="AV462" s="194"/>
      <c r="AW462" s="194"/>
      <c r="AX462" s="194"/>
      <c r="AY462" s="194"/>
      <c r="AZ462" s="194"/>
      <c r="BA462" s="194"/>
      <c r="BB462" s="194"/>
      <c r="BC462" s="194"/>
      <c r="BD462" s="194"/>
      <c r="BE462" s="194"/>
      <c r="BF462" s="194"/>
      <c r="BG462" s="194"/>
      <c r="BH462" s="194"/>
      <c r="BI462" s="194"/>
      <c r="BJ462" s="194"/>
      <c r="BK462" s="194"/>
      <c r="BL462" s="194"/>
      <c r="BM462" s="194"/>
      <c r="BN462" s="194"/>
      <c r="BO462" s="194"/>
      <c r="BP462" s="194"/>
      <c r="BQ462" s="194"/>
    </row>
    <row r="463" spans="1:69" x14ac:dyDescent="0.25">
      <c r="A463" s="194"/>
      <c r="B463" s="194"/>
      <c r="C463" s="194"/>
      <c r="D463" s="194"/>
      <c r="E463" s="194"/>
      <c r="F463" s="194"/>
      <c r="G463" s="194"/>
      <c r="H463" s="194"/>
      <c r="I463" s="194"/>
      <c r="J463" s="194"/>
      <c r="K463" s="194"/>
      <c r="L463" s="194"/>
      <c r="M463" s="194"/>
      <c r="N463" s="194"/>
      <c r="O463" s="194"/>
      <c r="P463" s="194"/>
      <c r="Q463" s="194"/>
      <c r="R463" s="194"/>
      <c r="S463" s="194"/>
      <c r="T463" s="194"/>
      <c r="U463" s="194"/>
      <c r="V463" s="194"/>
      <c r="W463" s="194"/>
      <c r="X463" s="194"/>
      <c r="Y463" s="194"/>
      <c r="Z463" s="194"/>
      <c r="AA463" s="194"/>
      <c r="AB463" s="194"/>
      <c r="AC463" s="194"/>
      <c r="AD463" s="194"/>
      <c r="AE463" s="194"/>
      <c r="AF463" s="194"/>
      <c r="AG463" s="194"/>
      <c r="AH463" s="194"/>
      <c r="AI463" s="194"/>
      <c r="AJ463" s="194"/>
      <c r="AK463" s="194"/>
      <c r="AL463" s="194"/>
      <c r="AM463" s="194"/>
      <c r="AN463" s="194"/>
      <c r="AO463" s="194"/>
      <c r="AP463" s="194"/>
      <c r="AQ463" s="194"/>
      <c r="AR463" s="194"/>
      <c r="AS463" s="194"/>
      <c r="AT463" s="194"/>
      <c r="AU463" s="194"/>
      <c r="AV463" s="194"/>
      <c r="AW463" s="194"/>
      <c r="AX463" s="194"/>
      <c r="AY463" s="194"/>
      <c r="AZ463" s="194"/>
      <c r="BA463" s="194"/>
      <c r="BB463" s="194"/>
      <c r="BC463" s="194"/>
      <c r="BD463" s="194"/>
      <c r="BE463" s="194"/>
      <c r="BF463" s="194"/>
      <c r="BG463" s="194"/>
      <c r="BH463" s="194"/>
      <c r="BI463" s="194"/>
      <c r="BJ463" s="194"/>
      <c r="BK463" s="194"/>
      <c r="BL463" s="194"/>
      <c r="BM463" s="194"/>
      <c r="BN463" s="194"/>
      <c r="BO463" s="194"/>
      <c r="BP463" s="194"/>
      <c r="BQ463" s="194"/>
    </row>
    <row r="464" spans="1:69" x14ac:dyDescent="0.25">
      <c r="A464" s="194"/>
      <c r="B464" s="194"/>
      <c r="C464" s="194"/>
      <c r="D464" s="194"/>
      <c r="E464" s="194"/>
      <c r="F464" s="194"/>
      <c r="G464" s="194"/>
      <c r="H464" s="194"/>
      <c r="I464" s="194"/>
      <c r="J464" s="194"/>
      <c r="K464" s="194"/>
      <c r="L464" s="194"/>
      <c r="M464" s="194"/>
      <c r="N464" s="194"/>
      <c r="O464" s="194"/>
      <c r="P464" s="194"/>
      <c r="Q464" s="194"/>
      <c r="R464" s="194"/>
      <c r="S464" s="194"/>
      <c r="T464" s="194"/>
      <c r="U464" s="194"/>
      <c r="V464" s="194"/>
      <c r="W464" s="194"/>
      <c r="X464" s="194"/>
      <c r="Y464" s="194"/>
      <c r="Z464" s="194"/>
      <c r="AA464" s="194"/>
      <c r="AB464" s="194"/>
      <c r="AC464" s="194"/>
      <c r="AD464" s="194"/>
      <c r="AE464" s="194"/>
      <c r="AF464" s="194"/>
      <c r="AG464" s="194"/>
      <c r="AH464" s="194"/>
      <c r="AI464" s="194"/>
      <c r="AJ464" s="194"/>
      <c r="AK464" s="194"/>
      <c r="AL464" s="194"/>
      <c r="AM464" s="194"/>
      <c r="AN464" s="194"/>
      <c r="AO464" s="194"/>
      <c r="AP464" s="194"/>
      <c r="AQ464" s="194"/>
      <c r="AR464" s="194"/>
      <c r="AS464" s="194"/>
      <c r="AT464" s="194"/>
      <c r="AU464" s="194"/>
      <c r="AV464" s="194"/>
      <c r="AW464" s="194"/>
      <c r="AX464" s="194"/>
      <c r="AY464" s="194"/>
      <c r="AZ464" s="194"/>
      <c r="BA464" s="194"/>
      <c r="BB464" s="194"/>
      <c r="BC464" s="194"/>
      <c r="BD464" s="194"/>
      <c r="BE464" s="194"/>
      <c r="BF464" s="194"/>
      <c r="BG464" s="194"/>
      <c r="BH464" s="194"/>
      <c r="BI464" s="194"/>
      <c r="BJ464" s="194"/>
      <c r="BK464" s="194"/>
      <c r="BL464" s="194"/>
      <c r="BM464" s="194"/>
      <c r="BN464" s="194"/>
      <c r="BO464" s="194"/>
      <c r="BP464" s="194"/>
      <c r="BQ464" s="194"/>
    </row>
    <row r="465" spans="1:69" x14ac:dyDescent="0.25">
      <c r="A465" s="194"/>
      <c r="B465" s="194"/>
      <c r="C465" s="194"/>
      <c r="D465" s="194"/>
      <c r="E465" s="194"/>
      <c r="F465" s="194"/>
      <c r="G465" s="194"/>
      <c r="H465" s="194"/>
      <c r="I465" s="194"/>
      <c r="J465" s="194"/>
      <c r="K465" s="194"/>
      <c r="L465" s="194"/>
      <c r="M465" s="194"/>
      <c r="N465" s="194"/>
      <c r="O465" s="194"/>
      <c r="P465" s="194"/>
      <c r="Q465" s="194"/>
      <c r="R465" s="194"/>
      <c r="S465" s="194"/>
      <c r="T465" s="194"/>
      <c r="U465" s="194"/>
      <c r="V465" s="194"/>
      <c r="W465" s="194"/>
      <c r="X465" s="194"/>
      <c r="Y465" s="194"/>
      <c r="Z465" s="194"/>
      <c r="AA465" s="194"/>
      <c r="AB465" s="194"/>
      <c r="AC465" s="194"/>
      <c r="AD465" s="194"/>
      <c r="AE465" s="194"/>
      <c r="AF465" s="194"/>
      <c r="AG465" s="194"/>
      <c r="AH465" s="194"/>
      <c r="AI465" s="194"/>
      <c r="AJ465" s="194"/>
      <c r="AK465" s="194"/>
      <c r="AL465" s="194"/>
      <c r="AM465" s="194"/>
      <c r="AN465" s="194"/>
      <c r="AO465" s="194"/>
      <c r="AP465" s="194"/>
      <c r="AQ465" s="194"/>
      <c r="AR465" s="194"/>
      <c r="AS465" s="194"/>
      <c r="AT465" s="194"/>
      <c r="AU465" s="194"/>
      <c r="AV465" s="194"/>
      <c r="AW465" s="194"/>
      <c r="AX465" s="194"/>
      <c r="AY465" s="194"/>
      <c r="AZ465" s="194"/>
      <c r="BA465" s="194"/>
      <c r="BB465" s="194"/>
      <c r="BC465" s="194"/>
      <c r="BD465" s="194"/>
      <c r="BE465" s="194"/>
      <c r="BF465" s="194"/>
      <c r="BG465" s="194"/>
      <c r="BH465" s="194"/>
      <c r="BI465" s="194"/>
      <c r="BJ465" s="194"/>
      <c r="BK465" s="194"/>
      <c r="BL465" s="194"/>
      <c r="BM465" s="194"/>
      <c r="BN465" s="194"/>
      <c r="BO465" s="194"/>
      <c r="BP465" s="194"/>
      <c r="BQ465" s="194"/>
    </row>
    <row r="466" spans="1:69" x14ac:dyDescent="0.25">
      <c r="A466" s="194"/>
      <c r="B466" s="194"/>
      <c r="C466" s="194"/>
      <c r="D466" s="194"/>
      <c r="E466" s="194"/>
      <c r="F466" s="194"/>
      <c r="G466" s="194"/>
      <c r="H466" s="194"/>
      <c r="I466" s="194"/>
      <c r="J466" s="194"/>
      <c r="K466" s="194"/>
      <c r="L466" s="194"/>
      <c r="M466" s="194"/>
      <c r="N466" s="194"/>
      <c r="O466" s="194"/>
      <c r="P466" s="194"/>
      <c r="Q466" s="194"/>
      <c r="R466" s="194"/>
      <c r="S466" s="194"/>
      <c r="T466" s="194"/>
      <c r="U466" s="194"/>
      <c r="V466" s="194"/>
      <c r="W466" s="194"/>
      <c r="X466" s="194"/>
      <c r="Y466" s="194"/>
      <c r="Z466" s="194"/>
      <c r="AA466" s="194"/>
      <c r="AB466" s="194"/>
      <c r="AC466" s="194"/>
      <c r="AD466" s="194"/>
      <c r="AE466" s="194"/>
      <c r="AF466" s="194"/>
      <c r="AG466" s="194"/>
      <c r="AH466" s="194"/>
      <c r="AI466" s="194"/>
      <c r="AJ466" s="194"/>
      <c r="AK466" s="194"/>
      <c r="AL466" s="194"/>
      <c r="AM466" s="194"/>
      <c r="AN466" s="194"/>
      <c r="AO466" s="194"/>
      <c r="AP466" s="194"/>
      <c r="AQ466" s="194"/>
      <c r="AR466" s="194"/>
      <c r="AS466" s="194"/>
      <c r="AT466" s="194"/>
      <c r="AU466" s="194"/>
      <c r="AV466" s="194"/>
      <c r="AW466" s="194"/>
      <c r="AX466" s="194"/>
      <c r="AY466" s="194"/>
      <c r="AZ466" s="194"/>
      <c r="BA466" s="194"/>
      <c r="BB466" s="194"/>
      <c r="BC466" s="194"/>
      <c r="BD466" s="194"/>
      <c r="BE466" s="194"/>
      <c r="BF466" s="194"/>
      <c r="BG466" s="194"/>
      <c r="BH466" s="194"/>
      <c r="BI466" s="194"/>
      <c r="BJ466" s="194"/>
      <c r="BK466" s="194"/>
      <c r="BL466" s="194"/>
      <c r="BM466" s="194"/>
      <c r="BN466" s="194"/>
      <c r="BO466" s="194"/>
      <c r="BP466" s="194"/>
      <c r="BQ466" s="194"/>
    </row>
    <row r="467" spans="1:69" x14ac:dyDescent="0.25">
      <c r="A467" s="194"/>
      <c r="B467" s="194"/>
      <c r="C467" s="194"/>
      <c r="D467" s="194"/>
      <c r="E467" s="194"/>
      <c r="F467" s="194"/>
      <c r="G467" s="194"/>
      <c r="H467" s="194"/>
      <c r="I467" s="194"/>
      <c r="J467" s="194"/>
      <c r="K467" s="194"/>
      <c r="L467" s="194"/>
      <c r="M467" s="194"/>
      <c r="N467" s="194"/>
      <c r="O467" s="194"/>
      <c r="P467" s="194"/>
      <c r="Q467" s="194"/>
      <c r="R467" s="194"/>
      <c r="S467" s="194"/>
      <c r="T467" s="194"/>
      <c r="U467" s="194"/>
      <c r="V467" s="194"/>
      <c r="W467" s="194"/>
      <c r="X467" s="194"/>
      <c r="Y467" s="194"/>
      <c r="Z467" s="194"/>
      <c r="AA467" s="194"/>
      <c r="AB467" s="194"/>
      <c r="AC467" s="194"/>
      <c r="AD467" s="194"/>
      <c r="AE467" s="194"/>
      <c r="AF467" s="194"/>
      <c r="AG467" s="194"/>
      <c r="AH467" s="194"/>
      <c r="AI467" s="194"/>
      <c r="AJ467" s="194"/>
      <c r="AK467" s="194"/>
      <c r="AL467" s="194"/>
      <c r="AM467" s="194"/>
      <c r="AN467" s="194"/>
      <c r="AO467" s="194"/>
      <c r="AP467" s="194"/>
      <c r="AQ467" s="194"/>
      <c r="AR467" s="194"/>
      <c r="AS467" s="194"/>
      <c r="AT467" s="194"/>
      <c r="AU467" s="194"/>
      <c r="AV467" s="194"/>
      <c r="AW467" s="194"/>
      <c r="AX467" s="194"/>
      <c r="AY467" s="194"/>
      <c r="AZ467" s="194"/>
      <c r="BA467" s="194"/>
      <c r="BB467" s="194"/>
      <c r="BC467" s="194"/>
      <c r="BD467" s="194"/>
      <c r="BE467" s="194"/>
      <c r="BF467" s="194"/>
      <c r="BG467" s="194"/>
      <c r="BH467" s="194"/>
      <c r="BI467" s="194"/>
      <c r="BJ467" s="194"/>
      <c r="BK467" s="194"/>
      <c r="BL467" s="194"/>
      <c r="BM467" s="194"/>
      <c r="BN467" s="194"/>
      <c r="BO467" s="194"/>
      <c r="BP467" s="194"/>
      <c r="BQ467" s="194"/>
    </row>
    <row r="468" spans="1:69" x14ac:dyDescent="0.25">
      <c r="A468" s="194"/>
      <c r="B468" s="194"/>
      <c r="C468" s="194"/>
      <c r="D468" s="194"/>
      <c r="E468" s="194"/>
      <c r="F468" s="194"/>
      <c r="G468" s="194"/>
      <c r="H468" s="194"/>
      <c r="I468" s="194"/>
      <c r="J468" s="194"/>
      <c r="K468" s="194"/>
      <c r="L468" s="194"/>
      <c r="M468" s="194"/>
      <c r="N468" s="194"/>
      <c r="O468" s="194"/>
      <c r="P468" s="194"/>
      <c r="Q468" s="194"/>
      <c r="R468" s="194"/>
      <c r="S468" s="194"/>
      <c r="T468" s="194"/>
      <c r="U468" s="194"/>
      <c r="V468" s="194"/>
      <c r="W468" s="194"/>
      <c r="X468" s="194"/>
      <c r="Y468" s="194"/>
      <c r="Z468" s="194"/>
      <c r="AA468" s="194"/>
      <c r="AB468" s="194"/>
      <c r="AC468" s="194"/>
      <c r="AD468" s="194"/>
      <c r="AE468" s="194"/>
      <c r="AF468" s="194"/>
      <c r="AG468" s="194"/>
      <c r="AH468" s="194"/>
      <c r="AI468" s="194"/>
      <c r="AJ468" s="194"/>
      <c r="AK468" s="194"/>
      <c r="AL468" s="194"/>
      <c r="AM468" s="194"/>
      <c r="AN468" s="194"/>
      <c r="AO468" s="194"/>
      <c r="AP468" s="194"/>
      <c r="AQ468" s="194"/>
      <c r="AR468" s="194"/>
      <c r="AS468" s="194"/>
      <c r="AT468" s="194"/>
      <c r="AU468" s="194"/>
      <c r="AV468" s="194"/>
      <c r="AW468" s="194"/>
      <c r="AX468" s="194"/>
      <c r="AY468" s="194"/>
      <c r="AZ468" s="194"/>
      <c r="BA468" s="194"/>
      <c r="BB468" s="194"/>
      <c r="BC468" s="194"/>
      <c r="BD468" s="194"/>
      <c r="BE468" s="194"/>
      <c r="BF468" s="194"/>
      <c r="BG468" s="194"/>
      <c r="BH468" s="194"/>
      <c r="BI468" s="194"/>
      <c r="BJ468" s="194"/>
      <c r="BK468" s="194"/>
      <c r="BL468" s="194"/>
      <c r="BM468" s="194"/>
      <c r="BN468" s="194"/>
      <c r="BO468" s="194"/>
      <c r="BP468" s="194"/>
      <c r="BQ468" s="194"/>
    </row>
    <row r="469" spans="1:69" x14ac:dyDescent="0.25">
      <c r="A469" s="194"/>
      <c r="B469" s="194"/>
      <c r="C469" s="194"/>
      <c r="D469" s="194"/>
      <c r="E469" s="194"/>
      <c r="F469" s="194"/>
      <c r="G469" s="194"/>
      <c r="H469" s="194"/>
      <c r="I469" s="194"/>
      <c r="J469" s="194"/>
      <c r="K469" s="194"/>
      <c r="L469" s="194"/>
      <c r="M469" s="194"/>
      <c r="N469" s="194"/>
      <c r="O469" s="194"/>
      <c r="P469" s="194"/>
      <c r="Q469" s="194"/>
      <c r="R469" s="194"/>
      <c r="S469" s="194"/>
      <c r="T469" s="194"/>
      <c r="U469" s="194"/>
      <c r="V469" s="194"/>
      <c r="W469" s="194"/>
      <c r="X469" s="194"/>
      <c r="Y469" s="194"/>
      <c r="Z469" s="194"/>
      <c r="AA469" s="194"/>
      <c r="AB469" s="194"/>
      <c r="AC469" s="194"/>
      <c r="AD469" s="194"/>
      <c r="AE469" s="194"/>
      <c r="AF469" s="194"/>
      <c r="AG469" s="194"/>
      <c r="AH469" s="194"/>
      <c r="AI469" s="194"/>
      <c r="AJ469" s="194"/>
      <c r="AK469" s="194"/>
      <c r="AL469" s="194"/>
      <c r="AM469" s="194"/>
      <c r="AN469" s="194"/>
      <c r="AO469" s="194"/>
      <c r="AP469" s="194"/>
      <c r="AQ469" s="194"/>
      <c r="AR469" s="194"/>
      <c r="AS469" s="194"/>
      <c r="AT469" s="194"/>
      <c r="AU469" s="194"/>
      <c r="AV469" s="194"/>
      <c r="AW469" s="194"/>
      <c r="AX469" s="194"/>
      <c r="AY469" s="194"/>
      <c r="AZ469" s="194"/>
      <c r="BA469" s="194"/>
      <c r="BB469" s="194"/>
      <c r="BC469" s="194"/>
      <c r="BD469" s="194"/>
      <c r="BE469" s="194"/>
      <c r="BF469" s="194"/>
      <c r="BG469" s="194"/>
      <c r="BH469" s="194"/>
      <c r="BI469" s="194"/>
      <c r="BJ469" s="194"/>
      <c r="BK469" s="194"/>
      <c r="BL469" s="194"/>
      <c r="BM469" s="194"/>
      <c r="BN469" s="194"/>
      <c r="BO469" s="194"/>
      <c r="BP469" s="194"/>
      <c r="BQ469" s="194"/>
    </row>
    <row r="470" spans="1:69" x14ac:dyDescent="0.25">
      <c r="A470" s="194"/>
      <c r="B470" s="194"/>
      <c r="C470" s="194"/>
      <c r="D470" s="194"/>
      <c r="E470" s="194"/>
      <c r="F470" s="194"/>
      <c r="G470" s="194"/>
      <c r="H470" s="194"/>
      <c r="I470" s="194"/>
      <c r="J470" s="194"/>
      <c r="K470" s="194"/>
      <c r="L470" s="194"/>
      <c r="M470" s="194"/>
      <c r="N470" s="194"/>
      <c r="O470" s="194"/>
      <c r="P470" s="194"/>
      <c r="Q470" s="194"/>
      <c r="R470" s="194"/>
      <c r="S470" s="194"/>
      <c r="T470" s="194"/>
      <c r="U470" s="194"/>
      <c r="V470" s="194"/>
      <c r="W470" s="194"/>
      <c r="X470" s="194"/>
      <c r="Y470" s="194"/>
      <c r="Z470" s="194"/>
      <c r="AA470" s="194"/>
      <c r="AB470" s="194"/>
      <c r="AC470" s="194"/>
      <c r="AD470" s="194"/>
      <c r="AE470" s="194"/>
      <c r="AF470" s="194"/>
      <c r="AG470" s="194"/>
      <c r="AH470" s="194"/>
      <c r="AI470" s="194"/>
      <c r="AJ470" s="194"/>
      <c r="AK470" s="194"/>
      <c r="AL470" s="194"/>
      <c r="AM470" s="194"/>
      <c r="AN470" s="194"/>
      <c r="AO470" s="194"/>
      <c r="AP470" s="194"/>
      <c r="AQ470" s="194"/>
      <c r="AR470" s="194"/>
      <c r="AS470" s="194"/>
      <c r="AT470" s="194"/>
      <c r="AU470" s="194"/>
      <c r="AV470" s="194"/>
      <c r="AW470" s="194"/>
      <c r="AX470" s="194"/>
      <c r="AY470" s="194"/>
      <c r="AZ470" s="194"/>
      <c r="BA470" s="194"/>
      <c r="BB470" s="194"/>
      <c r="BC470" s="194"/>
      <c r="BD470" s="194"/>
      <c r="BE470" s="194"/>
      <c r="BF470" s="194"/>
      <c r="BG470" s="194"/>
      <c r="BH470" s="194"/>
      <c r="BI470" s="194"/>
      <c r="BJ470" s="194"/>
      <c r="BK470" s="194"/>
      <c r="BL470" s="194"/>
      <c r="BM470" s="194"/>
      <c r="BN470" s="194"/>
      <c r="BO470" s="194"/>
      <c r="BP470" s="194"/>
      <c r="BQ470" s="194"/>
    </row>
    <row r="471" spans="1:69" x14ac:dyDescent="0.25">
      <c r="A471" s="194"/>
      <c r="B471" s="194"/>
      <c r="C471" s="194"/>
      <c r="D471" s="194"/>
      <c r="E471" s="194"/>
      <c r="F471" s="194"/>
      <c r="G471" s="194"/>
      <c r="H471" s="194"/>
      <c r="I471" s="194"/>
      <c r="J471" s="194"/>
      <c r="K471" s="194"/>
      <c r="L471" s="194"/>
      <c r="M471" s="194"/>
      <c r="N471" s="194"/>
      <c r="O471" s="194"/>
      <c r="P471" s="194"/>
      <c r="Q471" s="194"/>
      <c r="R471" s="194"/>
      <c r="S471" s="194"/>
      <c r="T471" s="194"/>
      <c r="U471" s="194"/>
      <c r="V471" s="194"/>
      <c r="W471" s="194"/>
      <c r="X471" s="194"/>
      <c r="Y471" s="194"/>
      <c r="Z471" s="194"/>
      <c r="AA471" s="194"/>
      <c r="AB471" s="194"/>
      <c r="AC471" s="194"/>
      <c r="AD471" s="194"/>
      <c r="AE471" s="194"/>
      <c r="AF471" s="194"/>
      <c r="AG471" s="194"/>
      <c r="AH471" s="194"/>
      <c r="AI471" s="194"/>
      <c r="AJ471" s="194"/>
      <c r="AK471" s="194"/>
      <c r="AL471" s="194"/>
      <c r="AM471" s="194"/>
      <c r="AN471" s="194"/>
      <c r="AO471" s="194"/>
      <c r="AP471" s="194"/>
      <c r="AQ471" s="194"/>
      <c r="AR471" s="194"/>
      <c r="AS471" s="194"/>
      <c r="AT471" s="194"/>
      <c r="AU471" s="194"/>
      <c r="AV471" s="194"/>
      <c r="AW471" s="194"/>
      <c r="AX471" s="194"/>
      <c r="AY471" s="194"/>
      <c r="AZ471" s="194"/>
      <c r="BA471" s="194"/>
      <c r="BB471" s="194"/>
      <c r="BC471" s="194"/>
      <c r="BD471" s="194"/>
      <c r="BE471" s="194"/>
      <c r="BF471" s="194"/>
      <c r="BG471" s="194"/>
      <c r="BH471" s="194"/>
      <c r="BI471" s="194"/>
      <c r="BJ471" s="194"/>
      <c r="BK471" s="194"/>
      <c r="BL471" s="194"/>
      <c r="BM471" s="194"/>
      <c r="BN471" s="194"/>
      <c r="BO471" s="194"/>
      <c r="BP471" s="194"/>
      <c r="BQ471" s="194"/>
    </row>
    <row r="472" spans="1:69" x14ac:dyDescent="0.25">
      <c r="A472" s="194"/>
      <c r="B472" s="194"/>
      <c r="C472" s="194"/>
      <c r="D472" s="194"/>
      <c r="E472" s="194"/>
      <c r="F472" s="194"/>
      <c r="G472" s="194"/>
      <c r="H472" s="194"/>
      <c r="I472" s="194"/>
      <c r="J472" s="194"/>
      <c r="K472" s="194"/>
      <c r="L472" s="194"/>
      <c r="M472" s="194"/>
      <c r="N472" s="194"/>
      <c r="O472" s="194"/>
      <c r="P472" s="194"/>
      <c r="Q472" s="194"/>
      <c r="R472" s="194"/>
      <c r="S472" s="194"/>
      <c r="T472" s="194"/>
      <c r="U472" s="194"/>
      <c r="V472" s="194"/>
      <c r="W472" s="194"/>
      <c r="X472" s="194"/>
      <c r="Y472" s="194"/>
      <c r="Z472" s="194"/>
      <c r="AA472" s="194"/>
      <c r="AB472" s="194"/>
      <c r="AC472" s="194"/>
      <c r="AD472" s="194"/>
      <c r="AE472" s="194"/>
      <c r="AF472" s="194"/>
      <c r="AG472" s="194"/>
      <c r="AH472" s="194"/>
      <c r="AI472" s="194"/>
      <c r="AJ472" s="194"/>
      <c r="AK472" s="194"/>
      <c r="AL472" s="194"/>
      <c r="AM472" s="194"/>
      <c r="AN472" s="194"/>
      <c r="AO472" s="194"/>
      <c r="AP472" s="194"/>
      <c r="AQ472" s="194"/>
      <c r="AR472" s="194"/>
      <c r="AS472" s="194"/>
      <c r="AT472" s="194"/>
      <c r="AU472" s="194"/>
      <c r="AV472" s="194"/>
      <c r="AW472" s="194"/>
      <c r="AX472" s="194"/>
      <c r="AY472" s="194"/>
      <c r="AZ472" s="194"/>
      <c r="BA472" s="194"/>
      <c r="BB472" s="194"/>
      <c r="BC472" s="194"/>
      <c r="BD472" s="194"/>
      <c r="BE472" s="194"/>
      <c r="BF472" s="194"/>
      <c r="BG472" s="194"/>
      <c r="BH472" s="194"/>
      <c r="BI472" s="194"/>
      <c r="BJ472" s="194"/>
      <c r="BK472" s="194"/>
      <c r="BL472" s="194"/>
      <c r="BM472" s="194"/>
      <c r="BN472" s="194"/>
      <c r="BO472" s="194"/>
      <c r="BP472" s="194"/>
      <c r="BQ472" s="194"/>
    </row>
    <row r="473" spans="1:69" x14ac:dyDescent="0.25">
      <c r="A473" s="194"/>
      <c r="B473" s="194"/>
      <c r="C473" s="194"/>
      <c r="D473" s="194"/>
      <c r="E473" s="194"/>
      <c r="F473" s="194"/>
      <c r="G473" s="194"/>
      <c r="H473" s="194"/>
      <c r="I473" s="194"/>
      <c r="J473" s="194"/>
      <c r="K473" s="194"/>
      <c r="L473" s="194"/>
      <c r="M473" s="194"/>
      <c r="N473" s="194"/>
      <c r="O473" s="194"/>
      <c r="P473" s="194"/>
      <c r="Q473" s="194"/>
      <c r="R473" s="194"/>
      <c r="S473" s="194"/>
      <c r="T473" s="194"/>
      <c r="U473" s="194"/>
      <c r="V473" s="194"/>
      <c r="W473" s="194"/>
      <c r="X473" s="194"/>
      <c r="Y473" s="194"/>
      <c r="Z473" s="194"/>
      <c r="AA473" s="194"/>
      <c r="AB473" s="194"/>
      <c r="AC473" s="194"/>
      <c r="AD473" s="194"/>
      <c r="AE473" s="194"/>
      <c r="AF473" s="194"/>
      <c r="AG473" s="194"/>
      <c r="AH473" s="194"/>
      <c r="AI473" s="194"/>
      <c r="AJ473" s="194"/>
      <c r="AK473" s="194"/>
      <c r="AL473" s="194"/>
      <c r="AM473" s="194"/>
      <c r="AN473" s="194"/>
      <c r="AO473" s="194"/>
      <c r="AP473" s="194"/>
      <c r="AQ473" s="194"/>
      <c r="AR473" s="194"/>
      <c r="AS473" s="194"/>
      <c r="AT473" s="194"/>
      <c r="AU473" s="194"/>
      <c r="AV473" s="194"/>
      <c r="AW473" s="194"/>
      <c r="AX473" s="194"/>
      <c r="AY473" s="194"/>
      <c r="AZ473" s="194"/>
      <c r="BA473" s="194"/>
      <c r="BB473" s="194"/>
      <c r="BC473" s="194"/>
      <c r="BD473" s="194"/>
      <c r="BE473" s="194"/>
      <c r="BF473" s="194"/>
      <c r="BG473" s="194"/>
      <c r="BH473" s="194"/>
      <c r="BI473" s="194"/>
      <c r="BJ473" s="194"/>
      <c r="BK473" s="194"/>
      <c r="BL473" s="194"/>
      <c r="BM473" s="194"/>
      <c r="BN473" s="194"/>
      <c r="BO473" s="194"/>
      <c r="BP473" s="194"/>
      <c r="BQ473" s="194"/>
    </row>
    <row r="474" spans="1:69" x14ac:dyDescent="0.25">
      <c r="A474" s="194"/>
      <c r="B474" s="194"/>
      <c r="C474" s="194"/>
      <c r="D474" s="194"/>
      <c r="E474" s="194"/>
      <c r="F474" s="194"/>
      <c r="G474" s="194"/>
      <c r="H474" s="194"/>
      <c r="I474" s="194"/>
      <c r="J474" s="194"/>
      <c r="K474" s="194"/>
      <c r="L474" s="194"/>
      <c r="M474" s="194"/>
      <c r="N474" s="194"/>
      <c r="O474" s="194"/>
      <c r="P474" s="194"/>
      <c r="Q474" s="194"/>
      <c r="R474" s="194"/>
      <c r="S474" s="194"/>
      <c r="T474" s="194"/>
      <c r="U474" s="194"/>
      <c r="V474" s="194"/>
      <c r="W474" s="194"/>
      <c r="X474" s="194"/>
      <c r="Y474" s="194"/>
      <c r="Z474" s="194"/>
      <c r="AA474" s="194"/>
      <c r="AB474" s="194"/>
      <c r="AC474" s="194"/>
      <c r="AD474" s="194"/>
      <c r="AE474" s="194"/>
      <c r="AF474" s="194"/>
      <c r="AG474" s="194"/>
      <c r="AH474" s="194"/>
      <c r="AI474" s="194"/>
      <c r="AJ474" s="194"/>
      <c r="AK474" s="194"/>
      <c r="AL474" s="194"/>
      <c r="AM474" s="194"/>
      <c r="AN474" s="194"/>
      <c r="AO474" s="194"/>
      <c r="AP474" s="194"/>
      <c r="AQ474" s="194"/>
      <c r="AR474" s="194"/>
      <c r="AS474" s="194"/>
      <c r="AT474" s="194"/>
      <c r="AU474" s="194"/>
      <c r="AV474" s="194"/>
      <c r="AW474" s="194"/>
      <c r="AX474" s="194"/>
      <c r="AY474" s="194"/>
      <c r="AZ474" s="194"/>
      <c r="BA474" s="194"/>
      <c r="BB474" s="194"/>
      <c r="BC474" s="194"/>
      <c r="BD474" s="194"/>
      <c r="BE474" s="194"/>
      <c r="BF474" s="194"/>
      <c r="BG474" s="194"/>
      <c r="BH474" s="194"/>
      <c r="BI474" s="194"/>
      <c r="BJ474" s="194"/>
      <c r="BK474" s="194"/>
      <c r="BL474" s="194"/>
      <c r="BM474" s="194"/>
      <c r="BN474" s="194"/>
      <c r="BO474" s="194"/>
      <c r="BP474" s="194"/>
      <c r="BQ474" s="194"/>
    </row>
    <row r="475" spans="1:69" x14ac:dyDescent="0.25">
      <c r="A475" s="194"/>
      <c r="B475" s="194"/>
      <c r="C475" s="194"/>
      <c r="D475" s="194"/>
      <c r="E475" s="194"/>
      <c r="F475" s="194"/>
      <c r="G475" s="194"/>
      <c r="H475" s="194"/>
      <c r="I475" s="194"/>
      <c r="J475" s="194"/>
      <c r="K475" s="194"/>
      <c r="L475" s="194"/>
      <c r="M475" s="194"/>
      <c r="N475" s="194"/>
      <c r="O475" s="194"/>
      <c r="P475" s="194"/>
      <c r="Q475" s="194"/>
      <c r="R475" s="194"/>
      <c r="S475" s="194"/>
      <c r="T475" s="194"/>
      <c r="U475" s="194"/>
      <c r="V475" s="194"/>
      <c r="W475" s="194"/>
      <c r="X475" s="194"/>
      <c r="Y475" s="194"/>
      <c r="Z475" s="194"/>
      <c r="AA475" s="194"/>
      <c r="AB475" s="194"/>
      <c r="AC475" s="194"/>
      <c r="AD475" s="194"/>
      <c r="AE475" s="194"/>
      <c r="AF475" s="194"/>
      <c r="AG475" s="194"/>
      <c r="AH475" s="194"/>
      <c r="AI475" s="194"/>
      <c r="AJ475" s="194"/>
      <c r="AK475" s="194"/>
      <c r="AL475" s="194"/>
      <c r="AM475" s="194"/>
      <c r="AN475" s="194"/>
      <c r="AO475" s="194"/>
      <c r="AP475" s="194"/>
      <c r="AQ475" s="194"/>
      <c r="AR475" s="194"/>
      <c r="AS475" s="194"/>
      <c r="AT475" s="194"/>
      <c r="AU475" s="194"/>
      <c r="AV475" s="194"/>
      <c r="AW475" s="194"/>
      <c r="AX475" s="194"/>
      <c r="AY475" s="194"/>
      <c r="AZ475" s="194"/>
      <c r="BA475" s="194"/>
      <c r="BB475" s="194"/>
      <c r="BC475" s="194"/>
      <c r="BD475" s="194"/>
      <c r="BE475" s="194"/>
      <c r="BF475" s="194"/>
      <c r="BG475" s="194"/>
      <c r="BH475" s="194"/>
      <c r="BI475" s="194"/>
      <c r="BJ475" s="194"/>
      <c r="BK475" s="194"/>
      <c r="BL475" s="194"/>
      <c r="BM475" s="194"/>
      <c r="BN475" s="194"/>
      <c r="BO475" s="194"/>
      <c r="BP475" s="194"/>
      <c r="BQ475" s="194"/>
    </row>
    <row r="476" spans="1:69" x14ac:dyDescent="0.25">
      <c r="A476" s="194"/>
      <c r="B476" s="194"/>
      <c r="C476" s="194"/>
      <c r="D476" s="194"/>
      <c r="E476" s="194"/>
      <c r="F476" s="194"/>
      <c r="G476" s="194"/>
      <c r="H476" s="194"/>
      <c r="I476" s="194"/>
      <c r="J476" s="194"/>
      <c r="K476" s="194"/>
      <c r="L476" s="194"/>
      <c r="M476" s="194"/>
      <c r="N476" s="194"/>
      <c r="O476" s="194"/>
      <c r="P476" s="194"/>
      <c r="Q476" s="194"/>
      <c r="R476" s="194"/>
      <c r="S476" s="194"/>
      <c r="T476" s="194"/>
      <c r="U476" s="194"/>
      <c r="V476" s="194"/>
      <c r="W476" s="194"/>
      <c r="X476" s="194"/>
      <c r="Y476" s="194"/>
      <c r="Z476" s="194"/>
      <c r="AA476" s="194"/>
      <c r="AB476" s="194"/>
      <c r="AC476" s="194"/>
      <c r="AD476" s="194"/>
      <c r="AE476" s="194"/>
      <c r="AF476" s="194"/>
      <c r="AG476" s="194"/>
      <c r="AH476" s="194"/>
      <c r="AI476" s="194"/>
      <c r="AJ476" s="194"/>
      <c r="AK476" s="194"/>
      <c r="AL476" s="194"/>
      <c r="AM476" s="194"/>
      <c r="AN476" s="194"/>
      <c r="AO476" s="194"/>
      <c r="AP476" s="194"/>
      <c r="AQ476" s="194"/>
      <c r="AR476" s="194"/>
      <c r="AS476" s="194"/>
      <c r="AT476" s="194"/>
      <c r="AU476" s="194"/>
      <c r="AV476" s="194"/>
      <c r="AW476" s="194"/>
      <c r="AX476" s="194"/>
      <c r="AY476" s="194"/>
      <c r="AZ476" s="194"/>
      <c r="BA476" s="194"/>
      <c r="BB476" s="194"/>
      <c r="BC476" s="194"/>
      <c r="BD476" s="194"/>
      <c r="BE476" s="194"/>
      <c r="BF476" s="194"/>
      <c r="BG476" s="194"/>
      <c r="BH476" s="194"/>
      <c r="BI476" s="194"/>
      <c r="BJ476" s="194"/>
      <c r="BK476" s="194"/>
      <c r="BL476" s="194"/>
      <c r="BM476" s="194"/>
      <c r="BN476" s="194"/>
      <c r="BO476" s="194"/>
      <c r="BP476" s="194"/>
      <c r="BQ476" s="194"/>
    </row>
    <row r="477" spans="1:69" x14ac:dyDescent="0.25">
      <c r="A477" s="194"/>
      <c r="B477" s="194"/>
      <c r="C477" s="194"/>
      <c r="D477" s="194"/>
      <c r="E477" s="194"/>
      <c r="F477" s="194"/>
      <c r="G477" s="194"/>
      <c r="H477" s="194"/>
      <c r="I477" s="194"/>
      <c r="J477" s="194"/>
      <c r="K477" s="194"/>
      <c r="L477" s="194"/>
      <c r="M477" s="194"/>
      <c r="N477" s="194"/>
      <c r="O477" s="194"/>
      <c r="P477" s="194"/>
      <c r="Q477" s="194"/>
      <c r="R477" s="194"/>
      <c r="S477" s="194"/>
      <c r="T477" s="194"/>
      <c r="U477" s="194"/>
      <c r="V477" s="194"/>
      <c r="W477" s="194"/>
      <c r="X477" s="194"/>
      <c r="Y477" s="194"/>
      <c r="Z477" s="194"/>
      <c r="AA477" s="194"/>
      <c r="AB477" s="194"/>
      <c r="AC477" s="194"/>
      <c r="AD477" s="194"/>
      <c r="AE477" s="194"/>
      <c r="AF477" s="194"/>
      <c r="AG477" s="194"/>
      <c r="AH477" s="194"/>
      <c r="AI477" s="194"/>
      <c r="AJ477" s="194"/>
      <c r="AK477" s="194"/>
      <c r="AL477" s="194"/>
      <c r="AM477" s="194"/>
      <c r="AN477" s="194"/>
      <c r="AO477" s="194"/>
      <c r="AP477" s="194"/>
      <c r="AQ477" s="194"/>
      <c r="AR477" s="194"/>
      <c r="AS477" s="194"/>
      <c r="AT477" s="194"/>
      <c r="AU477" s="194"/>
      <c r="AV477" s="194"/>
      <c r="AW477" s="194"/>
      <c r="AX477" s="194"/>
      <c r="AY477" s="194"/>
      <c r="AZ477" s="194"/>
      <c r="BA477" s="194"/>
      <c r="BB477" s="194"/>
      <c r="BC477" s="194"/>
      <c r="BD477" s="194"/>
      <c r="BE477" s="194"/>
      <c r="BF477" s="194"/>
      <c r="BG477" s="194"/>
      <c r="BH477" s="194"/>
      <c r="BI477" s="194"/>
      <c r="BJ477" s="194"/>
      <c r="BK477" s="194"/>
      <c r="BL477" s="194"/>
      <c r="BM477" s="194"/>
      <c r="BN477" s="194"/>
      <c r="BO477" s="194"/>
      <c r="BP477" s="194"/>
      <c r="BQ477" s="194"/>
    </row>
    <row r="478" spans="1:69" x14ac:dyDescent="0.25">
      <c r="A478" s="194"/>
      <c r="B478" s="194"/>
      <c r="C478" s="194"/>
      <c r="D478" s="194"/>
      <c r="E478" s="194"/>
      <c r="F478" s="194"/>
      <c r="G478" s="194"/>
      <c r="H478" s="194"/>
      <c r="I478" s="194"/>
      <c r="J478" s="194"/>
      <c r="K478" s="194"/>
      <c r="L478" s="194"/>
      <c r="M478" s="194"/>
      <c r="N478" s="194"/>
      <c r="O478" s="194"/>
      <c r="P478" s="194"/>
      <c r="Q478" s="194"/>
      <c r="R478" s="194"/>
      <c r="S478" s="194"/>
      <c r="T478" s="194"/>
      <c r="U478" s="194"/>
      <c r="V478" s="194"/>
      <c r="W478" s="194"/>
      <c r="X478" s="194"/>
      <c r="Y478" s="194"/>
      <c r="Z478" s="194"/>
      <c r="AA478" s="194"/>
      <c r="AB478" s="194"/>
      <c r="AC478" s="194"/>
      <c r="AD478" s="194"/>
      <c r="AE478" s="194"/>
      <c r="AF478" s="194"/>
      <c r="AG478" s="194"/>
      <c r="AH478" s="194"/>
      <c r="AI478" s="194"/>
      <c r="AJ478" s="194"/>
      <c r="AK478" s="194"/>
      <c r="AL478" s="194"/>
      <c r="AM478" s="194"/>
      <c r="AN478" s="194"/>
      <c r="AO478" s="194"/>
      <c r="AP478" s="194"/>
      <c r="AQ478" s="194"/>
      <c r="AR478" s="194"/>
      <c r="AS478" s="194"/>
      <c r="AT478" s="194"/>
      <c r="AU478" s="194"/>
      <c r="AV478" s="194"/>
      <c r="AW478" s="194"/>
      <c r="AX478" s="194"/>
      <c r="AY478" s="194"/>
      <c r="AZ478" s="194"/>
      <c r="BA478" s="194"/>
      <c r="BB478" s="194"/>
      <c r="BC478" s="194"/>
      <c r="BD478" s="194"/>
      <c r="BE478" s="194"/>
      <c r="BF478" s="194"/>
      <c r="BG478" s="194"/>
      <c r="BH478" s="194"/>
      <c r="BI478" s="194"/>
      <c r="BJ478" s="194"/>
      <c r="BK478" s="194"/>
      <c r="BL478" s="194"/>
      <c r="BM478" s="194"/>
      <c r="BN478" s="194"/>
      <c r="BO478" s="194"/>
      <c r="BP478" s="194"/>
      <c r="BQ478" s="194"/>
    </row>
    <row r="479" spans="1:69" x14ac:dyDescent="0.25">
      <c r="A479" s="194"/>
      <c r="B479" s="194"/>
      <c r="C479" s="194"/>
      <c r="D479" s="194"/>
      <c r="E479" s="194"/>
      <c r="F479" s="194"/>
      <c r="G479" s="194"/>
      <c r="H479" s="194"/>
      <c r="I479" s="194"/>
      <c r="J479" s="194"/>
      <c r="K479" s="194"/>
      <c r="L479" s="194"/>
      <c r="M479" s="194"/>
      <c r="N479" s="194"/>
      <c r="O479" s="194"/>
      <c r="P479" s="194"/>
      <c r="Q479" s="194"/>
      <c r="R479" s="194"/>
      <c r="S479" s="194"/>
      <c r="T479" s="194"/>
      <c r="U479" s="194"/>
      <c r="V479" s="194"/>
      <c r="W479" s="194"/>
      <c r="X479" s="194"/>
      <c r="Y479" s="194"/>
      <c r="Z479" s="194"/>
      <c r="AA479" s="194"/>
      <c r="AB479" s="194"/>
      <c r="AC479" s="194"/>
      <c r="AD479" s="194"/>
      <c r="AE479" s="194"/>
      <c r="AF479" s="194"/>
      <c r="AG479" s="194"/>
      <c r="AH479" s="194"/>
      <c r="AI479" s="194"/>
      <c r="AJ479" s="194"/>
      <c r="AK479" s="194"/>
      <c r="AL479" s="194"/>
      <c r="AM479" s="194"/>
      <c r="AN479" s="194"/>
      <c r="AO479" s="194"/>
      <c r="AP479" s="194"/>
      <c r="AQ479" s="194"/>
      <c r="AR479" s="194"/>
      <c r="AS479" s="194"/>
      <c r="AT479" s="194"/>
      <c r="AU479" s="194"/>
      <c r="AV479" s="194"/>
      <c r="AW479" s="194"/>
      <c r="AX479" s="194"/>
      <c r="AY479" s="194"/>
      <c r="AZ479" s="194"/>
      <c r="BA479" s="194"/>
      <c r="BB479" s="194"/>
      <c r="BC479" s="194"/>
      <c r="BD479" s="194"/>
      <c r="BE479" s="194"/>
      <c r="BF479" s="194"/>
      <c r="BG479" s="194"/>
      <c r="BH479" s="194"/>
      <c r="BI479" s="194"/>
      <c r="BJ479" s="194"/>
      <c r="BK479" s="194"/>
      <c r="BL479" s="194"/>
      <c r="BM479" s="194"/>
      <c r="BN479" s="194"/>
      <c r="BO479" s="194"/>
      <c r="BP479" s="194"/>
      <c r="BQ479" s="194"/>
    </row>
    <row r="480" spans="1:69" x14ac:dyDescent="0.25">
      <c r="A480" s="194"/>
      <c r="B480" s="194"/>
      <c r="C480" s="194"/>
      <c r="D480" s="194"/>
      <c r="E480" s="194"/>
      <c r="F480" s="194"/>
      <c r="G480" s="194"/>
      <c r="H480" s="194"/>
      <c r="I480" s="194"/>
      <c r="J480" s="194"/>
      <c r="K480" s="194"/>
      <c r="L480" s="194"/>
      <c r="M480" s="194"/>
      <c r="N480" s="194"/>
      <c r="O480" s="194"/>
      <c r="P480" s="194"/>
      <c r="Q480" s="194"/>
      <c r="R480" s="194"/>
      <c r="S480" s="194"/>
      <c r="T480" s="194"/>
      <c r="U480" s="194"/>
      <c r="V480" s="194"/>
      <c r="W480" s="194"/>
      <c r="X480" s="194"/>
      <c r="Y480" s="194"/>
      <c r="Z480" s="194"/>
      <c r="AA480" s="194"/>
      <c r="AB480" s="194"/>
      <c r="AC480" s="194"/>
      <c r="AD480" s="194"/>
      <c r="AE480" s="194"/>
      <c r="AF480" s="194"/>
      <c r="AG480" s="194"/>
      <c r="AH480" s="194"/>
      <c r="AI480" s="194"/>
      <c r="AJ480" s="194"/>
      <c r="AK480" s="194"/>
      <c r="AL480" s="194"/>
      <c r="AM480" s="194"/>
      <c r="AN480" s="194"/>
      <c r="AO480" s="194"/>
      <c r="AP480" s="194"/>
      <c r="AQ480" s="194"/>
      <c r="AR480" s="194"/>
      <c r="AS480" s="194"/>
      <c r="AT480" s="194"/>
      <c r="AU480" s="194"/>
      <c r="AV480" s="194"/>
      <c r="AW480" s="194"/>
      <c r="AX480" s="194"/>
      <c r="AY480" s="194"/>
      <c r="AZ480" s="194"/>
      <c r="BA480" s="194"/>
      <c r="BB480" s="194"/>
      <c r="BC480" s="194"/>
      <c r="BD480" s="194"/>
      <c r="BE480" s="194"/>
      <c r="BF480" s="194"/>
      <c r="BG480" s="194"/>
      <c r="BH480" s="194"/>
      <c r="BI480" s="194"/>
      <c r="BJ480" s="194"/>
      <c r="BK480" s="194"/>
      <c r="BL480" s="194"/>
      <c r="BM480" s="194"/>
      <c r="BN480" s="194"/>
      <c r="BO480" s="194"/>
      <c r="BP480" s="194"/>
      <c r="BQ480" s="194"/>
    </row>
    <row r="481" spans="1:69" x14ac:dyDescent="0.25">
      <c r="A481" s="194"/>
      <c r="B481" s="194"/>
      <c r="C481" s="194"/>
      <c r="D481" s="194"/>
      <c r="E481" s="194"/>
      <c r="F481" s="194"/>
      <c r="G481" s="194"/>
      <c r="H481" s="194"/>
      <c r="I481" s="194"/>
      <c r="J481" s="194"/>
      <c r="K481" s="194"/>
      <c r="L481" s="194"/>
      <c r="M481" s="194"/>
      <c r="N481" s="194"/>
      <c r="O481" s="194"/>
      <c r="P481" s="194"/>
      <c r="Q481" s="194"/>
      <c r="R481" s="194"/>
      <c r="S481" s="194"/>
      <c r="T481" s="194"/>
      <c r="U481" s="194"/>
      <c r="V481" s="194"/>
      <c r="W481" s="194"/>
      <c r="X481" s="194"/>
      <c r="Y481" s="194"/>
      <c r="Z481" s="194"/>
      <c r="AA481" s="194"/>
      <c r="AB481" s="194"/>
      <c r="AC481" s="194"/>
      <c r="AD481" s="194"/>
      <c r="AE481" s="194"/>
      <c r="AF481" s="194"/>
      <c r="AG481" s="194"/>
      <c r="AH481" s="194"/>
      <c r="AI481" s="194"/>
      <c r="AJ481" s="194"/>
      <c r="AK481" s="194"/>
      <c r="AL481" s="194"/>
      <c r="AM481" s="194"/>
      <c r="AN481" s="194"/>
      <c r="AO481" s="194"/>
      <c r="AP481" s="194"/>
      <c r="AQ481" s="194"/>
      <c r="AR481" s="194"/>
      <c r="AS481" s="194"/>
      <c r="AT481" s="194"/>
      <c r="AU481" s="194"/>
      <c r="AV481" s="194"/>
      <c r="AW481" s="194"/>
      <c r="AX481" s="194"/>
      <c r="AY481" s="194"/>
      <c r="AZ481" s="194"/>
      <c r="BA481" s="194"/>
      <c r="BB481" s="194"/>
      <c r="BC481" s="194"/>
      <c r="BD481" s="194"/>
      <c r="BE481" s="194"/>
      <c r="BF481" s="194"/>
      <c r="BG481" s="194"/>
      <c r="BH481" s="194"/>
      <c r="BI481" s="194"/>
      <c r="BJ481" s="194"/>
      <c r="BK481" s="194"/>
      <c r="BL481" s="194"/>
      <c r="BM481" s="194"/>
      <c r="BN481" s="194"/>
      <c r="BO481" s="194"/>
      <c r="BP481" s="194"/>
      <c r="BQ481" s="194"/>
    </row>
    <row r="482" spans="1:69" x14ac:dyDescent="0.25">
      <c r="A482" s="194"/>
      <c r="B482" s="194"/>
      <c r="C482" s="194"/>
      <c r="D482" s="194"/>
      <c r="E482" s="194"/>
      <c r="F482" s="194"/>
      <c r="G482" s="194"/>
      <c r="H482" s="194"/>
      <c r="I482" s="194"/>
      <c r="J482" s="194"/>
      <c r="K482" s="194"/>
      <c r="L482" s="194"/>
      <c r="M482" s="194"/>
      <c r="N482" s="194"/>
      <c r="O482" s="194"/>
      <c r="P482" s="194"/>
      <c r="Q482" s="194"/>
      <c r="R482" s="194"/>
      <c r="S482" s="194"/>
      <c r="T482" s="194"/>
      <c r="U482" s="194"/>
      <c r="V482" s="194"/>
      <c r="W482" s="194"/>
      <c r="X482" s="194"/>
      <c r="Y482" s="194"/>
      <c r="Z482" s="194"/>
      <c r="AA482" s="194"/>
      <c r="AB482" s="194"/>
      <c r="AC482" s="194"/>
      <c r="AD482" s="194"/>
      <c r="AE482" s="194"/>
      <c r="AF482" s="194"/>
      <c r="AG482" s="194"/>
      <c r="AH482" s="194"/>
      <c r="AI482" s="194"/>
      <c r="AJ482" s="194"/>
      <c r="AK482" s="194"/>
      <c r="AL482" s="194"/>
      <c r="AM482" s="194"/>
      <c r="AN482" s="194"/>
      <c r="AO482" s="194"/>
      <c r="AP482" s="194"/>
      <c r="AQ482" s="194"/>
      <c r="AR482" s="194"/>
      <c r="AS482" s="194"/>
      <c r="AT482" s="194"/>
      <c r="AU482" s="194"/>
      <c r="AV482" s="194"/>
      <c r="AW482" s="194"/>
      <c r="AX482" s="194"/>
      <c r="AY482" s="194"/>
      <c r="AZ482" s="194"/>
      <c r="BA482" s="194"/>
      <c r="BB482" s="194"/>
      <c r="BC482" s="194"/>
      <c r="BD482" s="194"/>
      <c r="BE482" s="194"/>
      <c r="BF482" s="194"/>
      <c r="BG482" s="194"/>
      <c r="BH482" s="194"/>
      <c r="BI482" s="194"/>
      <c r="BJ482" s="194"/>
      <c r="BK482" s="194"/>
      <c r="BL482" s="194"/>
      <c r="BM482" s="194"/>
      <c r="BN482" s="194"/>
      <c r="BO482" s="194"/>
      <c r="BP482" s="194"/>
      <c r="BQ482" s="194"/>
    </row>
    <row r="483" spans="1:69" x14ac:dyDescent="0.25">
      <c r="A483" s="194"/>
      <c r="B483" s="194"/>
      <c r="C483" s="194"/>
      <c r="D483" s="194"/>
      <c r="E483" s="194"/>
      <c r="F483" s="194"/>
      <c r="G483" s="194"/>
      <c r="H483" s="194"/>
      <c r="I483" s="194"/>
      <c r="J483" s="194"/>
      <c r="K483" s="194"/>
      <c r="L483" s="194"/>
      <c r="M483" s="194"/>
      <c r="N483" s="194"/>
      <c r="O483" s="194"/>
      <c r="P483" s="194"/>
      <c r="Q483" s="194"/>
      <c r="R483" s="194"/>
      <c r="S483" s="194"/>
      <c r="T483" s="194"/>
      <c r="U483" s="194"/>
      <c r="V483" s="194"/>
      <c r="W483" s="194"/>
      <c r="X483" s="194"/>
      <c r="Y483" s="194"/>
      <c r="Z483" s="194"/>
      <c r="AA483" s="194"/>
      <c r="AB483" s="194"/>
      <c r="AC483" s="194"/>
      <c r="AD483" s="194"/>
      <c r="AE483" s="194"/>
      <c r="AF483" s="194"/>
      <c r="AG483" s="194"/>
      <c r="AH483" s="194"/>
      <c r="AI483" s="194"/>
      <c r="AJ483" s="194"/>
      <c r="AK483" s="194"/>
      <c r="AL483" s="194"/>
      <c r="AM483" s="194"/>
      <c r="AN483" s="194"/>
      <c r="AO483" s="194"/>
      <c r="AP483" s="194"/>
      <c r="AQ483" s="194"/>
      <c r="AR483" s="194"/>
      <c r="AS483" s="194"/>
      <c r="AT483" s="194"/>
      <c r="AU483" s="194"/>
      <c r="AV483" s="194"/>
      <c r="AW483" s="194"/>
      <c r="AX483" s="194"/>
      <c r="AY483" s="194"/>
      <c r="AZ483" s="194"/>
      <c r="BA483" s="194"/>
      <c r="BB483" s="194"/>
      <c r="BC483" s="194"/>
      <c r="BD483" s="194"/>
      <c r="BE483" s="194"/>
      <c r="BF483" s="194"/>
      <c r="BG483" s="194"/>
      <c r="BH483" s="194"/>
      <c r="BI483" s="194"/>
      <c r="BJ483" s="194"/>
      <c r="BK483" s="194"/>
      <c r="BL483" s="194"/>
      <c r="BM483" s="194"/>
      <c r="BN483" s="194"/>
      <c r="BO483" s="194"/>
      <c r="BP483" s="194"/>
      <c r="BQ483" s="194"/>
    </row>
    <row r="484" spans="1:69" x14ac:dyDescent="0.25">
      <c r="A484" s="194"/>
      <c r="B484" s="194"/>
      <c r="C484" s="194"/>
      <c r="D484" s="194"/>
      <c r="E484" s="194"/>
      <c r="F484" s="194"/>
      <c r="G484" s="194"/>
      <c r="H484" s="194"/>
      <c r="I484" s="194"/>
      <c r="J484" s="194"/>
      <c r="K484" s="194"/>
      <c r="L484" s="194"/>
      <c r="M484" s="194"/>
      <c r="N484" s="194"/>
      <c r="O484" s="194"/>
      <c r="P484" s="194"/>
      <c r="Q484" s="194"/>
      <c r="R484" s="194"/>
      <c r="S484" s="194"/>
      <c r="T484" s="194"/>
      <c r="U484" s="194"/>
      <c r="V484" s="194"/>
      <c r="W484" s="194"/>
      <c r="X484" s="194"/>
      <c r="Y484" s="194"/>
      <c r="Z484" s="194"/>
      <c r="AA484" s="194"/>
      <c r="AB484" s="194"/>
      <c r="AC484" s="194"/>
      <c r="AD484" s="194"/>
      <c r="AE484" s="194"/>
      <c r="AF484" s="194"/>
      <c r="AG484" s="194"/>
      <c r="AH484" s="194"/>
      <c r="AI484" s="194"/>
      <c r="AJ484" s="194"/>
      <c r="AK484" s="194"/>
      <c r="AL484" s="194"/>
      <c r="AM484" s="194"/>
      <c r="AN484" s="194"/>
      <c r="AO484" s="194"/>
      <c r="AP484" s="194"/>
      <c r="AQ484" s="194"/>
      <c r="AR484" s="194"/>
      <c r="AS484" s="194"/>
      <c r="AT484" s="194"/>
      <c r="AU484" s="194"/>
      <c r="AV484" s="194"/>
      <c r="AW484" s="194"/>
      <c r="AX484" s="194"/>
      <c r="AY484" s="194"/>
      <c r="AZ484" s="194"/>
      <c r="BA484" s="194"/>
      <c r="BB484" s="194"/>
      <c r="BC484" s="194"/>
      <c r="BD484" s="194"/>
      <c r="BE484" s="194"/>
      <c r="BF484" s="194"/>
      <c r="BG484" s="194"/>
      <c r="BH484" s="194"/>
      <c r="BI484" s="194"/>
      <c r="BJ484" s="194"/>
      <c r="BK484" s="194"/>
      <c r="BL484" s="194"/>
      <c r="BM484" s="194"/>
      <c r="BN484" s="194"/>
      <c r="BO484" s="194"/>
      <c r="BP484" s="194"/>
      <c r="BQ484" s="194"/>
    </row>
    <row r="485" spans="1:69" x14ac:dyDescent="0.25">
      <c r="A485" s="194"/>
      <c r="B485" s="194"/>
      <c r="C485" s="194"/>
      <c r="D485" s="194"/>
      <c r="E485" s="194"/>
      <c r="F485" s="194"/>
      <c r="G485" s="194"/>
      <c r="H485" s="194"/>
      <c r="I485" s="194"/>
      <c r="J485" s="194"/>
      <c r="K485" s="194"/>
      <c r="L485" s="194"/>
      <c r="M485" s="194"/>
      <c r="N485" s="194"/>
      <c r="O485" s="194"/>
      <c r="P485" s="194"/>
      <c r="Q485" s="194"/>
      <c r="R485" s="194"/>
      <c r="S485" s="194"/>
      <c r="T485" s="194"/>
      <c r="U485" s="194"/>
      <c r="V485" s="194"/>
      <c r="W485" s="194"/>
      <c r="X485" s="194"/>
      <c r="Y485" s="194"/>
      <c r="Z485" s="194"/>
      <c r="AA485" s="194"/>
      <c r="AB485" s="194"/>
      <c r="AC485" s="194"/>
      <c r="AD485" s="194"/>
      <c r="AE485" s="194"/>
      <c r="AF485" s="194"/>
      <c r="AG485" s="194"/>
      <c r="AH485" s="194"/>
      <c r="AI485" s="194"/>
      <c r="AJ485" s="194"/>
      <c r="AK485" s="194"/>
      <c r="AL485" s="194"/>
      <c r="AM485" s="194"/>
      <c r="AN485" s="194"/>
      <c r="AO485" s="194"/>
      <c r="AP485" s="194"/>
      <c r="AQ485" s="194"/>
      <c r="AR485" s="194"/>
      <c r="AS485" s="194"/>
      <c r="AT485" s="194"/>
      <c r="AU485" s="194"/>
      <c r="AV485" s="194"/>
      <c r="AW485" s="194"/>
      <c r="AX485" s="194"/>
      <c r="AY485" s="194"/>
      <c r="AZ485" s="194"/>
      <c r="BA485" s="194"/>
      <c r="BB485" s="194"/>
      <c r="BC485" s="194"/>
      <c r="BD485" s="194"/>
      <c r="BE485" s="194"/>
      <c r="BF485" s="194"/>
      <c r="BG485" s="194"/>
      <c r="BH485" s="194"/>
      <c r="BI485" s="194"/>
      <c r="BJ485" s="194"/>
      <c r="BK485" s="194"/>
      <c r="BL485" s="194"/>
      <c r="BM485" s="194"/>
      <c r="BN485" s="194"/>
      <c r="BO485" s="194"/>
      <c r="BP485" s="194"/>
      <c r="BQ485" s="194"/>
    </row>
    <row r="486" spans="1:69" x14ac:dyDescent="0.25">
      <c r="A486" s="194"/>
      <c r="B486" s="194"/>
      <c r="C486" s="194"/>
      <c r="D486" s="194"/>
      <c r="E486" s="194"/>
      <c r="F486" s="194"/>
      <c r="G486" s="194"/>
      <c r="H486" s="194"/>
      <c r="I486" s="194"/>
      <c r="J486" s="194"/>
      <c r="K486" s="194"/>
      <c r="L486" s="194"/>
      <c r="M486" s="194"/>
      <c r="N486" s="194"/>
      <c r="O486" s="194"/>
      <c r="P486" s="194"/>
      <c r="Q486" s="194"/>
      <c r="R486" s="194"/>
      <c r="S486" s="194"/>
      <c r="T486" s="194"/>
      <c r="U486" s="194"/>
      <c r="V486" s="194"/>
      <c r="W486" s="194"/>
      <c r="X486" s="194"/>
      <c r="Y486" s="194"/>
      <c r="Z486" s="194"/>
      <c r="AA486" s="194"/>
      <c r="AB486" s="194"/>
      <c r="AC486" s="194"/>
      <c r="AD486" s="194"/>
      <c r="AE486" s="194"/>
      <c r="AF486" s="194"/>
      <c r="AG486" s="194"/>
      <c r="AH486" s="194"/>
      <c r="AI486" s="194"/>
      <c r="AJ486" s="194"/>
      <c r="AK486" s="194"/>
      <c r="AL486" s="194"/>
      <c r="AM486" s="194"/>
      <c r="AN486" s="194"/>
      <c r="AO486" s="194"/>
      <c r="AP486" s="194"/>
      <c r="AQ486" s="194"/>
      <c r="AR486" s="194"/>
      <c r="AS486" s="194"/>
      <c r="AT486" s="194"/>
      <c r="AU486" s="194"/>
      <c r="AV486" s="194"/>
      <c r="AW486" s="194"/>
      <c r="AX486" s="194"/>
      <c r="AY486" s="194"/>
      <c r="AZ486" s="194"/>
      <c r="BA486" s="194"/>
      <c r="BB486" s="194"/>
      <c r="BC486" s="194"/>
      <c r="BD486" s="194"/>
      <c r="BE486" s="194"/>
      <c r="BF486" s="194"/>
      <c r="BG486" s="194"/>
      <c r="BH486" s="194"/>
      <c r="BI486" s="194"/>
      <c r="BJ486" s="194"/>
      <c r="BK486" s="194"/>
      <c r="BL486" s="194"/>
      <c r="BM486" s="194"/>
      <c r="BN486" s="194"/>
      <c r="BO486" s="194"/>
      <c r="BP486" s="194"/>
      <c r="BQ486" s="194"/>
    </row>
    <row r="487" spans="1:69" x14ac:dyDescent="0.25">
      <c r="A487" s="194"/>
      <c r="B487" s="194"/>
      <c r="C487" s="194"/>
      <c r="D487" s="194"/>
      <c r="E487" s="194"/>
      <c r="F487" s="194"/>
      <c r="G487" s="194"/>
      <c r="H487" s="194"/>
      <c r="I487" s="194"/>
      <c r="J487" s="194"/>
      <c r="K487" s="194"/>
      <c r="L487" s="194"/>
      <c r="M487" s="194"/>
      <c r="N487" s="194"/>
      <c r="O487" s="194"/>
      <c r="P487" s="194"/>
      <c r="Q487" s="194"/>
      <c r="R487" s="194"/>
      <c r="S487" s="194"/>
      <c r="T487" s="194"/>
      <c r="U487" s="194"/>
      <c r="V487" s="194"/>
      <c r="W487" s="194"/>
      <c r="X487" s="194"/>
      <c r="Y487" s="194"/>
      <c r="Z487" s="194"/>
      <c r="AA487" s="194"/>
      <c r="AB487" s="194"/>
      <c r="AC487" s="194"/>
      <c r="AD487" s="194"/>
      <c r="AE487" s="194"/>
      <c r="AF487" s="194"/>
      <c r="AG487" s="194"/>
      <c r="AH487" s="194"/>
      <c r="AI487" s="194"/>
      <c r="AJ487" s="194"/>
      <c r="AK487" s="194"/>
      <c r="AL487" s="194"/>
      <c r="AM487" s="194"/>
      <c r="AN487" s="194"/>
      <c r="AO487" s="194"/>
      <c r="AP487" s="194"/>
      <c r="AQ487" s="194"/>
      <c r="AR487" s="194"/>
      <c r="AS487" s="194"/>
      <c r="AT487" s="194"/>
      <c r="AU487" s="194"/>
      <c r="AV487" s="194"/>
      <c r="AW487" s="194"/>
      <c r="AX487" s="194"/>
      <c r="AY487" s="194"/>
      <c r="AZ487" s="194"/>
      <c r="BA487" s="194"/>
      <c r="BB487" s="194"/>
      <c r="BC487" s="194"/>
      <c r="BD487" s="194"/>
      <c r="BE487" s="194"/>
      <c r="BF487" s="194"/>
      <c r="BG487" s="194"/>
      <c r="BH487" s="194"/>
      <c r="BI487" s="194"/>
      <c r="BJ487" s="194"/>
      <c r="BK487" s="194"/>
      <c r="BL487" s="194"/>
      <c r="BM487" s="194"/>
      <c r="BN487" s="194"/>
      <c r="BO487" s="194"/>
      <c r="BP487" s="194"/>
      <c r="BQ487" s="194"/>
    </row>
    <row r="488" spans="1:69" x14ac:dyDescent="0.25">
      <c r="A488" s="194"/>
      <c r="B488" s="194"/>
      <c r="C488" s="194"/>
      <c r="D488" s="194"/>
      <c r="E488" s="194"/>
      <c r="F488" s="194"/>
      <c r="G488" s="194"/>
      <c r="H488" s="194"/>
      <c r="I488" s="194"/>
      <c r="J488" s="194"/>
      <c r="K488" s="194"/>
      <c r="L488" s="194"/>
      <c r="M488" s="194"/>
      <c r="N488" s="194"/>
      <c r="O488" s="194"/>
      <c r="P488" s="194"/>
      <c r="Q488" s="194"/>
      <c r="R488" s="194"/>
      <c r="S488" s="194"/>
      <c r="T488" s="194"/>
      <c r="U488" s="194"/>
      <c r="V488" s="194"/>
      <c r="W488" s="194"/>
      <c r="X488" s="194"/>
      <c r="Y488" s="194"/>
      <c r="Z488" s="194"/>
      <c r="AA488" s="194"/>
      <c r="AB488" s="194"/>
      <c r="AC488" s="194"/>
      <c r="AD488" s="194"/>
      <c r="AE488" s="194"/>
      <c r="AF488" s="194"/>
      <c r="AG488" s="194"/>
      <c r="AH488" s="194"/>
      <c r="AI488" s="194"/>
      <c r="AJ488" s="194"/>
      <c r="AK488" s="194"/>
      <c r="AL488" s="194"/>
      <c r="AM488" s="194"/>
      <c r="AN488" s="194"/>
      <c r="AO488" s="194"/>
      <c r="AP488" s="194"/>
      <c r="AQ488" s="194"/>
      <c r="AR488" s="194"/>
      <c r="AS488" s="194"/>
      <c r="AT488" s="194"/>
      <c r="AU488" s="194"/>
      <c r="AV488" s="194"/>
      <c r="AW488" s="194"/>
      <c r="AX488" s="194"/>
      <c r="AY488" s="194"/>
      <c r="AZ488" s="194"/>
      <c r="BA488" s="194"/>
      <c r="BB488" s="194"/>
      <c r="BC488" s="194"/>
      <c r="BD488" s="194"/>
      <c r="BE488" s="194"/>
      <c r="BF488" s="194"/>
      <c r="BG488" s="194"/>
      <c r="BH488" s="194"/>
      <c r="BI488" s="194"/>
      <c r="BJ488" s="194"/>
      <c r="BK488" s="194"/>
      <c r="BL488" s="194"/>
      <c r="BM488" s="194"/>
      <c r="BN488" s="194"/>
      <c r="BO488" s="194"/>
      <c r="BP488" s="194"/>
      <c r="BQ488" s="194"/>
    </row>
    <row r="489" spans="1:69" x14ac:dyDescent="0.25">
      <c r="A489" s="194"/>
      <c r="B489" s="194"/>
      <c r="C489" s="194"/>
      <c r="D489" s="194"/>
      <c r="E489" s="194"/>
      <c r="F489" s="194"/>
      <c r="G489" s="194"/>
      <c r="H489" s="194"/>
      <c r="I489" s="194"/>
      <c r="J489" s="194"/>
      <c r="K489" s="194"/>
      <c r="L489" s="194"/>
      <c r="M489" s="194"/>
      <c r="N489" s="194"/>
      <c r="O489" s="194"/>
      <c r="P489" s="194"/>
      <c r="Q489" s="194"/>
      <c r="R489" s="194"/>
      <c r="S489" s="194"/>
      <c r="T489" s="194"/>
      <c r="U489" s="194"/>
      <c r="V489" s="194"/>
      <c r="W489" s="194"/>
      <c r="X489" s="194"/>
      <c r="Y489" s="194"/>
      <c r="Z489" s="194"/>
      <c r="AA489" s="194"/>
      <c r="AB489" s="194"/>
      <c r="AC489" s="194"/>
      <c r="AD489" s="194"/>
      <c r="AE489" s="194"/>
      <c r="AF489" s="194"/>
      <c r="AG489" s="194"/>
      <c r="AH489" s="194"/>
      <c r="AI489" s="194"/>
      <c r="AJ489" s="194"/>
      <c r="AK489" s="194"/>
      <c r="AL489" s="194"/>
      <c r="AM489" s="194"/>
      <c r="AN489" s="194"/>
      <c r="AO489" s="194"/>
      <c r="AP489" s="194"/>
      <c r="AQ489" s="194"/>
      <c r="AR489" s="194"/>
      <c r="AS489" s="194"/>
      <c r="AT489" s="194"/>
      <c r="AU489" s="194"/>
      <c r="AV489" s="194"/>
      <c r="AW489" s="194"/>
      <c r="AX489" s="194"/>
      <c r="AY489" s="194"/>
      <c r="AZ489" s="194"/>
      <c r="BA489" s="194"/>
      <c r="BB489" s="194"/>
      <c r="BC489" s="194"/>
      <c r="BD489" s="194"/>
      <c r="BE489" s="194"/>
      <c r="BF489" s="194"/>
      <c r="BG489" s="194"/>
      <c r="BH489" s="194"/>
      <c r="BI489" s="194"/>
      <c r="BJ489" s="194"/>
      <c r="BK489" s="194"/>
      <c r="BL489" s="194"/>
      <c r="BM489" s="194"/>
      <c r="BN489" s="194"/>
      <c r="BO489" s="194"/>
      <c r="BP489" s="194"/>
      <c r="BQ489" s="194"/>
    </row>
    <row r="490" spans="1:69" x14ac:dyDescent="0.25">
      <c r="A490" s="194"/>
      <c r="B490" s="194"/>
      <c r="C490" s="194"/>
      <c r="D490" s="194"/>
      <c r="E490" s="194"/>
      <c r="F490" s="194"/>
      <c r="G490" s="194"/>
      <c r="H490" s="194"/>
      <c r="I490" s="194"/>
      <c r="J490" s="194"/>
      <c r="K490" s="194"/>
      <c r="L490" s="194"/>
      <c r="M490" s="194"/>
      <c r="N490" s="194"/>
      <c r="O490" s="194"/>
      <c r="P490" s="194"/>
      <c r="Q490" s="194"/>
      <c r="R490" s="194"/>
      <c r="S490" s="194"/>
      <c r="T490" s="194"/>
      <c r="U490" s="194"/>
      <c r="V490" s="194"/>
      <c r="W490" s="194"/>
      <c r="X490" s="194"/>
      <c r="Y490" s="194"/>
      <c r="Z490" s="194"/>
      <c r="AA490" s="194"/>
      <c r="AB490" s="194"/>
      <c r="AC490" s="194"/>
      <c r="AD490" s="194"/>
      <c r="AE490" s="194"/>
      <c r="AF490" s="194"/>
      <c r="AG490" s="194"/>
      <c r="AH490" s="194"/>
      <c r="AI490" s="194"/>
      <c r="AJ490" s="194"/>
      <c r="AK490" s="194"/>
      <c r="AL490" s="194"/>
      <c r="AM490" s="194"/>
      <c r="AN490" s="194"/>
      <c r="AO490" s="194"/>
      <c r="AP490" s="194"/>
      <c r="AQ490" s="194"/>
      <c r="AR490" s="194"/>
      <c r="AS490" s="194"/>
      <c r="AT490" s="194"/>
      <c r="AU490" s="194"/>
      <c r="AV490" s="194"/>
      <c r="AW490" s="194"/>
      <c r="AX490" s="194"/>
      <c r="AY490" s="194"/>
      <c r="AZ490" s="194"/>
      <c r="BA490" s="194"/>
      <c r="BB490" s="194"/>
      <c r="BC490" s="194"/>
      <c r="BD490" s="194"/>
      <c r="BE490" s="194"/>
      <c r="BF490" s="194"/>
      <c r="BG490" s="194"/>
      <c r="BH490" s="194"/>
      <c r="BI490" s="194"/>
      <c r="BJ490" s="194"/>
      <c r="BK490" s="194"/>
      <c r="BL490" s="194"/>
      <c r="BM490" s="194"/>
      <c r="BN490" s="194"/>
      <c r="BO490" s="194"/>
      <c r="BP490" s="194"/>
      <c r="BQ490" s="194"/>
    </row>
    <row r="491" spans="1:69" x14ac:dyDescent="0.25">
      <c r="A491" s="194"/>
      <c r="B491" s="194"/>
      <c r="C491" s="194"/>
      <c r="D491" s="194"/>
      <c r="E491" s="194"/>
      <c r="F491" s="194"/>
      <c r="G491" s="194"/>
      <c r="H491" s="194"/>
      <c r="I491" s="194"/>
      <c r="J491" s="194"/>
      <c r="K491" s="194"/>
      <c r="L491" s="194"/>
      <c r="M491" s="194"/>
      <c r="N491" s="194"/>
      <c r="O491" s="194"/>
      <c r="P491" s="194"/>
      <c r="Q491" s="194"/>
      <c r="R491" s="194"/>
      <c r="S491" s="194"/>
      <c r="T491" s="194"/>
      <c r="U491" s="194"/>
      <c r="V491" s="194"/>
      <c r="W491" s="194"/>
      <c r="X491" s="194"/>
      <c r="Y491" s="194"/>
      <c r="Z491" s="194"/>
      <c r="AA491" s="194"/>
      <c r="AB491" s="194"/>
      <c r="AC491" s="194"/>
      <c r="AD491" s="194"/>
      <c r="AE491" s="194"/>
      <c r="AF491" s="194"/>
      <c r="AG491" s="194"/>
      <c r="AH491" s="194"/>
      <c r="AI491" s="194"/>
      <c r="AJ491" s="194"/>
      <c r="AK491" s="194"/>
      <c r="AL491" s="194"/>
      <c r="AM491" s="194"/>
      <c r="AN491" s="194"/>
      <c r="AO491" s="194"/>
      <c r="AP491" s="194"/>
      <c r="AQ491" s="194"/>
      <c r="AR491" s="194"/>
      <c r="AS491" s="194"/>
      <c r="AT491" s="194"/>
      <c r="AU491" s="194"/>
      <c r="AV491" s="194"/>
      <c r="AW491" s="194"/>
      <c r="AX491" s="194"/>
      <c r="AY491" s="194"/>
      <c r="AZ491" s="194"/>
      <c r="BA491" s="194"/>
      <c r="BB491" s="194"/>
      <c r="BC491" s="194"/>
      <c r="BD491" s="194"/>
      <c r="BE491" s="194"/>
      <c r="BF491" s="194"/>
      <c r="BG491" s="194"/>
      <c r="BH491" s="194"/>
      <c r="BI491" s="194"/>
      <c r="BJ491" s="194"/>
      <c r="BK491" s="194"/>
      <c r="BL491" s="194"/>
      <c r="BM491" s="194"/>
      <c r="BN491" s="194"/>
      <c r="BO491" s="194"/>
      <c r="BP491" s="194"/>
      <c r="BQ491" s="194"/>
    </row>
    <row r="492" spans="1:69" x14ac:dyDescent="0.25">
      <c r="A492" s="194"/>
      <c r="B492" s="194"/>
      <c r="C492" s="194"/>
      <c r="D492" s="194"/>
      <c r="E492" s="194"/>
      <c r="F492" s="194"/>
      <c r="G492" s="194"/>
      <c r="H492" s="194"/>
      <c r="I492" s="194"/>
      <c r="J492" s="194"/>
      <c r="K492" s="194"/>
      <c r="L492" s="194"/>
      <c r="M492" s="194"/>
      <c r="N492" s="194"/>
      <c r="O492" s="194"/>
      <c r="P492" s="194"/>
      <c r="Q492" s="194"/>
      <c r="R492" s="194"/>
      <c r="S492" s="194"/>
      <c r="T492" s="194"/>
      <c r="U492" s="194"/>
      <c r="V492" s="194"/>
      <c r="W492" s="194"/>
      <c r="X492" s="194"/>
      <c r="Y492" s="194"/>
      <c r="Z492" s="194"/>
      <c r="AA492" s="194"/>
      <c r="AB492" s="194"/>
      <c r="AC492" s="194"/>
      <c r="AD492" s="194"/>
      <c r="AE492" s="194"/>
      <c r="AF492" s="194"/>
      <c r="AG492" s="194"/>
      <c r="AH492" s="194"/>
      <c r="AI492" s="194"/>
      <c r="AJ492" s="194"/>
      <c r="AK492" s="194"/>
      <c r="AL492" s="194"/>
      <c r="AM492" s="194"/>
      <c r="AN492" s="194"/>
      <c r="AO492" s="194"/>
      <c r="AP492" s="194"/>
      <c r="AQ492" s="194"/>
      <c r="AR492" s="194"/>
      <c r="AS492" s="194"/>
      <c r="AT492" s="194"/>
      <c r="AU492" s="194"/>
      <c r="AV492" s="194"/>
      <c r="AW492" s="194"/>
      <c r="AX492" s="194"/>
      <c r="AY492" s="194"/>
      <c r="AZ492" s="194"/>
      <c r="BA492" s="194"/>
      <c r="BB492" s="194"/>
      <c r="BC492" s="194"/>
      <c r="BD492" s="194"/>
      <c r="BE492" s="194"/>
      <c r="BF492" s="194"/>
      <c r="BG492" s="194"/>
      <c r="BH492" s="194"/>
      <c r="BI492" s="194"/>
      <c r="BJ492" s="194"/>
      <c r="BK492" s="194"/>
      <c r="BL492" s="194"/>
      <c r="BM492" s="194"/>
      <c r="BN492" s="194"/>
      <c r="BO492" s="194"/>
      <c r="BP492" s="194"/>
      <c r="BQ492" s="194"/>
    </row>
    <row r="493" spans="1:69" x14ac:dyDescent="0.25">
      <c r="A493" s="194"/>
      <c r="B493" s="194"/>
      <c r="C493" s="194"/>
      <c r="D493" s="194"/>
      <c r="E493" s="194"/>
      <c r="F493" s="194"/>
      <c r="G493" s="194"/>
      <c r="H493" s="194"/>
      <c r="I493" s="194"/>
      <c r="J493" s="194"/>
      <c r="K493" s="194"/>
      <c r="L493" s="194"/>
      <c r="M493" s="194"/>
      <c r="N493" s="194"/>
      <c r="O493" s="194"/>
      <c r="P493" s="194"/>
      <c r="Q493" s="194"/>
      <c r="R493" s="194"/>
      <c r="S493" s="194"/>
      <c r="T493" s="194"/>
      <c r="U493" s="194"/>
      <c r="V493" s="194"/>
      <c r="W493" s="194"/>
      <c r="X493" s="194"/>
      <c r="Y493" s="194"/>
      <c r="Z493" s="194"/>
      <c r="AA493" s="194"/>
      <c r="AB493" s="194"/>
      <c r="AC493" s="194"/>
      <c r="AD493" s="194"/>
      <c r="AE493" s="194"/>
      <c r="AF493" s="194"/>
      <c r="AG493" s="194"/>
      <c r="AH493" s="194"/>
      <c r="AI493" s="194"/>
      <c r="AJ493" s="194"/>
      <c r="AK493" s="194"/>
      <c r="AL493" s="194"/>
      <c r="AM493" s="194"/>
      <c r="AN493" s="194"/>
      <c r="AO493" s="194"/>
      <c r="AP493" s="194"/>
      <c r="AQ493" s="194"/>
      <c r="AR493" s="194"/>
      <c r="AS493" s="194"/>
      <c r="AT493" s="194"/>
      <c r="AU493" s="194"/>
      <c r="AV493" s="194"/>
      <c r="AW493" s="194"/>
      <c r="AX493" s="194"/>
      <c r="AY493" s="194"/>
      <c r="AZ493" s="194"/>
      <c r="BA493" s="194"/>
      <c r="BB493" s="194"/>
      <c r="BC493" s="194"/>
      <c r="BD493" s="194"/>
      <c r="BE493" s="194"/>
      <c r="BF493" s="194"/>
      <c r="BG493" s="194"/>
      <c r="BH493" s="194"/>
      <c r="BI493" s="194"/>
      <c r="BJ493" s="194"/>
      <c r="BK493" s="194"/>
      <c r="BL493" s="194"/>
      <c r="BM493" s="194"/>
      <c r="BN493" s="194"/>
      <c r="BO493" s="194"/>
      <c r="BP493" s="194"/>
      <c r="BQ493" s="194"/>
    </row>
    <row r="494" spans="1:69" x14ac:dyDescent="0.25">
      <c r="A494" s="194"/>
      <c r="B494" s="194"/>
      <c r="C494" s="194"/>
      <c r="D494" s="194"/>
      <c r="E494" s="194"/>
      <c r="F494" s="194"/>
      <c r="G494" s="194"/>
      <c r="H494" s="194"/>
      <c r="I494" s="194"/>
      <c r="J494" s="194"/>
      <c r="K494" s="194"/>
      <c r="L494" s="194"/>
      <c r="M494" s="194"/>
      <c r="N494" s="194"/>
      <c r="O494" s="194"/>
      <c r="P494" s="194"/>
      <c r="Q494" s="194"/>
      <c r="R494" s="194"/>
      <c r="S494" s="194"/>
      <c r="T494" s="194"/>
      <c r="U494" s="194"/>
      <c r="V494" s="194"/>
      <c r="W494" s="194"/>
      <c r="X494" s="194"/>
      <c r="Y494" s="194"/>
      <c r="Z494" s="194"/>
      <c r="AA494" s="194"/>
      <c r="AB494" s="194"/>
      <c r="AC494" s="194"/>
      <c r="AD494" s="194"/>
      <c r="AE494" s="194"/>
      <c r="AF494" s="194"/>
      <c r="AG494" s="194"/>
      <c r="AH494" s="194"/>
      <c r="AI494" s="194"/>
      <c r="AJ494" s="194"/>
      <c r="AK494" s="194"/>
      <c r="AL494" s="194"/>
      <c r="AM494" s="194"/>
      <c r="AN494" s="194"/>
      <c r="AO494" s="194"/>
      <c r="AP494" s="194"/>
      <c r="AQ494" s="194"/>
      <c r="AR494" s="194"/>
      <c r="AS494" s="194"/>
      <c r="AT494" s="194"/>
      <c r="AU494" s="194"/>
      <c r="AV494" s="194"/>
      <c r="AW494" s="194"/>
      <c r="AX494" s="194"/>
      <c r="AY494" s="194"/>
      <c r="AZ494" s="194"/>
      <c r="BA494" s="194"/>
      <c r="BB494" s="194"/>
      <c r="BC494" s="194"/>
      <c r="BD494" s="194"/>
      <c r="BE494" s="194"/>
      <c r="BF494" s="194"/>
      <c r="BG494" s="194"/>
      <c r="BH494" s="194"/>
      <c r="BI494" s="194"/>
      <c r="BJ494" s="194"/>
      <c r="BK494" s="194"/>
      <c r="BL494" s="194"/>
      <c r="BM494" s="194"/>
      <c r="BN494" s="194"/>
      <c r="BO494" s="194"/>
      <c r="BP494" s="194"/>
      <c r="BQ494" s="194"/>
    </row>
    <row r="495" spans="1:69" x14ac:dyDescent="0.25">
      <c r="A495" s="194"/>
      <c r="B495" s="194"/>
      <c r="C495" s="194"/>
      <c r="D495" s="194"/>
      <c r="E495" s="194"/>
      <c r="F495" s="194"/>
      <c r="G495" s="194"/>
      <c r="H495" s="194"/>
      <c r="I495" s="194"/>
      <c r="J495" s="194"/>
      <c r="K495" s="194"/>
      <c r="L495" s="194"/>
      <c r="M495" s="194"/>
      <c r="N495" s="194"/>
      <c r="O495" s="194"/>
      <c r="P495" s="194"/>
      <c r="Q495" s="194"/>
      <c r="R495" s="194"/>
      <c r="S495" s="194"/>
      <c r="T495" s="194"/>
      <c r="U495" s="194"/>
      <c r="V495" s="194"/>
      <c r="W495" s="194"/>
      <c r="X495" s="194"/>
      <c r="Y495" s="194"/>
      <c r="Z495" s="194"/>
      <c r="AA495" s="194"/>
      <c r="AB495" s="194"/>
      <c r="AC495" s="194"/>
      <c r="AD495" s="194"/>
      <c r="AE495" s="194"/>
      <c r="AF495" s="194"/>
      <c r="AG495" s="194"/>
      <c r="AH495" s="194"/>
      <c r="AI495" s="194"/>
      <c r="AJ495" s="194"/>
      <c r="AK495" s="194"/>
      <c r="AL495" s="194"/>
      <c r="AM495" s="194"/>
      <c r="AN495" s="194"/>
      <c r="AO495" s="194"/>
      <c r="AP495" s="194"/>
      <c r="AQ495" s="194"/>
      <c r="AR495" s="194"/>
      <c r="AS495" s="194"/>
      <c r="AT495" s="194"/>
      <c r="AU495" s="194"/>
      <c r="AV495" s="194"/>
      <c r="AW495" s="194"/>
      <c r="AX495" s="194"/>
      <c r="AY495" s="194"/>
      <c r="AZ495" s="194"/>
      <c r="BA495" s="194"/>
      <c r="BB495" s="194"/>
      <c r="BC495" s="194"/>
      <c r="BD495" s="194"/>
      <c r="BE495" s="194"/>
      <c r="BF495" s="194"/>
      <c r="BG495" s="194"/>
      <c r="BH495" s="194"/>
      <c r="BI495" s="194"/>
      <c r="BJ495" s="194"/>
      <c r="BK495" s="194"/>
      <c r="BL495" s="194"/>
      <c r="BM495" s="194"/>
      <c r="BN495" s="194"/>
      <c r="BO495" s="194"/>
      <c r="BP495" s="194"/>
      <c r="BQ495" s="194"/>
    </row>
    <row r="496" spans="1:69" x14ac:dyDescent="0.25">
      <c r="A496" s="194"/>
      <c r="B496" s="194"/>
      <c r="C496" s="194"/>
      <c r="D496" s="194"/>
      <c r="E496" s="194"/>
      <c r="F496" s="194"/>
      <c r="G496" s="194"/>
      <c r="H496" s="194"/>
      <c r="I496" s="194"/>
      <c r="J496" s="194"/>
      <c r="K496" s="194"/>
      <c r="L496" s="194"/>
      <c r="M496" s="194"/>
      <c r="N496" s="194"/>
      <c r="O496" s="194"/>
      <c r="P496" s="194"/>
      <c r="Q496" s="194"/>
      <c r="R496" s="194"/>
      <c r="S496" s="194"/>
      <c r="T496" s="194"/>
      <c r="U496" s="194"/>
      <c r="V496" s="194"/>
      <c r="W496" s="194"/>
      <c r="X496" s="194"/>
      <c r="Y496" s="194"/>
      <c r="Z496" s="194"/>
      <c r="AA496" s="194"/>
      <c r="AB496" s="194"/>
      <c r="AC496" s="194"/>
      <c r="AD496" s="194"/>
      <c r="AE496" s="194"/>
      <c r="AF496" s="194"/>
      <c r="AG496" s="194"/>
      <c r="AH496" s="194"/>
      <c r="AI496" s="194"/>
      <c r="AJ496" s="194"/>
      <c r="AK496" s="194"/>
      <c r="AL496" s="194"/>
      <c r="AM496" s="194"/>
      <c r="AN496" s="194"/>
      <c r="AO496" s="194"/>
      <c r="AP496" s="194"/>
      <c r="AQ496" s="194"/>
      <c r="AR496" s="194"/>
      <c r="AS496" s="194"/>
      <c r="AT496" s="194"/>
      <c r="AU496" s="194"/>
      <c r="AV496" s="194"/>
      <c r="AW496" s="194"/>
      <c r="AX496" s="194"/>
      <c r="AY496" s="194"/>
      <c r="AZ496" s="194"/>
      <c r="BA496" s="194"/>
      <c r="BB496" s="194"/>
      <c r="BC496" s="194"/>
      <c r="BD496" s="194"/>
      <c r="BE496" s="194"/>
      <c r="BF496" s="194"/>
      <c r="BG496" s="194"/>
      <c r="BH496" s="194"/>
      <c r="BI496" s="194"/>
      <c r="BJ496" s="194"/>
      <c r="BK496" s="194"/>
      <c r="BL496" s="194"/>
      <c r="BM496" s="194"/>
      <c r="BN496" s="194"/>
      <c r="BO496" s="194"/>
      <c r="BP496" s="194"/>
      <c r="BQ496" s="194"/>
    </row>
    <row r="497" spans="1:69" x14ac:dyDescent="0.25">
      <c r="A497" s="194"/>
      <c r="B497" s="194"/>
      <c r="C497" s="194"/>
      <c r="D497" s="194"/>
      <c r="E497" s="194"/>
      <c r="F497" s="194"/>
      <c r="G497" s="194"/>
      <c r="H497" s="194"/>
      <c r="I497" s="194"/>
      <c r="J497" s="194"/>
      <c r="K497" s="194"/>
      <c r="L497" s="194"/>
      <c r="M497" s="194"/>
      <c r="N497" s="194"/>
      <c r="O497" s="194"/>
      <c r="P497" s="194"/>
      <c r="Q497" s="194"/>
      <c r="R497" s="194"/>
      <c r="S497" s="194"/>
      <c r="T497" s="194"/>
      <c r="U497" s="194"/>
      <c r="V497" s="194"/>
      <c r="W497" s="194"/>
      <c r="X497" s="194"/>
      <c r="Y497" s="194"/>
      <c r="Z497" s="194"/>
      <c r="AA497" s="194"/>
      <c r="AB497" s="194"/>
      <c r="AC497" s="194"/>
      <c r="AD497" s="194"/>
      <c r="AE497" s="194"/>
      <c r="AF497" s="194"/>
      <c r="AG497" s="194"/>
      <c r="AH497" s="194"/>
      <c r="AI497" s="194"/>
      <c r="AJ497" s="194"/>
      <c r="AK497" s="194"/>
      <c r="AL497" s="194"/>
      <c r="AM497" s="194"/>
      <c r="AN497" s="194"/>
      <c r="AO497" s="194"/>
      <c r="AP497" s="194"/>
      <c r="AQ497" s="194"/>
      <c r="AR497" s="194"/>
      <c r="AS497" s="194"/>
      <c r="AT497" s="194"/>
      <c r="AU497" s="194"/>
      <c r="AV497" s="194"/>
      <c r="AW497" s="194"/>
      <c r="AX497" s="194"/>
      <c r="AY497" s="194"/>
      <c r="AZ497" s="194"/>
      <c r="BA497" s="194"/>
      <c r="BB497" s="194"/>
      <c r="BC497" s="194"/>
      <c r="BD497" s="194"/>
      <c r="BE497" s="194"/>
      <c r="BF497" s="194"/>
      <c r="BG497" s="194"/>
      <c r="BH497" s="194"/>
      <c r="BI497" s="194"/>
      <c r="BJ497" s="194"/>
      <c r="BK497" s="194"/>
      <c r="BL497" s="194"/>
      <c r="BM497" s="194"/>
      <c r="BN497" s="194"/>
      <c r="BO497" s="194"/>
      <c r="BP497" s="194"/>
      <c r="BQ497" s="194"/>
    </row>
    <row r="498" spans="1:69" x14ac:dyDescent="0.25">
      <c r="A498" s="194"/>
      <c r="B498" s="194"/>
      <c r="C498" s="194"/>
      <c r="D498" s="194"/>
      <c r="E498" s="194"/>
      <c r="F498" s="194"/>
      <c r="G498" s="194"/>
      <c r="H498" s="194"/>
      <c r="I498" s="194"/>
      <c r="J498" s="194"/>
      <c r="K498" s="194"/>
      <c r="L498" s="194"/>
      <c r="M498" s="194"/>
      <c r="N498" s="194"/>
      <c r="O498" s="194"/>
      <c r="P498" s="194"/>
      <c r="Q498" s="194"/>
      <c r="R498" s="194"/>
      <c r="S498" s="194"/>
      <c r="T498" s="194"/>
      <c r="U498" s="194"/>
      <c r="V498" s="194"/>
      <c r="W498" s="194"/>
      <c r="X498" s="194"/>
      <c r="Y498" s="194"/>
      <c r="Z498" s="194"/>
      <c r="AA498" s="194"/>
      <c r="AB498" s="194"/>
      <c r="AC498" s="194"/>
      <c r="AD498" s="194"/>
      <c r="AE498" s="194"/>
      <c r="AF498" s="194"/>
      <c r="AG498" s="194"/>
      <c r="AH498" s="194"/>
      <c r="AI498" s="194"/>
      <c r="AJ498" s="194"/>
      <c r="AK498" s="194"/>
      <c r="AL498" s="194"/>
      <c r="AM498" s="194"/>
      <c r="AN498" s="194"/>
      <c r="AO498" s="194"/>
      <c r="AP498" s="194"/>
      <c r="AQ498" s="194"/>
      <c r="AR498" s="194"/>
      <c r="AS498" s="194"/>
      <c r="AT498" s="194"/>
      <c r="AU498" s="194"/>
      <c r="AV498" s="194"/>
      <c r="AW498" s="194"/>
      <c r="AX498" s="194"/>
      <c r="AY498" s="194"/>
      <c r="AZ498" s="194"/>
      <c r="BA498" s="194"/>
      <c r="BB498" s="194"/>
      <c r="BC498" s="194"/>
      <c r="BD498" s="194"/>
      <c r="BE498" s="194"/>
      <c r="BF498" s="194"/>
      <c r="BG498" s="194"/>
      <c r="BH498" s="194"/>
      <c r="BI498" s="194"/>
      <c r="BJ498" s="194"/>
      <c r="BK498" s="194"/>
      <c r="BL498" s="194"/>
      <c r="BM498" s="194"/>
      <c r="BN498" s="194"/>
      <c r="BO498" s="194"/>
      <c r="BP498" s="194"/>
      <c r="BQ498" s="194"/>
    </row>
    <row r="499" spans="1:69" x14ac:dyDescent="0.25">
      <c r="A499" s="194"/>
      <c r="B499" s="194"/>
      <c r="C499" s="194"/>
      <c r="D499" s="194"/>
      <c r="E499" s="194"/>
      <c r="F499" s="194"/>
      <c r="G499" s="194"/>
      <c r="H499" s="194"/>
      <c r="I499" s="194"/>
      <c r="J499" s="194"/>
      <c r="K499" s="194"/>
      <c r="L499" s="194"/>
      <c r="M499" s="194"/>
      <c r="N499" s="194"/>
      <c r="O499" s="194"/>
      <c r="P499" s="194"/>
      <c r="Q499" s="194"/>
      <c r="R499" s="194"/>
      <c r="S499" s="194"/>
      <c r="T499" s="194"/>
      <c r="U499" s="194"/>
      <c r="V499" s="194"/>
      <c r="W499" s="194"/>
      <c r="X499" s="194"/>
      <c r="Y499" s="194"/>
      <c r="Z499" s="194"/>
      <c r="AA499" s="194"/>
      <c r="AB499" s="194"/>
      <c r="AC499" s="194"/>
      <c r="AD499" s="194"/>
      <c r="AE499" s="194"/>
      <c r="AF499" s="194"/>
      <c r="AG499" s="194"/>
      <c r="AH499" s="194"/>
      <c r="AI499" s="194"/>
      <c r="AJ499" s="194"/>
      <c r="AK499" s="194"/>
      <c r="AL499" s="194"/>
      <c r="AM499" s="194"/>
      <c r="AN499" s="194"/>
      <c r="AO499" s="194"/>
      <c r="AP499" s="194"/>
      <c r="AQ499" s="194"/>
      <c r="AR499" s="194"/>
      <c r="AS499" s="194"/>
      <c r="AT499" s="194"/>
      <c r="AU499" s="194"/>
      <c r="AV499" s="194"/>
      <c r="AW499" s="194"/>
      <c r="AX499" s="194"/>
      <c r="AY499" s="194"/>
      <c r="AZ499" s="194"/>
      <c r="BA499" s="194"/>
      <c r="BB499" s="194"/>
      <c r="BC499" s="194"/>
      <c r="BD499" s="194"/>
      <c r="BE499" s="194"/>
      <c r="BF499" s="194"/>
      <c r="BG499" s="194"/>
      <c r="BH499" s="194"/>
      <c r="BI499" s="194"/>
      <c r="BJ499" s="194"/>
      <c r="BK499" s="194"/>
      <c r="BL499" s="194"/>
      <c r="BM499" s="194"/>
      <c r="BN499" s="194"/>
      <c r="BO499" s="194"/>
      <c r="BP499" s="194"/>
      <c r="BQ499" s="194"/>
    </row>
    <row r="500" spans="1:69" x14ac:dyDescent="0.25">
      <c r="A500" s="194"/>
      <c r="B500" s="194"/>
      <c r="C500" s="194"/>
      <c r="D500" s="194"/>
      <c r="E500" s="194"/>
      <c r="F500" s="194"/>
      <c r="G500" s="194"/>
      <c r="H500" s="194"/>
      <c r="I500" s="194"/>
      <c r="J500" s="194"/>
      <c r="K500" s="194"/>
      <c r="L500" s="194"/>
      <c r="M500" s="194"/>
      <c r="N500" s="194"/>
      <c r="O500" s="194"/>
      <c r="P500" s="194"/>
      <c r="Q500" s="194"/>
      <c r="R500" s="194"/>
      <c r="S500" s="194"/>
      <c r="T500" s="194"/>
      <c r="U500" s="194"/>
      <c r="V500" s="194"/>
      <c r="W500" s="194"/>
      <c r="X500" s="194"/>
      <c r="Y500" s="194"/>
      <c r="Z500" s="194"/>
      <c r="AA500" s="194"/>
      <c r="AB500" s="194"/>
      <c r="AC500" s="194"/>
      <c r="AD500" s="194"/>
      <c r="AE500" s="194"/>
      <c r="AF500" s="194"/>
      <c r="AG500" s="194"/>
      <c r="AH500" s="194"/>
      <c r="AI500" s="194"/>
      <c r="AJ500" s="194"/>
      <c r="AK500" s="194"/>
      <c r="AL500" s="194"/>
      <c r="AM500" s="194"/>
      <c r="AN500" s="194"/>
      <c r="AO500" s="194"/>
      <c r="AP500" s="194"/>
      <c r="AQ500" s="194"/>
      <c r="AR500" s="194"/>
      <c r="AS500" s="194"/>
      <c r="AT500" s="194"/>
      <c r="AU500" s="194"/>
      <c r="AV500" s="194"/>
      <c r="AW500" s="194"/>
      <c r="AX500" s="194"/>
      <c r="AY500" s="194"/>
      <c r="AZ500" s="194"/>
      <c r="BA500" s="194"/>
      <c r="BB500" s="194"/>
      <c r="BC500" s="194"/>
      <c r="BD500" s="194"/>
      <c r="BE500" s="194"/>
      <c r="BF500" s="194"/>
      <c r="BG500" s="194"/>
      <c r="BH500" s="194"/>
      <c r="BI500" s="194"/>
      <c r="BJ500" s="194"/>
      <c r="BK500" s="194"/>
      <c r="BL500" s="194"/>
      <c r="BM500" s="194"/>
      <c r="BN500" s="194"/>
      <c r="BO500" s="194"/>
      <c r="BP500" s="194"/>
      <c r="BQ500" s="194"/>
    </row>
    <row r="501" spans="1:69" x14ac:dyDescent="0.25">
      <c r="A501" s="194"/>
      <c r="B501" s="194"/>
      <c r="C501" s="194"/>
      <c r="D501" s="194"/>
      <c r="E501" s="194"/>
      <c r="F501" s="194"/>
      <c r="G501" s="194"/>
      <c r="H501" s="194"/>
      <c r="I501" s="194"/>
      <c r="J501" s="194"/>
      <c r="K501" s="194"/>
      <c r="L501" s="194"/>
      <c r="M501" s="194"/>
      <c r="N501" s="194"/>
      <c r="O501" s="194"/>
      <c r="P501" s="194"/>
      <c r="Q501" s="194"/>
      <c r="R501" s="194"/>
      <c r="S501" s="194"/>
      <c r="T501" s="194"/>
      <c r="U501" s="194"/>
      <c r="V501" s="194"/>
      <c r="W501" s="194"/>
      <c r="X501" s="194"/>
      <c r="Y501" s="194"/>
      <c r="Z501" s="194"/>
      <c r="AA501" s="194"/>
      <c r="AB501" s="194"/>
      <c r="AC501" s="194"/>
      <c r="AD501" s="194"/>
      <c r="AE501" s="194"/>
      <c r="AF501" s="194"/>
      <c r="AG501" s="194"/>
      <c r="AH501" s="194"/>
      <c r="AI501" s="194"/>
      <c r="AJ501" s="194"/>
      <c r="AK501" s="194"/>
      <c r="AL501" s="194"/>
      <c r="AM501" s="194"/>
      <c r="AN501" s="194"/>
      <c r="AO501" s="194"/>
      <c r="AP501" s="194"/>
      <c r="AQ501" s="194"/>
      <c r="AR501" s="194"/>
      <c r="AS501" s="194"/>
      <c r="AT501" s="194"/>
      <c r="AU501" s="194"/>
      <c r="AV501" s="194"/>
      <c r="AW501" s="194"/>
      <c r="AX501" s="194"/>
      <c r="AY501" s="194"/>
      <c r="AZ501" s="194"/>
      <c r="BA501" s="194"/>
      <c r="BB501" s="194"/>
      <c r="BC501" s="194"/>
      <c r="BD501" s="194"/>
      <c r="BE501" s="194"/>
      <c r="BF501" s="194"/>
      <c r="BG501" s="194"/>
      <c r="BH501" s="194"/>
      <c r="BI501" s="194"/>
      <c r="BJ501" s="194"/>
      <c r="BK501" s="194"/>
      <c r="BL501" s="194"/>
      <c r="BM501" s="194"/>
      <c r="BN501" s="194"/>
      <c r="BO501" s="194"/>
      <c r="BP501" s="194"/>
      <c r="BQ501" s="194"/>
    </row>
    <row r="502" spans="1:69" x14ac:dyDescent="0.25">
      <c r="A502" s="194"/>
      <c r="B502" s="194"/>
      <c r="C502" s="194"/>
      <c r="D502" s="194"/>
      <c r="E502" s="194"/>
      <c r="F502" s="194"/>
      <c r="G502" s="194"/>
      <c r="H502" s="194"/>
      <c r="I502" s="194"/>
      <c r="J502" s="194"/>
      <c r="K502" s="194"/>
      <c r="L502" s="194"/>
      <c r="M502" s="194"/>
      <c r="N502" s="194"/>
      <c r="O502" s="194"/>
      <c r="P502" s="194"/>
      <c r="Q502" s="194"/>
      <c r="R502" s="194"/>
      <c r="S502" s="194"/>
      <c r="T502" s="194"/>
      <c r="U502" s="194"/>
      <c r="V502" s="194"/>
      <c r="W502" s="194"/>
      <c r="X502" s="194"/>
      <c r="Y502" s="194"/>
      <c r="Z502" s="194"/>
      <c r="AA502" s="194"/>
      <c r="AB502" s="194"/>
      <c r="AC502" s="194"/>
      <c r="AD502" s="194"/>
      <c r="AE502" s="194"/>
      <c r="AF502" s="194"/>
      <c r="AG502" s="194"/>
      <c r="AH502" s="194"/>
      <c r="AI502" s="194"/>
      <c r="AJ502" s="194"/>
      <c r="AK502" s="194"/>
      <c r="AL502" s="194"/>
      <c r="AM502" s="194"/>
      <c r="AN502" s="194"/>
      <c r="AO502" s="194"/>
      <c r="AP502" s="194"/>
      <c r="AQ502" s="194"/>
      <c r="AR502" s="194"/>
      <c r="AS502" s="194"/>
      <c r="AT502" s="194"/>
      <c r="AU502" s="194"/>
      <c r="AV502" s="194"/>
      <c r="AW502" s="194"/>
      <c r="AX502" s="194"/>
      <c r="AY502" s="194"/>
      <c r="AZ502" s="194"/>
      <c r="BA502" s="194"/>
      <c r="BB502" s="194"/>
      <c r="BC502" s="194"/>
      <c r="BD502" s="194"/>
      <c r="BE502" s="194"/>
      <c r="BF502" s="194"/>
      <c r="BG502" s="194"/>
      <c r="BH502" s="194"/>
      <c r="BI502" s="194"/>
      <c r="BJ502" s="194"/>
      <c r="BK502" s="194"/>
      <c r="BL502" s="194"/>
      <c r="BM502" s="194"/>
      <c r="BN502" s="194"/>
      <c r="BO502" s="194"/>
      <c r="BP502" s="194"/>
      <c r="BQ502" s="194"/>
    </row>
    <row r="503" spans="1:69" x14ac:dyDescent="0.25">
      <c r="A503" s="194"/>
      <c r="B503" s="194"/>
      <c r="C503" s="194"/>
      <c r="D503" s="194"/>
      <c r="E503" s="194"/>
      <c r="F503" s="194"/>
      <c r="G503" s="194"/>
      <c r="H503" s="194"/>
      <c r="I503" s="194"/>
      <c r="J503" s="194"/>
      <c r="K503" s="194"/>
      <c r="L503" s="194"/>
      <c r="M503" s="194"/>
      <c r="N503" s="194"/>
      <c r="O503" s="194"/>
      <c r="P503" s="194"/>
      <c r="Q503" s="194"/>
      <c r="R503" s="194"/>
      <c r="S503" s="194"/>
      <c r="T503" s="194"/>
      <c r="U503" s="194"/>
      <c r="V503" s="194"/>
      <c r="W503" s="194"/>
      <c r="X503" s="194"/>
      <c r="Y503" s="194"/>
      <c r="Z503" s="194"/>
      <c r="AA503" s="194"/>
      <c r="AB503" s="194"/>
      <c r="AC503" s="194"/>
      <c r="AD503" s="194"/>
      <c r="AE503" s="194"/>
      <c r="AF503" s="194"/>
      <c r="AG503" s="194"/>
      <c r="AH503" s="194"/>
      <c r="AI503" s="194"/>
      <c r="AJ503" s="194"/>
      <c r="AK503" s="194"/>
      <c r="AL503" s="194"/>
      <c r="AM503" s="194"/>
      <c r="AN503" s="194"/>
      <c r="AO503" s="194"/>
      <c r="AP503" s="194"/>
      <c r="AQ503" s="194"/>
      <c r="AR503" s="194"/>
      <c r="AS503" s="194"/>
      <c r="AT503" s="194"/>
      <c r="AU503" s="194"/>
      <c r="AV503" s="194"/>
      <c r="AW503" s="194"/>
      <c r="AX503" s="194"/>
      <c r="AY503" s="194"/>
      <c r="AZ503" s="194"/>
      <c r="BA503" s="194"/>
      <c r="BB503" s="194"/>
      <c r="BC503" s="194"/>
      <c r="BD503" s="194"/>
      <c r="BE503" s="194"/>
      <c r="BF503" s="194"/>
      <c r="BG503" s="194"/>
      <c r="BH503" s="194"/>
      <c r="BI503" s="194"/>
      <c r="BJ503" s="194"/>
      <c r="BK503" s="194"/>
      <c r="BL503" s="194"/>
      <c r="BM503" s="194"/>
      <c r="BN503" s="194"/>
      <c r="BO503" s="194"/>
      <c r="BP503" s="194"/>
      <c r="BQ503" s="194"/>
    </row>
    <row r="504" spans="1:69" x14ac:dyDescent="0.25">
      <c r="A504" s="194"/>
      <c r="B504" s="194"/>
      <c r="C504" s="194"/>
      <c r="D504" s="194"/>
      <c r="E504" s="194"/>
      <c r="F504" s="194"/>
      <c r="G504" s="194"/>
      <c r="H504" s="194"/>
      <c r="I504" s="194"/>
      <c r="J504" s="194"/>
      <c r="K504" s="194"/>
      <c r="L504" s="194"/>
      <c r="M504" s="194"/>
      <c r="N504" s="194"/>
      <c r="O504" s="194"/>
      <c r="P504" s="194"/>
      <c r="Q504" s="194"/>
      <c r="R504" s="194"/>
      <c r="S504" s="194"/>
      <c r="T504" s="194"/>
      <c r="U504" s="194"/>
      <c r="V504" s="194"/>
      <c r="W504" s="194"/>
      <c r="X504" s="194"/>
      <c r="Y504" s="194"/>
      <c r="Z504" s="194"/>
      <c r="AA504" s="194"/>
      <c r="AB504" s="194"/>
      <c r="AC504" s="194"/>
      <c r="AD504" s="194"/>
      <c r="AE504" s="194"/>
      <c r="AF504" s="194"/>
      <c r="AG504" s="194"/>
      <c r="AH504" s="194"/>
      <c r="AI504" s="194"/>
      <c r="AJ504" s="194"/>
      <c r="AK504" s="194"/>
      <c r="AL504" s="194"/>
      <c r="AM504" s="194"/>
      <c r="AN504" s="194"/>
      <c r="AO504" s="194"/>
      <c r="AP504" s="194"/>
      <c r="AQ504" s="194"/>
      <c r="AR504" s="194"/>
      <c r="AS504" s="194"/>
      <c r="AT504" s="194"/>
      <c r="AU504" s="194"/>
      <c r="AV504" s="194"/>
      <c r="AW504" s="194"/>
      <c r="AX504" s="194"/>
      <c r="AY504" s="194"/>
      <c r="AZ504" s="194"/>
      <c r="BA504" s="194"/>
      <c r="BB504" s="194"/>
      <c r="BC504" s="194"/>
      <c r="BD504" s="194"/>
      <c r="BE504" s="194"/>
      <c r="BF504" s="194"/>
      <c r="BG504" s="194"/>
      <c r="BH504" s="194"/>
      <c r="BI504" s="194"/>
      <c r="BJ504" s="194"/>
      <c r="BK504" s="194"/>
      <c r="BL504" s="194"/>
      <c r="BM504" s="194"/>
      <c r="BN504" s="194"/>
      <c r="BO504" s="194"/>
      <c r="BP504" s="194"/>
      <c r="BQ504" s="194"/>
    </row>
    <row r="505" spans="1:69" x14ac:dyDescent="0.25">
      <c r="A505" s="194"/>
      <c r="B505" s="194"/>
      <c r="C505" s="194"/>
      <c r="D505" s="194"/>
      <c r="E505" s="194"/>
      <c r="F505" s="194"/>
      <c r="G505" s="194"/>
      <c r="H505" s="194"/>
      <c r="I505" s="194"/>
      <c r="J505" s="194"/>
      <c r="K505" s="194"/>
      <c r="L505" s="194"/>
      <c r="M505" s="194"/>
      <c r="N505" s="194"/>
      <c r="O505" s="194"/>
      <c r="P505" s="194"/>
      <c r="Q505" s="194"/>
      <c r="R505" s="194"/>
      <c r="S505" s="194"/>
      <c r="T505" s="194"/>
      <c r="U505" s="194"/>
      <c r="V505" s="194"/>
      <c r="W505" s="194"/>
      <c r="X505" s="194"/>
      <c r="Y505" s="194"/>
      <c r="Z505" s="194"/>
      <c r="AA505" s="194"/>
      <c r="AB505" s="194"/>
      <c r="AC505" s="194"/>
      <c r="AD505" s="194"/>
      <c r="AE505" s="194"/>
      <c r="AF505" s="194"/>
      <c r="AG505" s="194"/>
      <c r="AH505" s="194"/>
      <c r="AI505" s="194"/>
      <c r="AJ505" s="194"/>
      <c r="AK505" s="194"/>
      <c r="AL505" s="194"/>
      <c r="AM505" s="194"/>
      <c r="AN505" s="194"/>
      <c r="AO505" s="194"/>
      <c r="AP505" s="194"/>
      <c r="AQ505" s="194"/>
      <c r="AR505" s="194"/>
      <c r="AS505" s="194"/>
      <c r="AT505" s="194"/>
      <c r="AU505" s="194"/>
      <c r="AV505" s="194"/>
      <c r="AW505" s="194"/>
      <c r="AX505" s="194"/>
      <c r="AY505" s="194"/>
      <c r="AZ505" s="194"/>
      <c r="BA505" s="194"/>
      <c r="BB505" s="194"/>
      <c r="BC505" s="194"/>
      <c r="BD505" s="194"/>
      <c r="BE505" s="194"/>
      <c r="BF505" s="194"/>
      <c r="BG505" s="194"/>
      <c r="BH505" s="194"/>
      <c r="BI505" s="194"/>
      <c r="BJ505" s="194"/>
      <c r="BK505" s="194"/>
      <c r="BL505" s="194"/>
      <c r="BM505" s="194"/>
      <c r="BN505" s="194"/>
      <c r="BO505" s="194"/>
      <c r="BP505" s="194"/>
      <c r="BQ505" s="194"/>
    </row>
    <row r="506" spans="1:69" x14ac:dyDescent="0.25">
      <c r="A506" s="194"/>
      <c r="B506" s="194"/>
      <c r="C506" s="194"/>
      <c r="D506" s="194"/>
      <c r="E506" s="194"/>
      <c r="F506" s="194"/>
      <c r="G506" s="194"/>
      <c r="H506" s="194"/>
      <c r="I506" s="194"/>
      <c r="J506" s="194"/>
      <c r="K506" s="194"/>
      <c r="L506" s="194"/>
      <c r="M506" s="194"/>
      <c r="N506" s="194"/>
      <c r="O506" s="194"/>
      <c r="P506" s="194"/>
      <c r="Q506" s="194"/>
      <c r="R506" s="194"/>
      <c r="S506" s="194"/>
      <c r="T506" s="194"/>
      <c r="U506" s="194"/>
      <c r="V506" s="194"/>
      <c r="W506" s="194"/>
      <c r="X506" s="194"/>
      <c r="Y506" s="194"/>
      <c r="Z506" s="194"/>
      <c r="AA506" s="194"/>
      <c r="AB506" s="194"/>
      <c r="AC506" s="194"/>
      <c r="AD506" s="194"/>
      <c r="AE506" s="194"/>
      <c r="AF506" s="194"/>
      <c r="AG506" s="194"/>
      <c r="AH506" s="194"/>
      <c r="AI506" s="194"/>
      <c r="AJ506" s="194"/>
      <c r="AK506" s="194"/>
      <c r="AL506" s="194"/>
      <c r="AM506" s="194"/>
      <c r="AN506" s="194"/>
      <c r="AO506" s="194"/>
      <c r="AP506" s="194"/>
      <c r="AQ506" s="194"/>
      <c r="AR506" s="194"/>
      <c r="AS506" s="194"/>
      <c r="AT506" s="194"/>
      <c r="AU506" s="194"/>
      <c r="AV506" s="194"/>
      <c r="AW506" s="194"/>
      <c r="AX506" s="194"/>
      <c r="AY506" s="194"/>
      <c r="AZ506" s="194"/>
      <c r="BA506" s="194"/>
      <c r="BB506" s="194"/>
      <c r="BC506" s="194"/>
      <c r="BD506" s="194"/>
      <c r="BE506" s="194"/>
      <c r="BF506" s="194"/>
      <c r="BG506" s="194"/>
      <c r="BH506" s="194"/>
      <c r="BI506" s="194"/>
      <c r="BJ506" s="194"/>
      <c r="BK506" s="194"/>
      <c r="BL506" s="194"/>
      <c r="BM506" s="194"/>
      <c r="BN506" s="194"/>
      <c r="BO506" s="194"/>
      <c r="BP506" s="194"/>
      <c r="BQ506" s="194"/>
    </row>
    <row r="507" spans="1:69" x14ac:dyDescent="0.25">
      <c r="A507" s="194"/>
      <c r="B507" s="194"/>
      <c r="C507" s="194"/>
      <c r="D507" s="194"/>
      <c r="E507" s="194"/>
      <c r="F507" s="194"/>
      <c r="G507" s="194"/>
      <c r="H507" s="194"/>
      <c r="I507" s="194"/>
      <c r="J507" s="194"/>
      <c r="K507" s="194"/>
      <c r="L507" s="194"/>
      <c r="M507" s="194"/>
      <c r="N507" s="194"/>
      <c r="O507" s="194"/>
      <c r="P507" s="194"/>
      <c r="Q507" s="194"/>
      <c r="R507" s="194"/>
      <c r="S507" s="194"/>
      <c r="T507" s="194"/>
      <c r="U507" s="194"/>
      <c r="V507" s="194"/>
      <c r="W507" s="194"/>
      <c r="X507" s="194"/>
      <c r="Y507" s="194"/>
      <c r="Z507" s="194"/>
      <c r="AA507" s="194"/>
      <c r="AB507" s="194"/>
      <c r="AC507" s="194"/>
      <c r="AD507" s="194"/>
      <c r="AE507" s="194"/>
      <c r="AF507" s="194"/>
      <c r="AG507" s="194"/>
      <c r="AH507" s="194"/>
      <c r="AI507" s="194"/>
      <c r="AJ507" s="194"/>
      <c r="AK507" s="194"/>
      <c r="AL507" s="194"/>
      <c r="AM507" s="194"/>
      <c r="AN507" s="194"/>
      <c r="AO507" s="194"/>
      <c r="AP507" s="194"/>
      <c r="AQ507" s="194"/>
      <c r="AR507" s="194"/>
      <c r="AS507" s="194"/>
      <c r="AT507" s="194"/>
      <c r="AU507" s="194"/>
      <c r="AV507" s="194"/>
      <c r="AW507" s="194"/>
      <c r="AX507" s="194"/>
      <c r="AY507" s="194"/>
      <c r="AZ507" s="194"/>
      <c r="BA507" s="194"/>
      <c r="BB507" s="194"/>
      <c r="BC507" s="194"/>
      <c r="BD507" s="194"/>
      <c r="BE507" s="194"/>
      <c r="BF507" s="194"/>
      <c r="BG507" s="194"/>
      <c r="BH507" s="194"/>
      <c r="BI507" s="194"/>
      <c r="BJ507" s="194"/>
      <c r="BK507" s="194"/>
      <c r="BL507" s="194"/>
      <c r="BM507" s="194"/>
      <c r="BN507" s="194"/>
      <c r="BO507" s="194"/>
      <c r="BP507" s="194"/>
      <c r="BQ507" s="194"/>
    </row>
    <row r="508" spans="1:69" x14ac:dyDescent="0.25">
      <c r="A508" s="194"/>
      <c r="B508" s="194"/>
      <c r="C508" s="194"/>
      <c r="D508" s="194"/>
      <c r="E508" s="194"/>
      <c r="F508" s="194"/>
      <c r="G508" s="194"/>
      <c r="H508" s="194"/>
      <c r="I508" s="194"/>
      <c r="J508" s="194"/>
      <c r="K508" s="194"/>
      <c r="L508" s="194"/>
      <c r="M508" s="194"/>
      <c r="N508" s="194"/>
      <c r="O508" s="194"/>
      <c r="P508" s="194"/>
      <c r="Q508" s="194"/>
      <c r="R508" s="194"/>
      <c r="S508" s="194"/>
      <c r="T508" s="194"/>
      <c r="U508" s="194"/>
      <c r="V508" s="194"/>
      <c r="W508" s="194"/>
      <c r="X508" s="194"/>
      <c r="Y508" s="194"/>
      <c r="Z508" s="194"/>
      <c r="AA508" s="194"/>
      <c r="AB508" s="194"/>
      <c r="AC508" s="194"/>
      <c r="AD508" s="194"/>
      <c r="AE508" s="194"/>
      <c r="AF508" s="194"/>
      <c r="AG508" s="194"/>
      <c r="AH508" s="194"/>
      <c r="AI508" s="194"/>
      <c r="AJ508" s="194"/>
      <c r="AK508" s="194"/>
      <c r="AL508" s="194"/>
      <c r="AM508" s="194"/>
      <c r="AN508" s="194"/>
      <c r="AO508" s="194"/>
      <c r="AP508" s="194"/>
      <c r="AQ508" s="194"/>
      <c r="AR508" s="194"/>
      <c r="AS508" s="194"/>
      <c r="AT508" s="194"/>
      <c r="AU508" s="194"/>
      <c r="AV508" s="194"/>
      <c r="AW508" s="194"/>
      <c r="AX508" s="194"/>
      <c r="AY508" s="194"/>
      <c r="AZ508" s="194"/>
      <c r="BA508" s="194"/>
      <c r="BB508" s="194"/>
      <c r="BC508" s="194"/>
      <c r="BD508" s="194"/>
      <c r="BE508" s="194"/>
      <c r="BF508" s="194"/>
      <c r="BG508" s="194"/>
      <c r="BH508" s="194"/>
      <c r="BI508" s="194"/>
      <c r="BJ508" s="194"/>
      <c r="BK508" s="194"/>
      <c r="BL508" s="194"/>
      <c r="BM508" s="194"/>
      <c r="BN508" s="194"/>
      <c r="BO508" s="194"/>
      <c r="BP508" s="194"/>
      <c r="BQ508" s="194"/>
    </row>
    <row r="509" spans="1:69" x14ac:dyDescent="0.25">
      <c r="A509" s="194"/>
      <c r="B509" s="194"/>
      <c r="C509" s="194"/>
      <c r="D509" s="194"/>
      <c r="E509" s="194"/>
      <c r="F509" s="194"/>
      <c r="G509" s="194"/>
      <c r="H509" s="194"/>
      <c r="I509" s="194"/>
      <c r="J509" s="194"/>
      <c r="K509" s="194"/>
      <c r="L509" s="194"/>
      <c r="M509" s="194"/>
      <c r="N509" s="194"/>
      <c r="O509" s="194"/>
      <c r="P509" s="194"/>
      <c r="Q509" s="194"/>
      <c r="R509" s="194"/>
      <c r="S509" s="194"/>
      <c r="T509" s="194"/>
      <c r="U509" s="194"/>
      <c r="V509" s="194"/>
      <c r="W509" s="194"/>
      <c r="X509" s="194"/>
      <c r="Y509" s="194"/>
      <c r="Z509" s="194"/>
      <c r="AA509" s="194"/>
      <c r="AB509" s="194"/>
      <c r="AC509" s="194"/>
      <c r="AD509" s="194"/>
      <c r="AE509" s="194"/>
      <c r="AF509" s="194"/>
      <c r="AG509" s="194"/>
      <c r="AH509" s="194"/>
      <c r="AI509" s="194"/>
      <c r="AJ509" s="194"/>
      <c r="AK509" s="194"/>
      <c r="AL509" s="194"/>
      <c r="AM509" s="194"/>
      <c r="AN509" s="194"/>
      <c r="AO509" s="194"/>
      <c r="AP509" s="194"/>
      <c r="AQ509" s="194"/>
      <c r="AR509" s="194"/>
      <c r="AS509" s="194"/>
      <c r="AT509" s="194"/>
      <c r="AU509" s="194"/>
      <c r="AV509" s="194"/>
      <c r="AW509" s="194"/>
      <c r="AX509" s="194"/>
      <c r="AY509" s="194"/>
      <c r="AZ509" s="194"/>
      <c r="BA509" s="194"/>
      <c r="BB509" s="194"/>
      <c r="BC509" s="194"/>
      <c r="BD509" s="194"/>
      <c r="BE509" s="194"/>
      <c r="BF509" s="194"/>
      <c r="BG509" s="194"/>
      <c r="BH509" s="194"/>
      <c r="BI509" s="194"/>
      <c r="BJ509" s="194"/>
      <c r="BK509" s="194"/>
      <c r="BL509" s="194"/>
      <c r="BM509" s="194"/>
      <c r="BN509" s="194"/>
      <c r="BO509" s="194"/>
      <c r="BP509" s="194"/>
      <c r="BQ509" s="194"/>
    </row>
    <row r="510" spans="1:69" x14ac:dyDescent="0.25">
      <c r="A510" s="194"/>
      <c r="B510" s="194"/>
      <c r="C510" s="194"/>
      <c r="D510" s="194"/>
      <c r="E510" s="194"/>
      <c r="F510" s="194"/>
      <c r="G510" s="194"/>
      <c r="H510" s="194"/>
      <c r="I510" s="194"/>
      <c r="J510" s="194"/>
      <c r="K510" s="194"/>
      <c r="L510" s="194"/>
      <c r="M510" s="194"/>
      <c r="N510" s="194"/>
      <c r="O510" s="194"/>
      <c r="P510" s="194"/>
      <c r="Q510" s="194"/>
      <c r="R510" s="194"/>
      <c r="S510" s="194"/>
      <c r="T510" s="194"/>
      <c r="U510" s="194"/>
      <c r="V510" s="194"/>
      <c r="W510" s="194"/>
      <c r="X510" s="194"/>
      <c r="Y510" s="194"/>
      <c r="Z510" s="194"/>
      <c r="AA510" s="194"/>
      <c r="AB510" s="194"/>
      <c r="AC510" s="194"/>
      <c r="AD510" s="194"/>
      <c r="AE510" s="194"/>
      <c r="AF510" s="194"/>
      <c r="AG510" s="194"/>
      <c r="AH510" s="194"/>
      <c r="AI510" s="194"/>
      <c r="AJ510" s="194"/>
      <c r="AK510" s="194"/>
      <c r="AL510" s="194"/>
      <c r="AM510" s="194"/>
      <c r="AN510" s="194"/>
      <c r="AO510" s="194"/>
      <c r="AP510" s="194"/>
      <c r="AQ510" s="194"/>
      <c r="AR510" s="194"/>
      <c r="AS510" s="194"/>
      <c r="AT510" s="194"/>
      <c r="AU510" s="194"/>
      <c r="AV510" s="194"/>
      <c r="AW510" s="194"/>
      <c r="AX510" s="194"/>
      <c r="AY510" s="194"/>
      <c r="AZ510" s="194"/>
      <c r="BA510" s="194"/>
      <c r="BB510" s="194"/>
      <c r="BC510" s="194"/>
      <c r="BD510" s="194"/>
      <c r="BE510" s="194"/>
      <c r="BF510" s="194"/>
      <c r="BG510" s="194"/>
      <c r="BH510" s="194"/>
      <c r="BI510" s="194"/>
      <c r="BJ510" s="194"/>
      <c r="BK510" s="194"/>
      <c r="BL510" s="194"/>
      <c r="BM510" s="194"/>
      <c r="BN510" s="194"/>
      <c r="BO510" s="194"/>
      <c r="BP510" s="194"/>
      <c r="BQ510" s="194"/>
    </row>
    <row r="511" spans="1:69" x14ac:dyDescent="0.25">
      <c r="A511" s="194"/>
      <c r="B511" s="194"/>
      <c r="C511" s="194"/>
      <c r="D511" s="194"/>
      <c r="E511" s="194"/>
      <c r="F511" s="194"/>
      <c r="G511" s="194"/>
      <c r="H511" s="194"/>
      <c r="I511" s="194"/>
      <c r="J511" s="194"/>
      <c r="K511" s="194"/>
      <c r="L511" s="194"/>
      <c r="M511" s="194"/>
      <c r="N511" s="194"/>
      <c r="O511" s="194"/>
      <c r="P511" s="194"/>
      <c r="Q511" s="194"/>
      <c r="R511" s="194"/>
      <c r="S511" s="194"/>
      <c r="T511" s="194"/>
      <c r="U511" s="194"/>
      <c r="V511" s="194"/>
      <c r="W511" s="194"/>
      <c r="X511" s="194"/>
      <c r="Y511" s="194"/>
      <c r="Z511" s="194"/>
      <c r="AA511" s="194"/>
      <c r="AB511" s="194"/>
      <c r="AC511" s="194"/>
      <c r="AD511" s="194"/>
      <c r="AE511" s="194"/>
      <c r="AF511" s="194"/>
      <c r="AG511" s="194"/>
      <c r="AH511" s="194"/>
      <c r="AI511" s="194"/>
      <c r="AJ511" s="194"/>
      <c r="AK511" s="194"/>
      <c r="AL511" s="194"/>
      <c r="AM511" s="194"/>
      <c r="AN511" s="194"/>
      <c r="AO511" s="194"/>
      <c r="AP511" s="194"/>
      <c r="AQ511" s="194"/>
      <c r="AR511" s="194"/>
      <c r="AS511" s="194"/>
      <c r="AT511" s="194"/>
      <c r="AU511" s="194"/>
      <c r="AV511" s="194"/>
      <c r="AW511" s="194"/>
      <c r="AX511" s="194"/>
      <c r="AY511" s="194"/>
      <c r="AZ511" s="194"/>
      <c r="BA511" s="194"/>
      <c r="BB511" s="194"/>
      <c r="BC511" s="194"/>
      <c r="BD511" s="194"/>
      <c r="BE511" s="194"/>
      <c r="BF511" s="194"/>
      <c r="BG511" s="194"/>
      <c r="BH511" s="194"/>
      <c r="BI511" s="194"/>
      <c r="BJ511" s="194"/>
      <c r="BK511" s="194"/>
      <c r="BL511" s="194"/>
      <c r="BM511" s="194"/>
      <c r="BN511" s="194"/>
      <c r="BO511" s="194"/>
      <c r="BP511" s="194"/>
      <c r="BQ511" s="194"/>
    </row>
    <row r="512" spans="1:69" x14ac:dyDescent="0.25">
      <c r="A512" s="194"/>
      <c r="B512" s="194"/>
      <c r="C512" s="194"/>
      <c r="D512" s="194"/>
      <c r="E512" s="194"/>
      <c r="F512" s="194"/>
      <c r="G512" s="194"/>
      <c r="H512" s="194"/>
      <c r="I512" s="194"/>
      <c r="J512" s="194"/>
      <c r="K512" s="194"/>
      <c r="L512" s="194"/>
      <c r="M512" s="194"/>
      <c r="N512" s="194"/>
      <c r="O512" s="194"/>
      <c r="P512" s="194"/>
      <c r="Q512" s="194"/>
      <c r="R512" s="194"/>
      <c r="S512" s="194"/>
      <c r="T512" s="194"/>
      <c r="U512" s="194"/>
      <c r="V512" s="194"/>
      <c r="W512" s="194"/>
      <c r="X512" s="194"/>
      <c r="Y512" s="194"/>
      <c r="Z512" s="194"/>
      <c r="AA512" s="194"/>
      <c r="AB512" s="194"/>
      <c r="AC512" s="194"/>
      <c r="AD512" s="194"/>
      <c r="AE512" s="194"/>
      <c r="AF512" s="194"/>
      <c r="AG512" s="194"/>
      <c r="AH512" s="194"/>
      <c r="AI512" s="194"/>
      <c r="AJ512" s="194"/>
      <c r="AK512" s="194"/>
      <c r="AL512" s="194"/>
      <c r="AM512" s="194"/>
      <c r="AN512" s="194"/>
      <c r="AO512" s="194"/>
      <c r="AP512" s="194"/>
      <c r="AQ512" s="194"/>
      <c r="AR512" s="194"/>
      <c r="AS512" s="194"/>
      <c r="AT512" s="194"/>
      <c r="AU512" s="194"/>
      <c r="AV512" s="194"/>
      <c r="AW512" s="194"/>
      <c r="AX512" s="194"/>
      <c r="AY512" s="194"/>
      <c r="AZ512" s="194"/>
      <c r="BA512" s="194"/>
      <c r="BB512" s="194"/>
      <c r="BC512" s="194"/>
      <c r="BD512" s="194"/>
      <c r="BE512" s="194"/>
      <c r="BF512" s="194"/>
      <c r="BG512" s="194"/>
      <c r="BH512" s="194"/>
      <c r="BI512" s="194"/>
      <c r="BJ512" s="194"/>
      <c r="BK512" s="194"/>
      <c r="BL512" s="194"/>
      <c r="BM512" s="194"/>
      <c r="BN512" s="194"/>
      <c r="BO512" s="194"/>
      <c r="BP512" s="194"/>
      <c r="BQ512" s="194"/>
    </row>
    <row r="513" spans="1:69" x14ac:dyDescent="0.25">
      <c r="A513" s="194"/>
      <c r="B513" s="194"/>
      <c r="C513" s="194"/>
      <c r="D513" s="194"/>
      <c r="E513" s="194"/>
      <c r="F513" s="194"/>
      <c r="G513" s="194"/>
      <c r="H513" s="194"/>
      <c r="I513" s="194"/>
      <c r="J513" s="194"/>
      <c r="K513" s="194"/>
      <c r="L513" s="194"/>
      <c r="M513" s="194"/>
      <c r="N513" s="194"/>
      <c r="O513" s="194"/>
      <c r="P513" s="194"/>
      <c r="Q513" s="194"/>
      <c r="R513" s="194"/>
      <c r="S513" s="194"/>
      <c r="T513" s="194"/>
      <c r="U513" s="194"/>
      <c r="V513" s="194"/>
      <c r="W513" s="194"/>
      <c r="X513" s="194"/>
      <c r="Y513" s="194"/>
      <c r="Z513" s="194"/>
      <c r="AA513" s="194"/>
      <c r="AB513" s="194"/>
      <c r="AC513" s="194"/>
      <c r="AD513" s="194"/>
      <c r="AE513" s="194"/>
      <c r="AF513" s="194"/>
      <c r="AG513" s="194"/>
      <c r="AH513" s="194"/>
      <c r="AI513" s="194"/>
      <c r="AJ513" s="194"/>
      <c r="AK513" s="194"/>
      <c r="AL513" s="194"/>
      <c r="AM513" s="194"/>
      <c r="AN513" s="194"/>
      <c r="AO513" s="194"/>
      <c r="AP513" s="194"/>
      <c r="AQ513" s="194"/>
      <c r="AR513" s="194"/>
      <c r="AS513" s="194"/>
      <c r="AT513" s="194"/>
      <c r="AU513" s="194"/>
      <c r="AV513" s="194"/>
      <c r="AW513" s="194"/>
      <c r="AX513" s="194"/>
      <c r="AY513" s="194"/>
      <c r="AZ513" s="194"/>
      <c r="BA513" s="194"/>
      <c r="BB513" s="194"/>
      <c r="BC513" s="194"/>
      <c r="BD513" s="194"/>
      <c r="BE513" s="194"/>
      <c r="BF513" s="194"/>
      <c r="BG513" s="194"/>
      <c r="BH513" s="194"/>
      <c r="BI513" s="194"/>
      <c r="BJ513" s="194"/>
      <c r="BK513" s="194"/>
      <c r="BL513" s="194"/>
      <c r="BM513" s="194"/>
      <c r="BN513" s="194"/>
      <c r="BO513" s="194"/>
      <c r="BP513" s="194"/>
      <c r="BQ513" s="194"/>
    </row>
    <row r="514" spans="1:69" x14ac:dyDescent="0.25">
      <c r="A514" s="194"/>
      <c r="B514" s="194"/>
      <c r="C514" s="194"/>
      <c r="D514" s="194"/>
      <c r="E514" s="194"/>
      <c r="F514" s="194"/>
      <c r="G514" s="194"/>
      <c r="H514" s="194"/>
      <c r="I514" s="194"/>
      <c r="J514" s="194"/>
      <c r="K514" s="194"/>
      <c r="L514" s="194"/>
      <c r="M514" s="194"/>
      <c r="N514" s="194"/>
      <c r="O514" s="194"/>
      <c r="P514" s="194"/>
      <c r="Q514" s="194"/>
      <c r="R514" s="194"/>
      <c r="S514" s="194"/>
      <c r="T514" s="194"/>
      <c r="U514" s="194"/>
      <c r="V514" s="194"/>
      <c r="W514" s="194"/>
      <c r="X514" s="194"/>
      <c r="Y514" s="194"/>
      <c r="Z514" s="194"/>
      <c r="AA514" s="194"/>
      <c r="AB514" s="194"/>
      <c r="AC514" s="194"/>
      <c r="AD514" s="194"/>
      <c r="AE514" s="194"/>
      <c r="AF514" s="194"/>
      <c r="AG514" s="194"/>
      <c r="AH514" s="194"/>
      <c r="AI514" s="194"/>
      <c r="AJ514" s="194"/>
      <c r="AK514" s="194"/>
      <c r="AL514" s="194"/>
      <c r="AM514" s="194"/>
      <c r="AN514" s="194"/>
      <c r="AO514" s="194"/>
      <c r="AP514" s="194"/>
      <c r="AQ514" s="194"/>
      <c r="AR514" s="194"/>
      <c r="AS514" s="194"/>
      <c r="AT514" s="194"/>
      <c r="AU514" s="194"/>
      <c r="AV514" s="194"/>
      <c r="AW514" s="194"/>
      <c r="AX514" s="194"/>
      <c r="AY514" s="194"/>
      <c r="AZ514" s="194"/>
      <c r="BA514" s="194"/>
      <c r="BB514" s="194"/>
      <c r="BC514" s="194"/>
      <c r="BD514" s="194"/>
      <c r="BE514" s="194"/>
      <c r="BF514" s="194"/>
      <c r="BG514" s="194"/>
      <c r="BH514" s="194"/>
      <c r="BI514" s="194"/>
      <c r="BJ514" s="194"/>
      <c r="BK514" s="194"/>
      <c r="BL514" s="194"/>
      <c r="BM514" s="194"/>
      <c r="BN514" s="194"/>
      <c r="BO514" s="194"/>
      <c r="BP514" s="194"/>
      <c r="BQ514" s="194"/>
    </row>
    <row r="515" spans="1:69" x14ac:dyDescent="0.25">
      <c r="A515" s="194"/>
      <c r="B515" s="194"/>
      <c r="C515" s="194"/>
      <c r="D515" s="194"/>
      <c r="E515" s="194"/>
      <c r="F515" s="194"/>
      <c r="G515" s="194"/>
      <c r="H515" s="194"/>
      <c r="I515" s="194"/>
      <c r="J515" s="194"/>
      <c r="K515" s="194"/>
      <c r="L515" s="194"/>
      <c r="M515" s="194"/>
      <c r="N515" s="194"/>
      <c r="O515" s="194"/>
      <c r="P515" s="194"/>
      <c r="Q515" s="194"/>
      <c r="R515" s="194"/>
      <c r="S515" s="194"/>
      <c r="T515" s="194"/>
      <c r="U515" s="194"/>
      <c r="V515" s="194"/>
      <c r="W515" s="194"/>
      <c r="X515" s="194"/>
      <c r="Y515" s="194"/>
      <c r="Z515" s="194"/>
      <c r="AA515" s="194"/>
      <c r="AB515" s="194"/>
      <c r="AC515" s="194"/>
      <c r="AD515" s="194"/>
      <c r="AE515" s="194"/>
      <c r="AF515" s="194"/>
      <c r="AG515" s="194"/>
      <c r="AH515" s="194"/>
      <c r="AI515" s="194"/>
      <c r="AJ515" s="194"/>
      <c r="AK515" s="194"/>
      <c r="AL515" s="194"/>
      <c r="AM515" s="194"/>
      <c r="AN515" s="194"/>
      <c r="AO515" s="194"/>
      <c r="AP515" s="194"/>
      <c r="AQ515" s="194"/>
      <c r="AR515" s="194"/>
      <c r="AS515" s="194"/>
      <c r="AT515" s="194"/>
      <c r="AU515" s="194"/>
      <c r="AV515" s="194"/>
      <c r="AW515" s="194"/>
      <c r="AX515" s="194"/>
      <c r="AY515" s="194"/>
      <c r="AZ515" s="194"/>
      <c r="BA515" s="194"/>
      <c r="BB515" s="194"/>
      <c r="BC515" s="194"/>
      <c r="BD515" s="194"/>
      <c r="BE515" s="194"/>
      <c r="BF515" s="194"/>
      <c r="BG515" s="194"/>
      <c r="BH515" s="194"/>
      <c r="BI515" s="194"/>
      <c r="BJ515" s="194"/>
      <c r="BK515" s="194"/>
      <c r="BL515" s="194"/>
      <c r="BM515" s="194"/>
      <c r="BN515" s="194"/>
      <c r="BO515" s="194"/>
      <c r="BP515" s="194"/>
      <c r="BQ515" s="194"/>
    </row>
    <row r="516" spans="1:69" x14ac:dyDescent="0.25">
      <c r="A516" s="194"/>
      <c r="B516" s="194"/>
      <c r="C516" s="194"/>
      <c r="D516" s="194"/>
      <c r="E516" s="194"/>
      <c r="F516" s="194"/>
      <c r="G516" s="194"/>
      <c r="H516" s="194"/>
      <c r="I516" s="194"/>
      <c r="J516" s="194"/>
      <c r="K516" s="194"/>
      <c r="L516" s="194"/>
      <c r="M516" s="194"/>
      <c r="N516" s="194"/>
      <c r="O516" s="194"/>
      <c r="P516" s="194"/>
      <c r="Q516" s="194"/>
      <c r="R516" s="194"/>
      <c r="S516" s="194"/>
      <c r="T516" s="194"/>
      <c r="U516" s="194"/>
      <c r="V516" s="194"/>
      <c r="W516" s="194"/>
      <c r="X516" s="194"/>
      <c r="Y516" s="194"/>
      <c r="Z516" s="194"/>
      <c r="AA516" s="194"/>
      <c r="AB516" s="194"/>
      <c r="AC516" s="194"/>
      <c r="AD516" s="194"/>
      <c r="AE516" s="194"/>
      <c r="AF516" s="194"/>
      <c r="AG516" s="194"/>
      <c r="AH516" s="194"/>
      <c r="AI516" s="194"/>
      <c r="AJ516" s="194"/>
      <c r="AK516" s="194"/>
      <c r="AL516" s="194"/>
      <c r="AM516" s="194"/>
      <c r="AN516" s="194"/>
      <c r="AO516" s="194"/>
      <c r="AP516" s="194"/>
      <c r="AQ516" s="194"/>
      <c r="AR516" s="194"/>
      <c r="AS516" s="194"/>
      <c r="AT516" s="194"/>
      <c r="AU516" s="194"/>
      <c r="AV516" s="194"/>
      <c r="AW516" s="194"/>
      <c r="AX516" s="194"/>
      <c r="AY516" s="194"/>
      <c r="AZ516" s="194"/>
      <c r="BA516" s="194"/>
      <c r="BB516" s="194"/>
      <c r="BC516" s="194"/>
      <c r="BD516" s="194"/>
      <c r="BE516" s="194"/>
      <c r="BF516" s="194"/>
      <c r="BG516" s="194"/>
      <c r="BH516" s="194"/>
      <c r="BI516" s="194"/>
      <c r="BJ516" s="194"/>
      <c r="BK516" s="194"/>
      <c r="BL516" s="194"/>
      <c r="BM516" s="194"/>
      <c r="BN516" s="194"/>
      <c r="BO516" s="194"/>
      <c r="BP516" s="194"/>
      <c r="BQ516" s="194"/>
    </row>
    <row r="517" spans="1:69" x14ac:dyDescent="0.25">
      <c r="A517" s="194"/>
      <c r="B517" s="194"/>
      <c r="C517" s="194"/>
      <c r="D517" s="194"/>
      <c r="E517" s="194"/>
      <c r="F517" s="194"/>
      <c r="G517" s="194"/>
      <c r="H517" s="194"/>
      <c r="I517" s="194"/>
      <c r="J517" s="194"/>
      <c r="K517" s="194"/>
      <c r="L517" s="194"/>
      <c r="M517" s="194"/>
      <c r="N517" s="194"/>
      <c r="O517" s="194"/>
      <c r="P517" s="194"/>
      <c r="Q517" s="194"/>
      <c r="R517" s="194"/>
      <c r="S517" s="194"/>
      <c r="T517" s="194"/>
      <c r="U517" s="194"/>
      <c r="V517" s="194"/>
      <c r="W517" s="194"/>
      <c r="X517" s="194"/>
      <c r="Y517" s="194"/>
      <c r="Z517" s="194"/>
      <c r="AA517" s="194"/>
      <c r="AB517" s="194"/>
      <c r="AC517" s="194"/>
      <c r="AD517" s="194"/>
      <c r="AE517" s="194"/>
      <c r="AF517" s="194"/>
      <c r="AG517" s="194"/>
      <c r="AH517" s="194"/>
      <c r="AI517" s="194"/>
      <c r="AJ517" s="194"/>
      <c r="AK517" s="194"/>
      <c r="AL517" s="194"/>
      <c r="AM517" s="194"/>
      <c r="AN517" s="194"/>
      <c r="AO517" s="194"/>
      <c r="AP517" s="194"/>
      <c r="AQ517" s="194"/>
      <c r="AR517" s="194"/>
      <c r="AS517" s="194"/>
      <c r="AT517" s="194"/>
      <c r="AU517" s="194"/>
      <c r="AV517" s="194"/>
      <c r="AW517" s="194"/>
      <c r="AX517" s="194"/>
      <c r="AY517" s="194"/>
      <c r="AZ517" s="194"/>
      <c r="BA517" s="194"/>
      <c r="BB517" s="194"/>
      <c r="BC517" s="194"/>
      <c r="BD517" s="194"/>
      <c r="BE517" s="194"/>
      <c r="BF517" s="194"/>
      <c r="BG517" s="194"/>
      <c r="BH517" s="194"/>
      <c r="BI517" s="194"/>
      <c r="BJ517" s="194"/>
      <c r="BK517" s="194"/>
      <c r="BL517" s="194"/>
      <c r="BM517" s="194"/>
      <c r="BN517" s="194"/>
      <c r="BO517" s="194"/>
      <c r="BP517" s="194"/>
      <c r="BQ517" s="194"/>
    </row>
    <row r="518" spans="1:69" x14ac:dyDescent="0.25">
      <c r="A518" s="194"/>
      <c r="B518" s="194"/>
      <c r="C518" s="194"/>
      <c r="D518" s="194"/>
      <c r="E518" s="194"/>
      <c r="F518" s="194"/>
      <c r="G518" s="194"/>
      <c r="H518" s="194"/>
      <c r="I518" s="194"/>
      <c r="J518" s="194"/>
      <c r="K518" s="194"/>
      <c r="L518" s="194"/>
      <c r="M518" s="194"/>
      <c r="N518" s="194"/>
      <c r="O518" s="194"/>
      <c r="P518" s="194"/>
      <c r="Q518" s="194"/>
      <c r="R518" s="194"/>
      <c r="S518" s="194"/>
      <c r="T518" s="194"/>
      <c r="U518" s="194"/>
      <c r="V518" s="194"/>
      <c r="W518" s="194"/>
      <c r="X518" s="194"/>
      <c r="Y518" s="194"/>
      <c r="Z518" s="194"/>
      <c r="AA518" s="194"/>
      <c r="AB518" s="194"/>
      <c r="AC518" s="194"/>
      <c r="AD518" s="194"/>
      <c r="AE518" s="194"/>
      <c r="AF518" s="194"/>
      <c r="AG518" s="194"/>
      <c r="AH518" s="194"/>
      <c r="AI518" s="194"/>
      <c r="AJ518" s="194"/>
      <c r="AK518" s="194"/>
      <c r="AL518" s="194"/>
      <c r="AM518" s="194"/>
      <c r="AN518" s="194"/>
      <c r="AO518" s="194"/>
      <c r="AP518" s="194"/>
      <c r="AQ518" s="194"/>
      <c r="AR518" s="194"/>
      <c r="AS518" s="194"/>
      <c r="AT518" s="194"/>
      <c r="AU518" s="194"/>
      <c r="AV518" s="194"/>
      <c r="AW518" s="194"/>
      <c r="AX518" s="194"/>
      <c r="AY518" s="194"/>
      <c r="AZ518" s="194"/>
      <c r="BA518" s="194"/>
      <c r="BB518" s="194"/>
      <c r="BC518" s="194"/>
      <c r="BD518" s="194"/>
      <c r="BE518" s="194"/>
      <c r="BF518" s="194"/>
      <c r="BG518" s="194"/>
      <c r="BH518" s="194"/>
      <c r="BI518" s="194"/>
      <c r="BJ518" s="194"/>
      <c r="BK518" s="194"/>
      <c r="BL518" s="194"/>
      <c r="BM518" s="194"/>
      <c r="BN518" s="194"/>
      <c r="BO518" s="194"/>
      <c r="BP518" s="194"/>
      <c r="BQ518" s="194"/>
    </row>
    <row r="519" spans="1:69" x14ac:dyDescent="0.25">
      <c r="A519" s="194"/>
      <c r="B519" s="194"/>
      <c r="C519" s="194"/>
      <c r="D519" s="194"/>
      <c r="E519" s="194"/>
      <c r="F519" s="194"/>
      <c r="G519" s="194"/>
      <c r="H519" s="194"/>
      <c r="I519" s="194"/>
      <c r="J519" s="194"/>
      <c r="K519" s="194"/>
      <c r="L519" s="194"/>
      <c r="M519" s="194"/>
      <c r="N519" s="194"/>
      <c r="O519" s="194"/>
      <c r="P519" s="194"/>
      <c r="Q519" s="194"/>
      <c r="R519" s="194"/>
      <c r="S519" s="194"/>
      <c r="T519" s="194"/>
      <c r="U519" s="194"/>
      <c r="V519" s="194"/>
      <c r="W519" s="194"/>
      <c r="X519" s="194"/>
      <c r="Y519" s="194"/>
      <c r="Z519" s="194"/>
      <c r="AA519" s="194"/>
      <c r="AB519" s="194"/>
      <c r="AC519" s="194"/>
      <c r="AD519" s="194"/>
      <c r="AE519" s="194"/>
      <c r="AF519" s="194"/>
      <c r="AG519" s="194"/>
      <c r="AH519" s="194"/>
      <c r="AI519" s="194"/>
      <c r="AJ519" s="194"/>
      <c r="AK519" s="194"/>
      <c r="AL519" s="194"/>
      <c r="AM519" s="194"/>
      <c r="AN519" s="194"/>
      <c r="AO519" s="194"/>
      <c r="AP519" s="194"/>
      <c r="AQ519" s="194"/>
      <c r="AR519" s="194"/>
      <c r="AS519" s="194"/>
      <c r="AT519" s="194"/>
      <c r="AU519" s="194"/>
      <c r="AV519" s="194"/>
      <c r="AW519" s="194"/>
      <c r="AX519" s="194"/>
      <c r="AY519" s="194"/>
      <c r="AZ519" s="194"/>
      <c r="BA519" s="194"/>
      <c r="BB519" s="194"/>
      <c r="BC519" s="194"/>
      <c r="BD519" s="194"/>
      <c r="BE519" s="194"/>
      <c r="BF519" s="194"/>
      <c r="BG519" s="194"/>
      <c r="BH519" s="194"/>
      <c r="BI519" s="194"/>
      <c r="BJ519" s="194"/>
      <c r="BK519" s="194"/>
      <c r="BL519" s="194"/>
      <c r="BM519" s="194"/>
      <c r="BN519" s="194"/>
      <c r="BO519" s="194"/>
      <c r="BP519" s="194"/>
      <c r="BQ519" s="194"/>
    </row>
    <row r="520" spans="1:69" x14ac:dyDescent="0.25">
      <c r="A520" s="194"/>
      <c r="B520" s="194"/>
      <c r="C520" s="194"/>
      <c r="D520" s="194"/>
      <c r="E520" s="194"/>
      <c r="F520" s="194"/>
      <c r="G520" s="194"/>
      <c r="H520" s="194"/>
      <c r="I520" s="194"/>
      <c r="J520" s="194"/>
      <c r="K520" s="194"/>
      <c r="L520" s="194"/>
      <c r="M520" s="194"/>
      <c r="N520" s="194"/>
      <c r="O520" s="194"/>
      <c r="P520" s="194"/>
      <c r="Q520" s="194"/>
      <c r="R520" s="194"/>
      <c r="S520" s="194"/>
      <c r="T520" s="194"/>
      <c r="U520" s="194"/>
      <c r="V520" s="194"/>
      <c r="W520" s="194"/>
      <c r="X520" s="194"/>
      <c r="Y520" s="194"/>
      <c r="Z520" s="194"/>
      <c r="AA520" s="194"/>
      <c r="AB520" s="194"/>
      <c r="AC520" s="194"/>
      <c r="AD520" s="194"/>
      <c r="AE520" s="194"/>
      <c r="AF520" s="194"/>
      <c r="AG520" s="194"/>
      <c r="AH520" s="194"/>
      <c r="AI520" s="194"/>
      <c r="AJ520" s="194"/>
      <c r="AK520" s="194"/>
      <c r="AL520" s="194"/>
      <c r="AM520" s="194"/>
      <c r="AN520" s="194"/>
      <c r="AO520" s="194"/>
      <c r="AP520" s="194"/>
      <c r="AQ520" s="194"/>
      <c r="AR520" s="194"/>
      <c r="AS520" s="194"/>
      <c r="AT520" s="194"/>
      <c r="AU520" s="194"/>
      <c r="AV520" s="194"/>
      <c r="AW520" s="194"/>
      <c r="AX520" s="194"/>
      <c r="AY520" s="194"/>
      <c r="AZ520" s="194"/>
      <c r="BA520" s="194"/>
      <c r="BB520" s="194"/>
      <c r="BC520" s="194"/>
      <c r="BD520" s="194"/>
      <c r="BE520" s="194"/>
      <c r="BF520" s="194"/>
      <c r="BG520" s="194"/>
      <c r="BH520" s="194"/>
      <c r="BI520" s="194"/>
      <c r="BJ520" s="194"/>
      <c r="BK520" s="194"/>
      <c r="BL520" s="194"/>
      <c r="BM520" s="194"/>
      <c r="BN520" s="194"/>
      <c r="BO520" s="194"/>
      <c r="BP520" s="194"/>
      <c r="BQ520" s="194"/>
    </row>
    <row r="521" spans="1:69" x14ac:dyDescent="0.25">
      <c r="A521" s="194"/>
      <c r="B521" s="194"/>
      <c r="C521" s="194"/>
      <c r="D521" s="194"/>
      <c r="E521" s="194"/>
      <c r="F521" s="194"/>
      <c r="G521" s="194"/>
      <c r="H521" s="194"/>
      <c r="I521" s="194"/>
      <c r="J521" s="194"/>
      <c r="K521" s="194"/>
      <c r="L521" s="194"/>
      <c r="M521" s="194"/>
      <c r="N521" s="194"/>
      <c r="O521" s="194"/>
      <c r="P521" s="194"/>
      <c r="Q521" s="194"/>
      <c r="R521" s="194"/>
      <c r="S521" s="194"/>
      <c r="T521" s="194"/>
      <c r="U521" s="194"/>
      <c r="V521" s="194"/>
      <c r="W521" s="194"/>
      <c r="X521" s="194"/>
      <c r="Y521" s="194"/>
      <c r="Z521" s="194"/>
      <c r="AA521" s="194"/>
      <c r="AB521" s="194"/>
      <c r="AC521" s="194"/>
      <c r="AD521" s="194"/>
      <c r="AE521" s="194"/>
      <c r="AF521" s="194"/>
      <c r="AG521" s="194"/>
      <c r="AH521" s="194"/>
      <c r="AI521" s="194"/>
      <c r="AJ521" s="194"/>
      <c r="AK521" s="194"/>
      <c r="AL521" s="194"/>
      <c r="AM521" s="194"/>
      <c r="AN521" s="194"/>
      <c r="AO521" s="194"/>
      <c r="AP521" s="194"/>
      <c r="AQ521" s="194"/>
      <c r="AR521" s="194"/>
      <c r="AS521" s="194"/>
      <c r="AT521" s="194"/>
      <c r="AU521" s="194"/>
      <c r="AV521" s="194"/>
      <c r="AW521" s="194"/>
      <c r="AX521" s="194"/>
      <c r="AY521" s="194"/>
      <c r="AZ521" s="194"/>
      <c r="BA521" s="194"/>
      <c r="BB521" s="194"/>
      <c r="BC521" s="194"/>
      <c r="BD521" s="194"/>
      <c r="BE521" s="194"/>
      <c r="BF521" s="194"/>
      <c r="BG521" s="194"/>
      <c r="BH521" s="194"/>
      <c r="BI521" s="194"/>
      <c r="BJ521" s="194"/>
      <c r="BK521" s="194"/>
      <c r="BL521" s="194"/>
      <c r="BM521" s="194"/>
      <c r="BN521" s="194"/>
      <c r="BO521" s="194"/>
      <c r="BP521" s="194"/>
      <c r="BQ521" s="194"/>
    </row>
    <row r="522" spans="1:69" x14ac:dyDescent="0.25">
      <c r="A522" s="194"/>
      <c r="B522" s="194"/>
      <c r="C522" s="194"/>
      <c r="D522" s="194"/>
      <c r="E522" s="194"/>
      <c r="F522" s="194"/>
      <c r="G522" s="194"/>
      <c r="H522" s="194"/>
      <c r="I522" s="194"/>
      <c r="J522" s="194"/>
      <c r="K522" s="194"/>
      <c r="L522" s="194"/>
      <c r="M522" s="194"/>
      <c r="N522" s="194"/>
      <c r="O522" s="194"/>
      <c r="P522" s="194"/>
      <c r="Q522" s="194"/>
      <c r="R522" s="194"/>
      <c r="S522" s="194"/>
      <c r="T522" s="194"/>
      <c r="U522" s="194"/>
      <c r="V522" s="194"/>
      <c r="W522" s="194"/>
      <c r="X522" s="194"/>
      <c r="Y522" s="194"/>
      <c r="Z522" s="194"/>
      <c r="AA522" s="194"/>
      <c r="AB522" s="194"/>
      <c r="AC522" s="194"/>
      <c r="AD522" s="194"/>
      <c r="AE522" s="194"/>
      <c r="AF522" s="194"/>
      <c r="AG522" s="194"/>
      <c r="AH522" s="194"/>
      <c r="AI522" s="194"/>
      <c r="AJ522" s="194"/>
      <c r="AK522" s="194"/>
      <c r="AL522" s="194"/>
      <c r="AM522" s="194"/>
      <c r="AN522" s="194"/>
      <c r="AO522" s="194"/>
      <c r="AP522" s="194"/>
      <c r="AQ522" s="194"/>
      <c r="AR522" s="194"/>
      <c r="AS522" s="194"/>
      <c r="AT522" s="194"/>
      <c r="AU522" s="194"/>
      <c r="AV522" s="194"/>
      <c r="AW522" s="194"/>
      <c r="AX522" s="194"/>
      <c r="AY522" s="194"/>
      <c r="AZ522" s="194"/>
      <c r="BA522" s="194"/>
      <c r="BB522" s="194"/>
      <c r="BC522" s="194"/>
      <c r="BD522" s="194"/>
      <c r="BE522" s="194"/>
      <c r="BF522" s="194"/>
      <c r="BG522" s="194"/>
      <c r="BH522" s="194"/>
      <c r="BI522" s="194"/>
      <c r="BJ522" s="194"/>
      <c r="BK522" s="194"/>
      <c r="BL522" s="194"/>
      <c r="BM522" s="194"/>
      <c r="BN522" s="194"/>
      <c r="BO522" s="194"/>
      <c r="BP522" s="194"/>
      <c r="BQ522" s="194"/>
    </row>
    <row r="523" spans="1:69" x14ac:dyDescent="0.25">
      <c r="A523" s="194"/>
      <c r="B523" s="194"/>
      <c r="C523" s="194"/>
      <c r="D523" s="194"/>
      <c r="E523" s="194"/>
      <c r="F523" s="194"/>
      <c r="G523" s="194"/>
      <c r="H523" s="194"/>
      <c r="I523" s="194"/>
      <c r="J523" s="194"/>
      <c r="K523" s="194"/>
      <c r="L523" s="194"/>
      <c r="M523" s="194"/>
      <c r="N523" s="194"/>
      <c r="O523" s="194"/>
      <c r="P523" s="194"/>
      <c r="Q523" s="194"/>
      <c r="R523" s="194"/>
      <c r="S523" s="194"/>
      <c r="T523" s="194"/>
      <c r="U523" s="194"/>
      <c r="V523" s="194"/>
      <c r="W523" s="194"/>
      <c r="X523" s="194"/>
      <c r="Y523" s="194"/>
      <c r="Z523" s="194"/>
      <c r="AA523" s="194"/>
      <c r="AB523" s="194"/>
      <c r="AC523" s="194"/>
      <c r="AD523" s="194"/>
      <c r="AE523" s="194"/>
      <c r="AF523" s="194"/>
      <c r="AG523" s="194"/>
      <c r="AH523" s="194"/>
      <c r="AI523" s="194"/>
      <c r="AJ523" s="194"/>
      <c r="AK523" s="194"/>
      <c r="AL523" s="194"/>
      <c r="AM523" s="194"/>
      <c r="AN523" s="194"/>
      <c r="AO523" s="194"/>
      <c r="AP523" s="194"/>
      <c r="AQ523" s="194"/>
      <c r="AR523" s="194"/>
      <c r="AS523" s="194"/>
      <c r="AT523" s="194"/>
      <c r="AU523" s="194"/>
      <c r="AV523" s="194"/>
      <c r="AW523" s="194"/>
      <c r="AX523" s="194"/>
      <c r="AY523" s="194"/>
      <c r="AZ523" s="194"/>
      <c r="BA523" s="194"/>
      <c r="BB523" s="194"/>
      <c r="BC523" s="194"/>
      <c r="BD523" s="194"/>
      <c r="BE523" s="194"/>
      <c r="BF523" s="194"/>
      <c r="BG523" s="194"/>
      <c r="BH523" s="194"/>
      <c r="BI523" s="194"/>
      <c r="BJ523" s="194"/>
      <c r="BK523" s="194"/>
      <c r="BL523" s="194"/>
      <c r="BM523" s="194"/>
      <c r="BN523" s="194"/>
      <c r="BO523" s="194"/>
      <c r="BP523" s="194"/>
      <c r="BQ523" s="194"/>
    </row>
    <row r="524" spans="1:69" x14ac:dyDescent="0.25">
      <c r="A524" s="194"/>
      <c r="B524" s="194"/>
      <c r="C524" s="194"/>
      <c r="D524" s="194"/>
      <c r="E524" s="194"/>
      <c r="F524" s="194"/>
      <c r="G524" s="194"/>
      <c r="H524" s="194"/>
      <c r="I524" s="194"/>
      <c r="J524" s="194"/>
      <c r="K524" s="194"/>
      <c r="L524" s="194"/>
      <c r="M524" s="194"/>
      <c r="N524" s="194"/>
      <c r="O524" s="194"/>
      <c r="P524" s="194"/>
      <c r="Q524" s="194"/>
      <c r="R524" s="194"/>
      <c r="S524" s="194"/>
      <c r="T524" s="194"/>
      <c r="U524" s="194"/>
      <c r="V524" s="194"/>
      <c r="W524" s="194"/>
      <c r="X524" s="194"/>
      <c r="Y524" s="194"/>
      <c r="Z524" s="194"/>
      <c r="AA524" s="194"/>
      <c r="AB524" s="194"/>
      <c r="AC524" s="194"/>
      <c r="AD524" s="194"/>
      <c r="AE524" s="194"/>
      <c r="AF524" s="194"/>
      <c r="AG524" s="194"/>
      <c r="AH524" s="194"/>
      <c r="AI524" s="194"/>
      <c r="AJ524" s="194"/>
      <c r="AK524" s="194"/>
      <c r="AL524" s="194"/>
      <c r="AM524" s="194"/>
      <c r="AN524" s="194"/>
      <c r="AO524" s="194"/>
      <c r="AP524" s="194"/>
      <c r="AQ524" s="194"/>
      <c r="AR524" s="194"/>
      <c r="AS524" s="194"/>
      <c r="AT524" s="194"/>
      <c r="AU524" s="194"/>
      <c r="AV524" s="194"/>
      <c r="AW524" s="194"/>
      <c r="AX524" s="194"/>
      <c r="AY524" s="194"/>
      <c r="AZ524" s="194"/>
      <c r="BA524" s="194"/>
      <c r="BB524" s="194"/>
      <c r="BC524" s="194"/>
      <c r="BD524" s="194"/>
      <c r="BE524" s="194"/>
      <c r="BF524" s="194"/>
      <c r="BG524" s="194"/>
      <c r="BH524" s="194"/>
      <c r="BI524" s="194"/>
      <c r="BJ524" s="194"/>
      <c r="BK524" s="194"/>
      <c r="BL524" s="194"/>
      <c r="BM524" s="194"/>
      <c r="BN524" s="194"/>
      <c r="BO524" s="194"/>
      <c r="BP524" s="194"/>
      <c r="BQ524" s="194"/>
    </row>
    <row r="525" spans="1:69" x14ac:dyDescent="0.25">
      <c r="A525" s="194"/>
      <c r="B525" s="194"/>
      <c r="C525" s="194"/>
      <c r="D525" s="194"/>
      <c r="E525" s="194"/>
      <c r="F525" s="194"/>
      <c r="G525" s="194"/>
      <c r="H525" s="194"/>
      <c r="I525" s="194"/>
      <c r="J525" s="194"/>
      <c r="K525" s="194"/>
      <c r="L525" s="194"/>
      <c r="M525" s="194"/>
      <c r="N525" s="194"/>
      <c r="O525" s="194"/>
      <c r="P525" s="194"/>
      <c r="Q525" s="194"/>
      <c r="R525" s="194"/>
      <c r="S525" s="194"/>
      <c r="T525" s="194"/>
      <c r="U525" s="194"/>
      <c r="V525" s="194"/>
      <c r="W525" s="194"/>
      <c r="X525" s="194"/>
      <c r="Y525" s="194"/>
      <c r="Z525" s="194"/>
      <c r="AA525" s="194"/>
      <c r="AB525" s="194"/>
      <c r="AC525" s="194"/>
      <c r="AD525" s="194"/>
      <c r="AE525" s="194"/>
      <c r="AF525" s="194"/>
      <c r="AG525" s="194"/>
      <c r="AH525" s="194"/>
      <c r="AI525" s="194"/>
      <c r="AJ525" s="194"/>
      <c r="AK525" s="194"/>
      <c r="AL525" s="194"/>
      <c r="AM525" s="194"/>
      <c r="AN525" s="194"/>
      <c r="AO525" s="194"/>
      <c r="AP525" s="194"/>
      <c r="AQ525" s="194"/>
      <c r="AR525" s="194"/>
      <c r="AS525" s="194"/>
      <c r="AT525" s="194"/>
      <c r="AU525" s="194"/>
      <c r="AV525" s="194"/>
      <c r="AW525" s="194"/>
      <c r="AX525" s="194"/>
      <c r="AY525" s="194"/>
      <c r="AZ525" s="194"/>
      <c r="BA525" s="194"/>
      <c r="BB525" s="194"/>
      <c r="BC525" s="194"/>
      <c r="BD525" s="194"/>
      <c r="BE525" s="194"/>
      <c r="BF525" s="194"/>
      <c r="BG525" s="194"/>
      <c r="BH525" s="194"/>
      <c r="BI525" s="194"/>
      <c r="BJ525" s="194"/>
      <c r="BK525" s="194"/>
      <c r="BL525" s="194"/>
      <c r="BM525" s="194"/>
      <c r="BN525" s="194"/>
      <c r="BO525" s="194"/>
      <c r="BP525" s="194"/>
      <c r="BQ525" s="194"/>
    </row>
    <row r="526" spans="1:69" x14ac:dyDescent="0.25">
      <c r="A526" s="194"/>
      <c r="B526" s="194"/>
      <c r="C526" s="194"/>
      <c r="D526" s="194"/>
      <c r="E526" s="194"/>
      <c r="F526" s="194"/>
      <c r="G526" s="194"/>
      <c r="H526" s="194"/>
      <c r="I526" s="194"/>
      <c r="J526" s="194"/>
      <c r="K526" s="194"/>
      <c r="L526" s="194"/>
      <c r="M526" s="194"/>
      <c r="N526" s="194"/>
      <c r="O526" s="194"/>
      <c r="P526" s="194"/>
      <c r="Q526" s="194"/>
      <c r="R526" s="194"/>
      <c r="S526" s="194"/>
      <c r="T526" s="194"/>
      <c r="U526" s="194"/>
      <c r="V526" s="194"/>
      <c r="W526" s="194"/>
      <c r="X526" s="194"/>
      <c r="Y526" s="194"/>
      <c r="Z526" s="194"/>
      <c r="AA526" s="194"/>
      <c r="AB526" s="194"/>
      <c r="AC526" s="194"/>
      <c r="AD526" s="194"/>
      <c r="AE526" s="194"/>
      <c r="AF526" s="194"/>
      <c r="AG526" s="194"/>
      <c r="AH526" s="194"/>
      <c r="AI526" s="194"/>
      <c r="AJ526" s="194"/>
      <c r="AK526" s="194"/>
      <c r="AL526" s="194"/>
      <c r="AM526" s="194"/>
      <c r="AN526" s="194"/>
      <c r="AO526" s="194"/>
      <c r="AP526" s="194"/>
      <c r="AQ526" s="194"/>
      <c r="AR526" s="194"/>
      <c r="AS526" s="194"/>
      <c r="AT526" s="194"/>
      <c r="AU526" s="194"/>
      <c r="AV526" s="194"/>
      <c r="AW526" s="194"/>
      <c r="AX526" s="194"/>
      <c r="AY526" s="194"/>
      <c r="AZ526" s="194"/>
      <c r="BA526" s="194"/>
      <c r="BB526" s="194"/>
      <c r="BC526" s="194"/>
      <c r="BD526" s="194"/>
      <c r="BE526" s="194"/>
      <c r="BF526" s="194"/>
      <c r="BG526" s="194"/>
      <c r="BH526" s="194"/>
      <c r="BI526" s="194"/>
      <c r="BJ526" s="194"/>
      <c r="BK526" s="194"/>
      <c r="BL526" s="194"/>
      <c r="BM526" s="194"/>
      <c r="BN526" s="194"/>
      <c r="BO526" s="194"/>
      <c r="BP526" s="194"/>
      <c r="BQ526" s="194"/>
    </row>
    <row r="527" spans="1:69" x14ac:dyDescent="0.25">
      <c r="A527" s="194"/>
      <c r="B527" s="194"/>
      <c r="C527" s="194"/>
      <c r="D527" s="194"/>
      <c r="E527" s="194"/>
      <c r="F527" s="194"/>
      <c r="G527" s="194"/>
      <c r="H527" s="194"/>
      <c r="I527" s="194"/>
      <c r="J527" s="194"/>
      <c r="K527" s="194"/>
      <c r="L527" s="194"/>
      <c r="M527" s="194"/>
      <c r="N527" s="194"/>
      <c r="O527" s="194"/>
      <c r="P527" s="194"/>
      <c r="Q527" s="194"/>
      <c r="R527" s="194"/>
      <c r="S527" s="194"/>
      <c r="T527" s="194"/>
      <c r="U527" s="194"/>
      <c r="V527" s="194"/>
      <c r="W527" s="194"/>
      <c r="X527" s="194"/>
      <c r="Y527" s="194"/>
      <c r="Z527" s="194"/>
      <c r="AA527" s="194"/>
      <c r="AB527" s="194"/>
      <c r="AC527" s="194"/>
      <c r="AD527" s="194"/>
      <c r="AE527" s="194"/>
      <c r="AF527" s="194"/>
      <c r="AG527" s="194"/>
      <c r="AH527" s="194"/>
      <c r="AI527" s="194"/>
      <c r="AJ527" s="194"/>
      <c r="AK527" s="194"/>
      <c r="AL527" s="194"/>
      <c r="AM527" s="194"/>
      <c r="AN527" s="194"/>
      <c r="AO527" s="194"/>
      <c r="AP527" s="194"/>
      <c r="AQ527" s="194"/>
      <c r="AR527" s="194"/>
      <c r="AS527" s="194"/>
      <c r="AT527" s="194"/>
      <c r="AU527" s="194"/>
      <c r="AV527" s="194"/>
      <c r="AW527" s="194"/>
      <c r="AX527" s="194"/>
      <c r="AY527" s="194"/>
      <c r="AZ527" s="194"/>
      <c r="BA527" s="194"/>
      <c r="BB527" s="194"/>
      <c r="BC527" s="194"/>
      <c r="BD527" s="194"/>
      <c r="BE527" s="194"/>
      <c r="BF527" s="194"/>
      <c r="BG527" s="194"/>
      <c r="BH527" s="194"/>
      <c r="BI527" s="194"/>
      <c r="BJ527" s="194"/>
      <c r="BK527" s="194"/>
      <c r="BL527" s="194"/>
      <c r="BM527" s="194"/>
      <c r="BN527" s="194"/>
      <c r="BO527" s="194"/>
      <c r="BP527" s="194"/>
      <c r="BQ527" s="194"/>
    </row>
    <row r="528" spans="1:69" x14ac:dyDescent="0.25">
      <c r="A528" s="194"/>
      <c r="B528" s="194"/>
      <c r="C528" s="194"/>
      <c r="D528" s="194"/>
      <c r="E528" s="194"/>
      <c r="F528" s="194"/>
      <c r="G528" s="194"/>
      <c r="H528" s="194"/>
      <c r="I528" s="194"/>
      <c r="J528" s="194"/>
      <c r="K528" s="194"/>
      <c r="L528" s="194"/>
      <c r="M528" s="194"/>
      <c r="N528" s="194"/>
      <c r="O528" s="194"/>
      <c r="P528" s="194"/>
      <c r="Q528" s="194"/>
      <c r="R528" s="194"/>
      <c r="S528" s="194"/>
      <c r="T528" s="194"/>
      <c r="U528" s="194"/>
      <c r="V528" s="194"/>
      <c r="W528" s="194"/>
      <c r="X528" s="194"/>
      <c r="Y528" s="194"/>
      <c r="Z528" s="194"/>
      <c r="AA528" s="194"/>
      <c r="AB528" s="194"/>
      <c r="AC528" s="194"/>
      <c r="AD528" s="194"/>
      <c r="AE528" s="194"/>
      <c r="AF528" s="194"/>
      <c r="AG528" s="194"/>
      <c r="AH528" s="194"/>
      <c r="AI528" s="194"/>
      <c r="AJ528" s="194"/>
      <c r="AK528" s="194"/>
      <c r="AL528" s="194"/>
      <c r="AM528" s="194"/>
      <c r="AN528" s="194"/>
      <c r="AO528" s="194"/>
      <c r="AP528" s="194"/>
      <c r="AQ528" s="194"/>
      <c r="AR528" s="194"/>
      <c r="AS528" s="194"/>
      <c r="AT528" s="194"/>
      <c r="AU528" s="194"/>
      <c r="AV528" s="194"/>
      <c r="AW528" s="194"/>
      <c r="AX528" s="194"/>
      <c r="AY528" s="194"/>
      <c r="AZ528" s="194"/>
      <c r="BA528" s="194"/>
      <c r="BB528" s="194"/>
      <c r="BC528" s="194"/>
      <c r="BD528" s="194"/>
      <c r="BE528" s="194"/>
      <c r="BF528" s="194"/>
      <c r="BG528" s="194"/>
      <c r="BH528" s="194"/>
      <c r="BI528" s="194"/>
      <c r="BJ528" s="194"/>
      <c r="BK528" s="194"/>
      <c r="BL528" s="194"/>
      <c r="BM528" s="194"/>
      <c r="BN528" s="194"/>
      <c r="BO528" s="194"/>
      <c r="BP528" s="194"/>
      <c r="BQ528" s="194"/>
    </row>
    <row r="529" spans="1:69" x14ac:dyDescent="0.25">
      <c r="A529" s="194"/>
      <c r="B529" s="194"/>
      <c r="C529" s="194"/>
      <c r="D529" s="194"/>
      <c r="E529" s="194"/>
      <c r="F529" s="194"/>
      <c r="G529" s="194"/>
      <c r="H529" s="194"/>
      <c r="I529" s="194"/>
      <c r="J529" s="194"/>
      <c r="K529" s="194"/>
      <c r="L529" s="194"/>
      <c r="M529" s="194"/>
      <c r="N529" s="194"/>
      <c r="O529" s="194"/>
      <c r="P529" s="194"/>
      <c r="Q529" s="194"/>
      <c r="R529" s="194"/>
      <c r="S529" s="194"/>
      <c r="T529" s="194"/>
      <c r="U529" s="194"/>
      <c r="V529" s="194"/>
      <c r="W529" s="194"/>
      <c r="X529" s="194"/>
      <c r="Y529" s="194"/>
      <c r="Z529" s="194"/>
      <c r="AA529" s="194"/>
      <c r="AB529" s="194"/>
      <c r="AC529" s="194"/>
      <c r="AD529" s="194"/>
      <c r="AE529" s="194"/>
      <c r="AF529" s="194"/>
      <c r="AG529" s="194"/>
      <c r="AH529" s="194"/>
      <c r="AI529" s="194"/>
      <c r="AJ529" s="194"/>
      <c r="AK529" s="194"/>
      <c r="AL529" s="194"/>
      <c r="AM529" s="194"/>
      <c r="AN529" s="194"/>
      <c r="AO529" s="194"/>
      <c r="AP529" s="194"/>
      <c r="AQ529" s="194"/>
      <c r="AR529" s="194"/>
      <c r="AS529" s="194"/>
      <c r="AT529" s="194"/>
      <c r="AU529" s="194"/>
      <c r="AV529" s="194"/>
      <c r="AW529" s="194"/>
      <c r="AX529" s="194"/>
      <c r="AY529" s="194"/>
      <c r="AZ529" s="194"/>
      <c r="BA529" s="194"/>
      <c r="BB529" s="194"/>
      <c r="BC529" s="194"/>
      <c r="BD529" s="194"/>
      <c r="BE529" s="194"/>
      <c r="BF529" s="194"/>
      <c r="BG529" s="194"/>
      <c r="BH529" s="194"/>
      <c r="BI529" s="194"/>
      <c r="BJ529" s="194"/>
      <c r="BK529" s="194"/>
      <c r="BL529" s="194"/>
      <c r="BM529" s="194"/>
      <c r="BN529" s="194"/>
      <c r="BO529" s="194"/>
      <c r="BP529" s="194"/>
      <c r="BQ529" s="194"/>
    </row>
    <row r="530" spans="1:69" x14ac:dyDescent="0.25">
      <c r="A530" s="194"/>
      <c r="B530" s="194"/>
      <c r="C530" s="194"/>
      <c r="D530" s="194"/>
      <c r="E530" s="194"/>
      <c r="F530" s="194"/>
      <c r="G530" s="194"/>
      <c r="H530" s="194"/>
      <c r="I530" s="194"/>
      <c r="J530" s="194"/>
      <c r="K530" s="194"/>
      <c r="L530" s="194"/>
      <c r="M530" s="194"/>
      <c r="N530" s="194"/>
      <c r="O530" s="194"/>
      <c r="P530" s="194"/>
      <c r="Q530" s="194"/>
      <c r="R530" s="194"/>
      <c r="S530" s="194"/>
      <c r="T530" s="194"/>
      <c r="U530" s="194"/>
      <c r="V530" s="194"/>
      <c r="W530" s="194"/>
      <c r="X530" s="194"/>
      <c r="Y530" s="194"/>
      <c r="Z530" s="194"/>
      <c r="AA530" s="194"/>
      <c r="AB530" s="194"/>
      <c r="AC530" s="194"/>
      <c r="AD530" s="194"/>
      <c r="AE530" s="194"/>
      <c r="AF530" s="194"/>
      <c r="AG530" s="194"/>
      <c r="AH530" s="194"/>
      <c r="AI530" s="194"/>
      <c r="AJ530" s="194"/>
      <c r="AK530" s="194"/>
      <c r="AL530" s="194"/>
      <c r="AM530" s="194"/>
      <c r="AN530" s="194"/>
      <c r="AO530" s="194"/>
      <c r="AP530" s="194"/>
      <c r="AQ530" s="194"/>
      <c r="AR530" s="194"/>
      <c r="AS530" s="194"/>
      <c r="AT530" s="194"/>
      <c r="AU530" s="194"/>
      <c r="AV530" s="194"/>
      <c r="AW530" s="194"/>
      <c r="AX530" s="194"/>
      <c r="AY530" s="194"/>
      <c r="AZ530" s="194"/>
      <c r="BA530" s="194"/>
      <c r="BB530" s="194"/>
      <c r="BC530" s="194"/>
      <c r="BD530" s="194"/>
      <c r="BE530" s="194"/>
      <c r="BF530" s="194"/>
      <c r="BG530" s="194"/>
      <c r="BH530" s="194"/>
      <c r="BI530" s="194"/>
      <c r="BJ530" s="194"/>
      <c r="BK530" s="194"/>
      <c r="BL530" s="194"/>
      <c r="BM530" s="194"/>
      <c r="BN530" s="194"/>
      <c r="BO530" s="194"/>
      <c r="BP530" s="194"/>
      <c r="BQ530" s="194"/>
    </row>
    <row r="531" spans="1:69" x14ac:dyDescent="0.25">
      <c r="A531" s="194"/>
      <c r="B531" s="194"/>
      <c r="C531" s="194"/>
      <c r="D531" s="194"/>
      <c r="E531" s="194"/>
      <c r="F531" s="194"/>
      <c r="G531" s="194"/>
      <c r="H531" s="194"/>
      <c r="I531" s="194"/>
      <c r="J531" s="194"/>
      <c r="K531" s="194"/>
      <c r="L531" s="194"/>
      <c r="M531" s="194"/>
      <c r="N531" s="194"/>
      <c r="O531" s="194"/>
      <c r="P531" s="194"/>
      <c r="Q531" s="194"/>
      <c r="R531" s="194"/>
      <c r="S531" s="194"/>
      <c r="T531" s="194"/>
      <c r="U531" s="194"/>
      <c r="V531" s="194"/>
      <c r="W531" s="194"/>
      <c r="X531" s="194"/>
      <c r="Y531" s="194"/>
      <c r="Z531" s="194"/>
      <c r="AA531" s="194"/>
      <c r="AB531" s="194"/>
      <c r="AC531" s="194"/>
      <c r="AD531" s="194"/>
      <c r="AE531" s="194"/>
      <c r="AF531" s="194"/>
      <c r="AG531" s="194"/>
      <c r="AH531" s="194"/>
      <c r="AI531" s="194"/>
      <c r="AJ531" s="194"/>
      <c r="AK531" s="194"/>
      <c r="AL531" s="194"/>
      <c r="AM531" s="194"/>
      <c r="AN531" s="194"/>
      <c r="AO531" s="194"/>
      <c r="AP531" s="194"/>
      <c r="AQ531" s="194"/>
      <c r="AR531" s="194"/>
      <c r="AS531" s="194"/>
      <c r="AT531" s="194"/>
      <c r="AU531" s="194"/>
      <c r="AV531" s="194"/>
      <c r="AW531" s="194"/>
      <c r="AX531" s="194"/>
      <c r="AY531" s="194"/>
      <c r="AZ531" s="194"/>
      <c r="BA531" s="194"/>
      <c r="BB531" s="194"/>
      <c r="BC531" s="194"/>
      <c r="BD531" s="194"/>
      <c r="BE531" s="194"/>
      <c r="BF531" s="194"/>
      <c r="BG531" s="194"/>
      <c r="BH531" s="194"/>
      <c r="BI531" s="194"/>
      <c r="BJ531" s="194"/>
      <c r="BK531" s="194"/>
      <c r="BL531" s="194"/>
      <c r="BM531" s="194"/>
      <c r="BN531" s="194"/>
      <c r="BO531" s="194"/>
      <c r="BP531" s="194"/>
      <c r="BQ531" s="194"/>
    </row>
    <row r="532" spans="1:69" x14ac:dyDescent="0.25">
      <c r="A532" s="194"/>
      <c r="B532" s="194"/>
      <c r="C532" s="194"/>
      <c r="D532" s="194"/>
      <c r="E532" s="194"/>
      <c r="F532" s="194"/>
      <c r="G532" s="194"/>
      <c r="H532" s="194"/>
      <c r="I532" s="194"/>
      <c r="J532" s="194"/>
      <c r="K532" s="194"/>
      <c r="L532" s="194"/>
      <c r="M532" s="194"/>
      <c r="N532" s="194"/>
      <c r="O532" s="194"/>
      <c r="P532" s="194"/>
      <c r="Q532" s="194"/>
      <c r="R532" s="194"/>
      <c r="S532" s="194"/>
      <c r="T532" s="194"/>
      <c r="U532" s="194"/>
      <c r="V532" s="194"/>
      <c r="W532" s="194"/>
      <c r="X532" s="194"/>
      <c r="Y532" s="194"/>
      <c r="Z532" s="194"/>
      <c r="AA532" s="194"/>
      <c r="AB532" s="194"/>
      <c r="AC532" s="194"/>
      <c r="AD532" s="194"/>
      <c r="AE532" s="194"/>
      <c r="AF532" s="194"/>
      <c r="AG532" s="194"/>
      <c r="AH532" s="194"/>
      <c r="AI532" s="194"/>
      <c r="AJ532" s="194"/>
      <c r="AK532" s="194"/>
      <c r="AL532" s="194"/>
      <c r="AM532" s="194"/>
      <c r="AN532" s="194"/>
      <c r="AO532" s="194"/>
      <c r="AP532" s="194"/>
      <c r="AQ532" s="194"/>
      <c r="AR532" s="194"/>
      <c r="AS532" s="194"/>
      <c r="AT532" s="194"/>
      <c r="AU532" s="194"/>
      <c r="AV532" s="194"/>
      <c r="AW532" s="194"/>
      <c r="AX532" s="194"/>
      <c r="AY532" s="194"/>
      <c r="AZ532" s="194"/>
      <c r="BA532" s="194"/>
      <c r="BB532" s="194"/>
      <c r="BC532" s="194"/>
      <c r="BD532" s="194"/>
      <c r="BE532" s="194"/>
      <c r="BF532" s="194"/>
      <c r="BG532" s="194"/>
      <c r="BH532" s="194"/>
      <c r="BI532" s="194"/>
      <c r="BJ532" s="194"/>
      <c r="BK532" s="194"/>
      <c r="BL532" s="194"/>
      <c r="BM532" s="194"/>
      <c r="BN532" s="194"/>
      <c r="BO532" s="194"/>
      <c r="BP532" s="194"/>
      <c r="BQ532" s="194"/>
    </row>
    <row r="533" spans="1:69" x14ac:dyDescent="0.25">
      <c r="A533" s="194"/>
      <c r="B533" s="194"/>
      <c r="C533" s="194"/>
      <c r="D533" s="194"/>
      <c r="E533" s="194"/>
      <c r="F533" s="194"/>
      <c r="G533" s="194"/>
      <c r="H533" s="194"/>
      <c r="I533" s="194"/>
      <c r="J533" s="194"/>
      <c r="K533" s="194"/>
      <c r="L533" s="194"/>
      <c r="M533" s="194"/>
      <c r="N533" s="194"/>
      <c r="O533" s="194"/>
      <c r="P533" s="194"/>
      <c r="Q533" s="194"/>
      <c r="R533" s="194"/>
      <c r="S533" s="194"/>
      <c r="T533" s="194"/>
      <c r="U533" s="194"/>
      <c r="V533" s="194"/>
      <c r="W533" s="194"/>
      <c r="X533" s="194"/>
      <c r="Y533" s="194"/>
      <c r="Z533" s="194"/>
      <c r="AA533" s="194"/>
      <c r="AB533" s="194"/>
      <c r="AC533" s="194"/>
      <c r="AD533" s="194"/>
      <c r="AE533" s="194"/>
      <c r="AF533" s="194"/>
      <c r="AG533" s="194"/>
      <c r="AH533" s="194"/>
      <c r="AI533" s="194"/>
      <c r="AJ533" s="194"/>
      <c r="AK533" s="194"/>
      <c r="AL533" s="194"/>
      <c r="AM533" s="194"/>
      <c r="AN533" s="194"/>
      <c r="AO533" s="194"/>
      <c r="AP533" s="194"/>
      <c r="AQ533" s="194"/>
      <c r="AR533" s="194"/>
      <c r="AS533" s="194"/>
      <c r="AT533" s="194"/>
      <c r="AU533" s="194"/>
      <c r="AV533" s="194"/>
      <c r="AW533" s="194"/>
      <c r="AX533" s="194"/>
      <c r="AY533" s="194"/>
      <c r="AZ533" s="194"/>
      <c r="BA533" s="194"/>
      <c r="BB533" s="194"/>
      <c r="BC533" s="194"/>
      <c r="BD533" s="194"/>
      <c r="BE533" s="194"/>
      <c r="BF533" s="194"/>
      <c r="BG533" s="194"/>
      <c r="BH533" s="194"/>
      <c r="BI533" s="194"/>
      <c r="BJ533" s="194"/>
      <c r="BK533" s="194"/>
      <c r="BL533" s="194"/>
      <c r="BM533" s="194"/>
      <c r="BN533" s="194"/>
      <c r="BO533" s="194"/>
      <c r="BP533" s="194"/>
      <c r="BQ533" s="194"/>
    </row>
    <row r="534" spans="1:69" x14ac:dyDescent="0.25">
      <c r="A534" s="194"/>
      <c r="B534" s="194"/>
      <c r="C534" s="194"/>
      <c r="D534" s="194"/>
      <c r="E534" s="194"/>
      <c r="F534" s="194"/>
      <c r="G534" s="194"/>
      <c r="H534" s="194"/>
      <c r="I534" s="194"/>
      <c r="J534" s="194"/>
      <c r="K534" s="194"/>
      <c r="L534" s="194"/>
      <c r="M534" s="194"/>
      <c r="N534" s="194"/>
      <c r="O534" s="194"/>
      <c r="P534" s="194"/>
      <c r="Q534" s="194"/>
      <c r="R534" s="194"/>
      <c r="S534" s="194"/>
      <c r="T534" s="194"/>
      <c r="U534" s="194"/>
      <c r="V534" s="194"/>
      <c r="W534" s="194"/>
      <c r="X534" s="194"/>
      <c r="Y534" s="194"/>
      <c r="Z534" s="194"/>
      <c r="AA534" s="194"/>
      <c r="AB534" s="194"/>
      <c r="AC534" s="194"/>
      <c r="AD534" s="194"/>
      <c r="AE534" s="194"/>
      <c r="AF534" s="194"/>
      <c r="AG534" s="194"/>
      <c r="AH534" s="194"/>
      <c r="AI534" s="194"/>
      <c r="AJ534" s="194"/>
      <c r="AK534" s="194"/>
      <c r="AL534" s="194"/>
      <c r="AM534" s="194"/>
      <c r="AN534" s="194"/>
      <c r="AO534" s="194"/>
      <c r="AP534" s="194"/>
      <c r="AQ534" s="194"/>
      <c r="AR534" s="194"/>
      <c r="AS534" s="194"/>
      <c r="AT534" s="194"/>
      <c r="AU534" s="194"/>
      <c r="AV534" s="194"/>
      <c r="AW534" s="194"/>
      <c r="AX534" s="194"/>
      <c r="AY534" s="194"/>
      <c r="AZ534" s="194"/>
      <c r="BA534" s="194"/>
      <c r="BB534" s="194"/>
      <c r="BC534" s="194"/>
      <c r="BD534" s="194"/>
      <c r="BE534" s="194"/>
      <c r="BF534" s="194"/>
      <c r="BG534" s="194"/>
      <c r="BH534" s="194"/>
      <c r="BI534" s="194"/>
      <c r="BJ534" s="194"/>
      <c r="BK534" s="194"/>
      <c r="BL534" s="194"/>
      <c r="BM534" s="194"/>
      <c r="BN534" s="194"/>
      <c r="BO534" s="194"/>
      <c r="BP534" s="194"/>
      <c r="BQ534" s="194"/>
    </row>
    <row r="535" spans="1:69" x14ac:dyDescent="0.25">
      <c r="A535" s="194"/>
      <c r="B535" s="194"/>
      <c r="C535" s="194"/>
      <c r="D535" s="194"/>
      <c r="E535" s="194"/>
      <c r="F535" s="194"/>
      <c r="G535" s="194"/>
      <c r="H535" s="194"/>
      <c r="I535" s="194"/>
      <c r="J535" s="194"/>
      <c r="K535" s="194"/>
      <c r="L535" s="194"/>
      <c r="M535" s="194"/>
      <c r="N535" s="194"/>
      <c r="O535" s="194"/>
      <c r="P535" s="194"/>
      <c r="Q535" s="194"/>
      <c r="R535" s="194"/>
      <c r="S535" s="194"/>
      <c r="T535" s="194"/>
      <c r="U535" s="194"/>
      <c r="V535" s="194"/>
      <c r="W535" s="194"/>
      <c r="X535" s="194"/>
      <c r="Y535" s="194"/>
      <c r="Z535" s="194"/>
      <c r="AA535" s="194"/>
      <c r="AB535" s="194"/>
      <c r="AC535" s="194"/>
      <c r="AD535" s="194"/>
      <c r="AE535" s="194"/>
      <c r="AF535" s="194"/>
      <c r="AG535" s="194"/>
      <c r="AH535" s="194"/>
      <c r="AI535" s="194"/>
      <c r="AJ535" s="194"/>
      <c r="AK535" s="194"/>
      <c r="AL535" s="194"/>
      <c r="AM535" s="194"/>
      <c r="AN535" s="194"/>
      <c r="AO535" s="194"/>
      <c r="AP535" s="194"/>
      <c r="AQ535" s="194"/>
      <c r="AR535" s="194"/>
      <c r="AS535" s="194"/>
      <c r="AT535" s="194"/>
      <c r="AU535" s="194"/>
      <c r="AV535" s="194"/>
      <c r="AW535" s="194"/>
      <c r="AX535" s="194"/>
      <c r="AY535" s="194"/>
      <c r="AZ535" s="194"/>
      <c r="BA535" s="194"/>
      <c r="BB535" s="194"/>
      <c r="BC535" s="194"/>
      <c r="BD535" s="194"/>
      <c r="BE535" s="194"/>
      <c r="BF535" s="194"/>
      <c r="BG535" s="194"/>
      <c r="BH535" s="194"/>
      <c r="BI535" s="194"/>
      <c r="BJ535" s="194"/>
      <c r="BK535" s="194"/>
      <c r="BL535" s="194"/>
      <c r="BM535" s="194"/>
      <c r="BN535" s="194"/>
      <c r="BO535" s="194"/>
      <c r="BP535" s="194"/>
      <c r="BQ535" s="194"/>
    </row>
    <row r="536" spans="1:69" x14ac:dyDescent="0.25">
      <c r="A536" s="194"/>
      <c r="B536" s="194"/>
      <c r="C536" s="194"/>
      <c r="D536" s="194"/>
      <c r="E536" s="194"/>
      <c r="F536" s="194"/>
      <c r="G536" s="194"/>
      <c r="H536" s="194"/>
      <c r="I536" s="194"/>
      <c r="J536" s="194"/>
      <c r="K536" s="194"/>
      <c r="L536" s="194"/>
      <c r="M536" s="194"/>
      <c r="N536" s="194"/>
      <c r="O536" s="194"/>
      <c r="P536" s="194"/>
      <c r="Q536" s="194"/>
      <c r="R536" s="194"/>
      <c r="S536" s="194"/>
      <c r="T536" s="194"/>
      <c r="U536" s="194"/>
      <c r="V536" s="194"/>
      <c r="W536" s="194"/>
      <c r="X536" s="194"/>
      <c r="Y536" s="194"/>
      <c r="Z536" s="194"/>
      <c r="AA536" s="194"/>
      <c r="AB536" s="194"/>
      <c r="AC536" s="194"/>
      <c r="AD536" s="194"/>
      <c r="AE536" s="194"/>
      <c r="AF536" s="194"/>
      <c r="AG536" s="194"/>
      <c r="AH536" s="194"/>
      <c r="AI536" s="194"/>
      <c r="AJ536" s="194"/>
      <c r="AK536" s="194"/>
      <c r="AL536" s="194"/>
      <c r="AM536" s="194"/>
      <c r="AN536" s="194"/>
      <c r="AO536" s="194"/>
      <c r="AP536" s="194"/>
      <c r="AQ536" s="194"/>
      <c r="AR536" s="194"/>
      <c r="AS536" s="194"/>
      <c r="AT536" s="194"/>
      <c r="AU536" s="194"/>
      <c r="AV536" s="194"/>
      <c r="AW536" s="194"/>
      <c r="AX536" s="194"/>
      <c r="AY536" s="194"/>
      <c r="AZ536" s="194"/>
      <c r="BA536" s="194"/>
      <c r="BB536" s="194"/>
      <c r="BC536" s="194"/>
      <c r="BD536" s="194"/>
      <c r="BE536" s="194"/>
      <c r="BF536" s="194"/>
      <c r="BG536" s="194"/>
      <c r="BH536" s="194"/>
      <c r="BI536" s="194"/>
      <c r="BJ536" s="194"/>
      <c r="BK536" s="194"/>
      <c r="BL536" s="194"/>
      <c r="BM536" s="194"/>
      <c r="BN536" s="194"/>
      <c r="BO536" s="194"/>
      <c r="BP536" s="194"/>
      <c r="BQ536" s="194"/>
    </row>
    <row r="537" spans="1:69" x14ac:dyDescent="0.25">
      <c r="A537" s="194"/>
      <c r="B537" s="194"/>
      <c r="C537" s="194"/>
      <c r="D537" s="194"/>
      <c r="E537" s="194"/>
      <c r="F537" s="194"/>
      <c r="G537" s="194"/>
      <c r="H537" s="194"/>
      <c r="I537" s="194"/>
      <c r="J537" s="194"/>
      <c r="K537" s="194"/>
      <c r="L537" s="194"/>
      <c r="M537" s="194"/>
      <c r="N537" s="194"/>
      <c r="O537" s="194"/>
      <c r="P537" s="194"/>
      <c r="Q537" s="194"/>
      <c r="R537" s="194"/>
      <c r="S537" s="194"/>
      <c r="T537" s="194"/>
      <c r="U537" s="194"/>
      <c r="V537" s="194"/>
      <c r="W537" s="194"/>
      <c r="X537" s="194"/>
      <c r="Y537" s="194"/>
      <c r="Z537" s="194"/>
      <c r="AA537" s="194"/>
      <c r="AB537" s="194"/>
      <c r="AC537" s="194"/>
      <c r="AD537" s="194"/>
      <c r="AE537" s="194"/>
      <c r="AF537" s="194"/>
      <c r="AG537" s="194"/>
      <c r="AH537" s="194"/>
      <c r="AI537" s="194"/>
      <c r="AJ537" s="194"/>
      <c r="AK537" s="194"/>
      <c r="AL537" s="194"/>
      <c r="AM537" s="194"/>
      <c r="AN537" s="194"/>
      <c r="AO537" s="194"/>
      <c r="AP537" s="194"/>
      <c r="AQ537" s="194"/>
      <c r="AR537" s="194"/>
      <c r="AS537" s="194"/>
      <c r="AT537" s="194"/>
      <c r="AU537" s="194"/>
      <c r="AV537" s="194"/>
      <c r="AW537" s="194"/>
      <c r="AX537" s="194"/>
      <c r="AY537" s="194"/>
      <c r="AZ537" s="194"/>
      <c r="BA537" s="194"/>
      <c r="BB537" s="194"/>
      <c r="BC537" s="194"/>
      <c r="BD537" s="194"/>
      <c r="BE537" s="194"/>
      <c r="BF537" s="194"/>
      <c r="BG537" s="194"/>
      <c r="BH537" s="194"/>
      <c r="BI537" s="194"/>
      <c r="BJ537" s="194"/>
      <c r="BK537" s="194"/>
      <c r="BL537" s="194"/>
      <c r="BM537" s="194"/>
      <c r="BN537" s="194"/>
      <c r="BO537" s="194"/>
      <c r="BP537" s="194"/>
      <c r="BQ537" s="194"/>
    </row>
    <row r="538" spans="1:69" x14ac:dyDescent="0.25">
      <c r="A538" s="194"/>
      <c r="B538" s="194"/>
      <c r="C538" s="194"/>
      <c r="D538" s="194"/>
      <c r="E538" s="194"/>
      <c r="F538" s="194"/>
      <c r="G538" s="194"/>
      <c r="H538" s="194"/>
      <c r="I538" s="194"/>
      <c r="J538" s="194"/>
      <c r="K538" s="194"/>
      <c r="L538" s="194"/>
      <c r="M538" s="194"/>
      <c r="N538" s="194"/>
      <c r="O538" s="194"/>
      <c r="P538" s="194"/>
      <c r="Q538" s="194"/>
      <c r="R538" s="194"/>
      <c r="S538" s="194"/>
      <c r="T538" s="194"/>
      <c r="U538" s="194"/>
      <c r="V538" s="194"/>
      <c r="W538" s="194"/>
      <c r="X538" s="194"/>
      <c r="Y538" s="194"/>
      <c r="Z538" s="194"/>
      <c r="AA538" s="194"/>
      <c r="AB538" s="194"/>
      <c r="AC538" s="194"/>
      <c r="AD538" s="194"/>
      <c r="AE538" s="194"/>
      <c r="AF538" s="194"/>
      <c r="AG538" s="194"/>
      <c r="AH538" s="194"/>
      <c r="AI538" s="194"/>
      <c r="AJ538" s="194"/>
      <c r="AK538" s="194"/>
      <c r="AL538" s="194"/>
      <c r="AM538" s="194"/>
      <c r="AN538" s="194"/>
      <c r="AO538" s="194"/>
      <c r="AP538" s="194"/>
      <c r="AQ538" s="194"/>
      <c r="AR538" s="194"/>
      <c r="AS538" s="194"/>
      <c r="AT538" s="194"/>
      <c r="AU538" s="194"/>
      <c r="AV538" s="194"/>
      <c r="AW538" s="194"/>
      <c r="AX538" s="194"/>
      <c r="AY538" s="194"/>
      <c r="AZ538" s="194"/>
      <c r="BA538" s="194"/>
      <c r="BB538" s="194"/>
      <c r="BC538" s="194"/>
      <c r="BD538" s="194"/>
      <c r="BE538" s="194"/>
      <c r="BF538" s="194"/>
      <c r="BG538" s="194"/>
      <c r="BH538" s="194"/>
      <c r="BI538" s="194"/>
      <c r="BJ538" s="194"/>
      <c r="BK538" s="194"/>
      <c r="BL538" s="194"/>
      <c r="BM538" s="194"/>
      <c r="BN538" s="194"/>
      <c r="BO538" s="194"/>
      <c r="BP538" s="194"/>
      <c r="BQ538" s="194"/>
    </row>
    <row r="539" spans="1:69" x14ac:dyDescent="0.25">
      <c r="A539" s="194"/>
      <c r="B539" s="194"/>
      <c r="C539" s="194"/>
      <c r="D539" s="194"/>
      <c r="E539" s="194"/>
      <c r="F539" s="194"/>
      <c r="G539" s="194"/>
      <c r="H539" s="194"/>
      <c r="I539" s="194"/>
      <c r="J539" s="194"/>
      <c r="K539" s="194"/>
      <c r="L539" s="194"/>
      <c r="M539" s="194"/>
      <c r="N539" s="194"/>
      <c r="O539" s="194"/>
      <c r="P539" s="194"/>
      <c r="Q539" s="194"/>
      <c r="R539" s="194"/>
      <c r="S539" s="194"/>
      <c r="T539" s="194"/>
      <c r="U539" s="194"/>
      <c r="V539" s="194"/>
      <c r="W539" s="194"/>
      <c r="X539" s="194"/>
      <c r="Y539" s="194"/>
      <c r="Z539" s="194"/>
      <c r="AA539" s="194"/>
      <c r="AB539" s="194"/>
      <c r="AC539" s="194"/>
      <c r="AD539" s="194"/>
      <c r="AE539" s="194"/>
      <c r="AF539" s="194"/>
      <c r="AG539" s="194"/>
      <c r="AH539" s="194"/>
      <c r="AI539" s="194"/>
      <c r="AJ539" s="194"/>
      <c r="AK539" s="194"/>
      <c r="AL539" s="194"/>
      <c r="AM539" s="194"/>
      <c r="AN539" s="194"/>
      <c r="AO539" s="194"/>
      <c r="AP539" s="194"/>
      <c r="AQ539" s="194"/>
      <c r="AR539" s="194"/>
      <c r="AS539" s="194"/>
      <c r="AT539" s="194"/>
      <c r="AU539" s="194"/>
      <c r="AV539" s="194"/>
      <c r="AW539" s="194"/>
      <c r="AX539" s="194"/>
      <c r="AY539" s="194"/>
      <c r="AZ539" s="194"/>
      <c r="BA539" s="194"/>
      <c r="BB539" s="194"/>
      <c r="BC539" s="194"/>
      <c r="BD539" s="194"/>
      <c r="BE539" s="194"/>
      <c r="BF539" s="194"/>
      <c r="BG539" s="194"/>
      <c r="BH539" s="194"/>
      <c r="BI539" s="194"/>
      <c r="BJ539" s="194"/>
      <c r="BK539" s="194"/>
      <c r="BL539" s="194"/>
      <c r="BM539" s="194"/>
      <c r="BN539" s="194"/>
      <c r="BO539" s="194"/>
      <c r="BP539" s="194"/>
      <c r="BQ539" s="194"/>
    </row>
    <row r="540" spans="1:69" x14ac:dyDescent="0.25">
      <c r="A540" s="194"/>
      <c r="B540" s="194"/>
      <c r="C540" s="194"/>
      <c r="D540" s="194"/>
      <c r="E540" s="194"/>
      <c r="F540" s="194"/>
      <c r="G540" s="194"/>
      <c r="H540" s="194"/>
      <c r="I540" s="194"/>
      <c r="J540" s="194"/>
      <c r="K540" s="194"/>
      <c r="L540" s="194"/>
      <c r="M540" s="194"/>
      <c r="N540" s="194"/>
      <c r="O540" s="194"/>
      <c r="P540" s="194"/>
      <c r="Q540" s="194"/>
      <c r="R540" s="194"/>
      <c r="S540" s="194"/>
      <c r="T540" s="194"/>
      <c r="U540" s="194"/>
      <c r="V540" s="194"/>
      <c r="W540" s="194"/>
      <c r="X540" s="194"/>
      <c r="Y540" s="194"/>
      <c r="Z540" s="194"/>
      <c r="AA540" s="194"/>
      <c r="AB540" s="194"/>
      <c r="AC540" s="194"/>
      <c r="AD540" s="194"/>
      <c r="AE540" s="194"/>
      <c r="AF540" s="194"/>
      <c r="AG540" s="194"/>
      <c r="AH540" s="194"/>
      <c r="AI540" s="194"/>
      <c r="AJ540" s="194"/>
      <c r="AK540" s="194"/>
      <c r="AL540" s="194"/>
      <c r="AM540" s="194"/>
      <c r="AN540" s="194"/>
      <c r="AO540" s="194"/>
      <c r="AP540" s="194"/>
      <c r="AQ540" s="194"/>
      <c r="AR540" s="194"/>
      <c r="AS540" s="194"/>
      <c r="AT540" s="194"/>
      <c r="AU540" s="194"/>
      <c r="AV540" s="194"/>
      <c r="AW540" s="194"/>
      <c r="AX540" s="194"/>
      <c r="AY540" s="194"/>
      <c r="AZ540" s="194"/>
      <c r="BA540" s="194"/>
      <c r="BB540" s="194"/>
      <c r="BC540" s="194"/>
      <c r="BD540" s="194"/>
      <c r="BE540" s="194"/>
      <c r="BF540" s="194"/>
      <c r="BG540" s="194"/>
      <c r="BH540" s="194"/>
      <c r="BI540" s="194"/>
      <c r="BJ540" s="194"/>
      <c r="BK540" s="194"/>
      <c r="BL540" s="194"/>
      <c r="BM540" s="194"/>
      <c r="BN540" s="194"/>
      <c r="BO540" s="194"/>
      <c r="BP540" s="194"/>
      <c r="BQ540" s="194"/>
    </row>
    <row r="541" spans="1:69" x14ac:dyDescent="0.25">
      <c r="A541" s="194"/>
      <c r="B541" s="194"/>
      <c r="C541" s="194"/>
      <c r="D541" s="194"/>
      <c r="E541" s="194"/>
      <c r="F541" s="194"/>
      <c r="G541" s="194"/>
      <c r="H541" s="194"/>
      <c r="I541" s="194"/>
      <c r="J541" s="194"/>
      <c r="K541" s="194"/>
      <c r="L541" s="194"/>
      <c r="M541" s="194"/>
      <c r="N541" s="194"/>
      <c r="O541" s="194"/>
      <c r="P541" s="194"/>
      <c r="Q541" s="194"/>
      <c r="R541" s="194"/>
      <c r="S541" s="194"/>
      <c r="T541" s="194"/>
      <c r="U541" s="194"/>
      <c r="V541" s="194"/>
      <c r="W541" s="194"/>
      <c r="X541" s="194"/>
      <c r="Y541" s="194"/>
      <c r="Z541" s="194"/>
      <c r="AA541" s="194"/>
      <c r="AB541" s="194"/>
      <c r="AC541" s="194"/>
      <c r="AD541" s="194"/>
      <c r="AE541" s="194"/>
      <c r="AF541" s="194"/>
      <c r="AG541" s="194"/>
      <c r="AH541" s="194"/>
      <c r="AI541" s="194"/>
      <c r="AJ541" s="194"/>
      <c r="AK541" s="194"/>
      <c r="AL541" s="194"/>
      <c r="AM541" s="194"/>
      <c r="AN541" s="194"/>
      <c r="AO541" s="194"/>
      <c r="AP541" s="194"/>
      <c r="AQ541" s="194"/>
      <c r="AR541" s="194"/>
      <c r="AS541" s="194"/>
      <c r="AT541" s="194"/>
      <c r="AU541" s="194"/>
      <c r="AV541" s="194"/>
      <c r="AW541" s="194"/>
      <c r="AX541" s="194"/>
      <c r="AY541" s="194"/>
      <c r="AZ541" s="194"/>
      <c r="BA541" s="194"/>
      <c r="BB541" s="194"/>
      <c r="BC541" s="194"/>
      <c r="BD541" s="194"/>
      <c r="BE541" s="194"/>
      <c r="BF541" s="194"/>
      <c r="BG541" s="194"/>
      <c r="BH541" s="194"/>
      <c r="BI541" s="194"/>
      <c r="BJ541" s="194"/>
      <c r="BK541" s="194"/>
      <c r="BL541" s="194"/>
      <c r="BM541" s="194"/>
      <c r="BN541" s="194"/>
      <c r="BO541" s="194"/>
      <c r="BP541" s="194"/>
      <c r="BQ541" s="194"/>
    </row>
    <row r="542" spans="1:69" x14ac:dyDescent="0.25">
      <c r="A542" s="194"/>
      <c r="B542" s="194"/>
      <c r="C542" s="194"/>
      <c r="D542" s="194"/>
      <c r="E542" s="194"/>
      <c r="F542" s="194"/>
      <c r="G542" s="194"/>
      <c r="H542" s="194"/>
      <c r="I542" s="194"/>
      <c r="J542" s="194"/>
      <c r="K542" s="194"/>
      <c r="L542" s="194"/>
      <c r="M542" s="194"/>
      <c r="N542" s="194"/>
      <c r="O542" s="194"/>
      <c r="P542" s="194"/>
      <c r="Q542" s="194"/>
      <c r="R542" s="194"/>
      <c r="S542" s="194"/>
      <c r="T542" s="194"/>
      <c r="U542" s="194"/>
      <c r="V542" s="194"/>
      <c r="W542" s="194"/>
      <c r="X542" s="194"/>
      <c r="Y542" s="194"/>
      <c r="Z542" s="194"/>
      <c r="AA542" s="194"/>
      <c r="AB542" s="194"/>
      <c r="AC542" s="194"/>
      <c r="AD542" s="194"/>
      <c r="AE542" s="194"/>
      <c r="AF542" s="194"/>
      <c r="AG542" s="194"/>
      <c r="AH542" s="194"/>
      <c r="AI542" s="194"/>
      <c r="AJ542" s="194"/>
      <c r="AK542" s="194"/>
      <c r="AL542" s="194"/>
      <c r="AM542" s="194"/>
      <c r="AN542" s="194"/>
      <c r="AO542" s="194"/>
      <c r="AP542" s="194"/>
      <c r="AQ542" s="194"/>
      <c r="AR542" s="194"/>
      <c r="AS542" s="194"/>
      <c r="AT542" s="194"/>
      <c r="AU542" s="194"/>
      <c r="AV542" s="194"/>
      <c r="AW542" s="194"/>
      <c r="AX542" s="194"/>
      <c r="AY542" s="194"/>
      <c r="AZ542" s="194"/>
      <c r="BA542" s="194"/>
      <c r="BB542" s="194"/>
      <c r="BC542" s="194"/>
      <c r="BD542" s="194"/>
      <c r="BE542" s="194"/>
      <c r="BF542" s="194"/>
      <c r="BG542" s="194"/>
      <c r="BH542" s="194"/>
      <c r="BI542" s="194"/>
      <c r="BJ542" s="194"/>
      <c r="BK542" s="194"/>
      <c r="BL542" s="194"/>
      <c r="BM542" s="194"/>
      <c r="BN542" s="194"/>
      <c r="BO542" s="194"/>
      <c r="BP542" s="194"/>
      <c r="BQ542" s="194"/>
    </row>
    <row r="543" spans="1:69" x14ac:dyDescent="0.25">
      <c r="A543" s="194"/>
      <c r="B543" s="194"/>
      <c r="C543" s="194"/>
      <c r="D543" s="194"/>
      <c r="E543" s="194"/>
      <c r="F543" s="194"/>
      <c r="G543" s="194"/>
      <c r="H543" s="194"/>
      <c r="I543" s="194"/>
      <c r="J543" s="194"/>
      <c r="K543" s="194"/>
      <c r="L543" s="194"/>
      <c r="M543" s="194"/>
      <c r="N543" s="194"/>
      <c r="O543" s="194"/>
      <c r="P543" s="194"/>
      <c r="Q543" s="194"/>
      <c r="R543" s="194"/>
      <c r="S543" s="194"/>
      <c r="T543" s="194"/>
      <c r="U543" s="194"/>
      <c r="V543" s="194"/>
      <c r="W543" s="194"/>
      <c r="X543" s="194"/>
      <c r="Y543" s="194"/>
      <c r="Z543" s="194"/>
      <c r="AA543" s="194"/>
      <c r="AB543" s="194"/>
      <c r="AC543" s="194"/>
      <c r="AD543" s="194"/>
      <c r="AE543" s="194"/>
      <c r="AF543" s="194"/>
      <c r="AG543" s="194"/>
      <c r="AH543" s="194"/>
      <c r="AI543" s="194"/>
      <c r="AJ543" s="194"/>
      <c r="AK543" s="194"/>
      <c r="AL543" s="194"/>
      <c r="AM543" s="194"/>
      <c r="AN543" s="194"/>
      <c r="AO543" s="194"/>
      <c r="AP543" s="194"/>
      <c r="AQ543" s="194"/>
      <c r="AR543" s="194"/>
      <c r="AS543" s="194"/>
      <c r="AT543" s="194"/>
      <c r="AU543" s="194"/>
      <c r="AV543" s="194"/>
      <c r="AW543" s="194"/>
      <c r="AX543" s="194"/>
      <c r="AY543" s="194"/>
      <c r="AZ543" s="194"/>
      <c r="BA543" s="194"/>
      <c r="BB543" s="194"/>
      <c r="BC543" s="194"/>
      <c r="BD543" s="194"/>
      <c r="BE543" s="194"/>
      <c r="BF543" s="194"/>
      <c r="BG543" s="194"/>
      <c r="BH543" s="194"/>
      <c r="BI543" s="194"/>
      <c r="BJ543" s="194"/>
      <c r="BK543" s="194"/>
      <c r="BL543" s="194"/>
      <c r="BM543" s="194"/>
      <c r="BN543" s="194"/>
      <c r="BO543" s="194"/>
      <c r="BP543" s="194"/>
      <c r="BQ543" s="194"/>
    </row>
    <row r="544" spans="1:69" x14ac:dyDescent="0.25">
      <c r="A544" s="194"/>
      <c r="B544" s="194"/>
      <c r="C544" s="194"/>
      <c r="D544" s="194"/>
      <c r="E544" s="194"/>
      <c r="F544" s="194"/>
      <c r="G544" s="194"/>
      <c r="H544" s="194"/>
      <c r="I544" s="194"/>
      <c r="J544" s="194"/>
      <c r="K544" s="194"/>
      <c r="L544" s="194"/>
      <c r="M544" s="194"/>
      <c r="N544" s="194"/>
      <c r="O544" s="194"/>
      <c r="P544" s="194"/>
      <c r="Q544" s="194"/>
      <c r="R544" s="194"/>
      <c r="S544" s="194"/>
      <c r="T544" s="194"/>
      <c r="U544" s="194"/>
      <c r="V544" s="194"/>
      <c r="W544" s="194"/>
      <c r="X544" s="194"/>
      <c r="Y544" s="194"/>
      <c r="Z544" s="194"/>
      <c r="AA544" s="194"/>
      <c r="AB544" s="194"/>
      <c r="AC544" s="194"/>
      <c r="AD544" s="194"/>
      <c r="AE544" s="194"/>
      <c r="AF544" s="194"/>
      <c r="AG544" s="194"/>
      <c r="AH544" s="194"/>
      <c r="AI544" s="194"/>
      <c r="AJ544" s="194"/>
      <c r="AK544" s="194"/>
      <c r="AL544" s="194"/>
      <c r="AM544" s="194"/>
      <c r="AN544" s="194"/>
      <c r="AO544" s="194"/>
      <c r="AP544" s="194"/>
      <c r="AQ544" s="194"/>
      <c r="AR544" s="194"/>
      <c r="AS544" s="194"/>
      <c r="AT544" s="194"/>
      <c r="AU544" s="194"/>
      <c r="AV544" s="194"/>
      <c r="AW544" s="194"/>
      <c r="AX544" s="194"/>
      <c r="AY544" s="194"/>
      <c r="AZ544" s="194"/>
      <c r="BA544" s="194"/>
      <c r="BB544" s="194"/>
      <c r="BC544" s="194"/>
      <c r="BD544" s="194"/>
      <c r="BE544" s="194"/>
      <c r="BF544" s="194"/>
      <c r="BG544" s="194"/>
      <c r="BH544" s="194"/>
      <c r="BI544" s="194"/>
      <c r="BJ544" s="194"/>
      <c r="BK544" s="194"/>
      <c r="BL544" s="194"/>
      <c r="BM544" s="194"/>
      <c r="BN544" s="194"/>
      <c r="BO544" s="194"/>
      <c r="BP544" s="194"/>
      <c r="BQ544" s="194"/>
    </row>
    <row r="545" spans="1:69" x14ac:dyDescent="0.25">
      <c r="A545" s="194"/>
      <c r="B545" s="194"/>
      <c r="C545" s="194"/>
      <c r="D545" s="194"/>
      <c r="E545" s="194"/>
      <c r="F545" s="194"/>
      <c r="G545" s="194"/>
      <c r="H545" s="194"/>
      <c r="I545" s="194"/>
      <c r="J545" s="194"/>
      <c r="K545" s="194"/>
      <c r="L545" s="194"/>
      <c r="M545" s="194"/>
      <c r="N545" s="194"/>
      <c r="O545" s="194"/>
      <c r="P545" s="194"/>
      <c r="Q545" s="194"/>
      <c r="R545" s="194"/>
      <c r="S545" s="194"/>
      <c r="T545" s="194"/>
      <c r="U545" s="194"/>
      <c r="V545" s="194"/>
      <c r="W545" s="194"/>
      <c r="X545" s="194"/>
      <c r="Y545" s="194"/>
      <c r="Z545" s="194"/>
      <c r="AA545" s="194"/>
      <c r="AB545" s="194"/>
      <c r="AC545" s="194"/>
      <c r="AD545" s="194"/>
      <c r="AE545" s="194"/>
      <c r="AF545" s="194"/>
      <c r="AG545" s="194"/>
      <c r="AH545" s="194"/>
      <c r="AI545" s="194"/>
      <c r="AJ545" s="194"/>
      <c r="AK545" s="194"/>
      <c r="AL545" s="194"/>
      <c r="AM545" s="194"/>
      <c r="AN545" s="194"/>
      <c r="AO545" s="194"/>
      <c r="AP545" s="194"/>
      <c r="AQ545" s="194"/>
      <c r="AR545" s="194"/>
      <c r="AS545" s="194"/>
      <c r="AT545" s="194"/>
      <c r="AU545" s="194"/>
      <c r="AV545" s="194"/>
      <c r="AW545" s="194"/>
      <c r="AX545" s="194"/>
      <c r="AY545" s="194"/>
      <c r="AZ545" s="194"/>
      <c r="BA545" s="194"/>
      <c r="BB545" s="194"/>
      <c r="BC545" s="194"/>
      <c r="BD545" s="194"/>
      <c r="BE545" s="194"/>
      <c r="BF545" s="194"/>
      <c r="BG545" s="194"/>
      <c r="BH545" s="194"/>
      <c r="BI545" s="194"/>
      <c r="BJ545" s="194"/>
      <c r="BK545" s="194"/>
      <c r="BL545" s="194"/>
      <c r="BM545" s="194"/>
      <c r="BN545" s="194"/>
      <c r="BO545" s="194"/>
      <c r="BP545" s="194"/>
      <c r="BQ545" s="194"/>
    </row>
    <row r="546" spans="1:69" x14ac:dyDescent="0.25">
      <c r="A546" s="194"/>
      <c r="B546" s="194"/>
      <c r="C546" s="194"/>
      <c r="D546" s="194"/>
      <c r="E546" s="194"/>
      <c r="F546" s="194"/>
      <c r="G546" s="194"/>
      <c r="H546" s="194"/>
      <c r="I546" s="194"/>
      <c r="J546" s="194"/>
      <c r="K546" s="194"/>
      <c r="L546" s="194"/>
      <c r="M546" s="194"/>
      <c r="N546" s="194"/>
      <c r="O546" s="194"/>
      <c r="P546" s="194"/>
      <c r="Q546" s="194"/>
      <c r="R546" s="194"/>
      <c r="S546" s="194"/>
      <c r="T546" s="194"/>
      <c r="U546" s="194"/>
      <c r="V546" s="194"/>
      <c r="W546" s="194"/>
      <c r="X546" s="194"/>
      <c r="Y546" s="194"/>
      <c r="Z546" s="194"/>
      <c r="AA546" s="194"/>
      <c r="AB546" s="194"/>
      <c r="AC546" s="194"/>
      <c r="AD546" s="194"/>
      <c r="AE546" s="194"/>
      <c r="AF546" s="194"/>
      <c r="AG546" s="194"/>
      <c r="AH546" s="194"/>
      <c r="AI546" s="194"/>
      <c r="AJ546" s="194"/>
      <c r="AK546" s="194"/>
      <c r="AL546" s="194"/>
      <c r="AM546" s="194"/>
      <c r="AN546" s="194"/>
      <c r="AO546" s="194"/>
      <c r="AP546" s="194"/>
      <c r="AQ546" s="194"/>
      <c r="AR546" s="194"/>
      <c r="AS546" s="194"/>
      <c r="AT546" s="194"/>
      <c r="AU546" s="194"/>
      <c r="AV546" s="194"/>
      <c r="AW546" s="194"/>
      <c r="AX546" s="194"/>
      <c r="AY546" s="194"/>
      <c r="AZ546" s="194"/>
      <c r="BA546" s="194"/>
      <c r="BB546" s="194"/>
      <c r="BC546" s="194"/>
      <c r="BD546" s="194"/>
      <c r="BE546" s="194"/>
      <c r="BF546" s="194"/>
      <c r="BG546" s="194"/>
      <c r="BH546" s="194"/>
      <c r="BI546" s="194"/>
      <c r="BJ546" s="194"/>
      <c r="BK546" s="194"/>
      <c r="BL546" s="194"/>
      <c r="BM546" s="194"/>
      <c r="BN546" s="194"/>
      <c r="BO546" s="194"/>
      <c r="BP546" s="194"/>
      <c r="BQ546" s="194"/>
    </row>
    <row r="547" spans="1:69" x14ac:dyDescent="0.25">
      <c r="A547" s="194"/>
      <c r="B547" s="194"/>
      <c r="C547" s="194"/>
      <c r="D547" s="194"/>
      <c r="E547" s="194"/>
      <c r="F547" s="194"/>
      <c r="G547" s="194"/>
      <c r="H547" s="194"/>
      <c r="I547" s="194"/>
      <c r="J547" s="194"/>
      <c r="K547" s="194"/>
      <c r="L547" s="194"/>
      <c r="M547" s="194"/>
      <c r="N547" s="194"/>
      <c r="O547" s="194"/>
      <c r="P547" s="194"/>
      <c r="Q547" s="194"/>
      <c r="R547" s="194"/>
      <c r="S547" s="194"/>
      <c r="T547" s="194"/>
      <c r="U547" s="194"/>
      <c r="V547" s="194"/>
      <c r="W547" s="194"/>
      <c r="X547" s="194"/>
      <c r="Y547" s="194"/>
      <c r="Z547" s="194"/>
      <c r="AA547" s="194"/>
      <c r="AB547" s="194"/>
      <c r="AC547" s="194"/>
      <c r="AD547" s="194"/>
      <c r="AE547" s="194"/>
      <c r="AF547" s="194"/>
      <c r="AG547" s="194"/>
      <c r="AH547" s="194"/>
      <c r="AI547" s="194"/>
      <c r="AJ547" s="194"/>
      <c r="AK547" s="194"/>
      <c r="AL547" s="194"/>
      <c r="AM547" s="194"/>
      <c r="AN547" s="194"/>
      <c r="AO547" s="194"/>
      <c r="AP547" s="194"/>
      <c r="AQ547" s="194"/>
      <c r="AR547" s="194"/>
      <c r="AS547" s="194"/>
      <c r="AT547" s="194"/>
      <c r="AU547" s="194"/>
      <c r="AV547" s="194"/>
      <c r="AW547" s="194"/>
      <c r="AX547" s="194"/>
      <c r="AY547" s="194"/>
      <c r="AZ547" s="194"/>
      <c r="BA547" s="194"/>
      <c r="BB547" s="194"/>
      <c r="BC547" s="194"/>
      <c r="BD547" s="194"/>
      <c r="BE547" s="194"/>
      <c r="BF547" s="194"/>
      <c r="BG547" s="194"/>
      <c r="BH547" s="194"/>
      <c r="BI547" s="194"/>
      <c r="BJ547" s="194"/>
      <c r="BK547" s="194"/>
      <c r="BL547" s="194"/>
      <c r="BM547" s="194"/>
      <c r="BN547" s="194"/>
      <c r="BO547" s="194"/>
      <c r="BP547" s="194"/>
      <c r="BQ547" s="194"/>
    </row>
    <row r="548" spans="1:69" x14ac:dyDescent="0.25">
      <c r="A548" s="194"/>
      <c r="B548" s="194"/>
      <c r="C548" s="194"/>
      <c r="D548" s="194"/>
      <c r="E548" s="194"/>
      <c r="F548" s="194"/>
      <c r="G548" s="194"/>
      <c r="H548" s="194"/>
      <c r="I548" s="194"/>
      <c r="J548" s="194"/>
      <c r="K548" s="194"/>
      <c r="L548" s="194"/>
      <c r="M548" s="194"/>
      <c r="N548" s="194"/>
      <c r="O548" s="194"/>
      <c r="P548" s="194"/>
      <c r="Q548" s="194"/>
      <c r="R548" s="194"/>
      <c r="S548" s="194"/>
      <c r="T548" s="194"/>
      <c r="U548" s="194"/>
      <c r="V548" s="194"/>
      <c r="W548" s="194"/>
      <c r="X548" s="194"/>
      <c r="Y548" s="194"/>
      <c r="Z548" s="194"/>
      <c r="AA548" s="194"/>
      <c r="AB548" s="194"/>
      <c r="AC548" s="194"/>
      <c r="AD548" s="194"/>
      <c r="AE548" s="194"/>
      <c r="AF548" s="194"/>
      <c r="AG548" s="194"/>
      <c r="AH548" s="194"/>
      <c r="AI548" s="194"/>
      <c r="AJ548" s="194"/>
      <c r="AK548" s="194"/>
      <c r="AL548" s="194"/>
      <c r="AM548" s="194"/>
      <c r="AN548" s="194"/>
      <c r="AO548" s="194"/>
      <c r="AP548" s="194"/>
      <c r="AQ548" s="194"/>
      <c r="AR548" s="194"/>
      <c r="AS548" s="194"/>
      <c r="AT548" s="194"/>
      <c r="AU548" s="194"/>
      <c r="AV548" s="194"/>
      <c r="AW548" s="194"/>
      <c r="AX548" s="194"/>
      <c r="AY548" s="194"/>
      <c r="AZ548" s="194"/>
      <c r="BA548" s="194"/>
      <c r="BB548" s="194"/>
      <c r="BC548" s="194"/>
      <c r="BD548" s="194"/>
      <c r="BE548" s="194"/>
      <c r="BF548" s="194"/>
      <c r="BG548" s="194"/>
      <c r="BH548" s="194"/>
      <c r="BI548" s="194"/>
      <c r="BJ548" s="194"/>
      <c r="BK548" s="194"/>
      <c r="BL548" s="194"/>
      <c r="BM548" s="194"/>
      <c r="BN548" s="194"/>
      <c r="BO548" s="194"/>
      <c r="BP548" s="194"/>
      <c r="BQ548" s="194"/>
    </row>
    <row r="549" spans="1:69" x14ac:dyDescent="0.25">
      <c r="A549" s="194"/>
      <c r="B549" s="194"/>
      <c r="C549" s="194"/>
      <c r="D549" s="194"/>
      <c r="E549" s="194"/>
      <c r="F549" s="194"/>
      <c r="G549" s="194"/>
      <c r="H549" s="194"/>
      <c r="I549" s="194"/>
      <c r="J549" s="194"/>
      <c r="K549" s="194"/>
      <c r="L549" s="194"/>
      <c r="M549" s="194"/>
      <c r="N549" s="194"/>
      <c r="O549" s="194"/>
      <c r="P549" s="194"/>
      <c r="Q549" s="194"/>
      <c r="R549" s="194"/>
      <c r="S549" s="194"/>
      <c r="T549" s="194"/>
      <c r="U549" s="194"/>
      <c r="V549" s="194"/>
      <c r="W549" s="194"/>
      <c r="X549" s="194"/>
      <c r="Y549" s="194"/>
      <c r="Z549" s="194"/>
      <c r="AA549" s="194"/>
      <c r="AB549" s="194"/>
      <c r="AC549" s="194"/>
      <c r="AD549" s="194"/>
      <c r="AE549" s="194"/>
      <c r="AF549" s="194"/>
      <c r="AG549" s="194"/>
      <c r="AH549" s="194"/>
      <c r="AI549" s="194"/>
      <c r="AJ549" s="194"/>
      <c r="AK549" s="194"/>
      <c r="AL549" s="194"/>
      <c r="AM549" s="194"/>
      <c r="AN549" s="194"/>
      <c r="AO549" s="194"/>
      <c r="AP549" s="194"/>
      <c r="AQ549" s="194"/>
      <c r="AR549" s="194"/>
      <c r="AS549" s="194"/>
      <c r="AT549" s="194"/>
      <c r="AU549" s="194"/>
      <c r="AV549" s="194"/>
      <c r="AW549" s="194"/>
      <c r="AX549" s="194"/>
      <c r="AY549" s="194"/>
      <c r="AZ549" s="194"/>
      <c r="BA549" s="194"/>
      <c r="BB549" s="194"/>
      <c r="BC549" s="194"/>
      <c r="BD549" s="194"/>
      <c r="BE549" s="194"/>
      <c r="BF549" s="194"/>
      <c r="BG549" s="194"/>
      <c r="BH549" s="194"/>
      <c r="BI549" s="194"/>
      <c r="BJ549" s="194"/>
      <c r="BK549" s="194"/>
      <c r="BL549" s="194"/>
      <c r="BM549" s="194"/>
      <c r="BN549" s="194"/>
      <c r="BO549" s="194"/>
      <c r="BP549" s="194"/>
      <c r="BQ549" s="194"/>
    </row>
    <row r="550" spans="1:69" x14ac:dyDescent="0.25">
      <c r="A550" s="194"/>
      <c r="B550" s="194"/>
      <c r="C550" s="194"/>
      <c r="D550" s="194"/>
      <c r="E550" s="194"/>
      <c r="F550" s="194"/>
      <c r="G550" s="194"/>
      <c r="H550" s="194"/>
      <c r="I550" s="194"/>
      <c r="J550" s="194"/>
      <c r="K550" s="194"/>
      <c r="L550" s="194"/>
      <c r="M550" s="194"/>
      <c r="N550" s="194"/>
      <c r="O550" s="194"/>
      <c r="P550" s="194"/>
      <c r="Q550" s="194"/>
      <c r="R550" s="194"/>
      <c r="S550" s="194"/>
      <c r="T550" s="194"/>
      <c r="U550" s="194"/>
      <c r="V550" s="194"/>
      <c r="W550" s="194"/>
      <c r="X550" s="194"/>
      <c r="Y550" s="194"/>
      <c r="Z550" s="194"/>
      <c r="AA550" s="194"/>
      <c r="AB550" s="194"/>
      <c r="AC550" s="194"/>
      <c r="AD550" s="194"/>
      <c r="AE550" s="194"/>
      <c r="AF550" s="194"/>
      <c r="AG550" s="194"/>
      <c r="AH550" s="194"/>
      <c r="AI550" s="194"/>
      <c r="AJ550" s="194"/>
      <c r="AK550" s="194"/>
      <c r="AL550" s="194"/>
      <c r="AM550" s="194"/>
      <c r="AN550" s="194"/>
      <c r="AO550" s="194"/>
      <c r="AP550" s="194"/>
      <c r="AQ550" s="194"/>
      <c r="AR550" s="194"/>
      <c r="AS550" s="194"/>
      <c r="AT550" s="194"/>
      <c r="AU550" s="194"/>
      <c r="AV550" s="194"/>
      <c r="AW550" s="194"/>
      <c r="AX550" s="194"/>
      <c r="AY550" s="194"/>
      <c r="AZ550" s="194"/>
      <c r="BA550" s="194"/>
      <c r="BB550" s="194"/>
      <c r="BC550" s="194"/>
      <c r="BD550" s="194"/>
      <c r="BE550" s="194"/>
      <c r="BF550" s="194"/>
      <c r="BG550" s="194"/>
      <c r="BH550" s="194"/>
      <c r="BI550" s="194"/>
      <c r="BJ550" s="194"/>
      <c r="BK550" s="194"/>
      <c r="BL550" s="194"/>
      <c r="BM550" s="194"/>
      <c r="BN550" s="194"/>
      <c r="BO550" s="194"/>
      <c r="BP550" s="194"/>
      <c r="BQ550" s="194"/>
    </row>
    <row r="551" spans="1:69" x14ac:dyDescent="0.25">
      <c r="A551" s="194"/>
      <c r="B551" s="194"/>
      <c r="C551" s="194"/>
      <c r="D551" s="194"/>
      <c r="E551" s="194"/>
      <c r="F551" s="194"/>
      <c r="G551" s="194"/>
      <c r="H551" s="194"/>
      <c r="I551" s="194"/>
      <c r="J551" s="194"/>
      <c r="K551" s="194"/>
      <c r="L551" s="194"/>
      <c r="M551" s="194"/>
      <c r="N551" s="194"/>
      <c r="O551" s="194"/>
      <c r="P551" s="194"/>
      <c r="Q551" s="194"/>
      <c r="R551" s="194"/>
      <c r="S551" s="194"/>
      <c r="T551" s="194"/>
      <c r="U551" s="194"/>
      <c r="V551" s="194"/>
      <c r="W551" s="194"/>
      <c r="X551" s="194"/>
      <c r="Y551" s="194"/>
      <c r="Z551" s="194"/>
      <c r="AA551" s="194"/>
      <c r="AB551" s="194"/>
      <c r="AC551" s="194"/>
      <c r="AD551" s="194"/>
      <c r="AE551" s="194"/>
      <c r="AF551" s="194"/>
      <c r="AG551" s="194"/>
      <c r="AH551" s="194"/>
      <c r="AI551" s="194"/>
      <c r="AJ551" s="194"/>
      <c r="AK551" s="194"/>
      <c r="AL551" s="194"/>
      <c r="AM551" s="194"/>
      <c r="AN551" s="194"/>
      <c r="AO551" s="194"/>
      <c r="AP551" s="194"/>
      <c r="AQ551" s="194"/>
      <c r="AR551" s="194"/>
      <c r="AS551" s="194"/>
      <c r="AT551" s="194"/>
      <c r="AU551" s="194"/>
      <c r="AV551" s="194"/>
      <c r="AW551" s="194"/>
      <c r="AX551" s="194"/>
      <c r="AY551" s="194"/>
      <c r="AZ551" s="194"/>
      <c r="BA551" s="194"/>
      <c r="BB551" s="194"/>
      <c r="BC551" s="194"/>
      <c r="BD551" s="194"/>
      <c r="BE551" s="194"/>
      <c r="BF551" s="194"/>
      <c r="BG551" s="194"/>
      <c r="BH551" s="194"/>
      <c r="BI551" s="194"/>
      <c r="BJ551" s="194"/>
      <c r="BK551" s="194"/>
      <c r="BL551" s="194"/>
      <c r="BM551" s="194"/>
      <c r="BN551" s="194"/>
      <c r="BO551" s="194"/>
      <c r="BP551" s="194"/>
      <c r="BQ551" s="194"/>
    </row>
    <row r="552" spans="1:69" x14ac:dyDescent="0.25">
      <c r="A552" s="194"/>
      <c r="B552" s="194"/>
      <c r="C552" s="194"/>
      <c r="D552" s="194"/>
      <c r="E552" s="194"/>
      <c r="F552" s="194"/>
      <c r="G552" s="194"/>
      <c r="H552" s="194"/>
      <c r="I552" s="194"/>
      <c r="J552" s="194"/>
      <c r="K552" s="194"/>
      <c r="L552" s="194"/>
      <c r="M552" s="194"/>
      <c r="N552" s="194"/>
      <c r="O552" s="194"/>
      <c r="P552" s="194"/>
      <c r="Q552" s="194"/>
      <c r="R552" s="194"/>
      <c r="S552" s="194"/>
      <c r="T552" s="194"/>
      <c r="U552" s="194"/>
      <c r="V552" s="194"/>
      <c r="W552" s="194"/>
      <c r="X552" s="194"/>
      <c r="Y552" s="194"/>
      <c r="Z552" s="194"/>
      <c r="AA552" s="194"/>
      <c r="AB552" s="194"/>
      <c r="AC552" s="194"/>
      <c r="AD552" s="194"/>
      <c r="AE552" s="194"/>
      <c r="AF552" s="194"/>
      <c r="AG552" s="194"/>
      <c r="AH552" s="194"/>
      <c r="AI552" s="194"/>
      <c r="AJ552" s="194"/>
      <c r="AK552" s="194"/>
      <c r="AL552" s="194"/>
      <c r="AM552" s="194"/>
      <c r="AN552" s="194"/>
      <c r="AO552" s="194"/>
      <c r="AP552" s="194"/>
      <c r="AQ552" s="194"/>
      <c r="AR552" s="194"/>
      <c r="AS552" s="194"/>
      <c r="AT552" s="194"/>
      <c r="AU552" s="194"/>
      <c r="AV552" s="194"/>
      <c r="AW552" s="194"/>
      <c r="AX552" s="194"/>
      <c r="AY552" s="194"/>
      <c r="AZ552" s="194"/>
      <c r="BA552" s="194"/>
      <c r="BB552" s="194"/>
      <c r="BC552" s="194"/>
      <c r="BD552" s="194"/>
      <c r="BE552" s="194"/>
      <c r="BF552" s="194"/>
      <c r="BG552" s="194"/>
      <c r="BH552" s="194"/>
      <c r="BI552" s="194"/>
      <c r="BJ552" s="194"/>
      <c r="BK552" s="194"/>
      <c r="BL552" s="194"/>
      <c r="BM552" s="194"/>
      <c r="BN552" s="194"/>
      <c r="BO552" s="194"/>
      <c r="BP552" s="194"/>
      <c r="BQ552" s="194"/>
    </row>
    <row r="553" spans="1:69" x14ac:dyDescent="0.25">
      <c r="A553" s="194"/>
      <c r="B553" s="194"/>
      <c r="C553" s="194"/>
      <c r="D553" s="194"/>
      <c r="E553" s="194"/>
      <c r="F553" s="194"/>
      <c r="G553" s="194"/>
      <c r="H553" s="194"/>
      <c r="I553" s="194"/>
      <c r="J553" s="194"/>
      <c r="K553" s="194"/>
      <c r="L553" s="194"/>
      <c r="M553" s="194"/>
      <c r="N553" s="194"/>
      <c r="O553" s="194"/>
      <c r="P553" s="194"/>
      <c r="Q553" s="194"/>
      <c r="R553" s="194"/>
      <c r="S553" s="194"/>
      <c r="T553" s="194"/>
      <c r="U553" s="194"/>
      <c r="V553" s="194"/>
      <c r="W553" s="194"/>
      <c r="X553" s="194"/>
      <c r="Y553" s="194"/>
      <c r="Z553" s="194"/>
      <c r="AA553" s="194"/>
      <c r="AB553" s="194"/>
      <c r="AC553" s="194"/>
      <c r="AD553" s="194"/>
      <c r="AE553" s="194"/>
      <c r="AF553" s="194"/>
      <c r="AG553" s="194"/>
      <c r="AH553" s="194"/>
      <c r="AI553" s="194"/>
      <c r="AJ553" s="194"/>
      <c r="AK553" s="194"/>
      <c r="AL553" s="194"/>
      <c r="AM553" s="194"/>
      <c r="AN553" s="194"/>
      <c r="AO553" s="194"/>
      <c r="AP553" s="194"/>
      <c r="AQ553" s="194"/>
      <c r="AR553" s="194"/>
      <c r="AS553" s="194"/>
      <c r="AT553" s="194"/>
      <c r="AU553" s="194"/>
      <c r="AV553" s="194"/>
      <c r="AW553" s="194"/>
      <c r="AX553" s="194"/>
      <c r="AY553" s="194"/>
      <c r="AZ553" s="194"/>
      <c r="BA553" s="194"/>
      <c r="BB553" s="194"/>
      <c r="BC553" s="194"/>
      <c r="BD553" s="194"/>
      <c r="BE553" s="194"/>
      <c r="BF553" s="194"/>
      <c r="BG553" s="194"/>
      <c r="BH553" s="194"/>
      <c r="BI553" s="194"/>
      <c r="BJ553" s="194"/>
      <c r="BK553" s="194"/>
      <c r="BL553" s="194"/>
      <c r="BM553" s="194"/>
      <c r="BN553" s="194"/>
      <c r="BO553" s="194"/>
      <c r="BP553" s="194"/>
      <c r="BQ553" s="194"/>
    </row>
    <row r="554" spans="1:69" x14ac:dyDescent="0.25">
      <c r="A554" s="194"/>
      <c r="B554" s="194"/>
      <c r="C554" s="194"/>
      <c r="D554" s="194"/>
      <c r="E554" s="194"/>
      <c r="F554" s="194"/>
      <c r="G554" s="194"/>
      <c r="H554" s="194"/>
      <c r="I554" s="194"/>
      <c r="J554" s="194"/>
      <c r="K554" s="194"/>
      <c r="L554" s="194"/>
      <c r="M554" s="194"/>
      <c r="N554" s="194"/>
      <c r="O554" s="194"/>
      <c r="P554" s="194"/>
      <c r="Q554" s="194"/>
      <c r="R554" s="194"/>
      <c r="S554" s="194"/>
      <c r="T554" s="194"/>
      <c r="U554" s="194"/>
      <c r="V554" s="194"/>
      <c r="W554" s="194"/>
      <c r="X554" s="194"/>
      <c r="Y554" s="194"/>
      <c r="Z554" s="194"/>
      <c r="AA554" s="194"/>
      <c r="AB554" s="194"/>
      <c r="AC554" s="194"/>
      <c r="AD554" s="194"/>
      <c r="AE554" s="194"/>
      <c r="AF554" s="194"/>
      <c r="AG554" s="194"/>
      <c r="AH554" s="194"/>
      <c r="AI554" s="194"/>
      <c r="AJ554" s="194"/>
      <c r="AK554" s="194"/>
      <c r="AL554" s="194"/>
      <c r="AM554" s="194"/>
      <c r="AN554" s="194"/>
      <c r="AO554" s="194"/>
      <c r="AP554" s="194"/>
      <c r="AQ554" s="194"/>
      <c r="AR554" s="194"/>
      <c r="AS554" s="194"/>
      <c r="AT554" s="194"/>
      <c r="AU554" s="194"/>
      <c r="AV554" s="194"/>
      <c r="AW554" s="194"/>
      <c r="AX554" s="194"/>
      <c r="AY554" s="194"/>
      <c r="AZ554" s="194"/>
      <c r="BA554" s="194"/>
      <c r="BB554" s="194"/>
      <c r="BC554" s="194"/>
      <c r="BD554" s="194"/>
      <c r="BE554" s="194"/>
      <c r="BF554" s="194"/>
      <c r="BG554" s="194"/>
      <c r="BH554" s="194"/>
      <c r="BI554" s="194"/>
      <c r="BJ554" s="194"/>
      <c r="BK554" s="194"/>
      <c r="BL554" s="194"/>
      <c r="BM554" s="194"/>
      <c r="BN554" s="194"/>
      <c r="BO554" s="194"/>
      <c r="BP554" s="194"/>
      <c r="BQ554" s="194"/>
    </row>
    <row r="555" spans="1:69" x14ac:dyDescent="0.25">
      <c r="A555" s="194"/>
      <c r="B555" s="194"/>
      <c r="C555" s="194"/>
      <c r="D555" s="194"/>
      <c r="E555" s="194"/>
      <c r="F555" s="194"/>
      <c r="G555" s="194"/>
      <c r="H555" s="194"/>
      <c r="I555" s="194"/>
      <c r="J555" s="194"/>
      <c r="K555" s="194"/>
      <c r="L555" s="194"/>
      <c r="M555" s="194"/>
      <c r="N555" s="194"/>
      <c r="O555" s="194"/>
      <c r="P555" s="194"/>
      <c r="Q555" s="194"/>
      <c r="R555" s="194"/>
      <c r="S555" s="194"/>
      <c r="T555" s="194"/>
      <c r="U555" s="194"/>
      <c r="V555" s="194"/>
      <c r="W555" s="194"/>
      <c r="X555" s="194"/>
      <c r="Y555" s="194"/>
      <c r="Z555" s="194"/>
      <c r="AA555" s="194"/>
      <c r="AB555" s="194"/>
      <c r="AC555" s="194"/>
      <c r="AD555" s="194"/>
      <c r="AE555" s="194"/>
      <c r="AF555" s="194"/>
      <c r="AG555" s="194"/>
      <c r="AH555" s="194"/>
      <c r="AI555" s="194"/>
      <c r="AJ555" s="194"/>
      <c r="AK555" s="194"/>
      <c r="AL555" s="194"/>
      <c r="AM555" s="194"/>
      <c r="AN555" s="194"/>
      <c r="AO555" s="194"/>
      <c r="AP555" s="194"/>
      <c r="AQ555" s="194"/>
      <c r="AR555" s="194"/>
      <c r="AS555" s="194"/>
      <c r="AT555" s="194"/>
      <c r="AU555" s="194"/>
      <c r="AV555" s="194"/>
      <c r="AW555" s="194"/>
      <c r="AX555" s="194"/>
      <c r="AY555" s="194"/>
      <c r="AZ555" s="194"/>
      <c r="BA555" s="194"/>
      <c r="BB555" s="194"/>
      <c r="BC555" s="194"/>
      <c r="BD555" s="194"/>
      <c r="BE555" s="194"/>
      <c r="BF555" s="194"/>
      <c r="BG555" s="194"/>
      <c r="BH555" s="194"/>
      <c r="BI555" s="194"/>
      <c r="BJ555" s="194"/>
      <c r="BK555" s="194"/>
      <c r="BL555" s="194"/>
      <c r="BM555" s="194"/>
      <c r="BN555" s="194"/>
      <c r="BO555" s="194"/>
      <c r="BP555" s="194"/>
      <c r="BQ555" s="194"/>
    </row>
    <row r="556" spans="1:69" x14ac:dyDescent="0.25">
      <c r="A556" s="194"/>
      <c r="B556" s="194"/>
      <c r="C556" s="194"/>
      <c r="D556" s="194"/>
      <c r="E556" s="194"/>
      <c r="F556" s="194"/>
      <c r="G556" s="194"/>
      <c r="H556" s="194"/>
      <c r="I556" s="194"/>
      <c r="J556" s="194"/>
      <c r="K556" s="194"/>
      <c r="L556" s="194"/>
      <c r="M556" s="194"/>
      <c r="N556" s="194"/>
      <c r="O556" s="194"/>
      <c r="P556" s="194"/>
      <c r="Q556" s="194"/>
      <c r="R556" s="194"/>
      <c r="S556" s="194"/>
      <c r="T556" s="194"/>
      <c r="U556" s="194"/>
      <c r="V556" s="194"/>
      <c r="W556" s="194"/>
      <c r="X556" s="194"/>
      <c r="Y556" s="194"/>
      <c r="Z556" s="194"/>
      <c r="AA556" s="194"/>
      <c r="AB556" s="194"/>
      <c r="AC556" s="194"/>
      <c r="AD556" s="194"/>
      <c r="AE556" s="194"/>
      <c r="AF556" s="194"/>
      <c r="AG556" s="194"/>
      <c r="AH556" s="194"/>
      <c r="AI556" s="194"/>
      <c r="AJ556" s="194"/>
      <c r="AK556" s="194"/>
      <c r="AL556" s="194"/>
      <c r="AM556" s="194"/>
      <c r="AN556" s="194"/>
      <c r="AO556" s="194"/>
      <c r="AP556" s="194"/>
      <c r="AQ556" s="194"/>
      <c r="AR556" s="194"/>
      <c r="AS556" s="194"/>
      <c r="AT556" s="194"/>
      <c r="AU556" s="194"/>
      <c r="AV556" s="194"/>
      <c r="AW556" s="194"/>
      <c r="AX556" s="194"/>
      <c r="AY556" s="194"/>
      <c r="AZ556" s="194"/>
      <c r="BA556" s="194"/>
      <c r="BB556" s="194"/>
      <c r="BC556" s="194"/>
      <c r="BD556" s="194"/>
      <c r="BE556" s="194"/>
      <c r="BF556" s="194"/>
      <c r="BG556" s="194"/>
      <c r="BH556" s="194"/>
      <c r="BI556" s="194"/>
      <c r="BJ556" s="194"/>
      <c r="BK556" s="194"/>
      <c r="BL556" s="194"/>
      <c r="BM556" s="194"/>
      <c r="BN556" s="194"/>
      <c r="BO556" s="194"/>
      <c r="BP556" s="194"/>
      <c r="BQ556" s="194"/>
    </row>
    <row r="557" spans="1:69" x14ac:dyDescent="0.25">
      <c r="A557" s="194"/>
      <c r="B557" s="194"/>
      <c r="C557" s="194"/>
      <c r="D557" s="194"/>
      <c r="E557" s="194"/>
      <c r="F557" s="194"/>
      <c r="G557" s="194"/>
      <c r="H557" s="194"/>
      <c r="I557" s="194"/>
      <c r="J557" s="194"/>
      <c r="K557" s="194"/>
      <c r="L557" s="194"/>
      <c r="M557" s="194"/>
      <c r="N557" s="194"/>
      <c r="O557" s="194"/>
      <c r="P557" s="194"/>
      <c r="Q557" s="194"/>
      <c r="R557" s="194"/>
      <c r="S557" s="194"/>
      <c r="T557" s="194"/>
      <c r="U557" s="194"/>
      <c r="V557" s="194"/>
      <c r="W557" s="194"/>
      <c r="X557" s="194"/>
      <c r="Y557" s="194"/>
      <c r="Z557" s="194"/>
      <c r="AA557" s="194"/>
      <c r="AB557" s="194"/>
      <c r="AC557" s="194"/>
      <c r="AD557" s="194"/>
      <c r="AE557" s="194"/>
      <c r="AF557" s="194"/>
      <c r="AG557" s="194"/>
      <c r="AH557" s="194"/>
      <c r="AI557" s="194"/>
      <c r="AJ557" s="194"/>
      <c r="AK557" s="194"/>
      <c r="AL557" s="194"/>
      <c r="AM557" s="194"/>
      <c r="AN557" s="194"/>
      <c r="AO557" s="194"/>
      <c r="AP557" s="194"/>
      <c r="AQ557" s="194"/>
      <c r="AR557" s="194"/>
      <c r="AS557" s="194"/>
      <c r="AT557" s="194"/>
      <c r="AU557" s="194"/>
      <c r="AV557" s="194"/>
      <c r="AW557" s="194"/>
      <c r="AX557" s="194"/>
      <c r="AY557" s="194"/>
      <c r="AZ557" s="194"/>
      <c r="BA557" s="194"/>
      <c r="BB557" s="194"/>
      <c r="BC557" s="194"/>
      <c r="BD557" s="194"/>
      <c r="BE557" s="194"/>
      <c r="BF557" s="194"/>
      <c r="BG557" s="194"/>
      <c r="BH557" s="194"/>
      <c r="BI557" s="194"/>
      <c r="BJ557" s="194"/>
      <c r="BK557" s="194"/>
      <c r="BL557" s="194"/>
      <c r="BM557" s="194"/>
      <c r="BN557" s="194"/>
      <c r="BO557" s="194"/>
      <c r="BP557" s="194"/>
      <c r="BQ557" s="194"/>
    </row>
    <row r="558" spans="1:69" x14ac:dyDescent="0.25">
      <c r="A558" s="194"/>
      <c r="B558" s="194"/>
      <c r="C558" s="194"/>
      <c r="D558" s="194"/>
      <c r="E558" s="194"/>
      <c r="F558" s="194"/>
      <c r="G558" s="194"/>
      <c r="H558" s="194"/>
      <c r="I558" s="194"/>
      <c r="J558" s="194"/>
      <c r="K558" s="194"/>
      <c r="L558" s="194"/>
      <c r="M558" s="194"/>
      <c r="N558" s="194"/>
      <c r="O558" s="194"/>
      <c r="P558" s="194"/>
      <c r="Q558" s="194"/>
      <c r="R558" s="194"/>
      <c r="S558" s="194"/>
      <c r="T558" s="194"/>
      <c r="U558" s="194"/>
      <c r="V558" s="194"/>
      <c r="W558" s="194"/>
      <c r="X558" s="194"/>
      <c r="Y558" s="194"/>
      <c r="Z558" s="194"/>
      <c r="AA558" s="194"/>
      <c r="AB558" s="194"/>
      <c r="AC558" s="194"/>
      <c r="AD558" s="194"/>
      <c r="AE558" s="194"/>
      <c r="AF558" s="194"/>
      <c r="AG558" s="194"/>
      <c r="AH558" s="194"/>
      <c r="AI558" s="194"/>
      <c r="AJ558" s="194"/>
      <c r="AK558" s="194"/>
      <c r="AL558" s="194"/>
      <c r="AM558" s="194"/>
      <c r="AN558" s="194"/>
      <c r="AO558" s="194"/>
      <c r="AP558" s="194"/>
      <c r="AQ558" s="194"/>
      <c r="AR558" s="194"/>
      <c r="AS558" s="194"/>
      <c r="AT558" s="194"/>
      <c r="AU558" s="194"/>
      <c r="AV558" s="194"/>
      <c r="AW558" s="194"/>
      <c r="AX558" s="194"/>
      <c r="AY558" s="194"/>
      <c r="AZ558" s="194"/>
      <c r="BA558" s="194"/>
      <c r="BB558" s="194"/>
      <c r="BC558" s="194"/>
      <c r="BD558" s="194"/>
      <c r="BE558" s="194"/>
      <c r="BF558" s="194"/>
      <c r="BG558" s="194"/>
      <c r="BH558" s="194"/>
      <c r="BI558" s="194"/>
      <c r="BJ558" s="194"/>
      <c r="BK558" s="194"/>
      <c r="BL558" s="194"/>
      <c r="BM558" s="194"/>
      <c r="BN558" s="194"/>
      <c r="BO558" s="194"/>
      <c r="BP558" s="194"/>
      <c r="BQ558" s="194"/>
    </row>
    <row r="559" spans="1:69" x14ac:dyDescent="0.25">
      <c r="A559" s="194"/>
      <c r="B559" s="194"/>
      <c r="C559" s="194"/>
      <c r="D559" s="194"/>
      <c r="E559" s="194"/>
      <c r="F559" s="194"/>
      <c r="G559" s="194"/>
      <c r="H559" s="194"/>
      <c r="I559" s="194"/>
      <c r="J559" s="194"/>
      <c r="K559" s="194"/>
      <c r="L559" s="194"/>
      <c r="M559" s="194"/>
      <c r="N559" s="194"/>
      <c r="O559" s="194"/>
      <c r="P559" s="194"/>
      <c r="Q559" s="194"/>
      <c r="R559" s="194"/>
      <c r="S559" s="194"/>
      <c r="T559" s="194"/>
      <c r="U559" s="194"/>
      <c r="V559" s="194"/>
      <c r="W559" s="194"/>
      <c r="X559" s="194"/>
      <c r="Y559" s="194"/>
      <c r="Z559" s="194"/>
      <c r="AA559" s="194"/>
      <c r="AB559" s="194"/>
      <c r="AC559" s="194"/>
      <c r="AD559" s="194"/>
      <c r="AE559" s="194"/>
      <c r="AF559" s="194"/>
      <c r="AG559" s="194"/>
      <c r="AH559" s="194"/>
      <c r="AI559" s="194"/>
      <c r="AJ559" s="194"/>
      <c r="AK559" s="194"/>
      <c r="AL559" s="194"/>
      <c r="AM559" s="194"/>
      <c r="AN559" s="194"/>
      <c r="AO559" s="194"/>
      <c r="AP559" s="194"/>
      <c r="AQ559" s="194"/>
      <c r="AR559" s="194"/>
      <c r="AS559" s="194"/>
      <c r="AT559" s="194"/>
      <c r="AU559" s="194"/>
      <c r="AV559" s="194"/>
      <c r="AW559" s="194"/>
      <c r="AX559" s="194"/>
      <c r="AY559" s="194"/>
      <c r="AZ559" s="194"/>
      <c r="BA559" s="194"/>
      <c r="BB559" s="194"/>
      <c r="BC559" s="194"/>
      <c r="BD559" s="194"/>
      <c r="BE559" s="194"/>
      <c r="BF559" s="194"/>
      <c r="BG559" s="194"/>
      <c r="BH559" s="194"/>
      <c r="BI559" s="194"/>
      <c r="BJ559" s="194"/>
      <c r="BK559" s="194"/>
      <c r="BL559" s="194"/>
      <c r="BM559" s="194"/>
      <c r="BN559" s="194"/>
      <c r="BO559" s="194"/>
      <c r="BP559" s="194"/>
      <c r="BQ559" s="194"/>
    </row>
    <row r="560" spans="1:69" x14ac:dyDescent="0.25">
      <c r="A560" s="194"/>
      <c r="B560" s="194"/>
      <c r="C560" s="194"/>
      <c r="D560" s="194"/>
      <c r="E560" s="194"/>
      <c r="F560" s="194"/>
      <c r="G560" s="194"/>
      <c r="H560" s="194"/>
      <c r="I560" s="194"/>
      <c r="J560" s="194"/>
      <c r="K560" s="194"/>
      <c r="L560" s="194"/>
      <c r="M560" s="194"/>
      <c r="N560" s="194"/>
      <c r="O560" s="194"/>
      <c r="P560" s="194"/>
      <c r="Q560" s="194"/>
      <c r="R560" s="194"/>
      <c r="S560" s="194"/>
      <c r="T560" s="194"/>
      <c r="U560" s="194"/>
      <c r="V560" s="194"/>
      <c r="W560" s="194"/>
      <c r="X560" s="194"/>
      <c r="Y560" s="194"/>
      <c r="Z560" s="194"/>
      <c r="AA560" s="194"/>
      <c r="AB560" s="194"/>
      <c r="AC560" s="194"/>
      <c r="AD560" s="194"/>
      <c r="AE560" s="194"/>
      <c r="AF560" s="194"/>
      <c r="AG560" s="194"/>
      <c r="AH560" s="194"/>
      <c r="AI560" s="194"/>
      <c r="AJ560" s="194"/>
      <c r="AK560" s="194"/>
      <c r="AL560" s="194"/>
      <c r="AM560" s="194"/>
      <c r="AN560" s="194"/>
      <c r="AO560" s="194"/>
      <c r="AP560" s="194"/>
      <c r="AQ560" s="194"/>
      <c r="AR560" s="194"/>
      <c r="AS560" s="194"/>
      <c r="AT560" s="194"/>
      <c r="AU560" s="194"/>
      <c r="AV560" s="194"/>
      <c r="AW560" s="194"/>
      <c r="AX560" s="194"/>
      <c r="AY560" s="194"/>
      <c r="AZ560" s="194"/>
      <c r="BA560" s="194"/>
      <c r="BB560" s="194"/>
      <c r="BC560" s="194"/>
      <c r="BD560" s="194"/>
      <c r="BE560" s="194"/>
      <c r="BF560" s="194"/>
      <c r="BG560" s="194"/>
      <c r="BH560" s="194"/>
      <c r="BI560" s="194"/>
      <c r="BJ560" s="194"/>
      <c r="BK560" s="194"/>
      <c r="BL560" s="194"/>
      <c r="BM560" s="194"/>
      <c r="BN560" s="194"/>
      <c r="BO560" s="194"/>
      <c r="BP560" s="194"/>
      <c r="BQ560" s="194"/>
    </row>
    <row r="561" spans="1:69" x14ac:dyDescent="0.25">
      <c r="A561" s="194"/>
      <c r="B561" s="194"/>
      <c r="C561" s="194"/>
      <c r="D561" s="194"/>
      <c r="E561" s="194"/>
      <c r="F561" s="194"/>
      <c r="G561" s="194"/>
      <c r="H561" s="194"/>
      <c r="I561" s="194"/>
      <c r="J561" s="194"/>
      <c r="K561" s="194"/>
      <c r="L561" s="194"/>
      <c r="M561" s="194"/>
      <c r="N561" s="194"/>
      <c r="O561" s="194"/>
      <c r="P561" s="194"/>
      <c r="Q561" s="194"/>
      <c r="R561" s="194"/>
      <c r="S561" s="194"/>
      <c r="T561" s="194"/>
      <c r="U561" s="194"/>
      <c r="V561" s="194"/>
      <c r="W561" s="194"/>
      <c r="X561" s="194"/>
      <c r="Y561" s="194"/>
      <c r="Z561" s="194"/>
      <c r="AA561" s="194"/>
      <c r="AB561" s="194"/>
      <c r="AC561" s="194"/>
      <c r="AD561" s="194"/>
      <c r="AE561" s="194"/>
      <c r="AF561" s="194"/>
      <c r="AG561" s="194"/>
      <c r="AH561" s="194"/>
      <c r="AI561" s="194"/>
      <c r="AJ561" s="194"/>
      <c r="AK561" s="194"/>
      <c r="AL561" s="194"/>
      <c r="AM561" s="194"/>
      <c r="AN561" s="194"/>
      <c r="AO561" s="194"/>
      <c r="AP561" s="194"/>
      <c r="AQ561" s="194"/>
      <c r="AR561" s="194"/>
      <c r="AS561" s="194"/>
      <c r="AT561" s="194"/>
      <c r="AU561" s="194"/>
      <c r="AV561" s="194"/>
      <c r="AW561" s="194"/>
      <c r="AX561" s="194"/>
      <c r="AY561" s="194"/>
      <c r="AZ561" s="194"/>
      <c r="BA561" s="194"/>
      <c r="BB561" s="194"/>
      <c r="BC561" s="194"/>
      <c r="BD561" s="194"/>
      <c r="BE561" s="194"/>
      <c r="BF561" s="194"/>
      <c r="BG561" s="194"/>
      <c r="BH561" s="194"/>
      <c r="BI561" s="194"/>
      <c r="BJ561" s="194"/>
      <c r="BK561" s="194"/>
      <c r="BL561" s="194"/>
      <c r="BM561" s="194"/>
      <c r="BN561" s="194"/>
      <c r="BO561" s="194"/>
      <c r="BP561" s="194"/>
      <c r="BQ561" s="194"/>
    </row>
    <row r="562" spans="1:69" x14ac:dyDescent="0.25">
      <c r="A562" s="194"/>
      <c r="B562" s="194"/>
      <c r="C562" s="194"/>
      <c r="D562" s="194"/>
      <c r="E562" s="194"/>
      <c r="F562" s="194"/>
      <c r="G562" s="194"/>
      <c r="H562" s="194"/>
      <c r="I562" s="194"/>
      <c r="J562" s="194"/>
      <c r="K562" s="194"/>
      <c r="L562" s="194"/>
      <c r="M562" s="194"/>
      <c r="N562" s="194"/>
      <c r="O562" s="194"/>
      <c r="P562" s="194"/>
      <c r="Q562" s="194"/>
      <c r="R562" s="194"/>
      <c r="S562" s="194"/>
      <c r="T562" s="194"/>
      <c r="U562" s="194"/>
      <c r="V562" s="194"/>
      <c r="W562" s="194"/>
      <c r="X562" s="194"/>
      <c r="Y562" s="194"/>
      <c r="Z562" s="194"/>
      <c r="AA562" s="194"/>
      <c r="AB562" s="194"/>
      <c r="AC562" s="194"/>
      <c r="AD562" s="194"/>
      <c r="AE562" s="194"/>
      <c r="AF562" s="194"/>
      <c r="AG562" s="194"/>
      <c r="AH562" s="194"/>
      <c r="AI562" s="194"/>
      <c r="AJ562" s="194"/>
      <c r="AK562" s="194"/>
      <c r="AL562" s="194"/>
      <c r="AM562" s="194"/>
      <c r="AN562" s="194"/>
      <c r="AO562" s="194"/>
      <c r="AP562" s="194"/>
      <c r="AQ562" s="194"/>
      <c r="AR562" s="194"/>
      <c r="AS562" s="194"/>
      <c r="AT562" s="194"/>
      <c r="AU562" s="194"/>
      <c r="AV562" s="194"/>
      <c r="AW562" s="194"/>
      <c r="AX562" s="194"/>
      <c r="AY562" s="194"/>
      <c r="AZ562" s="194"/>
      <c r="BA562" s="194"/>
      <c r="BB562" s="194"/>
      <c r="BC562" s="194"/>
      <c r="BD562" s="194"/>
      <c r="BE562" s="194"/>
      <c r="BF562" s="194"/>
      <c r="BG562" s="194"/>
      <c r="BH562" s="194"/>
      <c r="BI562" s="194"/>
      <c r="BJ562" s="194"/>
      <c r="BK562" s="194"/>
      <c r="BL562" s="194"/>
      <c r="BM562" s="194"/>
      <c r="BN562" s="194"/>
      <c r="BO562" s="194"/>
      <c r="BP562" s="194"/>
      <c r="BQ562" s="194"/>
    </row>
    <row r="563" spans="1:69" x14ac:dyDescent="0.25">
      <c r="A563" s="194"/>
      <c r="B563" s="194"/>
      <c r="C563" s="194"/>
      <c r="D563" s="194"/>
      <c r="E563" s="194"/>
      <c r="F563" s="194"/>
      <c r="G563" s="194"/>
      <c r="H563" s="194"/>
      <c r="I563" s="194"/>
      <c r="J563" s="194"/>
      <c r="K563" s="194"/>
      <c r="L563" s="194"/>
      <c r="M563" s="194"/>
      <c r="N563" s="194"/>
      <c r="O563" s="194"/>
      <c r="P563" s="194"/>
      <c r="Q563" s="194"/>
      <c r="R563" s="194"/>
      <c r="S563" s="194"/>
      <c r="T563" s="194"/>
      <c r="U563" s="194"/>
      <c r="V563" s="194"/>
      <c r="W563" s="194"/>
      <c r="X563" s="194"/>
      <c r="Y563" s="194"/>
      <c r="Z563" s="194"/>
      <c r="AA563" s="194"/>
      <c r="AB563" s="194"/>
      <c r="AC563" s="194"/>
      <c r="AD563" s="194"/>
      <c r="AE563" s="194"/>
      <c r="AF563" s="194"/>
      <c r="AG563" s="194"/>
      <c r="AH563" s="194"/>
      <c r="AI563" s="194"/>
      <c r="AJ563" s="194"/>
      <c r="AK563" s="194"/>
      <c r="AL563" s="194"/>
      <c r="AM563" s="194"/>
      <c r="AN563" s="194"/>
      <c r="AO563" s="194"/>
      <c r="AP563" s="194"/>
      <c r="AQ563" s="194"/>
      <c r="AR563" s="194"/>
      <c r="AS563" s="194"/>
      <c r="AT563" s="194"/>
      <c r="AU563" s="194"/>
      <c r="AV563" s="194"/>
      <c r="AW563" s="194"/>
      <c r="AX563" s="194"/>
      <c r="AY563" s="194"/>
      <c r="AZ563" s="194"/>
      <c r="BA563" s="194"/>
      <c r="BB563" s="194"/>
      <c r="BC563" s="194"/>
      <c r="BD563" s="194"/>
      <c r="BE563" s="194"/>
      <c r="BF563" s="194"/>
      <c r="BG563" s="194"/>
      <c r="BH563" s="194"/>
      <c r="BI563" s="194"/>
      <c r="BJ563" s="194"/>
      <c r="BK563" s="194"/>
      <c r="BL563" s="194"/>
      <c r="BM563" s="194"/>
      <c r="BN563" s="194"/>
      <c r="BO563" s="194"/>
      <c r="BP563" s="194"/>
      <c r="BQ563" s="194"/>
    </row>
    <row r="564" spans="1:69" x14ac:dyDescent="0.25">
      <c r="A564" s="194"/>
      <c r="B564" s="194"/>
      <c r="C564" s="194"/>
      <c r="D564" s="194"/>
      <c r="E564" s="194"/>
      <c r="F564" s="194"/>
      <c r="G564" s="194"/>
      <c r="H564" s="194"/>
      <c r="I564" s="194"/>
      <c r="J564" s="194"/>
      <c r="K564" s="194"/>
      <c r="L564" s="194"/>
      <c r="M564" s="194"/>
      <c r="N564" s="194"/>
      <c r="O564" s="194"/>
      <c r="P564" s="194"/>
      <c r="Q564" s="194"/>
      <c r="R564" s="194"/>
      <c r="S564" s="194"/>
      <c r="T564" s="194"/>
      <c r="U564" s="194"/>
      <c r="V564" s="194"/>
      <c r="W564" s="194"/>
      <c r="X564" s="194"/>
      <c r="Y564" s="194"/>
      <c r="Z564" s="194"/>
      <c r="AA564" s="194"/>
      <c r="AB564" s="194"/>
      <c r="AC564" s="194"/>
      <c r="AD564" s="194"/>
      <c r="AE564" s="194"/>
      <c r="AF564" s="194"/>
      <c r="AG564" s="194"/>
      <c r="AH564" s="194"/>
      <c r="AI564" s="194"/>
      <c r="AJ564" s="194"/>
      <c r="AK564" s="194"/>
      <c r="AL564" s="194"/>
      <c r="AM564" s="194"/>
      <c r="AN564" s="194"/>
      <c r="AO564" s="194"/>
      <c r="AP564" s="194"/>
      <c r="AQ564" s="194"/>
      <c r="AR564" s="194"/>
      <c r="AS564" s="194"/>
      <c r="AT564" s="194"/>
      <c r="AU564" s="194"/>
      <c r="AV564" s="194"/>
      <c r="AW564" s="194"/>
      <c r="AX564" s="194"/>
      <c r="AY564" s="194"/>
      <c r="AZ564" s="194"/>
      <c r="BA564" s="194"/>
      <c r="BB564" s="194"/>
      <c r="BC564" s="194"/>
      <c r="BD564" s="194"/>
      <c r="BE564" s="194"/>
      <c r="BF564" s="194"/>
      <c r="BG564" s="194"/>
      <c r="BH564" s="194"/>
      <c r="BI564" s="194"/>
      <c r="BJ564" s="194"/>
      <c r="BK564" s="194"/>
      <c r="BL564" s="194"/>
      <c r="BM564" s="194"/>
      <c r="BN564" s="194"/>
      <c r="BO564" s="194"/>
      <c r="BP564" s="194"/>
      <c r="BQ564" s="194"/>
    </row>
    <row r="565" spans="1:69" x14ac:dyDescent="0.25">
      <c r="A565" s="194"/>
      <c r="B565" s="194"/>
      <c r="C565" s="194"/>
      <c r="D565" s="194"/>
      <c r="E565" s="194"/>
      <c r="F565" s="194"/>
      <c r="G565" s="194"/>
      <c r="H565" s="194"/>
      <c r="I565" s="194"/>
      <c r="J565" s="194"/>
      <c r="K565" s="194"/>
      <c r="L565" s="194"/>
      <c r="M565" s="194"/>
      <c r="N565" s="194"/>
      <c r="O565" s="194"/>
      <c r="P565" s="194"/>
      <c r="Q565" s="194"/>
      <c r="R565" s="194"/>
      <c r="S565" s="194"/>
      <c r="T565" s="194"/>
      <c r="U565" s="194"/>
      <c r="V565" s="194"/>
      <c r="W565" s="194"/>
      <c r="X565" s="194"/>
      <c r="Y565" s="194"/>
      <c r="Z565" s="194"/>
      <c r="AA565" s="194"/>
      <c r="AB565" s="194"/>
      <c r="AC565" s="194"/>
      <c r="AD565" s="194"/>
      <c r="AE565" s="194"/>
      <c r="AF565" s="194"/>
      <c r="AG565" s="194"/>
      <c r="AH565" s="194"/>
      <c r="AI565" s="194"/>
      <c r="AJ565" s="194"/>
      <c r="AK565" s="194"/>
      <c r="AL565" s="194"/>
      <c r="AM565" s="194"/>
      <c r="AN565" s="194"/>
      <c r="AO565" s="194"/>
      <c r="AP565" s="194"/>
      <c r="AQ565" s="194"/>
      <c r="AR565" s="194"/>
      <c r="AS565" s="194"/>
      <c r="AT565" s="194"/>
      <c r="AU565" s="194"/>
      <c r="AV565" s="194"/>
      <c r="AW565" s="194"/>
      <c r="AX565" s="194"/>
      <c r="AY565" s="194"/>
      <c r="AZ565" s="194"/>
      <c r="BA565" s="194"/>
      <c r="BB565" s="194"/>
      <c r="BC565" s="194"/>
      <c r="BD565" s="194"/>
      <c r="BE565" s="194"/>
      <c r="BF565" s="194"/>
      <c r="BG565" s="194"/>
      <c r="BH565" s="194"/>
      <c r="BI565" s="194"/>
      <c r="BJ565" s="194"/>
      <c r="BK565" s="194"/>
      <c r="BL565" s="194"/>
      <c r="BM565" s="194"/>
      <c r="BN565" s="194"/>
      <c r="BO565" s="194"/>
      <c r="BP565" s="194"/>
      <c r="BQ565" s="194"/>
    </row>
    <row r="566" spans="1:69" x14ac:dyDescent="0.25">
      <c r="A566" s="194"/>
      <c r="B566" s="194"/>
      <c r="C566" s="194"/>
      <c r="D566" s="194"/>
      <c r="E566" s="194"/>
      <c r="F566" s="194"/>
      <c r="G566" s="194"/>
      <c r="H566" s="194"/>
      <c r="I566" s="194"/>
      <c r="J566" s="194"/>
      <c r="K566" s="194"/>
      <c r="L566" s="194"/>
      <c r="M566" s="194"/>
      <c r="N566" s="194"/>
      <c r="O566" s="194"/>
      <c r="P566" s="194"/>
      <c r="Q566" s="194"/>
      <c r="R566" s="194"/>
      <c r="S566" s="194"/>
      <c r="T566" s="194"/>
      <c r="U566" s="194"/>
      <c r="V566" s="194"/>
      <c r="W566" s="194"/>
      <c r="X566" s="194"/>
      <c r="Y566" s="194"/>
      <c r="Z566" s="194"/>
      <c r="AA566" s="194"/>
      <c r="AB566" s="194"/>
      <c r="AC566" s="194"/>
      <c r="AD566" s="194"/>
      <c r="AE566" s="194"/>
      <c r="AF566" s="194"/>
      <c r="AG566" s="194"/>
      <c r="AH566" s="194"/>
      <c r="AI566" s="194"/>
      <c r="AJ566" s="194"/>
      <c r="AK566" s="194"/>
      <c r="AL566" s="194"/>
      <c r="AM566" s="194"/>
      <c r="AN566" s="194"/>
      <c r="AO566" s="194"/>
      <c r="AP566" s="194"/>
      <c r="AQ566" s="194"/>
      <c r="AR566" s="194"/>
      <c r="AS566" s="194"/>
      <c r="AT566" s="194"/>
      <c r="AU566" s="194"/>
      <c r="AV566" s="194"/>
      <c r="AW566" s="194"/>
      <c r="AX566" s="194"/>
      <c r="AY566" s="194"/>
      <c r="AZ566" s="194"/>
      <c r="BA566" s="194"/>
      <c r="BB566" s="194"/>
      <c r="BC566" s="194"/>
      <c r="BD566" s="194"/>
      <c r="BE566" s="194"/>
      <c r="BF566" s="194"/>
      <c r="BG566" s="194"/>
      <c r="BH566" s="194"/>
      <c r="BI566" s="194"/>
      <c r="BJ566" s="194"/>
      <c r="BK566" s="194"/>
      <c r="BL566" s="194"/>
      <c r="BM566" s="194"/>
      <c r="BN566" s="194"/>
      <c r="BO566" s="194"/>
      <c r="BP566" s="194"/>
      <c r="BQ566" s="194"/>
    </row>
    <row r="567" spans="1:69" x14ac:dyDescent="0.25">
      <c r="A567" s="194"/>
      <c r="B567" s="194"/>
      <c r="C567" s="194"/>
      <c r="D567" s="194"/>
      <c r="E567" s="194"/>
      <c r="F567" s="194"/>
      <c r="G567" s="194"/>
      <c r="H567" s="194"/>
      <c r="I567" s="194"/>
      <c r="J567" s="194"/>
      <c r="K567" s="194"/>
      <c r="L567" s="194"/>
      <c r="M567" s="194"/>
      <c r="N567" s="194"/>
      <c r="O567" s="194"/>
      <c r="P567" s="194"/>
      <c r="Q567" s="194"/>
      <c r="R567" s="194"/>
      <c r="S567" s="194"/>
      <c r="T567" s="194"/>
      <c r="U567" s="194"/>
      <c r="V567" s="194"/>
      <c r="W567" s="194"/>
      <c r="X567" s="194"/>
      <c r="Y567" s="194"/>
      <c r="Z567" s="194"/>
      <c r="AA567" s="194"/>
      <c r="AB567" s="194"/>
      <c r="AC567" s="194"/>
      <c r="AD567" s="194"/>
      <c r="AE567" s="194"/>
      <c r="AF567" s="194"/>
      <c r="AG567" s="194"/>
      <c r="AH567" s="194"/>
      <c r="AI567" s="194"/>
      <c r="AJ567" s="194"/>
      <c r="AK567" s="194"/>
      <c r="AL567" s="194"/>
      <c r="AM567" s="194"/>
      <c r="AN567" s="194"/>
      <c r="AO567" s="194"/>
      <c r="AP567" s="194"/>
      <c r="AQ567" s="194"/>
      <c r="AR567" s="194"/>
      <c r="AS567" s="194"/>
      <c r="AT567" s="194"/>
      <c r="AU567" s="194"/>
      <c r="AV567" s="194"/>
      <c r="AW567" s="194"/>
      <c r="AX567" s="194"/>
      <c r="AY567" s="194"/>
      <c r="AZ567" s="194"/>
      <c r="BA567" s="194"/>
      <c r="BB567" s="194"/>
      <c r="BC567" s="194"/>
      <c r="BD567" s="194"/>
      <c r="BE567" s="194"/>
      <c r="BF567" s="194"/>
      <c r="BG567" s="194"/>
      <c r="BH567" s="194"/>
      <c r="BI567" s="194"/>
      <c r="BJ567" s="194"/>
      <c r="BK567" s="194"/>
      <c r="BL567" s="194"/>
      <c r="BM567" s="194"/>
      <c r="BN567" s="194"/>
      <c r="BO567" s="194"/>
      <c r="BP567" s="194"/>
      <c r="BQ567" s="194"/>
    </row>
    <row r="568" spans="1:69" x14ac:dyDescent="0.25">
      <c r="A568" s="194"/>
      <c r="B568" s="194"/>
      <c r="C568" s="194"/>
      <c r="D568" s="194"/>
      <c r="E568" s="194"/>
      <c r="F568" s="194"/>
      <c r="G568" s="194"/>
      <c r="H568" s="194"/>
      <c r="I568" s="194"/>
      <c r="J568" s="194"/>
      <c r="K568" s="194"/>
      <c r="L568" s="194"/>
      <c r="M568" s="194"/>
      <c r="N568" s="194"/>
      <c r="O568" s="194"/>
      <c r="P568" s="194"/>
      <c r="Q568" s="194"/>
      <c r="R568" s="194"/>
      <c r="S568" s="194"/>
      <c r="T568" s="194"/>
      <c r="U568" s="194"/>
      <c r="V568" s="194"/>
      <c r="W568" s="194"/>
      <c r="X568" s="194"/>
      <c r="Y568" s="194"/>
      <c r="Z568" s="194"/>
      <c r="AA568" s="194"/>
      <c r="AB568" s="194"/>
      <c r="AC568" s="194"/>
      <c r="AD568" s="194"/>
      <c r="AE568" s="194"/>
      <c r="AF568" s="194"/>
      <c r="AG568" s="194"/>
      <c r="AH568" s="194"/>
      <c r="AI568" s="194"/>
      <c r="AJ568" s="194"/>
      <c r="AK568" s="194"/>
      <c r="AL568" s="194"/>
      <c r="AM568" s="194"/>
      <c r="AN568" s="194"/>
      <c r="AO568" s="194"/>
      <c r="AP568" s="194"/>
      <c r="AQ568" s="194"/>
      <c r="AR568" s="194"/>
      <c r="AS568" s="194"/>
      <c r="AT568" s="194"/>
      <c r="AU568" s="194"/>
      <c r="AV568" s="194"/>
      <c r="AW568" s="194"/>
      <c r="AX568" s="194"/>
      <c r="AY568" s="194"/>
      <c r="AZ568" s="194"/>
      <c r="BA568" s="194"/>
      <c r="BB568" s="194"/>
      <c r="BC568" s="194"/>
      <c r="BD568" s="194"/>
      <c r="BE568" s="194"/>
      <c r="BF568" s="194"/>
      <c r="BG568" s="194"/>
      <c r="BH568" s="194"/>
      <c r="BI568" s="194"/>
      <c r="BJ568" s="194"/>
      <c r="BK568" s="194"/>
      <c r="BL568" s="194"/>
      <c r="BM568" s="194"/>
      <c r="BN568" s="194"/>
      <c r="BO568" s="194"/>
      <c r="BP568" s="194"/>
      <c r="BQ568" s="194"/>
    </row>
    <row r="569" spans="1:69" x14ac:dyDescent="0.25">
      <c r="A569" s="194"/>
      <c r="B569" s="194"/>
      <c r="C569" s="194"/>
      <c r="D569" s="194"/>
      <c r="E569" s="194"/>
      <c r="F569" s="194"/>
      <c r="G569" s="194"/>
      <c r="H569" s="194"/>
      <c r="I569" s="194"/>
      <c r="J569" s="194"/>
      <c r="K569" s="194"/>
      <c r="L569" s="194"/>
      <c r="M569" s="194"/>
      <c r="N569" s="194"/>
      <c r="O569" s="194"/>
      <c r="P569" s="194"/>
      <c r="Q569" s="194"/>
      <c r="R569" s="194"/>
      <c r="S569" s="194"/>
      <c r="T569" s="194"/>
      <c r="U569" s="194"/>
      <c r="V569" s="194"/>
      <c r="W569" s="194"/>
      <c r="X569" s="194"/>
      <c r="Y569" s="194"/>
      <c r="Z569" s="194"/>
      <c r="AA569" s="194"/>
      <c r="AB569" s="194"/>
      <c r="AC569" s="194"/>
      <c r="AD569" s="194"/>
      <c r="AE569" s="194"/>
      <c r="AF569" s="194"/>
      <c r="AG569" s="194"/>
      <c r="AH569" s="194"/>
      <c r="AI569" s="194"/>
      <c r="AJ569" s="194"/>
      <c r="AK569" s="194"/>
      <c r="AL569" s="194"/>
      <c r="AM569" s="194"/>
      <c r="AN569" s="194"/>
      <c r="AO569" s="194"/>
      <c r="AP569" s="194"/>
      <c r="AQ569" s="194"/>
      <c r="AR569" s="194"/>
      <c r="AS569" s="194"/>
      <c r="AT569" s="194"/>
      <c r="AU569" s="194"/>
      <c r="AV569" s="194"/>
      <c r="AW569" s="194"/>
      <c r="AX569" s="194"/>
      <c r="AY569" s="194"/>
      <c r="AZ569" s="194"/>
      <c r="BA569" s="194"/>
      <c r="BB569" s="194"/>
      <c r="BC569" s="194"/>
      <c r="BD569" s="194"/>
      <c r="BE569" s="194"/>
      <c r="BF569" s="194"/>
      <c r="BG569" s="194"/>
      <c r="BH569" s="194"/>
      <c r="BI569" s="194"/>
      <c r="BJ569" s="194"/>
      <c r="BK569" s="194"/>
      <c r="BL569" s="194"/>
      <c r="BM569" s="194"/>
      <c r="BN569" s="194"/>
      <c r="BO569" s="194"/>
      <c r="BP569" s="194"/>
      <c r="BQ569" s="194"/>
    </row>
    <row r="570" spans="1:69" x14ac:dyDescent="0.25">
      <c r="A570" s="194"/>
      <c r="B570" s="194"/>
      <c r="C570" s="194"/>
      <c r="D570" s="194"/>
      <c r="E570" s="194"/>
      <c r="F570" s="194"/>
      <c r="G570" s="194"/>
      <c r="H570" s="194"/>
      <c r="I570" s="194"/>
      <c r="J570" s="194"/>
      <c r="K570" s="194"/>
      <c r="L570" s="194"/>
      <c r="M570" s="194"/>
      <c r="N570" s="194"/>
      <c r="O570" s="194"/>
      <c r="P570" s="194"/>
      <c r="Q570" s="194"/>
      <c r="R570" s="194"/>
      <c r="S570" s="194"/>
      <c r="T570" s="194"/>
      <c r="U570" s="194"/>
      <c r="V570" s="194"/>
      <c r="W570" s="194"/>
      <c r="X570" s="194"/>
      <c r="Y570" s="194"/>
      <c r="Z570" s="194"/>
      <c r="AA570" s="194"/>
      <c r="AB570" s="194"/>
      <c r="AC570" s="194"/>
      <c r="AD570" s="194"/>
      <c r="AE570" s="194"/>
      <c r="AF570" s="194"/>
      <c r="AG570" s="194"/>
      <c r="AH570" s="194"/>
      <c r="AI570" s="194"/>
      <c r="AJ570" s="194"/>
      <c r="AK570" s="194"/>
      <c r="AL570" s="194"/>
      <c r="AM570" s="194"/>
      <c r="AN570" s="194"/>
      <c r="AO570" s="194"/>
      <c r="AP570" s="194"/>
      <c r="AQ570" s="194"/>
      <c r="AR570" s="194"/>
      <c r="AS570" s="194"/>
      <c r="AT570" s="194"/>
      <c r="AU570" s="194"/>
      <c r="AV570" s="194"/>
      <c r="AW570" s="194"/>
      <c r="AX570" s="194"/>
      <c r="AY570" s="194"/>
      <c r="AZ570" s="194"/>
      <c r="BA570" s="194"/>
      <c r="BB570" s="194"/>
      <c r="BC570" s="194"/>
      <c r="BD570" s="194"/>
      <c r="BE570" s="194"/>
      <c r="BF570" s="194"/>
      <c r="BG570" s="194"/>
      <c r="BH570" s="194"/>
      <c r="BI570" s="194"/>
      <c r="BJ570" s="194"/>
      <c r="BK570" s="194"/>
      <c r="BL570" s="194"/>
      <c r="BM570" s="194"/>
      <c r="BN570" s="194"/>
      <c r="BO570" s="194"/>
      <c r="BP570" s="194"/>
      <c r="BQ570" s="194"/>
    </row>
    <row r="571" spans="1:69" x14ac:dyDescent="0.25">
      <c r="A571" s="194"/>
      <c r="B571" s="194"/>
      <c r="C571" s="194"/>
      <c r="D571" s="194"/>
      <c r="E571" s="194"/>
      <c r="F571" s="194"/>
      <c r="G571" s="194"/>
      <c r="H571" s="194"/>
      <c r="I571" s="194"/>
      <c r="J571" s="194"/>
      <c r="K571" s="194"/>
      <c r="L571" s="194"/>
      <c r="M571" s="194"/>
      <c r="N571" s="194"/>
      <c r="O571" s="194"/>
      <c r="P571" s="194"/>
      <c r="Q571" s="194"/>
      <c r="R571" s="194"/>
      <c r="S571" s="194"/>
      <c r="T571" s="194"/>
      <c r="U571" s="194"/>
      <c r="V571" s="194"/>
      <c r="W571" s="194"/>
      <c r="X571" s="194"/>
      <c r="Y571" s="194"/>
      <c r="Z571" s="194"/>
      <c r="AA571" s="194"/>
      <c r="AB571" s="194"/>
      <c r="AC571" s="194"/>
      <c r="AD571" s="194"/>
      <c r="AE571" s="194"/>
      <c r="AF571" s="194"/>
      <c r="AG571" s="194"/>
      <c r="AH571" s="194"/>
      <c r="AI571" s="194"/>
      <c r="AJ571" s="194"/>
      <c r="AK571" s="194"/>
      <c r="AL571" s="194"/>
      <c r="AM571" s="194"/>
      <c r="AN571" s="194"/>
      <c r="AO571" s="194"/>
      <c r="AP571" s="194"/>
      <c r="AQ571" s="194"/>
      <c r="AR571" s="194"/>
      <c r="AS571" s="194"/>
      <c r="AT571" s="194"/>
      <c r="AU571" s="194"/>
      <c r="AV571" s="194"/>
      <c r="AW571" s="194"/>
      <c r="AX571" s="194"/>
      <c r="AY571" s="194"/>
      <c r="AZ571" s="194"/>
      <c r="BA571" s="194"/>
      <c r="BB571" s="194"/>
      <c r="BC571" s="194"/>
      <c r="BD571" s="194"/>
      <c r="BE571" s="194"/>
      <c r="BF571" s="194"/>
      <c r="BG571" s="194"/>
      <c r="BH571" s="194"/>
      <c r="BI571" s="194"/>
      <c r="BJ571" s="194"/>
      <c r="BK571" s="194"/>
      <c r="BL571" s="194"/>
      <c r="BM571" s="194"/>
      <c r="BN571" s="194"/>
      <c r="BO571" s="194"/>
      <c r="BP571" s="194"/>
      <c r="BQ571" s="194"/>
    </row>
    <row r="572" spans="1:69" x14ac:dyDescent="0.25">
      <c r="A572" s="194"/>
      <c r="B572" s="194"/>
      <c r="C572" s="194"/>
      <c r="D572" s="194"/>
      <c r="E572" s="194"/>
      <c r="F572" s="194"/>
      <c r="G572" s="194"/>
      <c r="H572" s="194"/>
      <c r="I572" s="194"/>
      <c r="J572" s="194"/>
      <c r="K572" s="194"/>
      <c r="L572" s="194"/>
      <c r="M572" s="194"/>
      <c r="N572" s="194"/>
      <c r="O572" s="194"/>
      <c r="P572" s="194"/>
      <c r="Q572" s="194"/>
      <c r="R572" s="194"/>
      <c r="S572" s="194"/>
      <c r="T572" s="194"/>
      <c r="U572" s="194"/>
      <c r="V572" s="194"/>
      <c r="W572" s="194"/>
      <c r="X572" s="194"/>
      <c r="Y572" s="194"/>
      <c r="Z572" s="194"/>
      <c r="AA572" s="194"/>
      <c r="AB572" s="194"/>
      <c r="AC572" s="194"/>
      <c r="AD572" s="194"/>
      <c r="AE572" s="194"/>
      <c r="AF572" s="194"/>
      <c r="AG572" s="194"/>
      <c r="AH572" s="194"/>
      <c r="AI572" s="194"/>
      <c r="AJ572" s="194"/>
      <c r="AK572" s="194"/>
      <c r="AL572" s="194"/>
      <c r="AM572" s="194"/>
      <c r="AN572" s="194"/>
      <c r="AO572" s="194"/>
      <c r="AP572" s="194"/>
      <c r="AQ572" s="194"/>
      <c r="AR572" s="194"/>
      <c r="AS572" s="194"/>
      <c r="AT572" s="194"/>
      <c r="AU572" s="194"/>
      <c r="AV572" s="194"/>
      <c r="AW572" s="194"/>
      <c r="AX572" s="194"/>
      <c r="AY572" s="194"/>
      <c r="AZ572" s="194"/>
      <c r="BA572" s="194"/>
      <c r="BB572" s="194"/>
      <c r="BC572" s="194"/>
      <c r="BD572" s="194"/>
      <c r="BE572" s="194"/>
      <c r="BF572" s="194"/>
      <c r="BG572" s="194"/>
      <c r="BH572" s="194"/>
      <c r="BI572" s="194"/>
      <c r="BJ572" s="194"/>
      <c r="BK572" s="194"/>
      <c r="BL572" s="194"/>
      <c r="BM572" s="194"/>
      <c r="BN572" s="194"/>
      <c r="BO572" s="194"/>
      <c r="BP572" s="194"/>
      <c r="BQ572" s="194"/>
    </row>
    <row r="573" spans="1:69" x14ac:dyDescent="0.25">
      <c r="A573" s="194"/>
      <c r="B573" s="194"/>
      <c r="C573" s="194"/>
      <c r="D573" s="194"/>
      <c r="E573" s="194"/>
      <c r="F573" s="194"/>
      <c r="G573" s="194"/>
      <c r="H573" s="194"/>
      <c r="I573" s="194"/>
      <c r="J573" s="194"/>
      <c r="K573" s="194"/>
      <c r="L573" s="194"/>
      <c r="M573" s="194"/>
      <c r="N573" s="194"/>
      <c r="O573" s="194"/>
      <c r="P573" s="194"/>
      <c r="Q573" s="194"/>
      <c r="R573" s="194"/>
      <c r="S573" s="194"/>
      <c r="T573" s="194"/>
      <c r="U573" s="194"/>
      <c r="V573" s="194"/>
      <c r="W573" s="194"/>
      <c r="X573" s="194"/>
      <c r="Y573" s="194"/>
      <c r="Z573" s="194"/>
      <c r="AA573" s="194"/>
      <c r="AB573" s="194"/>
      <c r="AC573" s="194"/>
      <c r="AD573" s="194"/>
      <c r="AE573" s="194"/>
      <c r="AF573" s="194"/>
      <c r="AG573" s="194"/>
      <c r="AH573" s="194"/>
      <c r="AI573" s="194"/>
      <c r="AJ573" s="194"/>
      <c r="AK573" s="194"/>
      <c r="AL573" s="194"/>
      <c r="AM573" s="194"/>
      <c r="AN573" s="194"/>
      <c r="AO573" s="194"/>
      <c r="AP573" s="194"/>
      <c r="AQ573" s="194"/>
      <c r="AR573" s="194"/>
      <c r="AS573" s="194"/>
      <c r="AT573" s="194"/>
      <c r="AU573" s="194"/>
      <c r="AV573" s="194"/>
      <c r="AW573" s="194"/>
      <c r="AX573" s="194"/>
      <c r="AY573" s="194"/>
      <c r="AZ573" s="194"/>
      <c r="BA573" s="194"/>
      <c r="BB573" s="194"/>
      <c r="BC573" s="194"/>
      <c r="BD573" s="194"/>
      <c r="BE573" s="194"/>
      <c r="BF573" s="194"/>
      <c r="BG573" s="194"/>
      <c r="BH573" s="194"/>
      <c r="BI573" s="194"/>
      <c r="BJ573" s="194"/>
      <c r="BK573" s="194"/>
      <c r="BL573" s="194"/>
      <c r="BM573" s="194"/>
      <c r="BN573" s="194"/>
      <c r="BO573" s="194"/>
      <c r="BP573" s="194"/>
      <c r="BQ573" s="194"/>
    </row>
    <row r="574" spans="1:69" x14ac:dyDescent="0.25">
      <c r="A574" s="194"/>
      <c r="B574" s="194"/>
      <c r="C574" s="194"/>
      <c r="D574" s="194"/>
      <c r="E574" s="194"/>
      <c r="F574" s="194"/>
      <c r="G574" s="194"/>
      <c r="H574" s="194"/>
      <c r="I574" s="194"/>
      <c r="J574" s="194"/>
      <c r="K574" s="194"/>
      <c r="L574" s="194"/>
      <c r="M574" s="194"/>
      <c r="N574" s="194"/>
      <c r="O574" s="194"/>
      <c r="P574" s="194"/>
      <c r="Q574" s="194"/>
      <c r="R574" s="194"/>
      <c r="S574" s="194"/>
      <c r="T574" s="194"/>
      <c r="U574" s="194"/>
      <c r="V574" s="194"/>
      <c r="W574" s="194"/>
      <c r="X574" s="194"/>
      <c r="Y574" s="194"/>
      <c r="Z574" s="194"/>
      <c r="AA574" s="194"/>
      <c r="AB574" s="194"/>
      <c r="AC574" s="194"/>
      <c r="AD574" s="194"/>
      <c r="AE574" s="194"/>
      <c r="AF574" s="194"/>
      <c r="AG574" s="194"/>
      <c r="AH574" s="194"/>
      <c r="AI574" s="194"/>
      <c r="AJ574" s="194"/>
      <c r="AK574" s="194"/>
      <c r="AL574" s="194"/>
      <c r="AM574" s="194"/>
      <c r="AN574" s="194"/>
      <c r="AO574" s="194"/>
      <c r="AP574" s="194"/>
      <c r="AQ574" s="194"/>
      <c r="AR574" s="194"/>
      <c r="AS574" s="194"/>
      <c r="AT574" s="194"/>
      <c r="AU574" s="194"/>
      <c r="AV574" s="194"/>
      <c r="AW574" s="194"/>
      <c r="AX574" s="194"/>
      <c r="AY574" s="194"/>
      <c r="AZ574" s="194"/>
      <c r="BA574" s="194"/>
      <c r="BB574" s="194"/>
      <c r="BC574" s="194"/>
      <c r="BD574" s="194"/>
      <c r="BE574" s="194"/>
      <c r="BF574" s="194"/>
      <c r="BG574" s="194"/>
      <c r="BH574" s="194"/>
      <c r="BI574" s="194"/>
      <c r="BJ574" s="194"/>
      <c r="BK574" s="194"/>
      <c r="BL574" s="194"/>
      <c r="BM574" s="194"/>
      <c r="BN574" s="194"/>
      <c r="BO574" s="194"/>
      <c r="BP574" s="194"/>
      <c r="BQ574" s="194"/>
    </row>
    <row r="575" spans="1:69" x14ac:dyDescent="0.25">
      <c r="A575" s="194"/>
      <c r="B575" s="194"/>
      <c r="C575" s="194"/>
      <c r="D575" s="194"/>
      <c r="E575" s="194"/>
      <c r="F575" s="194"/>
      <c r="G575" s="194"/>
      <c r="H575" s="194"/>
      <c r="I575" s="194"/>
      <c r="J575" s="194"/>
      <c r="K575" s="194"/>
      <c r="L575" s="194"/>
      <c r="M575" s="194"/>
      <c r="N575" s="194"/>
      <c r="O575" s="194"/>
      <c r="P575" s="194"/>
      <c r="Q575" s="194"/>
      <c r="R575" s="194"/>
      <c r="S575" s="194"/>
      <c r="T575" s="194"/>
      <c r="U575" s="194"/>
      <c r="V575" s="194"/>
      <c r="W575" s="194"/>
      <c r="X575" s="194"/>
      <c r="Y575" s="194"/>
      <c r="Z575" s="194"/>
      <c r="AA575" s="194"/>
      <c r="AB575" s="194"/>
      <c r="AC575" s="194"/>
      <c r="AD575" s="194"/>
      <c r="AE575" s="194"/>
      <c r="AF575" s="194"/>
      <c r="AG575" s="194"/>
      <c r="AH575" s="194"/>
      <c r="AI575" s="194"/>
      <c r="AJ575" s="194"/>
      <c r="AK575" s="194"/>
      <c r="AL575" s="194"/>
      <c r="AM575" s="194"/>
      <c r="AN575" s="194"/>
      <c r="AO575" s="194"/>
      <c r="AP575" s="194"/>
      <c r="AQ575" s="194"/>
      <c r="AR575" s="194"/>
      <c r="AS575" s="194"/>
      <c r="AT575" s="194"/>
      <c r="AU575" s="194"/>
      <c r="AV575" s="194"/>
      <c r="AW575" s="194"/>
      <c r="AX575" s="194"/>
      <c r="AY575" s="194"/>
      <c r="AZ575" s="194"/>
      <c r="BA575" s="194"/>
      <c r="BB575" s="194"/>
      <c r="BC575" s="194"/>
      <c r="BD575" s="194"/>
      <c r="BE575" s="194"/>
      <c r="BF575" s="194"/>
      <c r="BG575" s="194"/>
      <c r="BH575" s="194"/>
      <c r="BI575" s="194"/>
      <c r="BJ575" s="194"/>
      <c r="BK575" s="194"/>
      <c r="BL575" s="194"/>
      <c r="BM575" s="194"/>
      <c r="BN575" s="194"/>
      <c r="BO575" s="194"/>
      <c r="BP575" s="194"/>
      <c r="BQ575" s="194"/>
    </row>
    <row r="576" spans="1:69" x14ac:dyDescent="0.25">
      <c r="A576" s="194"/>
      <c r="B576" s="194"/>
      <c r="C576" s="194"/>
      <c r="D576" s="194"/>
      <c r="E576" s="194"/>
      <c r="F576" s="194"/>
      <c r="G576" s="194"/>
      <c r="H576" s="194"/>
      <c r="I576" s="194"/>
      <c r="J576" s="194"/>
      <c r="K576" s="194"/>
      <c r="L576" s="194"/>
      <c r="M576" s="194"/>
      <c r="N576" s="194"/>
      <c r="O576" s="194"/>
      <c r="P576" s="194"/>
      <c r="Q576" s="194"/>
      <c r="R576" s="194"/>
      <c r="S576" s="194"/>
      <c r="T576" s="194"/>
      <c r="U576" s="194"/>
      <c r="V576" s="194"/>
      <c r="W576" s="194"/>
      <c r="X576" s="194"/>
      <c r="Y576" s="194"/>
      <c r="Z576" s="194"/>
      <c r="AA576" s="194"/>
      <c r="AB576" s="194"/>
      <c r="AC576" s="194"/>
      <c r="AD576" s="194"/>
      <c r="AE576" s="194"/>
      <c r="AF576" s="194"/>
      <c r="AG576" s="194"/>
      <c r="AH576" s="194"/>
      <c r="AI576" s="194"/>
      <c r="AJ576" s="194"/>
      <c r="AK576" s="194"/>
      <c r="AL576" s="194"/>
      <c r="AM576" s="194"/>
      <c r="AN576" s="194"/>
      <c r="AO576" s="194"/>
      <c r="AP576" s="194"/>
      <c r="AQ576" s="194"/>
      <c r="AR576" s="194"/>
      <c r="AS576" s="194"/>
      <c r="AT576" s="194"/>
      <c r="AU576" s="194"/>
      <c r="AV576" s="194"/>
      <c r="AW576" s="194"/>
      <c r="AX576" s="194"/>
      <c r="AY576" s="194"/>
      <c r="AZ576" s="194"/>
      <c r="BA576" s="194"/>
      <c r="BB576" s="194"/>
      <c r="BC576" s="194"/>
      <c r="BD576" s="194"/>
      <c r="BE576" s="194"/>
      <c r="BF576" s="194"/>
      <c r="BG576" s="194"/>
      <c r="BH576" s="194"/>
      <c r="BI576" s="194"/>
      <c r="BJ576" s="194"/>
      <c r="BK576" s="194"/>
      <c r="BL576" s="194"/>
      <c r="BM576" s="194"/>
      <c r="BN576" s="194"/>
      <c r="BO576" s="194"/>
      <c r="BP576" s="194"/>
      <c r="BQ576" s="194"/>
    </row>
    <row r="577" spans="1:69" x14ac:dyDescent="0.25">
      <c r="A577" s="194"/>
      <c r="B577" s="194"/>
      <c r="C577" s="194"/>
      <c r="D577" s="194"/>
      <c r="E577" s="194"/>
      <c r="F577" s="194"/>
      <c r="G577" s="194"/>
      <c r="H577" s="194"/>
      <c r="I577" s="194"/>
      <c r="J577" s="194"/>
      <c r="K577" s="194"/>
      <c r="L577" s="194"/>
      <c r="M577" s="194"/>
      <c r="N577" s="194"/>
      <c r="O577" s="194"/>
      <c r="P577" s="194"/>
      <c r="Q577" s="194"/>
      <c r="R577" s="194"/>
      <c r="S577" s="194"/>
      <c r="T577" s="194"/>
      <c r="U577" s="194"/>
      <c r="V577" s="194"/>
      <c r="W577" s="194"/>
      <c r="X577" s="194"/>
      <c r="Y577" s="194"/>
      <c r="Z577" s="194"/>
      <c r="AA577" s="194"/>
      <c r="AB577" s="194"/>
      <c r="AC577" s="194"/>
      <c r="AD577" s="194"/>
      <c r="AE577" s="194"/>
      <c r="AF577" s="194"/>
      <c r="AG577" s="194"/>
      <c r="AH577" s="194"/>
      <c r="AI577" s="194"/>
      <c r="AJ577" s="194"/>
      <c r="AK577" s="194"/>
      <c r="AL577" s="194"/>
      <c r="AM577" s="194"/>
      <c r="AN577" s="194"/>
      <c r="AO577" s="194"/>
      <c r="AP577" s="194"/>
      <c r="AQ577" s="194"/>
      <c r="AR577" s="194"/>
      <c r="AS577" s="194"/>
      <c r="AT577" s="194"/>
      <c r="AU577" s="194"/>
      <c r="AV577" s="194"/>
      <c r="AW577" s="194"/>
      <c r="AX577" s="194"/>
      <c r="AY577" s="194"/>
      <c r="AZ577" s="194"/>
      <c r="BA577" s="194"/>
      <c r="BB577" s="194"/>
      <c r="BC577" s="194"/>
      <c r="BD577" s="194"/>
      <c r="BE577" s="194"/>
      <c r="BF577" s="194"/>
      <c r="BG577" s="194"/>
      <c r="BH577" s="194"/>
      <c r="BI577" s="194"/>
      <c r="BJ577" s="194"/>
      <c r="BK577" s="194"/>
      <c r="BL577" s="194"/>
      <c r="BM577" s="194"/>
      <c r="BN577" s="194"/>
      <c r="BO577" s="194"/>
      <c r="BP577" s="194"/>
      <c r="BQ577" s="194"/>
    </row>
    <row r="578" spans="1:69" x14ac:dyDescent="0.25">
      <c r="A578" s="194"/>
      <c r="B578" s="194"/>
      <c r="C578" s="194"/>
      <c r="D578" s="194"/>
      <c r="E578" s="194"/>
      <c r="F578" s="194"/>
      <c r="G578" s="194"/>
      <c r="H578" s="194"/>
      <c r="I578" s="194"/>
      <c r="J578" s="194"/>
      <c r="K578" s="194"/>
      <c r="L578" s="194"/>
      <c r="M578" s="194"/>
      <c r="N578" s="194"/>
      <c r="O578" s="194"/>
      <c r="P578" s="194"/>
      <c r="Q578" s="194"/>
      <c r="R578" s="194"/>
      <c r="S578" s="194"/>
      <c r="T578" s="194"/>
      <c r="U578" s="194"/>
      <c r="V578" s="194"/>
      <c r="W578" s="194"/>
      <c r="X578" s="194"/>
      <c r="Y578" s="194"/>
      <c r="Z578" s="194"/>
      <c r="AA578" s="194"/>
      <c r="AB578" s="194"/>
      <c r="AC578" s="194"/>
      <c r="AD578" s="194"/>
      <c r="AE578" s="194"/>
      <c r="AF578" s="194"/>
      <c r="AG578" s="194"/>
      <c r="AH578" s="194"/>
      <c r="AI578" s="194"/>
      <c r="AJ578" s="194"/>
      <c r="AK578" s="194"/>
      <c r="AL578" s="194"/>
      <c r="AM578" s="194"/>
      <c r="AN578" s="194"/>
      <c r="AO578" s="194"/>
      <c r="AP578" s="194"/>
      <c r="AQ578" s="194"/>
      <c r="AR578" s="194"/>
      <c r="AS578" s="194"/>
      <c r="AT578" s="194"/>
      <c r="AU578" s="194"/>
      <c r="AV578" s="194"/>
      <c r="AW578" s="194"/>
      <c r="AX578" s="194"/>
      <c r="AY578" s="194"/>
      <c r="AZ578" s="194"/>
      <c r="BA578" s="194"/>
      <c r="BB578" s="194"/>
      <c r="BC578" s="194"/>
      <c r="BD578" s="194"/>
      <c r="BE578" s="194"/>
      <c r="BF578" s="194"/>
      <c r="BG578" s="194"/>
      <c r="BH578" s="194"/>
      <c r="BI578" s="194"/>
      <c r="BJ578" s="194"/>
      <c r="BK578" s="194"/>
      <c r="BL578" s="194"/>
      <c r="BM578" s="194"/>
      <c r="BN578" s="194"/>
      <c r="BO578" s="194"/>
      <c r="BP578" s="194"/>
      <c r="BQ578" s="194"/>
    </row>
    <row r="579" spans="1:69" x14ac:dyDescent="0.25">
      <c r="A579" s="194"/>
      <c r="B579" s="194"/>
      <c r="C579" s="194"/>
      <c r="D579" s="194"/>
      <c r="E579" s="194"/>
      <c r="F579" s="194"/>
      <c r="G579" s="194"/>
      <c r="H579" s="194"/>
      <c r="I579" s="194"/>
      <c r="J579" s="194"/>
      <c r="K579" s="194"/>
      <c r="L579" s="194"/>
      <c r="M579" s="194"/>
      <c r="N579" s="194"/>
      <c r="O579" s="194"/>
      <c r="P579" s="194"/>
      <c r="Q579" s="194"/>
      <c r="R579" s="194"/>
      <c r="S579" s="194"/>
      <c r="T579" s="194"/>
      <c r="U579" s="194"/>
      <c r="V579" s="194"/>
      <c r="W579" s="194"/>
      <c r="X579" s="194"/>
      <c r="Y579" s="194"/>
      <c r="Z579" s="194"/>
      <c r="AA579" s="194"/>
      <c r="AB579" s="194"/>
      <c r="AC579" s="194"/>
      <c r="AD579" s="194"/>
      <c r="AE579" s="194"/>
      <c r="AF579" s="194"/>
      <c r="AG579" s="194"/>
      <c r="AH579" s="194"/>
      <c r="AI579" s="194"/>
      <c r="AJ579" s="194"/>
      <c r="AK579" s="194"/>
      <c r="AL579" s="194"/>
      <c r="AM579" s="194"/>
      <c r="AN579" s="194"/>
      <c r="AO579" s="194"/>
      <c r="AP579" s="194"/>
      <c r="AQ579" s="194"/>
      <c r="AR579" s="194"/>
      <c r="AS579" s="194"/>
      <c r="AT579" s="194"/>
      <c r="AU579" s="194"/>
      <c r="AV579" s="194"/>
      <c r="AW579" s="194"/>
      <c r="AX579" s="194"/>
      <c r="AY579" s="194"/>
      <c r="AZ579" s="194"/>
      <c r="BA579" s="194"/>
      <c r="BB579" s="194"/>
      <c r="BC579" s="194"/>
      <c r="BD579" s="194"/>
      <c r="BE579" s="194"/>
      <c r="BF579" s="194"/>
      <c r="BG579" s="194"/>
      <c r="BH579" s="194"/>
      <c r="BI579" s="194"/>
      <c r="BJ579" s="194"/>
      <c r="BK579" s="194"/>
      <c r="BL579" s="194"/>
      <c r="BM579" s="194"/>
      <c r="BN579" s="194"/>
      <c r="BO579" s="194"/>
      <c r="BP579" s="194"/>
      <c r="BQ579" s="194"/>
    </row>
    <row r="580" spans="1:69" x14ac:dyDescent="0.25">
      <c r="A580" s="194"/>
      <c r="B580" s="194"/>
      <c r="C580" s="194"/>
      <c r="D580" s="194"/>
      <c r="E580" s="194"/>
      <c r="F580" s="194"/>
      <c r="G580" s="194"/>
      <c r="H580" s="194"/>
      <c r="I580" s="194"/>
      <c r="J580" s="194"/>
      <c r="K580" s="194"/>
      <c r="L580" s="194"/>
      <c r="M580" s="194"/>
      <c r="N580" s="194"/>
      <c r="O580" s="194"/>
      <c r="P580" s="194"/>
      <c r="Q580" s="194"/>
      <c r="R580" s="194"/>
      <c r="S580" s="194"/>
      <c r="T580" s="194"/>
      <c r="U580" s="194"/>
      <c r="V580" s="194"/>
      <c r="W580" s="194"/>
      <c r="X580" s="194"/>
      <c r="Y580" s="194"/>
      <c r="Z580" s="194"/>
      <c r="AA580" s="194"/>
      <c r="AB580" s="194"/>
      <c r="AC580" s="194"/>
      <c r="AD580" s="194"/>
      <c r="AE580" s="194"/>
      <c r="AF580" s="194"/>
      <c r="AG580" s="194"/>
      <c r="AH580" s="194"/>
      <c r="AI580" s="194"/>
      <c r="AJ580" s="194"/>
      <c r="AK580" s="194"/>
      <c r="AL580" s="194"/>
      <c r="AM580" s="194"/>
      <c r="AN580" s="194"/>
      <c r="AO580" s="194"/>
      <c r="AP580" s="194"/>
      <c r="AQ580" s="194"/>
      <c r="AR580" s="194"/>
      <c r="AS580" s="194"/>
      <c r="AT580" s="194"/>
      <c r="AU580" s="194"/>
      <c r="AV580" s="194"/>
      <c r="AW580" s="194"/>
      <c r="AX580" s="194"/>
      <c r="AY580" s="194"/>
      <c r="AZ580" s="194"/>
      <c r="BA580" s="194"/>
      <c r="BB580" s="194"/>
      <c r="BC580" s="194"/>
      <c r="BD580" s="194"/>
      <c r="BE580" s="194"/>
      <c r="BF580" s="194"/>
      <c r="BG580" s="194"/>
      <c r="BH580" s="194"/>
      <c r="BI580" s="194"/>
      <c r="BJ580" s="194"/>
      <c r="BK580" s="194"/>
      <c r="BL580" s="194"/>
      <c r="BM580" s="194"/>
      <c r="BN580" s="194"/>
      <c r="BO580" s="194"/>
      <c r="BP580" s="194"/>
      <c r="BQ580" s="194"/>
    </row>
    <row r="581" spans="1:69" x14ac:dyDescent="0.25">
      <c r="A581" s="194"/>
      <c r="B581" s="194"/>
      <c r="C581" s="194"/>
      <c r="D581" s="194"/>
      <c r="E581" s="194"/>
      <c r="F581" s="194"/>
      <c r="G581" s="194"/>
      <c r="H581" s="194"/>
      <c r="I581" s="194"/>
      <c r="J581" s="194"/>
      <c r="K581" s="194"/>
      <c r="L581" s="194"/>
      <c r="M581" s="194"/>
      <c r="N581" s="194"/>
      <c r="O581" s="194"/>
      <c r="P581" s="194"/>
      <c r="Q581" s="194"/>
      <c r="R581" s="194"/>
      <c r="S581" s="194"/>
      <c r="T581" s="194"/>
      <c r="U581" s="194"/>
      <c r="V581" s="194"/>
      <c r="W581" s="194"/>
      <c r="X581" s="194"/>
      <c r="Y581" s="194"/>
      <c r="Z581" s="194"/>
      <c r="AA581" s="194"/>
      <c r="AB581" s="194"/>
      <c r="AC581" s="194"/>
      <c r="AD581" s="194"/>
      <c r="AE581" s="194"/>
      <c r="AF581" s="194"/>
      <c r="AG581" s="194"/>
      <c r="AH581" s="194"/>
      <c r="AI581" s="194"/>
      <c r="AJ581" s="194"/>
      <c r="AK581" s="194"/>
      <c r="AL581" s="194"/>
      <c r="AM581" s="194"/>
      <c r="AN581" s="194"/>
      <c r="AO581" s="194"/>
      <c r="AP581" s="194"/>
      <c r="AQ581" s="194"/>
      <c r="AR581" s="194"/>
      <c r="AS581" s="194"/>
      <c r="AT581" s="194"/>
      <c r="AU581" s="194"/>
      <c r="AV581" s="194"/>
      <c r="AW581" s="194"/>
      <c r="AX581" s="194"/>
      <c r="AY581" s="194"/>
      <c r="AZ581" s="194"/>
      <c r="BA581" s="194"/>
      <c r="BB581" s="194"/>
      <c r="BC581" s="194"/>
      <c r="BD581" s="194"/>
      <c r="BE581" s="194"/>
      <c r="BF581" s="194"/>
      <c r="BG581" s="194"/>
      <c r="BH581" s="194"/>
      <c r="BI581" s="194"/>
      <c r="BJ581" s="194"/>
      <c r="BK581" s="194"/>
      <c r="BL581" s="194"/>
      <c r="BM581" s="194"/>
      <c r="BN581" s="194"/>
      <c r="BO581" s="194"/>
      <c r="BP581" s="194"/>
      <c r="BQ581" s="194"/>
    </row>
    <row r="582" spans="1:69" x14ac:dyDescent="0.25">
      <c r="A582" s="194"/>
      <c r="B582" s="194"/>
      <c r="C582" s="194"/>
      <c r="D582" s="194"/>
      <c r="E582" s="194"/>
      <c r="F582" s="194"/>
      <c r="G582" s="194"/>
      <c r="H582" s="194"/>
      <c r="I582" s="194"/>
      <c r="J582" s="194"/>
      <c r="K582" s="194"/>
      <c r="L582" s="194"/>
      <c r="M582" s="194"/>
      <c r="N582" s="194"/>
      <c r="O582" s="194"/>
      <c r="P582" s="194"/>
      <c r="Q582" s="194"/>
      <c r="R582" s="194"/>
      <c r="S582" s="194"/>
      <c r="T582" s="194"/>
      <c r="U582" s="194"/>
      <c r="V582" s="194"/>
      <c r="W582" s="194"/>
      <c r="X582" s="194"/>
      <c r="Y582" s="194"/>
      <c r="Z582" s="194"/>
      <c r="AA582" s="194"/>
      <c r="AB582" s="194"/>
      <c r="AC582" s="194"/>
      <c r="AD582" s="194"/>
      <c r="AE582" s="194"/>
      <c r="AF582" s="194"/>
      <c r="AG582" s="194"/>
      <c r="AH582" s="194"/>
      <c r="AI582" s="194"/>
      <c r="AJ582" s="194"/>
      <c r="AK582" s="194"/>
      <c r="AL582" s="194"/>
      <c r="AM582" s="194"/>
      <c r="AN582" s="194"/>
      <c r="AO582" s="194"/>
      <c r="AP582" s="194"/>
      <c r="AQ582" s="194"/>
      <c r="AR582" s="194"/>
      <c r="AS582" s="194"/>
      <c r="AT582" s="194"/>
      <c r="AU582" s="194"/>
      <c r="AV582" s="194"/>
      <c r="AW582" s="194"/>
      <c r="AX582" s="194"/>
      <c r="AY582" s="194"/>
      <c r="AZ582" s="194"/>
      <c r="BA582" s="194"/>
      <c r="BB582" s="194"/>
      <c r="BC582" s="194"/>
      <c r="BD582" s="194"/>
      <c r="BE582" s="194"/>
      <c r="BF582" s="194"/>
      <c r="BG582" s="194"/>
      <c r="BH582" s="194"/>
      <c r="BI582" s="194"/>
      <c r="BJ582" s="194"/>
      <c r="BK582" s="194"/>
      <c r="BL582" s="194"/>
      <c r="BM582" s="194"/>
      <c r="BN582" s="194"/>
      <c r="BO582" s="194"/>
      <c r="BP582" s="194"/>
      <c r="BQ582" s="194"/>
    </row>
    <row r="583" spans="1:69" x14ac:dyDescent="0.25">
      <c r="A583" s="194"/>
      <c r="B583" s="194"/>
      <c r="C583" s="194"/>
      <c r="D583" s="194"/>
      <c r="E583" s="194"/>
      <c r="F583" s="194"/>
      <c r="G583" s="194"/>
      <c r="H583" s="194"/>
      <c r="I583" s="194"/>
      <c r="J583" s="194"/>
      <c r="K583" s="194"/>
      <c r="L583" s="194"/>
      <c r="M583" s="194"/>
      <c r="N583" s="194"/>
      <c r="O583" s="194"/>
      <c r="P583" s="194"/>
      <c r="Q583" s="194"/>
      <c r="R583" s="194"/>
      <c r="S583" s="194"/>
      <c r="T583" s="194"/>
      <c r="U583" s="194"/>
      <c r="V583" s="194"/>
      <c r="W583" s="194"/>
      <c r="X583" s="194"/>
      <c r="Y583" s="194"/>
      <c r="Z583" s="194"/>
      <c r="AA583" s="194"/>
      <c r="AB583" s="194"/>
      <c r="AC583" s="194"/>
      <c r="AD583" s="194"/>
      <c r="AE583" s="194"/>
      <c r="AF583" s="194"/>
      <c r="AG583" s="194"/>
      <c r="AH583" s="194"/>
      <c r="AI583" s="194"/>
      <c r="AJ583" s="194"/>
      <c r="AK583" s="194"/>
      <c r="AL583" s="194"/>
      <c r="AM583" s="194"/>
      <c r="AN583" s="194"/>
      <c r="AO583" s="194"/>
      <c r="AP583" s="194"/>
      <c r="AQ583" s="194"/>
      <c r="AR583" s="194"/>
      <c r="AS583" s="194"/>
      <c r="AT583" s="194"/>
      <c r="AU583" s="194"/>
      <c r="AV583" s="194"/>
      <c r="AW583" s="194"/>
      <c r="AX583" s="194"/>
      <c r="AY583" s="194"/>
      <c r="AZ583" s="194"/>
      <c r="BA583" s="194"/>
      <c r="BB583" s="194"/>
      <c r="BC583" s="194"/>
      <c r="BD583" s="194"/>
      <c r="BE583" s="194"/>
      <c r="BF583" s="194"/>
      <c r="BG583" s="194"/>
      <c r="BH583" s="194"/>
      <c r="BI583" s="194"/>
      <c r="BJ583" s="194"/>
      <c r="BK583" s="194"/>
      <c r="BL583" s="194"/>
      <c r="BM583" s="194"/>
      <c r="BN583" s="194"/>
      <c r="BO583" s="194"/>
      <c r="BP583" s="194"/>
      <c r="BQ583" s="194"/>
    </row>
    <row r="584" spans="1:69" x14ac:dyDescent="0.25">
      <c r="A584" s="194"/>
      <c r="B584" s="194"/>
      <c r="C584" s="194"/>
      <c r="D584" s="194"/>
      <c r="E584" s="194"/>
      <c r="F584" s="194"/>
      <c r="G584" s="194"/>
      <c r="H584" s="194"/>
      <c r="I584" s="194"/>
      <c r="J584" s="194"/>
      <c r="K584" s="194"/>
      <c r="L584" s="194"/>
      <c r="M584" s="194"/>
      <c r="N584" s="194"/>
      <c r="O584" s="194"/>
      <c r="P584" s="194"/>
      <c r="Q584" s="194"/>
      <c r="R584" s="194"/>
      <c r="S584" s="194"/>
      <c r="T584" s="194"/>
      <c r="U584" s="194"/>
      <c r="V584" s="194"/>
      <c r="W584" s="194"/>
      <c r="X584" s="194"/>
      <c r="Y584" s="194"/>
      <c r="Z584" s="194"/>
      <c r="AA584" s="194"/>
      <c r="AB584" s="194"/>
      <c r="AC584" s="194"/>
      <c r="AD584" s="194"/>
      <c r="AE584" s="194"/>
      <c r="AF584" s="194"/>
      <c r="AG584" s="194"/>
      <c r="AH584" s="194"/>
      <c r="AI584" s="194"/>
      <c r="AJ584" s="194"/>
      <c r="AK584" s="194"/>
      <c r="AL584" s="194"/>
      <c r="AM584" s="194"/>
      <c r="AN584" s="194"/>
      <c r="AO584" s="194"/>
      <c r="AP584" s="194"/>
      <c r="AQ584" s="194"/>
      <c r="AR584" s="194"/>
      <c r="AS584" s="194"/>
      <c r="AT584" s="194"/>
      <c r="AU584" s="194"/>
      <c r="AV584" s="194"/>
      <c r="AW584" s="194"/>
      <c r="AX584" s="194"/>
      <c r="AY584" s="194"/>
      <c r="AZ584" s="194"/>
      <c r="BA584" s="194"/>
      <c r="BB584" s="194"/>
      <c r="BC584" s="194"/>
      <c r="BD584" s="194"/>
      <c r="BE584" s="194"/>
      <c r="BF584" s="194"/>
      <c r="BG584" s="194"/>
      <c r="BH584" s="194"/>
      <c r="BI584" s="194"/>
      <c r="BJ584" s="194"/>
      <c r="BK584" s="194"/>
      <c r="BL584" s="194"/>
      <c r="BM584" s="194"/>
      <c r="BN584" s="194"/>
      <c r="BO584" s="194"/>
      <c r="BP584" s="194"/>
      <c r="BQ584" s="194"/>
    </row>
    <row r="585" spans="1:69" x14ac:dyDescent="0.25">
      <c r="A585" s="194"/>
      <c r="B585" s="194"/>
      <c r="C585" s="194"/>
      <c r="D585" s="194"/>
      <c r="E585" s="194"/>
      <c r="F585" s="194"/>
      <c r="G585" s="194"/>
      <c r="H585" s="194"/>
      <c r="I585" s="194"/>
      <c r="J585" s="194"/>
      <c r="K585" s="194"/>
      <c r="L585" s="194"/>
      <c r="M585" s="194"/>
      <c r="N585" s="194"/>
      <c r="O585" s="194"/>
      <c r="P585" s="194"/>
      <c r="Q585" s="194"/>
      <c r="R585" s="194"/>
      <c r="S585" s="194"/>
      <c r="T585" s="194"/>
      <c r="U585" s="194"/>
      <c r="V585" s="194"/>
      <c r="W585" s="194"/>
      <c r="X585" s="194"/>
      <c r="Y585" s="194"/>
      <c r="Z585" s="194"/>
      <c r="AA585" s="194"/>
      <c r="AB585" s="194"/>
      <c r="AC585" s="194"/>
      <c r="AD585" s="194"/>
      <c r="AE585" s="194"/>
      <c r="AF585" s="194"/>
      <c r="AG585" s="194"/>
      <c r="AH585" s="194"/>
      <c r="AI585" s="194"/>
      <c r="AJ585" s="194"/>
      <c r="AK585" s="194"/>
      <c r="AL585" s="194"/>
      <c r="AM585" s="194"/>
      <c r="AN585" s="194"/>
      <c r="AO585" s="194"/>
      <c r="AP585" s="194"/>
      <c r="AQ585" s="194"/>
      <c r="AR585" s="194"/>
      <c r="AS585" s="194"/>
      <c r="AT585" s="194"/>
      <c r="AU585" s="194"/>
      <c r="AV585" s="194"/>
      <c r="AW585" s="194"/>
      <c r="AX585" s="194"/>
      <c r="AY585" s="194"/>
      <c r="AZ585" s="194"/>
      <c r="BA585" s="194"/>
      <c r="BB585" s="194"/>
      <c r="BC585" s="194"/>
      <c r="BD585" s="194"/>
      <c r="BE585" s="194"/>
      <c r="BF585" s="194"/>
      <c r="BG585" s="194"/>
      <c r="BH585" s="194"/>
      <c r="BI585" s="194"/>
      <c r="BJ585" s="194"/>
      <c r="BK585" s="194"/>
      <c r="BL585" s="194"/>
      <c r="BM585" s="194"/>
      <c r="BN585" s="194"/>
      <c r="BO585" s="194"/>
      <c r="BP585" s="194"/>
      <c r="BQ585" s="194"/>
    </row>
    <row r="586" spans="1:69" x14ac:dyDescent="0.25">
      <c r="A586" s="194"/>
      <c r="B586" s="194"/>
      <c r="C586" s="194"/>
      <c r="D586" s="194"/>
      <c r="E586" s="194"/>
      <c r="F586" s="194"/>
      <c r="G586" s="194"/>
      <c r="H586" s="194"/>
      <c r="I586" s="194"/>
      <c r="J586" s="194"/>
      <c r="K586" s="194"/>
      <c r="L586" s="194"/>
      <c r="M586" s="194"/>
      <c r="N586" s="194"/>
      <c r="O586" s="194"/>
      <c r="P586" s="194"/>
      <c r="Q586" s="194"/>
      <c r="R586" s="194"/>
      <c r="S586" s="194"/>
      <c r="T586" s="194"/>
      <c r="U586" s="194"/>
      <c r="V586" s="194"/>
      <c r="W586" s="194"/>
      <c r="X586" s="194"/>
      <c r="Y586" s="194"/>
      <c r="Z586" s="194"/>
      <c r="AA586" s="194"/>
      <c r="AB586" s="194"/>
      <c r="AC586" s="194"/>
      <c r="AD586" s="194"/>
      <c r="AE586" s="194"/>
      <c r="AF586" s="194"/>
      <c r="AG586" s="194"/>
      <c r="AH586" s="194"/>
      <c r="AI586" s="194"/>
      <c r="AJ586" s="194"/>
      <c r="AK586" s="194"/>
      <c r="AL586" s="194"/>
      <c r="AM586" s="194"/>
      <c r="AN586" s="194"/>
      <c r="AO586" s="194"/>
      <c r="AP586" s="194"/>
      <c r="AQ586" s="194"/>
      <c r="AR586" s="194"/>
      <c r="AS586" s="194"/>
      <c r="AT586" s="194"/>
      <c r="AU586" s="194"/>
      <c r="AV586" s="194"/>
      <c r="AW586" s="194"/>
      <c r="AX586" s="194"/>
      <c r="AY586" s="194"/>
      <c r="AZ586" s="194"/>
      <c r="BA586" s="194"/>
      <c r="BB586" s="194"/>
      <c r="BC586" s="194"/>
      <c r="BD586" s="194"/>
      <c r="BE586" s="194"/>
      <c r="BF586" s="194"/>
      <c r="BG586" s="194"/>
      <c r="BH586" s="194"/>
      <c r="BI586" s="194"/>
      <c r="BJ586" s="194"/>
      <c r="BK586" s="194"/>
      <c r="BL586" s="194"/>
      <c r="BM586" s="194"/>
      <c r="BN586" s="194"/>
      <c r="BO586" s="194"/>
      <c r="BP586" s="194"/>
      <c r="BQ586" s="194"/>
    </row>
    <row r="587" spans="1:69" x14ac:dyDescent="0.25">
      <c r="A587" s="194"/>
      <c r="B587" s="194"/>
      <c r="C587" s="194"/>
      <c r="D587" s="194"/>
      <c r="E587" s="194"/>
      <c r="F587" s="194"/>
      <c r="G587" s="194"/>
      <c r="H587" s="194"/>
      <c r="I587" s="194"/>
      <c r="J587" s="194"/>
      <c r="K587" s="194"/>
      <c r="L587" s="194"/>
      <c r="M587" s="194"/>
      <c r="N587" s="194"/>
      <c r="O587" s="194"/>
      <c r="P587" s="194"/>
      <c r="Q587" s="194"/>
      <c r="R587" s="194"/>
      <c r="S587" s="194"/>
      <c r="T587" s="194"/>
      <c r="U587" s="194"/>
      <c r="V587" s="194"/>
      <c r="W587" s="194"/>
      <c r="X587" s="194"/>
      <c r="Y587" s="194"/>
      <c r="Z587" s="194"/>
      <c r="AA587" s="194"/>
      <c r="AB587" s="194"/>
      <c r="AC587" s="194"/>
      <c r="AD587" s="194"/>
      <c r="AE587" s="194"/>
      <c r="AF587" s="194"/>
      <c r="AG587" s="194"/>
      <c r="AH587" s="194"/>
      <c r="AI587" s="194"/>
      <c r="AJ587" s="194"/>
      <c r="AK587" s="194"/>
      <c r="AL587" s="194"/>
      <c r="AM587" s="194"/>
      <c r="AN587" s="194"/>
      <c r="AO587" s="194"/>
      <c r="AP587" s="194"/>
      <c r="AQ587" s="194"/>
      <c r="AR587" s="194"/>
      <c r="AS587" s="194"/>
      <c r="AT587" s="194"/>
      <c r="AU587" s="194"/>
      <c r="AV587" s="194"/>
      <c r="AW587" s="194"/>
      <c r="AX587" s="194"/>
      <c r="AY587" s="194"/>
      <c r="AZ587" s="194"/>
      <c r="BA587" s="194"/>
      <c r="BB587" s="194"/>
      <c r="BC587" s="194"/>
      <c r="BD587" s="194"/>
      <c r="BE587" s="194"/>
      <c r="BF587" s="194"/>
      <c r="BG587" s="194"/>
      <c r="BH587" s="194"/>
      <c r="BI587" s="194"/>
      <c r="BJ587" s="194"/>
      <c r="BK587" s="194"/>
      <c r="BL587" s="194"/>
      <c r="BM587" s="194"/>
      <c r="BN587" s="194"/>
      <c r="BO587" s="194"/>
      <c r="BP587" s="194"/>
      <c r="BQ587" s="194"/>
    </row>
    <row r="588" spans="1:69" x14ac:dyDescent="0.25">
      <c r="A588" s="194"/>
      <c r="B588" s="194"/>
      <c r="C588" s="194"/>
      <c r="D588" s="194"/>
      <c r="E588" s="194"/>
      <c r="F588" s="194"/>
      <c r="G588" s="194"/>
      <c r="H588" s="194"/>
      <c r="I588" s="194"/>
      <c r="J588" s="194"/>
      <c r="K588" s="194"/>
      <c r="L588" s="194"/>
      <c r="M588" s="194"/>
      <c r="N588" s="194"/>
      <c r="O588" s="194"/>
      <c r="P588" s="194"/>
      <c r="Q588" s="194"/>
      <c r="R588" s="194"/>
      <c r="S588" s="194"/>
      <c r="T588" s="194"/>
      <c r="U588" s="194"/>
      <c r="V588" s="194"/>
      <c r="W588" s="194"/>
      <c r="X588" s="194"/>
      <c r="Y588" s="194"/>
      <c r="Z588" s="194"/>
      <c r="AA588" s="194"/>
      <c r="AB588" s="194"/>
      <c r="AC588" s="194"/>
      <c r="AD588" s="194"/>
      <c r="AE588" s="194"/>
      <c r="AF588" s="194"/>
      <c r="AG588" s="194"/>
      <c r="AH588" s="194"/>
      <c r="AI588" s="194"/>
      <c r="AJ588" s="194"/>
      <c r="AK588" s="194"/>
      <c r="AL588" s="194"/>
      <c r="AM588" s="194"/>
      <c r="AN588" s="194"/>
      <c r="AO588" s="194"/>
      <c r="AP588" s="194"/>
      <c r="AQ588" s="194"/>
      <c r="AR588" s="194"/>
      <c r="AS588" s="194"/>
      <c r="AT588" s="194"/>
      <c r="AU588" s="194"/>
      <c r="AV588" s="194"/>
      <c r="AW588" s="194"/>
      <c r="AX588" s="194"/>
      <c r="AY588" s="194"/>
      <c r="AZ588" s="194"/>
      <c r="BA588" s="194"/>
      <c r="BB588" s="194"/>
      <c r="BC588" s="194"/>
      <c r="BD588" s="194"/>
      <c r="BE588" s="194"/>
      <c r="BF588" s="194"/>
      <c r="BG588" s="194"/>
      <c r="BH588" s="194"/>
      <c r="BI588" s="194"/>
      <c r="BJ588" s="194"/>
      <c r="BK588" s="194"/>
      <c r="BL588" s="194"/>
      <c r="BM588" s="194"/>
      <c r="BN588" s="194"/>
      <c r="BO588" s="194"/>
      <c r="BP588" s="194"/>
      <c r="BQ588" s="194"/>
    </row>
    <row r="589" spans="1:69" x14ac:dyDescent="0.25">
      <c r="A589" s="194"/>
      <c r="B589" s="194"/>
      <c r="C589" s="194"/>
      <c r="D589" s="194"/>
      <c r="E589" s="194"/>
      <c r="F589" s="194"/>
      <c r="G589" s="194"/>
      <c r="H589" s="194"/>
      <c r="I589" s="194"/>
      <c r="J589" s="194"/>
      <c r="K589" s="194"/>
      <c r="L589" s="194"/>
      <c r="M589" s="194"/>
      <c r="N589" s="194"/>
      <c r="O589" s="194"/>
      <c r="P589" s="194"/>
      <c r="Q589" s="194"/>
      <c r="R589" s="194"/>
      <c r="S589" s="194"/>
      <c r="T589" s="194"/>
      <c r="U589" s="194"/>
      <c r="V589" s="194"/>
      <c r="W589" s="194"/>
      <c r="X589" s="194"/>
      <c r="Y589" s="194"/>
      <c r="Z589" s="194"/>
      <c r="AA589" s="194"/>
      <c r="AB589" s="194"/>
      <c r="AC589" s="194"/>
      <c r="AD589" s="194"/>
      <c r="AE589" s="194"/>
      <c r="AF589" s="194"/>
      <c r="AG589" s="194"/>
      <c r="AH589" s="194"/>
      <c r="AI589" s="194"/>
      <c r="AJ589" s="194"/>
      <c r="AK589" s="194"/>
      <c r="AL589" s="194"/>
      <c r="AM589" s="194"/>
      <c r="AN589" s="194"/>
      <c r="AO589" s="194"/>
      <c r="AP589" s="194"/>
      <c r="AQ589" s="194"/>
      <c r="AR589" s="194"/>
      <c r="AS589" s="194"/>
      <c r="AT589" s="194"/>
      <c r="AU589" s="194"/>
      <c r="AV589" s="194"/>
      <c r="AW589" s="194"/>
      <c r="AX589" s="194"/>
      <c r="AY589" s="194"/>
      <c r="AZ589" s="194"/>
      <c r="BA589" s="194"/>
      <c r="BB589" s="194"/>
      <c r="BC589" s="194"/>
      <c r="BD589" s="194"/>
      <c r="BE589" s="194"/>
      <c r="BF589" s="194"/>
      <c r="BG589" s="194"/>
      <c r="BH589" s="194"/>
      <c r="BI589" s="194"/>
      <c r="BJ589" s="194"/>
      <c r="BK589" s="194"/>
      <c r="BL589" s="194"/>
      <c r="BM589" s="194"/>
      <c r="BN589" s="194"/>
      <c r="BO589" s="194"/>
      <c r="BP589" s="194"/>
      <c r="BQ589" s="194"/>
    </row>
    <row r="590" spans="1:69" x14ac:dyDescent="0.25">
      <c r="A590" s="194"/>
      <c r="B590" s="194"/>
      <c r="C590" s="194"/>
      <c r="D590" s="194"/>
      <c r="E590" s="194"/>
      <c r="F590" s="194"/>
      <c r="G590" s="194"/>
      <c r="H590" s="194"/>
      <c r="I590" s="194"/>
      <c r="J590" s="194"/>
      <c r="K590" s="194"/>
      <c r="L590" s="194"/>
      <c r="M590" s="194"/>
      <c r="N590" s="194"/>
      <c r="O590" s="194"/>
      <c r="P590" s="194"/>
      <c r="Q590" s="194"/>
      <c r="R590" s="194"/>
      <c r="S590" s="194"/>
      <c r="T590" s="194"/>
      <c r="U590" s="194"/>
      <c r="V590" s="194"/>
      <c r="W590" s="194"/>
      <c r="X590" s="194"/>
      <c r="Y590" s="194"/>
      <c r="Z590" s="194"/>
      <c r="AA590" s="194"/>
      <c r="AB590" s="194"/>
      <c r="AC590" s="194"/>
      <c r="AD590" s="194"/>
      <c r="AE590" s="194"/>
      <c r="AF590" s="194"/>
      <c r="AG590" s="194"/>
      <c r="AH590" s="194"/>
      <c r="AI590" s="194"/>
      <c r="AJ590" s="194"/>
      <c r="AK590" s="194"/>
      <c r="AL590" s="194"/>
      <c r="AM590" s="194"/>
      <c r="AN590" s="194"/>
      <c r="AO590" s="194"/>
      <c r="AP590" s="194"/>
      <c r="AQ590" s="194"/>
      <c r="AR590" s="194"/>
      <c r="AS590" s="194"/>
      <c r="AT590" s="194"/>
      <c r="AU590" s="194"/>
      <c r="AV590" s="194"/>
      <c r="AW590" s="194"/>
      <c r="AX590" s="194"/>
      <c r="AY590" s="194"/>
      <c r="AZ590" s="194"/>
      <c r="BA590" s="194"/>
      <c r="BB590" s="194"/>
      <c r="BC590" s="194"/>
      <c r="BD590" s="194"/>
      <c r="BE590" s="194"/>
      <c r="BF590" s="194"/>
      <c r="BG590" s="194"/>
      <c r="BH590" s="194"/>
      <c r="BI590" s="194"/>
      <c r="BJ590" s="194"/>
      <c r="BK590" s="194"/>
      <c r="BL590" s="194"/>
      <c r="BM590" s="194"/>
      <c r="BN590" s="194"/>
      <c r="BO590" s="194"/>
      <c r="BP590" s="194"/>
      <c r="BQ590" s="194"/>
    </row>
    <row r="591" spans="1:69" x14ac:dyDescent="0.25">
      <c r="A591" s="194"/>
      <c r="B591" s="194"/>
      <c r="C591" s="194"/>
      <c r="D591" s="194"/>
      <c r="E591" s="194"/>
      <c r="F591" s="194"/>
      <c r="G591" s="194"/>
      <c r="H591" s="194"/>
      <c r="I591" s="194"/>
      <c r="J591" s="194"/>
      <c r="K591" s="194"/>
      <c r="L591" s="194"/>
      <c r="M591" s="194"/>
      <c r="N591" s="194"/>
      <c r="O591" s="194"/>
      <c r="P591" s="194"/>
      <c r="Q591" s="194"/>
      <c r="R591" s="194"/>
      <c r="S591" s="194"/>
      <c r="T591" s="194"/>
      <c r="U591" s="194"/>
      <c r="V591" s="194"/>
      <c r="W591" s="194"/>
      <c r="X591" s="194"/>
      <c r="Y591" s="194"/>
      <c r="Z591" s="194"/>
      <c r="AA591" s="194"/>
      <c r="AB591" s="194"/>
      <c r="AC591" s="194"/>
      <c r="AD591" s="194"/>
      <c r="AE591" s="194"/>
      <c r="AF591" s="194"/>
      <c r="AG591" s="194"/>
      <c r="AH591" s="194"/>
      <c r="AI591" s="194"/>
      <c r="AJ591" s="194"/>
      <c r="AK591" s="194"/>
      <c r="AL591" s="194"/>
      <c r="AM591" s="194"/>
      <c r="AN591" s="194"/>
      <c r="AO591" s="194"/>
      <c r="AP591" s="194"/>
      <c r="AQ591" s="194"/>
      <c r="AR591" s="194"/>
      <c r="AS591" s="194"/>
      <c r="AT591" s="194"/>
      <c r="AU591" s="194"/>
      <c r="AV591" s="194"/>
      <c r="AW591" s="194"/>
      <c r="AX591" s="194"/>
      <c r="AY591" s="194"/>
      <c r="AZ591" s="194"/>
      <c r="BA591" s="194"/>
      <c r="BB591" s="194"/>
      <c r="BC591" s="194"/>
      <c r="BD591" s="194"/>
      <c r="BE591" s="194"/>
      <c r="BF591" s="194"/>
      <c r="BG591" s="194"/>
      <c r="BH591" s="194"/>
      <c r="BI591" s="194"/>
      <c r="BJ591" s="194"/>
      <c r="BK591" s="194"/>
      <c r="BL591" s="194"/>
      <c r="BM591" s="194"/>
      <c r="BN591" s="194"/>
      <c r="BO591" s="194"/>
      <c r="BP591" s="194"/>
      <c r="BQ591" s="194"/>
    </row>
    <row r="592" spans="1:69" x14ac:dyDescent="0.25">
      <c r="A592" s="194"/>
      <c r="B592" s="194"/>
      <c r="C592" s="194"/>
      <c r="D592" s="194"/>
      <c r="E592" s="194"/>
      <c r="F592" s="194"/>
      <c r="G592" s="194"/>
      <c r="H592" s="194"/>
      <c r="I592" s="194"/>
      <c r="J592" s="194"/>
      <c r="K592" s="194"/>
      <c r="L592" s="194"/>
      <c r="M592" s="194"/>
      <c r="N592" s="194"/>
      <c r="O592" s="194"/>
      <c r="P592" s="194"/>
      <c r="Q592" s="194"/>
      <c r="R592" s="194"/>
      <c r="S592" s="194"/>
      <c r="T592" s="194"/>
      <c r="U592" s="194"/>
      <c r="V592" s="194"/>
      <c r="W592" s="194"/>
      <c r="X592" s="194"/>
      <c r="Y592" s="194"/>
      <c r="Z592" s="194"/>
      <c r="AA592" s="194"/>
      <c r="AB592" s="194"/>
      <c r="AC592" s="194"/>
      <c r="AD592" s="194"/>
      <c r="AE592" s="194"/>
      <c r="AF592" s="194"/>
      <c r="AG592" s="194"/>
      <c r="AH592" s="194"/>
      <c r="AI592" s="194"/>
      <c r="AJ592" s="194"/>
      <c r="AK592" s="194"/>
      <c r="AL592" s="194"/>
      <c r="AM592" s="194"/>
      <c r="AN592" s="194"/>
      <c r="AO592" s="194"/>
      <c r="AP592" s="194"/>
      <c r="AQ592" s="194"/>
      <c r="AR592" s="194"/>
      <c r="AS592" s="194"/>
      <c r="AT592" s="194"/>
      <c r="AU592" s="194"/>
      <c r="AV592" s="194"/>
      <c r="AW592" s="194"/>
      <c r="AX592" s="194"/>
      <c r="AY592" s="194"/>
      <c r="AZ592" s="194"/>
      <c r="BA592" s="194"/>
      <c r="BB592" s="194"/>
      <c r="BC592" s="194"/>
      <c r="BD592" s="194"/>
      <c r="BE592" s="194"/>
      <c r="BF592" s="194"/>
      <c r="BG592" s="194"/>
      <c r="BH592" s="194"/>
      <c r="BI592" s="194"/>
      <c r="BJ592" s="194"/>
      <c r="BK592" s="194"/>
      <c r="BL592" s="194"/>
      <c r="BM592" s="194"/>
      <c r="BN592" s="194"/>
      <c r="BO592" s="194"/>
      <c r="BP592" s="194"/>
      <c r="BQ592" s="194"/>
    </row>
    <row r="593" spans="1:69" x14ac:dyDescent="0.25">
      <c r="A593" s="194"/>
      <c r="B593" s="194"/>
      <c r="C593" s="194"/>
      <c r="D593" s="194"/>
      <c r="E593" s="194"/>
      <c r="F593" s="194"/>
      <c r="G593" s="194"/>
      <c r="H593" s="194"/>
      <c r="I593" s="194"/>
      <c r="J593" s="194"/>
      <c r="K593" s="194"/>
      <c r="L593" s="194"/>
      <c r="M593" s="194"/>
      <c r="N593" s="194"/>
      <c r="O593" s="194"/>
      <c r="P593" s="194"/>
      <c r="Q593" s="194"/>
      <c r="R593" s="194"/>
      <c r="S593" s="194"/>
      <c r="T593" s="194"/>
      <c r="U593" s="194"/>
      <c r="V593" s="194"/>
      <c r="W593" s="194"/>
      <c r="X593" s="194"/>
      <c r="Y593" s="194"/>
      <c r="Z593" s="194"/>
      <c r="AA593" s="194"/>
      <c r="AB593" s="194"/>
      <c r="AC593" s="194"/>
      <c r="AD593" s="194"/>
      <c r="AE593" s="194"/>
      <c r="AF593" s="194"/>
      <c r="AG593" s="194"/>
      <c r="AH593" s="194"/>
      <c r="AI593" s="194"/>
      <c r="AJ593" s="194"/>
      <c r="AK593" s="194"/>
      <c r="AL593" s="194"/>
      <c r="AM593" s="194"/>
      <c r="AN593" s="194"/>
      <c r="AO593" s="194"/>
      <c r="AP593" s="194"/>
      <c r="AQ593" s="194"/>
      <c r="AR593" s="194"/>
      <c r="AS593" s="194"/>
      <c r="AT593" s="194"/>
      <c r="AU593" s="194"/>
      <c r="AV593" s="194"/>
      <c r="AW593" s="194"/>
      <c r="AX593" s="194"/>
      <c r="AY593" s="194"/>
      <c r="AZ593" s="194"/>
      <c r="BA593" s="194"/>
      <c r="BB593" s="194"/>
      <c r="BC593" s="194"/>
      <c r="BD593" s="194"/>
      <c r="BE593" s="194"/>
      <c r="BF593" s="194"/>
      <c r="BG593" s="194"/>
      <c r="BH593" s="194"/>
      <c r="BI593" s="194"/>
      <c r="BJ593" s="194"/>
      <c r="BK593" s="194"/>
      <c r="BL593" s="194"/>
      <c r="BM593" s="194"/>
      <c r="BN593" s="194"/>
      <c r="BO593" s="194"/>
      <c r="BP593" s="194"/>
      <c r="BQ593" s="194"/>
    </row>
    <row r="594" spans="1:69" x14ac:dyDescent="0.25">
      <c r="A594" s="194"/>
      <c r="B594" s="194"/>
      <c r="C594" s="194"/>
      <c r="D594" s="194"/>
      <c r="E594" s="194"/>
      <c r="F594" s="194"/>
      <c r="G594" s="194"/>
      <c r="H594" s="194"/>
      <c r="I594" s="194"/>
      <c r="J594" s="194"/>
      <c r="K594" s="194"/>
      <c r="L594" s="194"/>
      <c r="M594" s="194"/>
      <c r="N594" s="194"/>
      <c r="O594" s="194"/>
      <c r="P594" s="194"/>
      <c r="Q594" s="194"/>
      <c r="R594" s="194"/>
      <c r="S594" s="194"/>
      <c r="T594" s="194"/>
      <c r="U594" s="194"/>
      <c r="V594" s="194"/>
      <c r="W594" s="194"/>
      <c r="X594" s="194"/>
      <c r="Y594" s="194"/>
      <c r="Z594" s="194"/>
      <c r="AA594" s="194"/>
      <c r="AB594" s="194"/>
      <c r="AC594" s="194"/>
      <c r="AD594" s="194"/>
      <c r="AE594" s="194"/>
      <c r="AF594" s="194"/>
      <c r="AG594" s="194"/>
      <c r="AH594" s="194"/>
      <c r="AI594" s="194"/>
      <c r="AJ594" s="194"/>
      <c r="AK594" s="194"/>
      <c r="AL594" s="194"/>
      <c r="AM594" s="194"/>
      <c r="AN594" s="194"/>
      <c r="AO594" s="194"/>
      <c r="AP594" s="194"/>
      <c r="AQ594" s="194"/>
      <c r="AR594" s="194"/>
      <c r="AS594" s="194"/>
      <c r="AT594" s="194"/>
      <c r="AU594" s="194"/>
      <c r="AV594" s="194"/>
      <c r="AW594" s="194"/>
      <c r="AX594" s="194"/>
      <c r="AY594" s="194"/>
      <c r="AZ594" s="194"/>
      <c r="BA594" s="194"/>
      <c r="BB594" s="194"/>
      <c r="BC594" s="194"/>
      <c r="BD594" s="194"/>
      <c r="BE594" s="194"/>
      <c r="BF594" s="194"/>
      <c r="BG594" s="194"/>
      <c r="BH594" s="194"/>
      <c r="BI594" s="194"/>
      <c r="BJ594" s="194"/>
      <c r="BK594" s="194"/>
      <c r="BL594" s="194"/>
      <c r="BM594" s="194"/>
      <c r="BN594" s="194"/>
      <c r="BO594" s="194"/>
      <c r="BP594" s="194"/>
      <c r="BQ594" s="194"/>
    </row>
    <row r="595" spans="1:69" x14ac:dyDescent="0.25">
      <c r="A595" s="194"/>
      <c r="B595" s="194"/>
      <c r="C595" s="194"/>
      <c r="D595" s="194"/>
      <c r="E595" s="194"/>
      <c r="F595" s="194"/>
      <c r="G595" s="194"/>
      <c r="H595" s="194"/>
      <c r="I595" s="194"/>
      <c r="J595" s="194"/>
      <c r="K595" s="194"/>
      <c r="L595" s="194"/>
      <c r="M595" s="194"/>
      <c r="N595" s="194"/>
      <c r="O595" s="194"/>
      <c r="P595" s="194"/>
      <c r="Q595" s="194"/>
      <c r="R595" s="194"/>
      <c r="S595" s="194"/>
      <c r="T595" s="194"/>
      <c r="U595" s="194"/>
      <c r="V595" s="194"/>
      <c r="W595" s="194"/>
      <c r="X595" s="194"/>
      <c r="Y595" s="194"/>
      <c r="Z595" s="194"/>
      <c r="AA595" s="194"/>
      <c r="AB595" s="194"/>
      <c r="AC595" s="194"/>
      <c r="AD595" s="194"/>
      <c r="AE595" s="194"/>
      <c r="AF595" s="194"/>
      <c r="AG595" s="194"/>
      <c r="AH595" s="194"/>
      <c r="AI595" s="194"/>
      <c r="AJ595" s="194"/>
      <c r="AK595" s="194"/>
      <c r="AL595" s="194"/>
      <c r="AM595" s="194"/>
      <c r="AN595" s="194"/>
      <c r="AO595" s="194"/>
      <c r="AP595" s="194"/>
      <c r="AQ595" s="194"/>
      <c r="AR595" s="194"/>
      <c r="AS595" s="194"/>
      <c r="AT595" s="194"/>
      <c r="AU595" s="194"/>
      <c r="AV595" s="194"/>
      <c r="AW595" s="194"/>
      <c r="AX595" s="194"/>
      <c r="AY595" s="194"/>
      <c r="AZ595" s="194"/>
      <c r="BA595" s="194"/>
      <c r="BB595" s="194"/>
      <c r="BC595" s="194"/>
      <c r="BD595" s="194"/>
      <c r="BE595" s="194"/>
      <c r="BF595" s="194"/>
      <c r="BG595" s="194"/>
      <c r="BH595" s="194"/>
      <c r="BI595" s="194"/>
      <c r="BJ595" s="194"/>
      <c r="BK595" s="194"/>
      <c r="BL595" s="194"/>
      <c r="BM595" s="194"/>
      <c r="BN595" s="194"/>
      <c r="BO595" s="194"/>
      <c r="BP595" s="194"/>
      <c r="BQ595" s="194"/>
    </row>
    <row r="596" spans="1:69" x14ac:dyDescent="0.25">
      <c r="A596" s="194"/>
      <c r="B596" s="194"/>
      <c r="C596" s="194"/>
      <c r="D596" s="194"/>
      <c r="E596" s="194"/>
      <c r="F596" s="194"/>
      <c r="G596" s="194"/>
      <c r="H596" s="194"/>
      <c r="I596" s="194"/>
      <c r="J596" s="194"/>
      <c r="K596" s="194"/>
      <c r="L596" s="194"/>
      <c r="M596" s="194"/>
      <c r="N596" s="194"/>
      <c r="O596" s="194"/>
      <c r="P596" s="194"/>
      <c r="Q596" s="194"/>
      <c r="R596" s="194"/>
      <c r="S596" s="194"/>
      <c r="T596" s="194"/>
      <c r="U596" s="194"/>
      <c r="V596" s="194"/>
      <c r="W596" s="194"/>
      <c r="X596" s="194"/>
      <c r="Y596" s="194"/>
      <c r="Z596" s="194"/>
      <c r="AA596" s="194"/>
      <c r="AB596" s="194"/>
      <c r="AC596" s="194"/>
      <c r="AD596" s="194"/>
      <c r="AE596" s="194"/>
      <c r="AF596" s="194"/>
      <c r="AG596" s="194"/>
      <c r="AH596" s="194"/>
      <c r="AI596" s="194"/>
      <c r="AJ596" s="194"/>
      <c r="AK596" s="194"/>
      <c r="AL596" s="194"/>
      <c r="AM596" s="194"/>
      <c r="AN596" s="194"/>
      <c r="AO596" s="194"/>
      <c r="AP596" s="194"/>
      <c r="AQ596" s="194"/>
      <c r="AR596" s="194"/>
      <c r="AS596" s="194"/>
      <c r="AT596" s="194"/>
      <c r="AU596" s="194"/>
      <c r="AV596" s="194"/>
      <c r="AW596" s="194"/>
      <c r="AX596" s="194"/>
      <c r="AY596" s="194"/>
      <c r="AZ596" s="194"/>
      <c r="BA596" s="194"/>
      <c r="BB596" s="194"/>
      <c r="BC596" s="194"/>
      <c r="BD596" s="194"/>
      <c r="BE596" s="194"/>
      <c r="BF596" s="194"/>
      <c r="BG596" s="194"/>
      <c r="BH596" s="194"/>
      <c r="BI596" s="194"/>
      <c r="BJ596" s="194"/>
      <c r="BK596" s="194"/>
      <c r="BL596" s="194"/>
      <c r="BM596" s="194"/>
      <c r="BN596" s="194"/>
      <c r="BO596" s="194"/>
      <c r="BP596" s="194"/>
      <c r="BQ596" s="194"/>
    </row>
    <row r="597" spans="1:69" x14ac:dyDescent="0.25">
      <c r="A597" s="194"/>
      <c r="B597" s="194"/>
      <c r="C597" s="194"/>
      <c r="D597" s="194"/>
      <c r="E597" s="194"/>
      <c r="F597" s="194"/>
      <c r="G597" s="194"/>
      <c r="H597" s="194"/>
      <c r="I597" s="194"/>
      <c r="J597" s="194"/>
      <c r="K597" s="194"/>
      <c r="L597" s="194"/>
      <c r="M597" s="194"/>
      <c r="N597" s="194"/>
      <c r="O597" s="194"/>
      <c r="P597" s="194"/>
      <c r="Q597" s="194"/>
      <c r="R597" s="194"/>
      <c r="S597" s="194"/>
      <c r="T597" s="194"/>
      <c r="U597" s="194"/>
      <c r="V597" s="194"/>
      <c r="W597" s="194"/>
      <c r="X597" s="194"/>
      <c r="Y597" s="194"/>
      <c r="Z597" s="194"/>
      <c r="AA597" s="194"/>
      <c r="AB597" s="194"/>
      <c r="AC597" s="194"/>
      <c r="AD597" s="194"/>
      <c r="AE597" s="194"/>
      <c r="AF597" s="194"/>
      <c r="AG597" s="194"/>
      <c r="AH597" s="194"/>
      <c r="AI597" s="194"/>
      <c r="AJ597" s="194"/>
      <c r="AK597" s="194"/>
      <c r="AL597" s="194"/>
      <c r="AM597" s="194"/>
      <c r="AN597" s="194"/>
      <c r="AO597" s="194"/>
      <c r="AP597" s="194"/>
      <c r="AQ597" s="194"/>
      <c r="AR597" s="194"/>
      <c r="AS597" s="194"/>
      <c r="AT597" s="194"/>
      <c r="AU597" s="194"/>
      <c r="AV597" s="194"/>
      <c r="AW597" s="194"/>
      <c r="AX597" s="194"/>
      <c r="AY597" s="194"/>
      <c r="AZ597" s="194"/>
      <c r="BA597" s="194"/>
      <c r="BB597" s="194"/>
      <c r="BC597" s="194"/>
      <c r="BD597" s="194"/>
      <c r="BE597" s="194"/>
      <c r="BF597" s="194"/>
      <c r="BG597" s="194"/>
      <c r="BH597" s="194"/>
      <c r="BI597" s="194"/>
      <c r="BJ597" s="194"/>
      <c r="BK597" s="194"/>
      <c r="BL597" s="194"/>
      <c r="BM597" s="194"/>
      <c r="BN597" s="194"/>
      <c r="BO597" s="194"/>
      <c r="BP597" s="194"/>
      <c r="BQ597" s="194"/>
    </row>
    <row r="598" spans="1:69" x14ac:dyDescent="0.25">
      <c r="A598" s="194"/>
      <c r="B598" s="194"/>
      <c r="C598" s="194"/>
      <c r="D598" s="194"/>
      <c r="E598" s="194"/>
      <c r="F598" s="194"/>
      <c r="G598" s="194"/>
      <c r="H598" s="194"/>
      <c r="I598" s="194"/>
      <c r="J598" s="194"/>
      <c r="K598" s="194"/>
      <c r="L598" s="194"/>
      <c r="M598" s="194"/>
      <c r="N598" s="194"/>
      <c r="O598" s="194"/>
      <c r="P598" s="194"/>
      <c r="Q598" s="194"/>
      <c r="R598" s="194"/>
      <c r="S598" s="194"/>
      <c r="T598" s="194"/>
      <c r="U598" s="194"/>
      <c r="V598" s="194"/>
      <c r="W598" s="194"/>
      <c r="X598" s="194"/>
      <c r="Y598" s="194"/>
      <c r="Z598" s="194"/>
      <c r="AA598" s="194"/>
      <c r="AB598" s="194"/>
      <c r="AC598" s="194"/>
      <c r="AD598" s="194"/>
      <c r="AE598" s="194"/>
      <c r="AF598" s="194"/>
      <c r="AG598" s="194"/>
      <c r="AH598" s="194"/>
      <c r="AI598" s="194"/>
      <c r="AJ598" s="194"/>
      <c r="AK598" s="194"/>
      <c r="AL598" s="194"/>
      <c r="AM598" s="194"/>
      <c r="AN598" s="194"/>
      <c r="AO598" s="194"/>
      <c r="AP598" s="194"/>
      <c r="AQ598" s="194"/>
      <c r="AR598" s="194"/>
      <c r="AS598" s="194"/>
      <c r="AT598" s="194"/>
      <c r="AU598" s="194"/>
      <c r="AV598" s="194"/>
      <c r="AW598" s="194"/>
      <c r="AX598" s="194"/>
      <c r="AY598" s="194"/>
      <c r="AZ598" s="194"/>
      <c r="BA598" s="194"/>
      <c r="BB598" s="194"/>
      <c r="BC598" s="194"/>
      <c r="BD598" s="194"/>
      <c r="BE598" s="194"/>
      <c r="BF598" s="194"/>
      <c r="BG598" s="194"/>
      <c r="BH598" s="194"/>
      <c r="BI598" s="194"/>
      <c r="BJ598" s="194"/>
      <c r="BK598" s="194"/>
      <c r="BL598" s="194"/>
      <c r="BM598" s="194"/>
      <c r="BN598" s="194"/>
      <c r="BO598" s="194"/>
      <c r="BP598" s="194"/>
      <c r="BQ598" s="194"/>
    </row>
    <row r="599" spans="1:69" x14ac:dyDescent="0.25">
      <c r="A599" s="194"/>
      <c r="B599" s="194"/>
      <c r="C599" s="194"/>
      <c r="D599" s="194"/>
      <c r="E599" s="194"/>
      <c r="F599" s="194"/>
      <c r="G599" s="194"/>
      <c r="H599" s="194"/>
      <c r="I599" s="194"/>
      <c r="J599" s="194"/>
      <c r="K599" s="194"/>
      <c r="L599" s="194"/>
      <c r="M599" s="194"/>
      <c r="N599" s="194"/>
      <c r="O599" s="194"/>
      <c r="P599" s="194"/>
      <c r="Q599" s="194"/>
      <c r="R599" s="194"/>
      <c r="S599" s="194"/>
      <c r="T599" s="194"/>
      <c r="U599" s="194"/>
      <c r="V599" s="194"/>
      <c r="W599" s="194"/>
      <c r="X599" s="194"/>
      <c r="Y599" s="194"/>
      <c r="Z599" s="194"/>
      <c r="AA599" s="194"/>
      <c r="AB599" s="194"/>
      <c r="AC599" s="194"/>
      <c r="AD599" s="194"/>
      <c r="AE599" s="194"/>
      <c r="AF599" s="194"/>
      <c r="AG599" s="194"/>
      <c r="AH599" s="194"/>
      <c r="AI599" s="194"/>
      <c r="AJ599" s="194"/>
      <c r="AK599" s="194"/>
      <c r="AL599" s="194"/>
      <c r="AM599" s="194"/>
      <c r="AN599" s="194"/>
      <c r="AO599" s="194"/>
      <c r="AP599" s="194"/>
      <c r="AQ599" s="194"/>
      <c r="AR599" s="194"/>
      <c r="AS599" s="194"/>
      <c r="AT599" s="194"/>
      <c r="AU599" s="194"/>
      <c r="AV599" s="194"/>
      <c r="AW599" s="194"/>
      <c r="AX599" s="194"/>
      <c r="AY599" s="194"/>
      <c r="AZ599" s="194"/>
      <c r="BA599" s="194"/>
      <c r="BB599" s="194"/>
      <c r="BC599" s="194"/>
      <c r="BD599" s="194"/>
      <c r="BE599" s="194"/>
      <c r="BF599" s="194"/>
      <c r="BG599" s="194"/>
      <c r="BH599" s="194"/>
      <c r="BI599" s="194"/>
      <c r="BJ599" s="194"/>
      <c r="BK599" s="194"/>
      <c r="BL599" s="194"/>
      <c r="BM599" s="194"/>
      <c r="BN599" s="194"/>
      <c r="BO599" s="194"/>
      <c r="BP599" s="194"/>
      <c r="BQ599" s="194"/>
    </row>
    <row r="600" spans="1:69" x14ac:dyDescent="0.25">
      <c r="A600" s="194"/>
      <c r="B600" s="194"/>
      <c r="C600" s="194"/>
      <c r="D600" s="194"/>
      <c r="E600" s="194"/>
      <c r="F600" s="194"/>
      <c r="G600" s="194"/>
      <c r="H600" s="194"/>
      <c r="I600" s="194"/>
      <c r="J600" s="194"/>
      <c r="K600" s="194"/>
      <c r="L600" s="194"/>
      <c r="M600" s="194"/>
      <c r="N600" s="194"/>
      <c r="O600" s="194"/>
      <c r="P600" s="194"/>
      <c r="Q600" s="194"/>
      <c r="R600" s="194"/>
      <c r="S600" s="194"/>
      <c r="T600" s="194"/>
      <c r="U600" s="194"/>
      <c r="V600" s="194"/>
      <c r="W600" s="194"/>
      <c r="X600" s="194"/>
      <c r="Y600" s="194"/>
      <c r="Z600" s="194"/>
      <c r="AA600" s="194"/>
      <c r="AB600" s="194"/>
      <c r="AC600" s="194"/>
      <c r="AD600" s="194"/>
      <c r="AE600" s="194"/>
      <c r="AF600" s="194"/>
      <c r="AG600" s="194"/>
      <c r="AH600" s="194"/>
      <c r="AI600" s="194"/>
      <c r="AJ600" s="194"/>
      <c r="AK600" s="194"/>
      <c r="AL600" s="194"/>
      <c r="AM600" s="194"/>
      <c r="AN600" s="194"/>
      <c r="AO600" s="194"/>
      <c r="AP600" s="194"/>
      <c r="AQ600" s="194"/>
      <c r="AR600" s="194"/>
      <c r="AS600" s="194"/>
      <c r="AT600" s="194"/>
      <c r="AU600" s="194"/>
      <c r="AV600" s="194"/>
      <c r="AW600" s="194"/>
      <c r="AX600" s="194"/>
      <c r="AY600" s="194"/>
      <c r="AZ600" s="194"/>
      <c r="BA600" s="194"/>
      <c r="BB600" s="194"/>
      <c r="BC600" s="194"/>
      <c r="BD600" s="194"/>
      <c r="BE600" s="194"/>
      <c r="BF600" s="194"/>
      <c r="BG600" s="194"/>
      <c r="BH600" s="194"/>
      <c r="BI600" s="194"/>
      <c r="BJ600" s="194"/>
      <c r="BK600" s="194"/>
      <c r="BL600" s="194"/>
      <c r="BM600" s="194"/>
      <c r="BN600" s="194"/>
      <c r="BO600" s="194"/>
      <c r="BP600" s="194"/>
      <c r="BQ600" s="194"/>
    </row>
    <row r="601" spans="1:69" x14ac:dyDescent="0.25">
      <c r="A601" s="194"/>
      <c r="B601" s="194"/>
      <c r="C601" s="194"/>
      <c r="D601" s="194"/>
      <c r="E601" s="194"/>
      <c r="F601" s="194"/>
      <c r="G601" s="194"/>
      <c r="H601" s="194"/>
      <c r="I601" s="194"/>
      <c r="J601" s="194"/>
      <c r="K601" s="194"/>
      <c r="L601" s="194"/>
      <c r="M601" s="194"/>
      <c r="N601" s="194"/>
      <c r="O601" s="194"/>
      <c r="P601" s="194"/>
      <c r="Q601" s="194"/>
      <c r="R601" s="194"/>
      <c r="S601" s="194"/>
      <c r="T601" s="194"/>
      <c r="U601" s="194"/>
      <c r="V601" s="194"/>
      <c r="W601" s="194"/>
      <c r="X601" s="194"/>
      <c r="Y601" s="194"/>
      <c r="Z601" s="194"/>
      <c r="AA601" s="194"/>
      <c r="AB601" s="194"/>
      <c r="AC601" s="194"/>
      <c r="AD601" s="194"/>
      <c r="AE601" s="194"/>
      <c r="AF601" s="194"/>
      <c r="AG601" s="194"/>
      <c r="AH601" s="194"/>
      <c r="AI601" s="194"/>
      <c r="AJ601" s="194"/>
      <c r="AK601" s="194"/>
      <c r="AL601" s="194"/>
      <c r="AM601" s="194"/>
      <c r="AN601" s="194"/>
      <c r="AO601" s="194"/>
      <c r="AP601" s="194"/>
      <c r="AQ601" s="194"/>
      <c r="AR601" s="194"/>
      <c r="AS601" s="194"/>
      <c r="AT601" s="194"/>
      <c r="AU601" s="194"/>
      <c r="AV601" s="194"/>
      <c r="AW601" s="194"/>
      <c r="AX601" s="194"/>
      <c r="AY601" s="194"/>
      <c r="AZ601" s="194"/>
      <c r="BA601" s="194"/>
      <c r="BB601" s="194"/>
      <c r="BC601" s="194"/>
      <c r="BD601" s="194"/>
      <c r="BE601" s="194"/>
      <c r="BF601" s="194"/>
      <c r="BG601" s="194"/>
      <c r="BH601" s="194"/>
      <c r="BI601" s="194"/>
      <c r="BJ601" s="194"/>
      <c r="BK601" s="194"/>
      <c r="BL601" s="194"/>
      <c r="BM601" s="194"/>
      <c r="BN601" s="194"/>
      <c r="BO601" s="194"/>
      <c r="BP601" s="194"/>
      <c r="BQ601" s="194"/>
    </row>
    <row r="602" spans="1:69" x14ac:dyDescent="0.25">
      <c r="A602" s="194"/>
      <c r="B602" s="194"/>
      <c r="C602" s="194"/>
      <c r="D602" s="194"/>
      <c r="E602" s="194"/>
      <c r="F602" s="194"/>
      <c r="G602" s="194"/>
      <c r="H602" s="194"/>
      <c r="I602" s="194"/>
      <c r="J602" s="194"/>
      <c r="K602" s="194"/>
      <c r="L602" s="194"/>
      <c r="M602" s="194"/>
      <c r="N602" s="194"/>
      <c r="O602" s="194"/>
      <c r="P602" s="194"/>
      <c r="Q602" s="194"/>
      <c r="R602" s="194"/>
      <c r="S602" s="194"/>
      <c r="T602" s="194"/>
      <c r="U602" s="194"/>
      <c r="V602" s="194"/>
      <c r="W602" s="194"/>
      <c r="X602" s="194"/>
      <c r="Y602" s="194"/>
      <c r="Z602" s="194"/>
      <c r="AA602" s="194"/>
      <c r="AB602" s="194"/>
      <c r="AC602" s="194"/>
      <c r="AD602" s="194"/>
      <c r="AE602" s="194"/>
      <c r="AF602" s="194"/>
      <c r="AG602" s="194"/>
      <c r="AH602" s="194"/>
      <c r="AI602" s="194"/>
      <c r="AJ602" s="194"/>
      <c r="AK602" s="194"/>
      <c r="AL602" s="194"/>
      <c r="AM602" s="194"/>
      <c r="AN602" s="194"/>
      <c r="AO602" s="194"/>
      <c r="AP602" s="194"/>
      <c r="AQ602" s="194"/>
      <c r="AR602" s="194"/>
      <c r="AS602" s="194"/>
      <c r="AT602" s="194"/>
      <c r="AU602" s="194"/>
      <c r="AV602" s="194"/>
      <c r="AW602" s="194"/>
      <c r="AX602" s="194"/>
      <c r="AY602" s="194"/>
      <c r="AZ602" s="194"/>
      <c r="BA602" s="194"/>
      <c r="BB602" s="194"/>
      <c r="BC602" s="194"/>
      <c r="BD602" s="194"/>
      <c r="BE602" s="194"/>
      <c r="BF602" s="194"/>
      <c r="BG602" s="194"/>
      <c r="BH602" s="194"/>
      <c r="BI602" s="194"/>
      <c r="BJ602" s="194"/>
      <c r="BK602" s="194"/>
      <c r="BL602" s="194"/>
      <c r="BM602" s="194"/>
      <c r="BN602" s="194"/>
      <c r="BO602" s="194"/>
      <c r="BP602" s="194"/>
      <c r="BQ602" s="194"/>
    </row>
    <row r="603" spans="1:69" x14ac:dyDescent="0.25">
      <c r="A603" s="194"/>
      <c r="B603" s="194"/>
      <c r="C603" s="194"/>
      <c r="D603" s="194"/>
      <c r="E603" s="194"/>
      <c r="F603" s="194"/>
      <c r="G603" s="194"/>
      <c r="H603" s="194"/>
      <c r="I603" s="194"/>
      <c r="J603" s="194"/>
      <c r="K603" s="194"/>
      <c r="L603" s="194"/>
      <c r="M603" s="194"/>
      <c r="N603" s="194"/>
      <c r="O603" s="194"/>
      <c r="P603" s="194"/>
      <c r="Q603" s="194"/>
      <c r="R603" s="194"/>
      <c r="S603" s="194"/>
      <c r="T603" s="194"/>
      <c r="U603" s="194"/>
      <c r="V603" s="194"/>
      <c r="W603" s="194"/>
      <c r="X603" s="194"/>
      <c r="Y603" s="194"/>
      <c r="Z603" s="194"/>
      <c r="AA603" s="194"/>
      <c r="AB603" s="194"/>
      <c r="AC603" s="194"/>
      <c r="AD603" s="194"/>
      <c r="AE603" s="194"/>
      <c r="AF603" s="194"/>
      <c r="AG603" s="194"/>
      <c r="AH603" s="194"/>
      <c r="AI603" s="194"/>
      <c r="AJ603" s="194"/>
      <c r="AK603" s="194"/>
      <c r="AL603" s="194"/>
      <c r="AM603" s="194"/>
      <c r="AN603" s="194"/>
      <c r="AO603" s="194"/>
      <c r="AP603" s="194"/>
      <c r="AQ603" s="194"/>
      <c r="AR603" s="194"/>
      <c r="AS603" s="194"/>
      <c r="AT603" s="194"/>
      <c r="AU603" s="194"/>
      <c r="AV603" s="194"/>
      <c r="AW603" s="194"/>
      <c r="AX603" s="194"/>
      <c r="AY603" s="194"/>
      <c r="AZ603" s="194"/>
      <c r="BA603" s="194"/>
      <c r="BB603" s="194"/>
      <c r="BC603" s="194"/>
      <c r="BD603" s="194"/>
      <c r="BE603" s="194"/>
      <c r="BF603" s="194"/>
      <c r="BG603" s="194"/>
      <c r="BH603" s="194"/>
      <c r="BI603" s="194"/>
      <c r="BJ603" s="194"/>
      <c r="BK603" s="194"/>
      <c r="BL603" s="194"/>
      <c r="BM603" s="194"/>
      <c r="BN603" s="194"/>
      <c r="BO603" s="194"/>
      <c r="BP603" s="194"/>
      <c r="BQ603" s="194"/>
    </row>
    <row r="604" spans="1:69" x14ac:dyDescent="0.25">
      <c r="A604" s="194"/>
      <c r="B604" s="194"/>
      <c r="C604" s="194"/>
      <c r="D604" s="194"/>
      <c r="E604" s="194"/>
      <c r="F604" s="194"/>
      <c r="G604" s="194"/>
      <c r="H604" s="194"/>
      <c r="I604" s="194"/>
      <c r="J604" s="194"/>
      <c r="K604" s="194"/>
      <c r="L604" s="194"/>
      <c r="M604" s="194"/>
      <c r="N604" s="194"/>
      <c r="O604" s="194"/>
      <c r="P604" s="194"/>
      <c r="Q604" s="194"/>
      <c r="R604" s="194"/>
      <c r="S604" s="194"/>
      <c r="T604" s="194"/>
      <c r="U604" s="194"/>
      <c r="V604" s="194"/>
      <c r="W604" s="194"/>
      <c r="X604" s="194"/>
      <c r="Y604" s="194"/>
      <c r="Z604" s="194"/>
      <c r="AA604" s="194"/>
      <c r="AB604" s="194"/>
      <c r="AC604" s="194"/>
      <c r="AD604" s="194"/>
      <c r="AE604" s="194"/>
      <c r="AF604" s="194"/>
      <c r="AG604" s="194"/>
      <c r="AH604" s="194"/>
      <c r="AI604" s="194"/>
      <c r="AJ604" s="194"/>
      <c r="AK604" s="194"/>
      <c r="AL604" s="194"/>
      <c r="AM604" s="194"/>
      <c r="AN604" s="194"/>
      <c r="AO604" s="194"/>
      <c r="AP604" s="194"/>
      <c r="AQ604" s="194"/>
      <c r="AR604" s="194"/>
      <c r="AS604" s="194"/>
      <c r="AT604" s="194"/>
      <c r="AU604" s="194"/>
      <c r="AV604" s="194"/>
      <c r="AW604" s="194"/>
      <c r="AX604" s="194"/>
      <c r="AY604" s="194"/>
      <c r="AZ604" s="194"/>
      <c r="BA604" s="194"/>
      <c r="BB604" s="194"/>
      <c r="BC604" s="194"/>
      <c r="BD604" s="194"/>
      <c r="BE604" s="194"/>
      <c r="BF604" s="194"/>
      <c r="BG604" s="194"/>
      <c r="BH604" s="194"/>
      <c r="BI604" s="194"/>
      <c r="BJ604" s="194"/>
      <c r="BK604" s="194"/>
      <c r="BL604" s="194"/>
      <c r="BM604" s="194"/>
      <c r="BN604" s="194"/>
      <c r="BO604" s="194"/>
      <c r="BP604" s="194"/>
      <c r="BQ604" s="194"/>
    </row>
    <row r="605" spans="1:69" x14ac:dyDescent="0.25">
      <c r="A605" s="194"/>
      <c r="B605" s="194"/>
      <c r="C605" s="194"/>
      <c r="D605" s="194"/>
      <c r="E605" s="194"/>
      <c r="F605" s="194"/>
      <c r="G605" s="194"/>
      <c r="H605" s="194"/>
      <c r="I605" s="194"/>
      <c r="J605" s="194"/>
      <c r="K605" s="194"/>
      <c r="L605" s="194"/>
      <c r="M605" s="194"/>
      <c r="N605" s="194"/>
      <c r="O605" s="194"/>
      <c r="P605" s="194"/>
      <c r="Q605" s="194"/>
      <c r="R605" s="194"/>
      <c r="S605" s="194"/>
      <c r="T605" s="194"/>
      <c r="U605" s="194"/>
      <c r="V605" s="194"/>
      <c r="W605" s="194"/>
      <c r="X605" s="194"/>
      <c r="Y605" s="194"/>
      <c r="Z605" s="194"/>
      <c r="AA605" s="194"/>
      <c r="AB605" s="194"/>
      <c r="AC605" s="194"/>
      <c r="AD605" s="194"/>
      <c r="AE605" s="194"/>
      <c r="AF605" s="194"/>
      <c r="AG605" s="194"/>
      <c r="AH605" s="194"/>
      <c r="AI605" s="194"/>
      <c r="AJ605" s="194"/>
      <c r="AK605" s="194"/>
      <c r="AL605" s="194"/>
      <c r="AM605" s="194"/>
      <c r="AN605" s="194"/>
      <c r="AO605" s="194"/>
      <c r="AP605" s="194"/>
      <c r="AQ605" s="194"/>
      <c r="AR605" s="194"/>
      <c r="AS605" s="194"/>
      <c r="AT605" s="194"/>
      <c r="AU605" s="194"/>
      <c r="AV605" s="194"/>
      <c r="AW605" s="194"/>
      <c r="AX605" s="194"/>
      <c r="AY605" s="194"/>
      <c r="AZ605" s="194"/>
      <c r="BA605" s="194"/>
      <c r="BB605" s="194"/>
      <c r="BC605" s="194"/>
      <c r="BD605" s="194"/>
      <c r="BE605" s="194"/>
      <c r="BF605" s="194"/>
      <c r="BG605" s="194"/>
      <c r="BH605" s="194"/>
      <c r="BI605" s="194"/>
      <c r="BJ605" s="194"/>
      <c r="BK605" s="194"/>
      <c r="BL605" s="194"/>
      <c r="BM605" s="194"/>
      <c r="BN605" s="194"/>
      <c r="BO605" s="194"/>
      <c r="BP605" s="194"/>
      <c r="BQ605" s="194"/>
    </row>
    <row r="606" spans="1:69" x14ac:dyDescent="0.25">
      <c r="A606" s="194"/>
      <c r="B606" s="194"/>
      <c r="C606" s="194"/>
      <c r="D606" s="194"/>
      <c r="E606" s="194"/>
      <c r="F606" s="194"/>
      <c r="G606" s="194"/>
      <c r="H606" s="194"/>
      <c r="I606" s="194"/>
      <c r="J606" s="194"/>
      <c r="K606" s="194"/>
      <c r="L606" s="194"/>
      <c r="M606" s="194"/>
      <c r="N606" s="194"/>
      <c r="O606" s="194"/>
      <c r="P606" s="194"/>
      <c r="Q606" s="194"/>
      <c r="R606" s="194"/>
      <c r="S606" s="194"/>
      <c r="T606" s="194"/>
      <c r="U606" s="194"/>
      <c r="V606" s="194"/>
      <c r="W606" s="194"/>
      <c r="X606" s="194"/>
      <c r="Y606" s="194"/>
      <c r="Z606" s="194"/>
      <c r="AA606" s="194"/>
      <c r="AB606" s="194"/>
      <c r="AC606" s="194"/>
      <c r="AD606" s="194"/>
      <c r="AE606" s="194"/>
      <c r="AF606" s="194"/>
      <c r="AG606" s="194"/>
      <c r="AH606" s="194"/>
      <c r="AI606" s="194"/>
      <c r="AJ606" s="194"/>
      <c r="AK606" s="194"/>
      <c r="AL606" s="194"/>
      <c r="AM606" s="194"/>
      <c r="AN606" s="194"/>
      <c r="AO606" s="194"/>
      <c r="AP606" s="194"/>
      <c r="AQ606" s="194"/>
      <c r="AR606" s="194"/>
      <c r="AS606" s="194"/>
      <c r="AT606" s="194"/>
      <c r="AU606" s="194"/>
      <c r="AV606" s="194"/>
      <c r="AW606" s="194"/>
      <c r="AX606" s="194"/>
      <c r="AY606" s="194"/>
      <c r="AZ606" s="194"/>
      <c r="BA606" s="194"/>
      <c r="BB606" s="194"/>
      <c r="BC606" s="194"/>
      <c r="BD606" s="194"/>
      <c r="BE606" s="194"/>
      <c r="BF606" s="194"/>
      <c r="BG606" s="194"/>
      <c r="BH606" s="194"/>
      <c r="BI606" s="194"/>
      <c r="BJ606" s="194"/>
      <c r="BK606" s="194"/>
      <c r="BL606" s="194"/>
      <c r="BM606" s="194"/>
      <c r="BN606" s="194"/>
      <c r="BO606" s="194"/>
      <c r="BP606" s="194"/>
      <c r="BQ606" s="194"/>
    </row>
    <row r="607" spans="1:69" x14ac:dyDescent="0.25">
      <c r="A607" s="194"/>
      <c r="B607" s="194"/>
      <c r="C607" s="194"/>
      <c r="D607" s="194"/>
      <c r="E607" s="194"/>
      <c r="F607" s="194"/>
      <c r="G607" s="194"/>
      <c r="H607" s="194"/>
      <c r="I607" s="194"/>
      <c r="J607" s="194"/>
      <c r="K607" s="194"/>
      <c r="L607" s="194"/>
      <c r="M607" s="194"/>
      <c r="N607" s="194"/>
      <c r="O607" s="194"/>
      <c r="P607" s="194"/>
      <c r="Q607" s="194"/>
      <c r="R607" s="194"/>
      <c r="S607" s="194"/>
      <c r="T607" s="194"/>
      <c r="U607" s="194"/>
      <c r="V607" s="194"/>
      <c r="W607" s="194"/>
      <c r="X607" s="194"/>
      <c r="Y607" s="194"/>
      <c r="Z607" s="194"/>
      <c r="AA607" s="194"/>
      <c r="AB607" s="194"/>
      <c r="AC607" s="194"/>
      <c r="AD607" s="194"/>
      <c r="AE607" s="194"/>
      <c r="AF607" s="194"/>
      <c r="AG607" s="194"/>
      <c r="AH607" s="194"/>
      <c r="AI607" s="194"/>
      <c r="AJ607" s="194"/>
      <c r="AK607" s="194"/>
      <c r="AL607" s="194"/>
      <c r="AM607" s="194"/>
      <c r="AN607" s="194"/>
      <c r="AO607" s="194"/>
      <c r="AP607" s="194"/>
      <c r="AQ607" s="194"/>
      <c r="AR607" s="194"/>
      <c r="AS607" s="194"/>
      <c r="AT607" s="194"/>
      <c r="AU607" s="194"/>
      <c r="AV607" s="194"/>
      <c r="AW607" s="194"/>
      <c r="AX607" s="194"/>
      <c r="AY607" s="194"/>
      <c r="AZ607" s="194"/>
      <c r="BA607" s="194"/>
      <c r="BB607" s="194"/>
      <c r="BC607" s="194"/>
      <c r="BD607" s="194"/>
      <c r="BE607" s="194"/>
      <c r="BF607" s="194"/>
      <c r="BG607" s="194"/>
      <c r="BH607" s="194"/>
      <c r="BI607" s="194"/>
      <c r="BJ607" s="194"/>
      <c r="BK607" s="194"/>
      <c r="BL607" s="194"/>
      <c r="BM607" s="194"/>
      <c r="BN607" s="194"/>
      <c r="BO607" s="194"/>
      <c r="BP607" s="194"/>
      <c r="BQ607" s="194"/>
    </row>
    <row r="608" spans="1:69" x14ac:dyDescent="0.25">
      <c r="A608" s="194"/>
      <c r="B608" s="194"/>
      <c r="C608" s="194"/>
      <c r="D608" s="194"/>
      <c r="E608" s="194"/>
      <c r="F608" s="194"/>
      <c r="G608" s="194"/>
      <c r="H608" s="194"/>
      <c r="I608" s="194"/>
      <c r="J608" s="194"/>
      <c r="K608" s="194"/>
      <c r="L608" s="194"/>
      <c r="M608" s="194"/>
      <c r="N608" s="194"/>
      <c r="O608" s="194"/>
      <c r="P608" s="194"/>
      <c r="Q608" s="194"/>
      <c r="R608" s="194"/>
      <c r="S608" s="194"/>
      <c r="T608" s="194"/>
      <c r="U608" s="194"/>
      <c r="V608" s="194"/>
      <c r="W608" s="194"/>
      <c r="X608" s="194"/>
      <c r="Y608" s="194"/>
      <c r="Z608" s="194"/>
      <c r="AA608" s="194"/>
      <c r="AB608" s="194"/>
      <c r="AC608" s="194"/>
      <c r="AD608" s="194"/>
      <c r="AE608" s="194"/>
      <c r="AF608" s="194"/>
      <c r="AG608" s="194"/>
      <c r="AH608" s="194"/>
      <c r="AI608" s="194"/>
      <c r="AJ608" s="194"/>
      <c r="AK608" s="194"/>
      <c r="AL608" s="194"/>
      <c r="AM608" s="194"/>
      <c r="AN608" s="194"/>
      <c r="AO608" s="194"/>
      <c r="AP608" s="194"/>
      <c r="AQ608" s="194"/>
      <c r="AR608" s="194"/>
      <c r="AS608" s="194"/>
      <c r="AT608" s="194"/>
      <c r="AU608" s="194"/>
      <c r="AV608" s="194"/>
      <c r="AW608" s="194"/>
      <c r="AX608" s="194"/>
      <c r="AY608" s="194"/>
      <c r="AZ608" s="194"/>
      <c r="BA608" s="194"/>
      <c r="BB608" s="194"/>
      <c r="BC608" s="194"/>
      <c r="BD608" s="194"/>
      <c r="BE608" s="194"/>
      <c r="BF608" s="194"/>
      <c r="BG608" s="194"/>
      <c r="BH608" s="194"/>
      <c r="BI608" s="194"/>
      <c r="BJ608" s="194"/>
      <c r="BK608" s="194"/>
      <c r="BL608" s="194"/>
      <c r="BM608" s="194"/>
      <c r="BN608" s="194"/>
      <c r="BO608" s="194"/>
      <c r="BP608" s="194"/>
      <c r="BQ608" s="194"/>
    </row>
    <row r="609" spans="1:69" x14ac:dyDescent="0.25">
      <c r="A609" s="194"/>
      <c r="B609" s="194"/>
      <c r="C609" s="194"/>
      <c r="D609" s="194"/>
      <c r="E609" s="194"/>
      <c r="F609" s="194"/>
      <c r="G609" s="194"/>
      <c r="H609" s="194"/>
      <c r="I609" s="194"/>
      <c r="J609" s="194"/>
      <c r="K609" s="194"/>
      <c r="L609" s="194"/>
      <c r="M609" s="194"/>
      <c r="N609" s="194"/>
      <c r="O609" s="194"/>
      <c r="P609" s="194"/>
      <c r="Q609" s="194"/>
      <c r="R609" s="194"/>
      <c r="S609" s="194"/>
      <c r="T609" s="194"/>
      <c r="U609" s="194"/>
      <c r="V609" s="194"/>
      <c r="W609" s="194"/>
      <c r="X609" s="194"/>
      <c r="Y609" s="194"/>
      <c r="Z609" s="194"/>
      <c r="AA609" s="194"/>
      <c r="AB609" s="194"/>
      <c r="AC609" s="194"/>
      <c r="AD609" s="194"/>
      <c r="AE609" s="194"/>
      <c r="AF609" s="194"/>
      <c r="AG609" s="194"/>
      <c r="AH609" s="194"/>
      <c r="AI609" s="194"/>
      <c r="AJ609" s="194"/>
      <c r="AK609" s="194"/>
      <c r="AL609" s="194"/>
      <c r="AM609" s="194"/>
      <c r="AN609" s="194"/>
      <c r="AO609" s="194"/>
      <c r="AP609" s="194"/>
      <c r="AQ609" s="194"/>
      <c r="AR609" s="194"/>
      <c r="AS609" s="194"/>
      <c r="AT609" s="194"/>
      <c r="AU609" s="194"/>
      <c r="AV609" s="194"/>
      <c r="AW609" s="194"/>
      <c r="AX609" s="194"/>
      <c r="AY609" s="194"/>
      <c r="AZ609" s="194"/>
      <c r="BA609" s="194"/>
      <c r="BB609" s="194"/>
      <c r="BC609" s="194"/>
      <c r="BD609" s="194"/>
      <c r="BE609" s="194"/>
      <c r="BF609" s="194"/>
      <c r="BG609" s="194"/>
      <c r="BH609" s="194"/>
      <c r="BI609" s="194"/>
      <c r="BJ609" s="194"/>
      <c r="BK609" s="194"/>
      <c r="BL609" s="194"/>
      <c r="BM609" s="194"/>
      <c r="BN609" s="194"/>
      <c r="BO609" s="194"/>
      <c r="BP609" s="194"/>
      <c r="BQ609" s="194"/>
    </row>
    <row r="610" spans="1:69" x14ac:dyDescent="0.25">
      <c r="A610" s="194"/>
      <c r="B610" s="194"/>
      <c r="C610" s="194"/>
      <c r="D610" s="194"/>
      <c r="E610" s="194"/>
      <c r="F610" s="194"/>
      <c r="G610" s="194"/>
      <c r="H610" s="194"/>
      <c r="I610" s="194"/>
      <c r="J610" s="194"/>
      <c r="K610" s="194"/>
      <c r="L610" s="194"/>
      <c r="M610" s="194"/>
      <c r="N610" s="194"/>
      <c r="O610" s="194"/>
      <c r="P610" s="194"/>
      <c r="Q610" s="194"/>
      <c r="R610" s="194"/>
      <c r="S610" s="194"/>
      <c r="T610" s="194"/>
      <c r="U610" s="194"/>
      <c r="V610" s="194"/>
      <c r="W610" s="194"/>
      <c r="X610" s="194"/>
      <c r="Y610" s="194"/>
      <c r="Z610" s="194"/>
      <c r="AA610" s="194"/>
      <c r="AB610" s="194"/>
      <c r="AC610" s="194"/>
      <c r="AD610" s="194"/>
      <c r="AE610" s="194"/>
      <c r="AF610" s="194"/>
      <c r="AG610" s="194"/>
      <c r="AH610" s="194"/>
      <c r="AI610" s="194"/>
      <c r="AJ610" s="194"/>
      <c r="AK610" s="194"/>
      <c r="AL610" s="194"/>
      <c r="AM610" s="194"/>
      <c r="AN610" s="194"/>
      <c r="AO610" s="194"/>
      <c r="AP610" s="194"/>
      <c r="AQ610" s="194"/>
      <c r="AR610" s="194"/>
      <c r="AS610" s="194"/>
      <c r="AT610" s="194"/>
      <c r="AU610" s="194"/>
      <c r="AV610" s="194"/>
      <c r="AW610" s="194"/>
      <c r="AX610" s="194"/>
      <c r="AY610" s="194"/>
      <c r="AZ610" s="194"/>
      <c r="BA610" s="194"/>
      <c r="BB610" s="194"/>
      <c r="BC610" s="194"/>
      <c r="BD610" s="194"/>
      <c r="BE610" s="194"/>
      <c r="BF610" s="194"/>
      <c r="BG610" s="194"/>
      <c r="BH610" s="194"/>
      <c r="BI610" s="194"/>
      <c r="BJ610" s="194"/>
      <c r="BK610" s="194"/>
      <c r="BL610" s="194"/>
      <c r="BM610" s="194"/>
      <c r="BN610" s="194"/>
      <c r="BO610" s="194"/>
      <c r="BP610" s="194"/>
      <c r="BQ610" s="194"/>
    </row>
    <row r="611" spans="1:69" x14ac:dyDescent="0.25">
      <c r="A611" s="194"/>
      <c r="B611" s="194"/>
      <c r="C611" s="194"/>
      <c r="D611" s="194"/>
      <c r="E611" s="194"/>
      <c r="F611" s="194"/>
      <c r="G611" s="194"/>
      <c r="H611" s="194"/>
      <c r="I611" s="194"/>
      <c r="J611" s="194"/>
      <c r="K611" s="194"/>
      <c r="L611" s="194"/>
      <c r="M611" s="194"/>
      <c r="N611" s="194"/>
      <c r="O611" s="194"/>
      <c r="P611" s="194"/>
      <c r="Q611" s="194"/>
      <c r="R611" s="194"/>
      <c r="S611" s="194"/>
      <c r="T611" s="194"/>
      <c r="U611" s="194"/>
      <c r="V611" s="194"/>
      <c r="W611" s="194"/>
      <c r="X611" s="194"/>
      <c r="Y611" s="194"/>
      <c r="Z611" s="194"/>
      <c r="AA611" s="194"/>
      <c r="AB611" s="194"/>
      <c r="AC611" s="194"/>
      <c r="AD611" s="194"/>
      <c r="AE611" s="194"/>
      <c r="AF611" s="194"/>
      <c r="AG611" s="194"/>
      <c r="AH611" s="194"/>
      <c r="AI611" s="194"/>
      <c r="AJ611" s="194"/>
      <c r="AK611" s="194"/>
      <c r="AL611" s="194"/>
      <c r="AM611" s="194"/>
      <c r="AN611" s="194"/>
      <c r="AO611" s="194"/>
      <c r="AP611" s="194"/>
      <c r="AQ611" s="194"/>
      <c r="AR611" s="194"/>
      <c r="AS611" s="194"/>
      <c r="AT611" s="194"/>
      <c r="AU611" s="194"/>
      <c r="AV611" s="194"/>
      <c r="AW611" s="194"/>
      <c r="AX611" s="194"/>
      <c r="AY611" s="194"/>
      <c r="AZ611" s="194"/>
      <c r="BA611" s="194"/>
      <c r="BB611" s="194"/>
      <c r="BC611" s="194"/>
      <c r="BD611" s="194"/>
      <c r="BE611" s="194"/>
      <c r="BF611" s="194"/>
      <c r="BG611" s="194"/>
      <c r="BH611" s="194"/>
      <c r="BI611" s="194"/>
      <c r="BJ611" s="194"/>
      <c r="BK611" s="194"/>
      <c r="BL611" s="194"/>
      <c r="BM611" s="194"/>
      <c r="BN611" s="194"/>
      <c r="BO611" s="194"/>
      <c r="BP611" s="194"/>
      <c r="BQ611" s="194"/>
    </row>
    <row r="612" spans="1:69" x14ac:dyDescent="0.25">
      <c r="A612" s="194"/>
      <c r="B612" s="194"/>
      <c r="C612" s="194"/>
      <c r="D612" s="194"/>
      <c r="E612" s="194"/>
      <c r="F612" s="194"/>
      <c r="G612" s="194"/>
      <c r="H612" s="194"/>
      <c r="I612" s="194"/>
      <c r="J612" s="194"/>
      <c r="K612" s="194"/>
      <c r="L612" s="194"/>
      <c r="M612" s="194"/>
      <c r="N612" s="194"/>
      <c r="O612" s="194"/>
      <c r="P612" s="194"/>
      <c r="Q612" s="194"/>
      <c r="R612" s="194"/>
      <c r="S612" s="194"/>
      <c r="T612" s="194"/>
      <c r="U612" s="194"/>
      <c r="V612" s="194"/>
      <c r="W612" s="194"/>
      <c r="X612" s="194"/>
      <c r="Y612" s="194"/>
      <c r="Z612" s="194"/>
      <c r="AA612" s="194"/>
      <c r="AB612" s="194"/>
      <c r="AC612" s="194"/>
      <c r="AD612" s="194"/>
      <c r="AE612" s="194"/>
      <c r="AF612" s="194"/>
      <c r="AG612" s="194"/>
      <c r="AH612" s="194"/>
      <c r="AI612" s="194"/>
      <c r="AJ612" s="194"/>
      <c r="AK612" s="194"/>
      <c r="AL612" s="194"/>
      <c r="AM612" s="194"/>
      <c r="AN612" s="194"/>
      <c r="AO612" s="194"/>
      <c r="AP612" s="194"/>
      <c r="AQ612" s="194"/>
      <c r="AR612" s="194"/>
      <c r="AS612" s="194"/>
      <c r="AT612" s="194"/>
      <c r="AU612" s="194"/>
      <c r="AV612" s="194"/>
      <c r="AW612" s="194"/>
      <c r="AX612" s="194"/>
      <c r="AY612" s="194"/>
      <c r="AZ612" s="194"/>
      <c r="BA612" s="194"/>
      <c r="BB612" s="194"/>
      <c r="BC612" s="194"/>
      <c r="BD612" s="194"/>
      <c r="BE612" s="194"/>
      <c r="BF612" s="194"/>
      <c r="BG612" s="194"/>
      <c r="BH612" s="194"/>
      <c r="BI612" s="194"/>
      <c r="BJ612" s="194"/>
      <c r="BK612" s="194"/>
      <c r="BL612" s="194"/>
      <c r="BM612" s="194"/>
      <c r="BN612" s="194"/>
      <c r="BO612" s="194"/>
      <c r="BP612" s="194"/>
      <c r="BQ612" s="194"/>
    </row>
    <row r="613" spans="1:69" x14ac:dyDescent="0.25">
      <c r="A613" s="194"/>
      <c r="B613" s="194"/>
      <c r="C613" s="194"/>
      <c r="D613" s="194"/>
      <c r="E613" s="194"/>
      <c r="F613" s="194"/>
      <c r="G613" s="194"/>
      <c r="H613" s="194"/>
      <c r="I613" s="194"/>
      <c r="J613" s="194"/>
      <c r="K613" s="194"/>
      <c r="L613" s="194"/>
      <c r="M613" s="194"/>
      <c r="N613" s="194"/>
      <c r="O613" s="194"/>
      <c r="P613" s="194"/>
      <c r="Q613" s="194"/>
      <c r="R613" s="194"/>
      <c r="S613" s="194"/>
      <c r="T613" s="194"/>
      <c r="U613" s="194"/>
      <c r="V613" s="194"/>
      <c r="W613" s="194"/>
      <c r="X613" s="194"/>
      <c r="Y613" s="194"/>
      <c r="Z613" s="194"/>
      <c r="AA613" s="194"/>
      <c r="AB613" s="194"/>
      <c r="AC613" s="194"/>
      <c r="AD613" s="194"/>
      <c r="AE613" s="194"/>
      <c r="AF613" s="194"/>
      <c r="AG613" s="194"/>
      <c r="AH613" s="194"/>
      <c r="AI613" s="194"/>
      <c r="AJ613" s="194"/>
      <c r="AK613" s="194"/>
      <c r="AL613" s="194"/>
      <c r="AM613" s="194"/>
      <c r="AN613" s="194"/>
      <c r="AO613" s="194"/>
      <c r="AP613" s="194"/>
      <c r="AQ613" s="194"/>
      <c r="AR613" s="194"/>
      <c r="AS613" s="194"/>
      <c r="AT613" s="194"/>
      <c r="AU613" s="194"/>
      <c r="AV613" s="194"/>
      <c r="AW613" s="194"/>
      <c r="AX613" s="194"/>
      <c r="AY613" s="194"/>
      <c r="AZ613" s="194"/>
      <c r="BA613" s="194"/>
      <c r="BB613" s="194"/>
      <c r="BC613" s="194"/>
      <c r="BD613" s="194"/>
      <c r="BE613" s="194"/>
      <c r="BF613" s="194"/>
      <c r="BG613" s="194"/>
      <c r="BH613" s="194"/>
      <c r="BI613" s="194"/>
      <c r="BJ613" s="194"/>
      <c r="BK613" s="194"/>
      <c r="BL613" s="194"/>
      <c r="BM613" s="194"/>
      <c r="BN613" s="194"/>
      <c r="BO613" s="194"/>
      <c r="BP613" s="194"/>
      <c r="BQ613" s="194"/>
    </row>
    <row r="614" spans="1:69" x14ac:dyDescent="0.25">
      <c r="A614" s="194"/>
      <c r="B614" s="194"/>
      <c r="C614" s="194"/>
      <c r="D614" s="194"/>
      <c r="E614" s="194"/>
      <c r="F614" s="194"/>
      <c r="G614" s="194"/>
      <c r="H614" s="194"/>
      <c r="I614" s="194"/>
      <c r="J614" s="194"/>
      <c r="K614" s="194"/>
      <c r="L614" s="194"/>
      <c r="M614" s="194"/>
      <c r="N614" s="194"/>
      <c r="O614" s="194"/>
      <c r="P614" s="194"/>
      <c r="Q614" s="194"/>
      <c r="R614" s="194"/>
      <c r="S614" s="194"/>
      <c r="T614" s="194"/>
      <c r="U614" s="194"/>
      <c r="V614" s="194"/>
      <c r="W614" s="194"/>
      <c r="X614" s="194"/>
      <c r="Y614" s="194"/>
      <c r="Z614" s="194"/>
      <c r="AA614" s="194"/>
      <c r="AB614" s="194"/>
      <c r="AC614" s="194"/>
      <c r="AD614" s="194"/>
      <c r="AE614" s="194"/>
      <c r="AF614" s="194"/>
      <c r="AG614" s="194"/>
      <c r="AH614" s="194"/>
      <c r="AI614" s="194"/>
      <c r="AJ614" s="194"/>
      <c r="AK614" s="194"/>
      <c r="AL614" s="194"/>
      <c r="AM614" s="194"/>
      <c r="AN614" s="194"/>
      <c r="AO614" s="194"/>
      <c r="AP614" s="194"/>
      <c r="AQ614" s="194"/>
      <c r="AR614" s="194"/>
      <c r="AS614" s="194"/>
      <c r="AT614" s="194"/>
      <c r="AU614" s="194"/>
      <c r="AV614" s="194"/>
      <c r="AW614" s="194"/>
      <c r="AX614" s="194"/>
      <c r="AY614" s="194"/>
      <c r="AZ614" s="194"/>
      <c r="BA614" s="194"/>
      <c r="BB614" s="194"/>
      <c r="BC614" s="194"/>
      <c r="BD614" s="194"/>
      <c r="BE614" s="194"/>
      <c r="BF614" s="194"/>
      <c r="BG614" s="194"/>
      <c r="BH614" s="194"/>
      <c r="BI614" s="194"/>
      <c r="BJ614" s="194"/>
      <c r="BK614" s="194"/>
      <c r="BL614" s="194"/>
      <c r="BM614" s="194"/>
      <c r="BN614" s="194"/>
      <c r="BO614" s="194"/>
      <c r="BP614" s="194"/>
      <c r="BQ614" s="194"/>
    </row>
    <row r="615" spans="1:69" x14ac:dyDescent="0.25">
      <c r="A615" s="194"/>
      <c r="B615" s="194"/>
      <c r="C615" s="194"/>
      <c r="D615" s="194"/>
      <c r="E615" s="194"/>
      <c r="F615" s="194"/>
      <c r="G615" s="194"/>
      <c r="H615" s="194"/>
      <c r="I615" s="194"/>
      <c r="J615" s="194"/>
      <c r="K615" s="194"/>
      <c r="L615" s="194"/>
      <c r="M615" s="194"/>
      <c r="N615" s="194"/>
      <c r="O615" s="194"/>
      <c r="P615" s="194"/>
      <c r="Q615" s="194"/>
      <c r="R615" s="194"/>
      <c r="S615" s="194"/>
      <c r="T615" s="194"/>
      <c r="U615" s="194"/>
      <c r="V615" s="194"/>
      <c r="W615" s="194"/>
      <c r="X615" s="194"/>
      <c r="Y615" s="194"/>
      <c r="Z615" s="194"/>
      <c r="AA615" s="194"/>
      <c r="AB615" s="194"/>
      <c r="AC615" s="194"/>
      <c r="AD615" s="194"/>
      <c r="AE615" s="194"/>
      <c r="AF615" s="194"/>
      <c r="AG615" s="194"/>
      <c r="AH615" s="194"/>
      <c r="AI615" s="194"/>
      <c r="AJ615" s="194"/>
      <c r="AK615" s="194"/>
      <c r="AL615" s="194"/>
      <c r="AM615" s="194"/>
      <c r="AN615" s="194"/>
      <c r="AO615" s="194"/>
      <c r="AP615" s="194"/>
      <c r="AQ615" s="194"/>
      <c r="AR615" s="194"/>
      <c r="AS615" s="194"/>
      <c r="AT615" s="194"/>
      <c r="AU615" s="194"/>
      <c r="AV615" s="194"/>
      <c r="AW615" s="194"/>
      <c r="AX615" s="194"/>
      <c r="AY615" s="194"/>
      <c r="AZ615" s="194"/>
      <c r="BA615" s="194"/>
      <c r="BB615" s="194"/>
      <c r="BC615" s="194"/>
      <c r="BD615" s="194"/>
      <c r="BE615" s="194"/>
      <c r="BF615" s="194"/>
      <c r="BG615" s="194"/>
      <c r="BH615" s="194"/>
      <c r="BI615" s="194"/>
      <c r="BJ615" s="194"/>
      <c r="BK615" s="194"/>
      <c r="BL615" s="194"/>
      <c r="BM615" s="194"/>
      <c r="BN615" s="194"/>
      <c r="BO615" s="194"/>
      <c r="BP615" s="194"/>
      <c r="BQ615" s="194"/>
    </row>
    <row r="616" spans="1:69" x14ac:dyDescent="0.25">
      <c r="A616" s="194"/>
      <c r="B616" s="194"/>
      <c r="C616" s="194"/>
      <c r="D616" s="194"/>
      <c r="E616" s="194"/>
      <c r="F616" s="194"/>
      <c r="G616" s="194"/>
      <c r="H616" s="194"/>
      <c r="I616" s="194"/>
      <c r="J616" s="194"/>
      <c r="K616" s="194"/>
      <c r="L616" s="194"/>
      <c r="M616" s="194"/>
      <c r="N616" s="194"/>
      <c r="O616" s="194"/>
      <c r="P616" s="194"/>
      <c r="Q616" s="194"/>
      <c r="R616" s="194"/>
      <c r="S616" s="194"/>
      <c r="T616" s="194"/>
      <c r="U616" s="194"/>
      <c r="V616" s="194"/>
      <c r="W616" s="194"/>
      <c r="X616" s="194"/>
      <c r="Y616" s="194"/>
      <c r="Z616" s="194"/>
      <c r="AA616" s="194"/>
      <c r="AB616" s="194"/>
      <c r="AC616" s="194"/>
      <c r="AD616" s="194"/>
      <c r="AE616" s="194"/>
      <c r="AF616" s="194"/>
      <c r="AG616" s="194"/>
      <c r="AH616" s="194"/>
      <c r="AI616" s="194"/>
      <c r="AJ616" s="194"/>
      <c r="AK616" s="194"/>
      <c r="AL616" s="194"/>
      <c r="AM616" s="194"/>
      <c r="AN616" s="194"/>
      <c r="AO616" s="194"/>
      <c r="AP616" s="194"/>
      <c r="AQ616" s="194"/>
      <c r="AR616" s="194"/>
      <c r="AS616" s="194"/>
      <c r="AT616" s="194"/>
      <c r="AU616" s="194"/>
      <c r="AV616" s="194"/>
      <c r="AW616" s="194"/>
      <c r="AX616" s="194"/>
      <c r="AY616" s="194"/>
      <c r="AZ616" s="194"/>
      <c r="BA616" s="194"/>
      <c r="BB616" s="194"/>
      <c r="BC616" s="194"/>
      <c r="BD616" s="194"/>
      <c r="BE616" s="194"/>
      <c r="BF616" s="194"/>
      <c r="BG616" s="194"/>
      <c r="BH616" s="194"/>
      <c r="BI616" s="194"/>
      <c r="BJ616" s="194"/>
      <c r="BK616" s="194"/>
      <c r="BL616" s="194"/>
      <c r="BM616" s="194"/>
      <c r="BN616" s="194"/>
      <c r="BO616" s="194"/>
      <c r="BP616" s="194"/>
      <c r="BQ616" s="194"/>
    </row>
    <row r="617" spans="1:69" x14ac:dyDescent="0.25">
      <c r="A617" s="194"/>
      <c r="B617" s="194"/>
      <c r="C617" s="194"/>
      <c r="D617" s="194"/>
      <c r="E617" s="194"/>
      <c r="F617" s="194"/>
      <c r="G617" s="194"/>
      <c r="H617" s="194"/>
      <c r="I617" s="194"/>
      <c r="J617" s="194"/>
      <c r="K617" s="194"/>
      <c r="L617" s="194"/>
      <c r="M617" s="194"/>
      <c r="N617" s="194"/>
      <c r="O617" s="194"/>
      <c r="P617" s="194"/>
      <c r="Q617" s="194"/>
      <c r="R617" s="194"/>
      <c r="S617" s="194"/>
      <c r="T617" s="194"/>
      <c r="U617" s="194"/>
      <c r="V617" s="194"/>
      <c r="W617" s="194"/>
      <c r="X617" s="194"/>
      <c r="Y617" s="194"/>
      <c r="Z617" s="194"/>
      <c r="AA617" s="194"/>
      <c r="AB617" s="194"/>
      <c r="AC617" s="194"/>
      <c r="AD617" s="194"/>
      <c r="AE617" s="194"/>
      <c r="AF617" s="194"/>
      <c r="AG617" s="194"/>
      <c r="AH617" s="194"/>
      <c r="AI617" s="194"/>
      <c r="AJ617" s="194"/>
      <c r="AK617" s="194"/>
      <c r="AL617" s="194"/>
      <c r="AM617" s="194"/>
      <c r="AN617" s="194"/>
      <c r="AO617" s="194"/>
      <c r="AP617" s="194"/>
      <c r="AQ617" s="194"/>
      <c r="AR617" s="194"/>
      <c r="AS617" s="194"/>
      <c r="AT617" s="194"/>
      <c r="AU617" s="194"/>
      <c r="AV617" s="194"/>
      <c r="AW617" s="194"/>
      <c r="AX617" s="194"/>
      <c r="AY617" s="194"/>
      <c r="AZ617" s="194"/>
      <c r="BA617" s="194"/>
      <c r="BB617" s="194"/>
      <c r="BC617" s="194"/>
      <c r="BD617" s="194"/>
      <c r="BE617" s="194"/>
      <c r="BF617" s="194"/>
      <c r="BG617" s="194"/>
      <c r="BH617" s="194"/>
      <c r="BI617" s="194"/>
      <c r="BJ617" s="194"/>
      <c r="BK617" s="194"/>
      <c r="BL617" s="194"/>
      <c r="BM617" s="194"/>
      <c r="BN617" s="194"/>
      <c r="BO617" s="194"/>
      <c r="BP617" s="194"/>
      <c r="BQ617" s="194"/>
    </row>
    <row r="618" spans="1:69" x14ac:dyDescent="0.25">
      <c r="A618" s="194"/>
      <c r="B618" s="194"/>
      <c r="C618" s="194"/>
      <c r="D618" s="194"/>
      <c r="E618" s="194"/>
      <c r="F618" s="194"/>
      <c r="G618" s="194"/>
      <c r="H618" s="194"/>
      <c r="I618" s="194"/>
      <c r="J618" s="194"/>
      <c r="K618" s="194"/>
      <c r="L618" s="194"/>
      <c r="M618" s="194"/>
      <c r="N618" s="194"/>
      <c r="O618" s="194"/>
      <c r="P618" s="194"/>
      <c r="Q618" s="194"/>
      <c r="R618" s="194"/>
      <c r="S618" s="194"/>
      <c r="T618" s="194"/>
      <c r="U618" s="194"/>
      <c r="V618" s="194"/>
      <c r="W618" s="194"/>
      <c r="X618" s="194"/>
      <c r="Y618" s="194"/>
      <c r="Z618" s="194"/>
      <c r="AA618" s="194"/>
      <c r="AB618" s="194"/>
      <c r="AC618" s="194"/>
      <c r="AD618" s="194"/>
      <c r="AE618" s="194"/>
      <c r="AF618" s="194"/>
      <c r="AG618" s="194"/>
      <c r="AH618" s="194"/>
      <c r="AI618" s="194"/>
      <c r="AJ618" s="194"/>
      <c r="AK618" s="194"/>
      <c r="AL618" s="194"/>
      <c r="AM618" s="194"/>
      <c r="AN618" s="194"/>
      <c r="AO618" s="194"/>
      <c r="AP618" s="194"/>
      <c r="AQ618" s="194"/>
      <c r="AR618" s="194"/>
      <c r="AS618" s="194"/>
      <c r="AT618" s="194"/>
      <c r="AU618" s="194"/>
      <c r="AV618" s="194"/>
      <c r="AW618" s="194"/>
      <c r="AX618" s="194"/>
      <c r="AY618" s="194"/>
      <c r="AZ618" s="194"/>
      <c r="BA618" s="194"/>
      <c r="BB618" s="194"/>
      <c r="BC618" s="194"/>
      <c r="BD618" s="194"/>
      <c r="BE618" s="194"/>
      <c r="BF618" s="194"/>
      <c r="BG618" s="194"/>
      <c r="BH618" s="194"/>
      <c r="BI618" s="194"/>
      <c r="BJ618" s="194"/>
      <c r="BK618" s="194"/>
      <c r="BL618" s="194"/>
      <c r="BM618" s="194"/>
      <c r="BN618" s="194"/>
      <c r="BO618" s="194"/>
      <c r="BP618" s="194"/>
      <c r="BQ618" s="194"/>
    </row>
    <row r="619" spans="1:69" x14ac:dyDescent="0.25">
      <c r="A619" s="194"/>
      <c r="B619" s="194"/>
      <c r="C619" s="194"/>
      <c r="D619" s="194"/>
      <c r="E619" s="194"/>
      <c r="F619" s="194"/>
      <c r="G619" s="194"/>
      <c r="H619" s="194"/>
      <c r="I619" s="194"/>
      <c r="J619" s="194"/>
      <c r="K619" s="194"/>
      <c r="L619" s="194"/>
      <c r="M619" s="194"/>
      <c r="N619" s="194"/>
      <c r="O619" s="194"/>
      <c r="P619" s="194"/>
      <c r="Q619" s="194"/>
      <c r="R619" s="194"/>
      <c r="S619" s="194"/>
      <c r="T619" s="194"/>
      <c r="U619" s="194"/>
      <c r="V619" s="194"/>
      <c r="W619" s="194"/>
      <c r="X619" s="194"/>
      <c r="Y619" s="194"/>
      <c r="Z619" s="194"/>
      <c r="AA619" s="194"/>
      <c r="AB619" s="194"/>
      <c r="AC619" s="194"/>
      <c r="AD619" s="194"/>
      <c r="AE619" s="194"/>
      <c r="AF619" s="194"/>
      <c r="AG619" s="194"/>
      <c r="AH619" s="194"/>
      <c r="AI619" s="194"/>
      <c r="AJ619" s="194"/>
      <c r="AK619" s="194"/>
      <c r="AL619" s="194"/>
      <c r="AM619" s="194"/>
      <c r="AN619" s="194"/>
      <c r="AO619" s="194"/>
      <c r="AP619" s="194"/>
      <c r="AQ619" s="194"/>
      <c r="AR619" s="194"/>
      <c r="AS619" s="194"/>
      <c r="AT619" s="194"/>
      <c r="AU619" s="194"/>
      <c r="AV619" s="194"/>
      <c r="AW619" s="194"/>
      <c r="AX619" s="194"/>
      <c r="AY619" s="194"/>
      <c r="AZ619" s="194"/>
      <c r="BA619" s="194"/>
      <c r="BB619" s="194"/>
      <c r="BC619" s="194"/>
      <c r="BD619" s="194"/>
      <c r="BE619" s="194"/>
      <c r="BF619" s="194"/>
      <c r="BG619" s="194"/>
      <c r="BH619" s="194"/>
      <c r="BI619" s="194"/>
      <c r="BJ619" s="194"/>
      <c r="BK619" s="194"/>
      <c r="BL619" s="194"/>
      <c r="BM619" s="194"/>
      <c r="BN619" s="194"/>
      <c r="BO619" s="194"/>
      <c r="BP619" s="194"/>
      <c r="BQ619" s="194"/>
    </row>
    <row r="620" spans="1:69" x14ac:dyDescent="0.25">
      <c r="A620" s="194"/>
      <c r="B620" s="194"/>
      <c r="C620" s="194"/>
      <c r="D620" s="194"/>
      <c r="E620" s="194"/>
      <c r="F620" s="194"/>
      <c r="G620" s="194"/>
      <c r="H620" s="194"/>
      <c r="I620" s="194"/>
      <c r="J620" s="194"/>
      <c r="K620" s="194"/>
      <c r="L620" s="194"/>
      <c r="M620" s="194"/>
      <c r="N620" s="194"/>
      <c r="O620" s="194"/>
      <c r="P620" s="194"/>
      <c r="Q620" s="194"/>
      <c r="R620" s="194"/>
      <c r="S620" s="194"/>
      <c r="T620" s="194"/>
      <c r="U620" s="194"/>
      <c r="V620" s="194"/>
      <c r="W620" s="194"/>
      <c r="X620" s="194"/>
      <c r="Y620" s="194"/>
      <c r="Z620" s="194"/>
      <c r="AA620" s="194"/>
      <c r="AB620" s="194"/>
      <c r="AC620" s="194"/>
      <c r="AD620" s="194"/>
      <c r="AE620" s="194"/>
      <c r="AF620" s="194"/>
      <c r="AG620" s="194"/>
      <c r="AH620" s="194"/>
      <c r="AI620" s="194"/>
      <c r="AJ620" s="194"/>
      <c r="AK620" s="194"/>
      <c r="AL620" s="194"/>
      <c r="AM620" s="194"/>
      <c r="AN620" s="194"/>
      <c r="AO620" s="194"/>
      <c r="AP620" s="194"/>
      <c r="AQ620" s="194"/>
      <c r="AR620" s="194"/>
      <c r="AS620" s="194"/>
      <c r="AT620" s="194"/>
      <c r="AU620" s="194"/>
      <c r="AV620" s="194"/>
      <c r="AW620" s="194"/>
      <c r="AX620" s="194"/>
      <c r="AY620" s="194"/>
      <c r="AZ620" s="194"/>
      <c r="BA620" s="194"/>
      <c r="BB620" s="194"/>
      <c r="BC620" s="194"/>
      <c r="BD620" s="194"/>
      <c r="BE620" s="194"/>
      <c r="BF620" s="194"/>
      <c r="BG620" s="194"/>
      <c r="BH620" s="194"/>
      <c r="BI620" s="194"/>
      <c r="BJ620" s="194"/>
      <c r="BK620" s="194"/>
      <c r="BL620" s="194"/>
      <c r="BM620" s="194"/>
      <c r="BN620" s="194"/>
      <c r="BO620" s="194"/>
      <c r="BP620" s="194"/>
      <c r="BQ620" s="194"/>
    </row>
    <row r="621" spans="1:69" x14ac:dyDescent="0.25">
      <c r="A621" s="194"/>
      <c r="B621" s="194"/>
      <c r="C621" s="194"/>
      <c r="D621" s="194"/>
      <c r="E621" s="194"/>
      <c r="F621" s="194"/>
      <c r="G621" s="194"/>
      <c r="H621" s="194"/>
      <c r="I621" s="194"/>
      <c r="J621" s="194"/>
      <c r="K621" s="194"/>
      <c r="L621" s="194"/>
      <c r="M621" s="194"/>
      <c r="N621" s="194"/>
      <c r="O621" s="194"/>
      <c r="P621" s="194"/>
      <c r="Q621" s="194"/>
      <c r="R621" s="194"/>
      <c r="S621" s="194"/>
      <c r="T621" s="194"/>
      <c r="U621" s="194"/>
      <c r="V621" s="194"/>
      <c r="W621" s="194"/>
      <c r="X621" s="194"/>
      <c r="Y621" s="194"/>
      <c r="Z621" s="194"/>
      <c r="AA621" s="194"/>
      <c r="AB621" s="194"/>
      <c r="AC621" s="194"/>
      <c r="AD621" s="194"/>
      <c r="AE621" s="194"/>
      <c r="AF621" s="194"/>
      <c r="AG621" s="194"/>
      <c r="AH621" s="194"/>
      <c r="AI621" s="194"/>
      <c r="AJ621" s="194"/>
      <c r="AK621" s="194"/>
      <c r="AL621" s="194"/>
      <c r="AM621" s="194"/>
      <c r="AN621" s="194"/>
      <c r="AO621" s="194"/>
      <c r="AP621" s="194"/>
      <c r="AQ621" s="194"/>
      <c r="AR621" s="194"/>
      <c r="AS621" s="194"/>
      <c r="AT621" s="194"/>
      <c r="AU621" s="194"/>
      <c r="AV621" s="194"/>
      <c r="AW621" s="194"/>
      <c r="AX621" s="194"/>
      <c r="AY621" s="194"/>
      <c r="AZ621" s="194"/>
      <c r="BA621" s="194"/>
      <c r="BB621" s="194"/>
      <c r="BC621" s="194"/>
      <c r="BD621" s="194"/>
      <c r="BE621" s="194"/>
      <c r="BF621" s="194"/>
      <c r="BG621" s="194"/>
      <c r="BH621" s="194"/>
      <c r="BI621" s="194"/>
      <c r="BJ621" s="194"/>
      <c r="BK621" s="194"/>
      <c r="BL621" s="194"/>
      <c r="BM621" s="194"/>
      <c r="BN621" s="194"/>
      <c r="BO621" s="194"/>
      <c r="BP621" s="194"/>
      <c r="BQ621" s="194"/>
    </row>
    <row r="622" spans="1:69" x14ac:dyDescent="0.25">
      <c r="A622" s="194"/>
      <c r="B622" s="194"/>
      <c r="C622" s="194"/>
      <c r="D622" s="194"/>
      <c r="E622" s="194"/>
      <c r="F622" s="194"/>
      <c r="G622" s="194"/>
      <c r="H622" s="194"/>
      <c r="I622" s="194"/>
      <c r="J622" s="194"/>
      <c r="K622" s="194"/>
      <c r="L622" s="194"/>
      <c r="M622" s="194"/>
      <c r="N622" s="194"/>
      <c r="O622" s="194"/>
      <c r="P622" s="194"/>
      <c r="Q622" s="194"/>
      <c r="R622" s="194"/>
      <c r="S622" s="194"/>
      <c r="T622" s="194"/>
      <c r="U622" s="194"/>
      <c r="V622" s="194"/>
      <c r="W622" s="194"/>
      <c r="X622" s="194"/>
      <c r="Y622" s="194"/>
      <c r="Z622" s="194"/>
      <c r="AA622" s="194"/>
      <c r="AB622" s="194"/>
      <c r="AC622" s="194"/>
      <c r="AD622" s="194"/>
      <c r="AE622" s="194"/>
      <c r="AF622" s="194"/>
      <c r="AG622" s="194"/>
      <c r="AH622" s="194"/>
      <c r="AI622" s="194"/>
      <c r="AJ622" s="194"/>
      <c r="AK622" s="194"/>
      <c r="AL622" s="194"/>
      <c r="AM622" s="194"/>
      <c r="AN622" s="194"/>
      <c r="AO622" s="194"/>
      <c r="AP622" s="194"/>
      <c r="AQ622" s="194"/>
      <c r="AR622" s="194"/>
      <c r="AS622" s="194"/>
      <c r="AT622" s="194"/>
      <c r="AU622" s="194"/>
      <c r="AV622" s="194"/>
      <c r="AW622" s="194"/>
      <c r="AX622" s="194"/>
      <c r="AY622" s="194"/>
      <c r="AZ622" s="194"/>
      <c r="BA622" s="194"/>
      <c r="BB622" s="194"/>
      <c r="BC622" s="194"/>
      <c r="BD622" s="194"/>
      <c r="BE622" s="194"/>
      <c r="BF622" s="194"/>
      <c r="BG622" s="194"/>
      <c r="BH622" s="194"/>
      <c r="BI622" s="194"/>
      <c r="BJ622" s="194"/>
      <c r="BK622" s="194"/>
      <c r="BL622" s="194"/>
      <c r="BM622" s="194"/>
      <c r="BN622" s="194"/>
      <c r="BO622" s="194"/>
      <c r="BP622" s="194"/>
      <c r="BQ622" s="194"/>
    </row>
    <row r="623" spans="1:69" x14ac:dyDescent="0.25">
      <c r="A623" s="194"/>
      <c r="B623" s="194"/>
      <c r="C623" s="194"/>
      <c r="D623" s="194"/>
      <c r="E623" s="194"/>
      <c r="F623" s="194"/>
      <c r="G623" s="194"/>
      <c r="H623" s="194"/>
      <c r="I623" s="194"/>
      <c r="J623" s="194"/>
      <c r="K623" s="194"/>
      <c r="L623" s="194"/>
      <c r="M623" s="194"/>
      <c r="N623" s="194"/>
      <c r="O623" s="194"/>
      <c r="P623" s="194"/>
      <c r="Q623" s="194"/>
      <c r="R623" s="194"/>
      <c r="S623" s="194"/>
      <c r="T623" s="194"/>
      <c r="U623" s="194"/>
      <c r="V623" s="194"/>
      <c r="W623" s="194"/>
      <c r="X623" s="194"/>
      <c r="Y623" s="194"/>
      <c r="Z623" s="194"/>
      <c r="AA623" s="194"/>
      <c r="AB623" s="194"/>
      <c r="AC623" s="194"/>
      <c r="AD623" s="194"/>
      <c r="AE623" s="194"/>
      <c r="AF623" s="194"/>
      <c r="AG623" s="194"/>
      <c r="AH623" s="194"/>
      <c r="AI623" s="194"/>
      <c r="AJ623" s="194"/>
      <c r="AK623" s="194"/>
      <c r="AL623" s="194"/>
      <c r="AM623" s="194"/>
      <c r="AN623" s="194"/>
      <c r="AO623" s="194"/>
      <c r="AP623" s="194"/>
      <c r="AQ623" s="194"/>
      <c r="AR623" s="194"/>
      <c r="AS623" s="194"/>
      <c r="AT623" s="194"/>
      <c r="AU623" s="194"/>
      <c r="AV623" s="194"/>
      <c r="AW623" s="194"/>
      <c r="AX623" s="194"/>
      <c r="AY623" s="194"/>
      <c r="AZ623" s="194"/>
      <c r="BA623" s="194"/>
      <c r="BB623" s="194"/>
      <c r="BC623" s="194"/>
      <c r="BD623" s="194"/>
      <c r="BE623" s="194"/>
      <c r="BF623" s="194"/>
      <c r="BG623" s="194"/>
      <c r="BH623" s="194"/>
      <c r="BI623" s="194"/>
      <c r="BJ623" s="194"/>
      <c r="BK623" s="194"/>
      <c r="BL623" s="194"/>
      <c r="BM623" s="194"/>
      <c r="BN623" s="194"/>
      <c r="BO623" s="194"/>
      <c r="BP623" s="194"/>
      <c r="BQ623" s="194"/>
    </row>
    <row r="624" spans="1:69" x14ac:dyDescent="0.25">
      <c r="A624" s="194"/>
      <c r="B624" s="194"/>
      <c r="C624" s="194"/>
      <c r="D624" s="194"/>
      <c r="E624" s="194"/>
      <c r="F624" s="194"/>
      <c r="G624" s="194"/>
      <c r="H624" s="194"/>
      <c r="I624" s="194"/>
      <c r="J624" s="194"/>
      <c r="K624" s="194"/>
      <c r="L624" s="194"/>
      <c r="M624" s="194"/>
      <c r="N624" s="194"/>
      <c r="O624" s="194"/>
      <c r="P624" s="194"/>
      <c r="Q624" s="194"/>
      <c r="R624" s="194"/>
      <c r="S624" s="194"/>
      <c r="T624" s="194"/>
      <c r="U624" s="194"/>
      <c r="V624" s="194"/>
      <c r="W624" s="194"/>
      <c r="X624" s="194"/>
      <c r="Y624" s="194"/>
      <c r="Z624" s="194"/>
      <c r="AA624" s="194"/>
      <c r="AB624" s="194"/>
      <c r="AC624" s="194"/>
      <c r="AD624" s="194"/>
      <c r="AE624" s="194"/>
      <c r="AF624" s="194"/>
      <c r="AG624" s="194"/>
      <c r="AH624" s="194"/>
      <c r="AI624" s="194"/>
      <c r="AJ624" s="194"/>
      <c r="AK624" s="194"/>
      <c r="AL624" s="194"/>
      <c r="AM624" s="194"/>
      <c r="AN624" s="194"/>
      <c r="AO624" s="194"/>
      <c r="AP624" s="194"/>
      <c r="AQ624" s="194"/>
      <c r="AR624" s="194"/>
      <c r="AS624" s="194"/>
      <c r="AT624" s="194"/>
      <c r="AU624" s="194"/>
      <c r="AV624" s="194"/>
      <c r="AW624" s="194"/>
      <c r="AX624" s="194"/>
      <c r="AY624" s="194"/>
      <c r="AZ624" s="194"/>
      <c r="BA624" s="194"/>
      <c r="BB624" s="194"/>
      <c r="BC624" s="194"/>
      <c r="BD624" s="194"/>
      <c r="BE624" s="194"/>
      <c r="BF624" s="194"/>
      <c r="BG624" s="194"/>
      <c r="BH624" s="194"/>
      <c r="BI624" s="194"/>
      <c r="BJ624" s="194"/>
      <c r="BK624" s="194"/>
      <c r="BL624" s="194"/>
      <c r="BM624" s="194"/>
      <c r="BN624" s="194"/>
      <c r="BO624" s="194"/>
      <c r="BP624" s="194"/>
      <c r="BQ624" s="194"/>
    </row>
    <row r="625" spans="1:69" x14ac:dyDescent="0.25">
      <c r="A625" s="194"/>
      <c r="B625" s="194"/>
      <c r="C625" s="194"/>
      <c r="D625" s="194"/>
      <c r="E625" s="194"/>
      <c r="F625" s="194"/>
      <c r="G625" s="194"/>
      <c r="H625" s="194"/>
      <c r="I625" s="194"/>
      <c r="J625" s="194"/>
      <c r="K625" s="194"/>
      <c r="L625" s="194"/>
      <c r="M625" s="194"/>
      <c r="N625" s="194"/>
      <c r="O625" s="194"/>
      <c r="P625" s="194"/>
      <c r="Q625" s="194"/>
      <c r="R625" s="194"/>
      <c r="S625" s="194"/>
      <c r="T625" s="194"/>
      <c r="U625" s="194"/>
      <c r="V625" s="194"/>
      <c r="W625" s="194"/>
      <c r="X625" s="194"/>
      <c r="Y625" s="194"/>
      <c r="Z625" s="194"/>
      <c r="AA625" s="194"/>
      <c r="AB625" s="194"/>
      <c r="AC625" s="194"/>
      <c r="AD625" s="194"/>
      <c r="AE625" s="194"/>
      <c r="AF625" s="194"/>
      <c r="AG625" s="194"/>
      <c r="AH625" s="194"/>
      <c r="AI625" s="194"/>
      <c r="AJ625" s="194"/>
      <c r="AK625" s="194"/>
      <c r="AL625" s="194"/>
      <c r="AM625" s="194"/>
      <c r="AN625" s="194"/>
      <c r="AO625" s="194"/>
      <c r="AP625" s="194"/>
      <c r="AQ625" s="194"/>
      <c r="AR625" s="194"/>
      <c r="AS625" s="194"/>
      <c r="AT625" s="194"/>
      <c r="AU625" s="194"/>
      <c r="AV625" s="194"/>
      <c r="AW625" s="194"/>
      <c r="AX625" s="194"/>
      <c r="AY625" s="194"/>
      <c r="AZ625" s="194"/>
      <c r="BA625" s="194"/>
      <c r="BB625" s="194"/>
      <c r="BC625" s="194"/>
      <c r="BD625" s="194"/>
      <c r="BE625" s="194"/>
      <c r="BF625" s="194"/>
      <c r="BG625" s="194"/>
      <c r="BH625" s="194"/>
      <c r="BI625" s="194"/>
      <c r="BJ625" s="194"/>
      <c r="BK625" s="194"/>
      <c r="BL625" s="194"/>
      <c r="BM625" s="194"/>
      <c r="BN625" s="194"/>
      <c r="BO625" s="194"/>
      <c r="BP625" s="194"/>
      <c r="BQ625" s="194"/>
    </row>
    <row r="626" spans="1:69" x14ac:dyDescent="0.25">
      <c r="A626" s="194"/>
      <c r="B626" s="194"/>
      <c r="C626" s="194"/>
      <c r="D626" s="194"/>
      <c r="E626" s="194"/>
      <c r="F626" s="194"/>
      <c r="G626" s="194"/>
      <c r="H626" s="194"/>
      <c r="I626" s="194"/>
      <c r="J626" s="194"/>
      <c r="K626" s="194"/>
      <c r="L626" s="194"/>
      <c r="M626" s="194"/>
      <c r="N626" s="194"/>
      <c r="O626" s="194"/>
      <c r="P626" s="194"/>
      <c r="Q626" s="194"/>
      <c r="R626" s="194"/>
      <c r="S626" s="194"/>
      <c r="T626" s="194"/>
      <c r="U626" s="194"/>
      <c r="V626" s="194"/>
      <c r="W626" s="194"/>
      <c r="X626" s="194"/>
      <c r="Y626" s="194"/>
      <c r="Z626" s="194"/>
      <c r="AA626" s="194"/>
      <c r="AB626" s="194"/>
      <c r="AC626" s="194"/>
      <c r="AD626" s="194"/>
      <c r="AE626" s="194"/>
      <c r="AF626" s="194"/>
      <c r="AG626" s="194"/>
      <c r="AH626" s="194"/>
      <c r="AI626" s="194"/>
      <c r="AJ626" s="194"/>
      <c r="AK626" s="194"/>
      <c r="AL626" s="194"/>
      <c r="AM626" s="194"/>
      <c r="AN626" s="194"/>
      <c r="AO626" s="194"/>
      <c r="AP626" s="194"/>
      <c r="AQ626" s="194"/>
      <c r="AR626" s="194"/>
      <c r="AS626" s="194"/>
      <c r="AT626" s="194"/>
      <c r="AU626" s="194"/>
      <c r="AV626" s="194"/>
      <c r="AW626" s="194"/>
      <c r="AX626" s="194"/>
      <c r="AY626" s="194"/>
      <c r="AZ626" s="194"/>
      <c r="BA626" s="194"/>
      <c r="BB626" s="194"/>
      <c r="BC626" s="194"/>
      <c r="BD626" s="194"/>
      <c r="BE626" s="194"/>
      <c r="BF626" s="194"/>
      <c r="BG626" s="194"/>
      <c r="BH626" s="194"/>
      <c r="BI626" s="194"/>
      <c r="BJ626" s="194"/>
      <c r="BK626" s="194"/>
      <c r="BL626" s="194"/>
      <c r="BM626" s="194"/>
      <c r="BN626" s="194"/>
      <c r="BO626" s="194"/>
      <c r="BP626" s="194"/>
      <c r="BQ626" s="194"/>
    </row>
    <row r="627" spans="1:69" x14ac:dyDescent="0.25">
      <c r="A627" s="194"/>
      <c r="B627" s="194"/>
      <c r="C627" s="194"/>
      <c r="D627" s="194"/>
      <c r="E627" s="194"/>
      <c r="F627" s="194"/>
      <c r="G627" s="194"/>
      <c r="H627" s="194"/>
      <c r="I627" s="194"/>
      <c r="J627" s="194"/>
      <c r="K627" s="194"/>
      <c r="L627" s="194"/>
      <c r="M627" s="194"/>
      <c r="N627" s="194"/>
      <c r="O627" s="194"/>
      <c r="P627" s="194"/>
      <c r="Q627" s="194"/>
      <c r="R627" s="194"/>
      <c r="S627" s="194"/>
      <c r="T627" s="194"/>
      <c r="U627" s="194"/>
      <c r="V627" s="194"/>
      <c r="W627" s="194"/>
      <c r="X627" s="194"/>
      <c r="Y627" s="194"/>
      <c r="Z627" s="194"/>
      <c r="AA627" s="194"/>
      <c r="AB627" s="194"/>
      <c r="AC627" s="194"/>
      <c r="AD627" s="194"/>
      <c r="AE627" s="194"/>
      <c r="AF627" s="194"/>
      <c r="AG627" s="194"/>
      <c r="AH627" s="194"/>
      <c r="AI627" s="194"/>
      <c r="AJ627" s="194"/>
      <c r="AK627" s="194"/>
      <c r="AL627" s="194"/>
      <c r="AM627" s="194"/>
      <c r="AN627" s="194"/>
      <c r="AO627" s="194"/>
      <c r="AP627" s="194"/>
      <c r="AQ627" s="194"/>
      <c r="AR627" s="194"/>
      <c r="AS627" s="194"/>
      <c r="AT627" s="194"/>
      <c r="AU627" s="194"/>
      <c r="AV627" s="194"/>
      <c r="AW627" s="194"/>
      <c r="AX627" s="194"/>
      <c r="AY627" s="194"/>
      <c r="AZ627" s="194"/>
      <c r="BA627" s="194"/>
      <c r="BB627" s="194"/>
      <c r="BC627" s="194"/>
      <c r="BD627" s="194"/>
      <c r="BE627" s="194"/>
      <c r="BF627" s="194"/>
      <c r="BG627" s="194"/>
      <c r="BH627" s="194"/>
      <c r="BI627" s="194"/>
      <c r="BJ627" s="194"/>
      <c r="BK627" s="194"/>
      <c r="BL627" s="194"/>
      <c r="BM627" s="194"/>
      <c r="BN627" s="194"/>
      <c r="BO627" s="194"/>
      <c r="BP627" s="194"/>
      <c r="BQ627" s="194"/>
    </row>
    <row r="628" spans="1:69" x14ac:dyDescent="0.25">
      <c r="A628" s="194"/>
      <c r="B628" s="194"/>
      <c r="C628" s="194"/>
      <c r="D628" s="194"/>
      <c r="E628" s="194"/>
      <c r="F628" s="194"/>
      <c r="G628" s="194"/>
      <c r="H628" s="194"/>
      <c r="I628" s="194"/>
      <c r="J628" s="194"/>
      <c r="K628" s="194"/>
      <c r="L628" s="194"/>
      <c r="M628" s="194"/>
      <c r="N628" s="194"/>
      <c r="O628" s="194"/>
      <c r="P628" s="194"/>
      <c r="Q628" s="194"/>
      <c r="R628" s="194"/>
      <c r="S628" s="194"/>
      <c r="T628" s="194"/>
      <c r="U628" s="194"/>
      <c r="V628" s="194"/>
      <c r="W628" s="194"/>
      <c r="X628" s="194"/>
      <c r="Y628" s="194"/>
      <c r="Z628" s="194"/>
      <c r="AA628" s="194"/>
      <c r="AB628" s="194"/>
      <c r="AC628" s="194"/>
      <c r="AD628" s="194"/>
      <c r="AE628" s="194"/>
      <c r="AF628" s="194"/>
      <c r="AG628" s="194"/>
      <c r="AH628" s="194"/>
      <c r="AI628" s="194"/>
      <c r="AJ628" s="194"/>
      <c r="AK628" s="194"/>
      <c r="AL628" s="194"/>
      <c r="AM628" s="194"/>
      <c r="AN628" s="194"/>
      <c r="AO628" s="194"/>
      <c r="AP628" s="194"/>
      <c r="AQ628" s="194"/>
      <c r="AR628" s="194"/>
      <c r="AS628" s="194"/>
      <c r="AT628" s="194"/>
      <c r="AU628" s="194"/>
      <c r="AV628" s="194"/>
      <c r="AW628" s="194"/>
      <c r="AX628" s="194"/>
      <c r="AY628" s="194"/>
      <c r="AZ628" s="194"/>
      <c r="BA628" s="194"/>
      <c r="BB628" s="194"/>
      <c r="BC628" s="194"/>
      <c r="BD628" s="194"/>
      <c r="BE628" s="194"/>
      <c r="BF628" s="194"/>
      <c r="BG628" s="194"/>
      <c r="BH628" s="194"/>
      <c r="BI628" s="194"/>
      <c r="BJ628" s="194"/>
      <c r="BK628" s="194"/>
      <c r="BL628" s="194"/>
      <c r="BM628" s="194"/>
      <c r="BN628" s="194"/>
      <c r="BO628" s="194"/>
      <c r="BP628" s="194"/>
      <c r="BQ628" s="194"/>
    </row>
    <row r="629" spans="1:69" x14ac:dyDescent="0.25">
      <c r="A629" s="194"/>
      <c r="B629" s="194"/>
      <c r="C629" s="194"/>
      <c r="D629" s="194"/>
      <c r="E629" s="194"/>
      <c r="F629" s="194"/>
      <c r="G629" s="194"/>
      <c r="H629" s="194"/>
      <c r="I629" s="194"/>
      <c r="J629" s="194"/>
      <c r="K629" s="194"/>
      <c r="L629" s="194"/>
      <c r="M629" s="194"/>
      <c r="N629" s="194"/>
      <c r="O629" s="194"/>
      <c r="P629" s="194"/>
      <c r="Q629" s="194"/>
      <c r="R629" s="194"/>
      <c r="S629" s="194"/>
      <c r="T629" s="194"/>
      <c r="U629" s="194"/>
      <c r="V629" s="194"/>
      <c r="W629" s="194"/>
      <c r="X629" s="194"/>
      <c r="Y629" s="194"/>
      <c r="Z629" s="194"/>
      <c r="AA629" s="194"/>
      <c r="AB629" s="194"/>
      <c r="AC629" s="194"/>
      <c r="AD629" s="194"/>
      <c r="AE629" s="194"/>
      <c r="AF629" s="194"/>
      <c r="AG629" s="194"/>
      <c r="AH629" s="194"/>
      <c r="AI629" s="194"/>
      <c r="AJ629" s="194"/>
      <c r="AK629" s="194"/>
      <c r="AL629" s="194"/>
      <c r="AM629" s="194"/>
      <c r="AN629" s="194"/>
      <c r="AO629" s="194"/>
      <c r="AP629" s="194"/>
      <c r="AQ629" s="194"/>
      <c r="AR629" s="194"/>
      <c r="AS629" s="194"/>
      <c r="AT629" s="194"/>
      <c r="AU629" s="194"/>
      <c r="AV629" s="194"/>
      <c r="AW629" s="194"/>
      <c r="AX629" s="194"/>
      <c r="AY629" s="194"/>
      <c r="AZ629" s="194"/>
      <c r="BA629" s="194"/>
      <c r="BB629" s="194"/>
      <c r="BC629" s="194"/>
      <c r="BD629" s="194"/>
      <c r="BE629" s="194"/>
      <c r="BF629" s="194"/>
      <c r="BG629" s="194"/>
      <c r="BH629" s="194"/>
      <c r="BI629" s="194"/>
      <c r="BJ629" s="194"/>
      <c r="BK629" s="194"/>
      <c r="BL629" s="194"/>
      <c r="BM629" s="194"/>
      <c r="BN629" s="194"/>
      <c r="BO629" s="194"/>
      <c r="BP629" s="194"/>
      <c r="BQ629" s="194"/>
    </row>
    <row r="630" spans="1:69" x14ac:dyDescent="0.25">
      <c r="A630" s="194"/>
      <c r="B630" s="194"/>
      <c r="C630" s="194"/>
      <c r="D630" s="194"/>
      <c r="E630" s="194"/>
      <c r="F630" s="194"/>
      <c r="G630" s="194"/>
      <c r="H630" s="194"/>
      <c r="I630" s="194"/>
      <c r="J630" s="194"/>
      <c r="K630" s="194"/>
      <c r="L630" s="194"/>
      <c r="M630" s="194"/>
      <c r="N630" s="194"/>
      <c r="O630" s="194"/>
      <c r="P630" s="194"/>
      <c r="Q630" s="194"/>
      <c r="R630" s="194"/>
      <c r="S630" s="194"/>
      <c r="T630" s="194"/>
      <c r="U630" s="194"/>
      <c r="V630" s="194"/>
      <c r="W630" s="194"/>
      <c r="X630" s="194"/>
      <c r="Y630" s="194"/>
      <c r="Z630" s="194"/>
      <c r="AA630" s="194"/>
      <c r="AB630" s="194"/>
      <c r="AC630" s="194"/>
      <c r="AD630" s="194"/>
      <c r="AE630" s="194"/>
      <c r="AF630" s="194"/>
      <c r="AG630" s="194"/>
      <c r="AH630" s="194"/>
      <c r="AI630" s="194"/>
      <c r="AJ630" s="194"/>
      <c r="AK630" s="194"/>
      <c r="AL630" s="194"/>
      <c r="AM630" s="194"/>
      <c r="AN630" s="194"/>
      <c r="AO630" s="194"/>
      <c r="AP630" s="194"/>
      <c r="AQ630" s="194"/>
      <c r="AR630" s="194"/>
      <c r="AS630" s="194"/>
      <c r="AT630" s="194"/>
      <c r="AU630" s="194"/>
      <c r="AV630" s="194"/>
      <c r="AW630" s="194"/>
      <c r="AX630" s="194"/>
      <c r="AY630" s="194"/>
      <c r="AZ630" s="194"/>
      <c r="BA630" s="194"/>
      <c r="BB630" s="194"/>
      <c r="BC630" s="194"/>
      <c r="BD630" s="194"/>
      <c r="BE630" s="194"/>
      <c r="BF630" s="194"/>
      <c r="BG630" s="194"/>
      <c r="BH630" s="194"/>
      <c r="BI630" s="194"/>
      <c r="BJ630" s="194"/>
      <c r="BK630" s="194"/>
      <c r="BL630" s="194"/>
      <c r="BM630" s="194"/>
      <c r="BN630" s="194"/>
      <c r="BO630" s="194"/>
      <c r="BP630" s="194"/>
      <c r="BQ630" s="194"/>
    </row>
    <row r="631" spans="1:69" x14ac:dyDescent="0.25">
      <c r="A631" s="194"/>
      <c r="B631" s="194"/>
      <c r="C631" s="194"/>
      <c r="D631" s="194"/>
      <c r="E631" s="194"/>
      <c r="F631" s="194"/>
      <c r="G631" s="194"/>
      <c r="H631" s="194"/>
      <c r="I631" s="194"/>
      <c r="J631" s="194"/>
      <c r="K631" s="194"/>
      <c r="L631" s="194"/>
      <c r="M631" s="194"/>
      <c r="N631" s="194"/>
      <c r="O631" s="194"/>
      <c r="P631" s="194"/>
      <c r="Q631" s="194"/>
      <c r="R631" s="194"/>
      <c r="S631" s="194"/>
      <c r="T631" s="194"/>
      <c r="U631" s="194"/>
      <c r="V631" s="194"/>
      <c r="W631" s="194"/>
      <c r="X631" s="194"/>
      <c r="Y631" s="194"/>
      <c r="Z631" s="194"/>
      <c r="AA631" s="194"/>
      <c r="AB631" s="194"/>
      <c r="AC631" s="194"/>
      <c r="AD631" s="194"/>
      <c r="AE631" s="194"/>
      <c r="AF631" s="194"/>
      <c r="AG631" s="194"/>
      <c r="AH631" s="194"/>
      <c r="AI631" s="194"/>
      <c r="AJ631" s="194"/>
      <c r="AK631" s="194"/>
      <c r="AL631" s="194"/>
      <c r="AM631" s="194"/>
      <c r="AN631" s="194"/>
      <c r="AO631" s="194"/>
      <c r="AP631" s="194"/>
      <c r="AQ631" s="194"/>
      <c r="AR631" s="194"/>
      <c r="AS631" s="194"/>
      <c r="AT631" s="194"/>
      <c r="AU631" s="194"/>
      <c r="AV631" s="194"/>
      <c r="AW631" s="194"/>
      <c r="AX631" s="194"/>
      <c r="AY631" s="194"/>
      <c r="AZ631" s="194"/>
      <c r="BA631" s="194"/>
      <c r="BB631" s="194"/>
      <c r="BC631" s="194"/>
      <c r="BD631" s="194"/>
      <c r="BE631" s="194"/>
      <c r="BF631" s="194"/>
      <c r="BG631" s="194"/>
      <c r="BH631" s="194"/>
      <c r="BI631" s="194"/>
      <c r="BJ631" s="194"/>
      <c r="BK631" s="194"/>
      <c r="BL631" s="194"/>
      <c r="BM631" s="194"/>
      <c r="BN631" s="194"/>
      <c r="BO631" s="194"/>
      <c r="BP631" s="194"/>
      <c r="BQ631" s="194"/>
    </row>
    <row r="632" spans="1:69" x14ac:dyDescent="0.25">
      <c r="A632" s="194"/>
      <c r="B632" s="194"/>
      <c r="C632" s="194"/>
      <c r="D632" s="194"/>
      <c r="E632" s="194"/>
      <c r="F632" s="194"/>
      <c r="G632" s="194"/>
      <c r="H632" s="194"/>
      <c r="I632" s="194"/>
      <c r="J632" s="194"/>
      <c r="K632" s="194"/>
      <c r="L632" s="194"/>
      <c r="M632" s="194"/>
      <c r="N632" s="194"/>
      <c r="O632" s="194"/>
      <c r="P632" s="194"/>
      <c r="Q632" s="194"/>
      <c r="R632" s="194"/>
      <c r="S632" s="194"/>
      <c r="T632" s="194"/>
      <c r="U632" s="194"/>
      <c r="V632" s="194"/>
      <c r="W632" s="194"/>
      <c r="X632" s="194"/>
      <c r="Y632" s="194"/>
      <c r="Z632" s="194"/>
      <c r="AA632" s="194"/>
      <c r="AB632" s="194"/>
      <c r="AC632" s="194"/>
      <c r="AD632" s="194"/>
      <c r="AE632" s="194"/>
      <c r="AF632" s="194"/>
      <c r="AG632" s="194"/>
      <c r="AH632" s="194"/>
      <c r="AI632" s="194"/>
      <c r="AJ632" s="194"/>
      <c r="AK632" s="194"/>
      <c r="AL632" s="194"/>
      <c r="AM632" s="194"/>
      <c r="AN632" s="194"/>
      <c r="AO632" s="194"/>
      <c r="AP632" s="194"/>
      <c r="AQ632" s="194"/>
      <c r="AR632" s="194"/>
      <c r="AS632" s="194"/>
      <c r="AT632" s="194"/>
      <c r="AU632" s="194"/>
      <c r="AV632" s="194"/>
      <c r="AW632" s="194"/>
      <c r="AX632" s="194"/>
      <c r="AY632" s="194"/>
      <c r="AZ632" s="194"/>
      <c r="BA632" s="194"/>
      <c r="BB632" s="194"/>
      <c r="BC632" s="194"/>
      <c r="BD632" s="194"/>
      <c r="BE632" s="194"/>
      <c r="BF632" s="194"/>
      <c r="BG632" s="194"/>
      <c r="BH632" s="194"/>
      <c r="BI632" s="194"/>
      <c r="BJ632" s="194"/>
      <c r="BK632" s="194"/>
      <c r="BL632" s="194"/>
      <c r="BM632" s="194"/>
      <c r="BN632" s="194"/>
      <c r="BO632" s="194"/>
      <c r="BP632" s="194"/>
      <c r="BQ632" s="194"/>
    </row>
    <row r="633" spans="1:69" x14ac:dyDescent="0.25">
      <c r="A633" s="194"/>
      <c r="B633" s="194"/>
      <c r="C633" s="194"/>
      <c r="D633" s="194"/>
      <c r="E633" s="194"/>
      <c r="F633" s="194"/>
      <c r="G633" s="194"/>
      <c r="H633" s="194"/>
      <c r="I633" s="194"/>
      <c r="J633" s="194"/>
      <c r="K633" s="194"/>
      <c r="L633" s="194"/>
      <c r="M633" s="194"/>
      <c r="N633" s="194"/>
      <c r="O633" s="194"/>
      <c r="P633" s="194"/>
      <c r="Q633" s="194"/>
      <c r="R633" s="194"/>
      <c r="S633" s="194"/>
      <c r="T633" s="194"/>
      <c r="U633" s="194"/>
      <c r="V633" s="194"/>
      <c r="W633" s="194"/>
      <c r="X633" s="194"/>
      <c r="Y633" s="194"/>
      <c r="Z633" s="194"/>
      <c r="AA633" s="194"/>
      <c r="AB633" s="194"/>
      <c r="AC633" s="194"/>
      <c r="AD633" s="194"/>
      <c r="AE633" s="194"/>
      <c r="AF633" s="194"/>
      <c r="AG633" s="194"/>
      <c r="AH633" s="194"/>
      <c r="AI633" s="194"/>
      <c r="AJ633" s="194"/>
      <c r="AK633" s="194"/>
      <c r="AL633" s="194"/>
      <c r="AM633" s="194"/>
      <c r="AN633" s="194"/>
      <c r="AO633" s="194"/>
      <c r="AP633" s="194"/>
      <c r="AQ633" s="194"/>
      <c r="AR633" s="194"/>
      <c r="AS633" s="194"/>
      <c r="AT633" s="194"/>
      <c r="AU633" s="194"/>
      <c r="AV633" s="194"/>
      <c r="AW633" s="194"/>
      <c r="AX633" s="194"/>
      <c r="AY633" s="194"/>
      <c r="AZ633" s="194"/>
      <c r="BA633" s="194"/>
      <c r="BB633" s="194"/>
      <c r="BC633" s="194"/>
      <c r="BD633" s="194"/>
      <c r="BE633" s="194"/>
      <c r="BF633" s="194"/>
      <c r="BG633" s="194"/>
      <c r="BH633" s="194"/>
      <c r="BI633" s="194"/>
      <c r="BJ633" s="194"/>
      <c r="BK633" s="194"/>
      <c r="BL633" s="194"/>
      <c r="BM633" s="194"/>
      <c r="BN633" s="194"/>
      <c r="BO633" s="194"/>
      <c r="BP633" s="194"/>
      <c r="BQ633" s="194"/>
    </row>
    <row r="634" spans="1:69" x14ac:dyDescent="0.25">
      <c r="A634" s="194"/>
      <c r="B634" s="194"/>
      <c r="C634" s="194"/>
      <c r="D634" s="194"/>
      <c r="E634" s="194"/>
      <c r="F634" s="194"/>
      <c r="G634" s="194"/>
      <c r="H634" s="194"/>
      <c r="I634" s="194"/>
      <c r="J634" s="194"/>
      <c r="K634" s="194"/>
      <c r="L634" s="194"/>
      <c r="M634" s="194"/>
      <c r="N634" s="194"/>
      <c r="O634" s="194"/>
      <c r="P634" s="194"/>
      <c r="Q634" s="194"/>
      <c r="R634" s="194"/>
      <c r="S634" s="194"/>
      <c r="T634" s="194"/>
      <c r="U634" s="194"/>
      <c r="V634" s="194"/>
      <c r="W634" s="194"/>
      <c r="X634" s="194"/>
      <c r="Y634" s="194"/>
      <c r="Z634" s="194"/>
      <c r="AA634" s="194"/>
      <c r="AB634" s="194"/>
      <c r="AC634" s="194"/>
      <c r="AD634" s="194"/>
      <c r="AE634" s="194"/>
      <c r="AF634" s="194"/>
      <c r="AG634" s="194"/>
      <c r="AH634" s="194"/>
      <c r="AI634" s="194"/>
      <c r="AJ634" s="194"/>
      <c r="AK634" s="194"/>
      <c r="AL634" s="194"/>
      <c r="AM634" s="194"/>
      <c r="AN634" s="194"/>
      <c r="AO634" s="194"/>
      <c r="AP634" s="194"/>
      <c r="AQ634" s="194"/>
      <c r="AR634" s="194"/>
      <c r="AS634" s="194"/>
      <c r="AT634" s="194"/>
      <c r="AU634" s="194"/>
      <c r="AV634" s="194"/>
      <c r="AW634" s="194"/>
      <c r="AX634" s="194"/>
      <c r="AY634" s="194"/>
      <c r="AZ634" s="194"/>
      <c r="BA634" s="194"/>
      <c r="BB634" s="194"/>
      <c r="BC634" s="194"/>
      <c r="BD634" s="194"/>
      <c r="BE634" s="194"/>
      <c r="BF634" s="194"/>
      <c r="BG634" s="194"/>
      <c r="BH634" s="194"/>
      <c r="BI634" s="194"/>
      <c r="BJ634" s="194"/>
      <c r="BK634" s="194"/>
      <c r="BL634" s="194"/>
      <c r="BM634" s="194"/>
      <c r="BN634" s="194"/>
      <c r="BO634" s="194"/>
      <c r="BP634" s="194"/>
      <c r="BQ634" s="194"/>
    </row>
    <row r="635" spans="1:69" x14ac:dyDescent="0.25">
      <c r="A635" s="194"/>
      <c r="B635" s="194"/>
      <c r="C635" s="194"/>
      <c r="D635" s="194"/>
      <c r="E635" s="194"/>
      <c r="F635" s="194"/>
      <c r="G635" s="194"/>
      <c r="H635" s="194"/>
      <c r="I635" s="194"/>
      <c r="J635" s="194"/>
      <c r="K635" s="194"/>
      <c r="L635" s="194"/>
      <c r="M635" s="194"/>
      <c r="N635" s="194"/>
      <c r="O635" s="194"/>
      <c r="P635" s="194"/>
      <c r="Q635" s="194"/>
      <c r="R635" s="194"/>
      <c r="S635" s="194"/>
      <c r="T635" s="194"/>
      <c r="U635" s="194"/>
      <c r="V635" s="194"/>
      <c r="W635" s="194"/>
      <c r="X635" s="194"/>
      <c r="Y635" s="194"/>
      <c r="Z635" s="194"/>
      <c r="AA635" s="194"/>
      <c r="AB635" s="194"/>
      <c r="AC635" s="194"/>
      <c r="AD635" s="194"/>
      <c r="AE635" s="194"/>
      <c r="AF635" s="194"/>
      <c r="AG635" s="194"/>
      <c r="AH635" s="194"/>
      <c r="AI635" s="194"/>
      <c r="AJ635" s="194"/>
      <c r="AK635" s="194"/>
      <c r="AL635" s="194"/>
      <c r="AM635" s="194"/>
      <c r="AN635" s="194"/>
      <c r="AO635" s="194"/>
      <c r="AP635" s="194"/>
      <c r="AQ635" s="194"/>
      <c r="AR635" s="194"/>
      <c r="AS635" s="194"/>
      <c r="AT635" s="194"/>
      <c r="AU635" s="194"/>
      <c r="AV635" s="194"/>
      <c r="AW635" s="194"/>
      <c r="AX635" s="194"/>
      <c r="AY635" s="194"/>
      <c r="AZ635" s="194"/>
      <c r="BA635" s="194"/>
      <c r="BB635" s="194"/>
      <c r="BC635" s="194"/>
      <c r="BD635" s="194"/>
      <c r="BE635" s="194"/>
      <c r="BF635" s="194"/>
      <c r="BG635" s="194"/>
      <c r="BH635" s="194"/>
      <c r="BI635" s="194"/>
      <c r="BJ635" s="194"/>
      <c r="BK635" s="194"/>
      <c r="BL635" s="194"/>
      <c r="BM635" s="194"/>
      <c r="BN635" s="194"/>
      <c r="BO635" s="194"/>
      <c r="BP635" s="194"/>
      <c r="BQ635" s="194"/>
    </row>
    <row r="636" spans="1:69" x14ac:dyDescent="0.25">
      <c r="A636" s="194"/>
      <c r="B636" s="194"/>
      <c r="C636" s="194"/>
      <c r="D636" s="194"/>
      <c r="E636" s="194"/>
      <c r="F636" s="194"/>
      <c r="G636" s="194"/>
      <c r="H636" s="194"/>
      <c r="I636" s="194"/>
      <c r="J636" s="194"/>
      <c r="K636" s="194"/>
      <c r="L636" s="194"/>
      <c r="M636" s="194"/>
      <c r="N636" s="194"/>
      <c r="O636" s="194"/>
      <c r="P636" s="194"/>
      <c r="Q636" s="194"/>
      <c r="R636" s="194"/>
      <c r="S636" s="194"/>
      <c r="T636" s="194"/>
      <c r="U636" s="194"/>
      <c r="V636" s="194"/>
      <c r="W636" s="194"/>
      <c r="X636" s="194"/>
      <c r="Y636" s="194"/>
      <c r="Z636" s="194"/>
      <c r="AA636" s="194"/>
      <c r="AB636" s="194"/>
      <c r="AC636" s="194"/>
      <c r="AD636" s="194"/>
      <c r="AE636" s="194"/>
      <c r="AF636" s="194"/>
      <c r="AG636" s="194"/>
      <c r="AH636" s="194"/>
      <c r="AI636" s="194"/>
      <c r="AJ636" s="194"/>
      <c r="AK636" s="194"/>
      <c r="AL636" s="194"/>
      <c r="AM636" s="194"/>
      <c r="AN636" s="194"/>
      <c r="AO636" s="194"/>
      <c r="AP636" s="194"/>
      <c r="AQ636" s="194"/>
      <c r="AR636" s="194"/>
      <c r="AS636" s="194"/>
      <c r="AT636" s="194"/>
      <c r="AU636" s="194"/>
      <c r="AV636" s="194"/>
      <c r="AW636" s="194"/>
      <c r="AX636" s="194"/>
      <c r="AY636" s="194"/>
      <c r="AZ636" s="194"/>
      <c r="BA636" s="194"/>
      <c r="BB636" s="194"/>
      <c r="BC636" s="194"/>
      <c r="BD636" s="194"/>
      <c r="BE636" s="194"/>
      <c r="BF636" s="194"/>
      <c r="BG636" s="194"/>
      <c r="BH636" s="194"/>
      <c r="BI636" s="194"/>
      <c r="BJ636" s="194"/>
      <c r="BK636" s="194"/>
      <c r="BL636" s="194"/>
      <c r="BM636" s="194"/>
      <c r="BN636" s="194"/>
      <c r="BO636" s="194"/>
      <c r="BP636" s="194"/>
      <c r="BQ636" s="194"/>
    </row>
    <row r="637" spans="1:69" x14ac:dyDescent="0.25">
      <c r="A637" s="194"/>
      <c r="B637" s="194"/>
      <c r="C637" s="194"/>
      <c r="D637" s="194"/>
      <c r="E637" s="194"/>
      <c r="F637" s="194"/>
      <c r="G637" s="194"/>
      <c r="H637" s="194"/>
      <c r="I637" s="194"/>
      <c r="J637" s="194"/>
      <c r="K637" s="194"/>
      <c r="L637" s="194"/>
      <c r="M637" s="194"/>
      <c r="N637" s="194"/>
      <c r="O637" s="194"/>
      <c r="P637" s="194"/>
      <c r="Q637" s="194"/>
      <c r="R637" s="194"/>
      <c r="S637" s="194"/>
      <c r="T637" s="194"/>
      <c r="U637" s="194"/>
      <c r="V637" s="194"/>
      <c r="W637" s="194"/>
      <c r="X637" s="194"/>
      <c r="Y637" s="194"/>
      <c r="Z637" s="194"/>
      <c r="AA637" s="194"/>
      <c r="AB637" s="194"/>
      <c r="AC637" s="194"/>
      <c r="AD637" s="194"/>
      <c r="AE637" s="194"/>
      <c r="AF637" s="194"/>
      <c r="AG637" s="194"/>
      <c r="AH637" s="194"/>
      <c r="AI637" s="194"/>
      <c r="AJ637" s="194"/>
      <c r="AK637" s="194"/>
      <c r="AL637" s="194"/>
      <c r="AM637" s="194"/>
      <c r="AN637" s="194"/>
      <c r="AO637" s="194"/>
      <c r="AP637" s="194"/>
      <c r="AQ637" s="194"/>
      <c r="AR637" s="194"/>
      <c r="AS637" s="194"/>
      <c r="AT637" s="194"/>
      <c r="AU637" s="194"/>
      <c r="AV637" s="194"/>
      <c r="AW637" s="194"/>
      <c r="AX637" s="194"/>
      <c r="AY637" s="194"/>
      <c r="AZ637" s="194"/>
      <c r="BA637" s="194"/>
      <c r="BB637" s="194"/>
      <c r="BC637" s="194"/>
      <c r="BD637" s="194"/>
      <c r="BE637" s="194"/>
      <c r="BF637" s="194"/>
      <c r="BG637" s="194"/>
      <c r="BH637" s="194"/>
      <c r="BI637" s="194"/>
      <c r="BJ637" s="194"/>
      <c r="BK637" s="194"/>
      <c r="BL637" s="194"/>
      <c r="BM637" s="194"/>
      <c r="BN637" s="194"/>
      <c r="BO637" s="194"/>
      <c r="BP637" s="194"/>
      <c r="BQ637" s="194"/>
    </row>
    <row r="638" spans="1:69" x14ac:dyDescent="0.25">
      <c r="A638" s="194"/>
      <c r="B638" s="194"/>
      <c r="C638" s="194"/>
      <c r="D638" s="194"/>
      <c r="E638" s="194"/>
      <c r="F638" s="194"/>
      <c r="G638" s="194"/>
      <c r="H638" s="194"/>
      <c r="I638" s="194"/>
      <c r="J638" s="194"/>
      <c r="K638" s="194"/>
      <c r="L638" s="194"/>
      <c r="M638" s="194"/>
      <c r="N638" s="194"/>
      <c r="O638" s="194"/>
      <c r="P638" s="194"/>
      <c r="Q638" s="194"/>
      <c r="R638" s="194"/>
      <c r="S638" s="194"/>
      <c r="T638" s="194"/>
      <c r="U638" s="194"/>
      <c r="V638" s="194"/>
      <c r="W638" s="194"/>
      <c r="X638" s="194"/>
      <c r="Y638" s="194"/>
      <c r="Z638" s="194"/>
      <c r="AA638" s="194"/>
      <c r="AB638" s="194"/>
      <c r="AC638" s="194"/>
      <c r="AD638" s="194"/>
      <c r="AE638" s="194"/>
      <c r="AF638" s="194"/>
      <c r="AG638" s="194"/>
      <c r="AH638" s="194"/>
      <c r="AI638" s="194"/>
      <c r="AJ638" s="194"/>
      <c r="AK638" s="194"/>
      <c r="AL638" s="194"/>
      <c r="AM638" s="194"/>
      <c r="AN638" s="194"/>
      <c r="AO638" s="194"/>
      <c r="AP638" s="194"/>
      <c r="AQ638" s="194"/>
      <c r="AR638" s="194"/>
      <c r="AS638" s="194"/>
      <c r="AT638" s="194"/>
      <c r="AU638" s="194"/>
      <c r="AV638" s="194"/>
      <c r="AW638" s="194"/>
      <c r="AX638" s="194"/>
      <c r="AY638" s="194"/>
      <c r="AZ638" s="194"/>
      <c r="BA638" s="194"/>
      <c r="BB638" s="194"/>
      <c r="BC638" s="194"/>
      <c r="BD638" s="194"/>
      <c r="BE638" s="194"/>
      <c r="BF638" s="194"/>
      <c r="BG638" s="194"/>
      <c r="BH638" s="194"/>
      <c r="BI638" s="194"/>
      <c r="BJ638" s="194"/>
      <c r="BK638" s="194"/>
      <c r="BL638" s="194"/>
      <c r="BM638" s="194"/>
      <c r="BN638" s="194"/>
      <c r="BO638" s="194"/>
      <c r="BP638" s="194"/>
      <c r="BQ638" s="194"/>
    </row>
    <row r="639" spans="1:69" x14ac:dyDescent="0.25">
      <c r="A639" s="194"/>
      <c r="B639" s="194"/>
      <c r="C639" s="194"/>
      <c r="D639" s="194"/>
      <c r="E639" s="194"/>
      <c r="F639" s="194"/>
      <c r="G639" s="194"/>
      <c r="H639" s="194"/>
      <c r="I639" s="194"/>
      <c r="J639" s="194"/>
      <c r="K639" s="194"/>
      <c r="L639" s="194"/>
      <c r="M639" s="194"/>
      <c r="N639" s="194"/>
      <c r="O639" s="194"/>
      <c r="P639" s="194"/>
      <c r="Q639" s="194"/>
      <c r="R639" s="194"/>
      <c r="S639" s="194"/>
      <c r="T639" s="194"/>
      <c r="U639" s="194"/>
      <c r="V639" s="194"/>
      <c r="W639" s="194"/>
      <c r="X639" s="194"/>
      <c r="Y639" s="194"/>
      <c r="Z639" s="194"/>
      <c r="AA639" s="194"/>
      <c r="AB639" s="194"/>
      <c r="AC639" s="194"/>
      <c r="AD639" s="194"/>
      <c r="AE639" s="194"/>
      <c r="AF639" s="194"/>
      <c r="AG639" s="194"/>
      <c r="AH639" s="194"/>
      <c r="AI639" s="194"/>
      <c r="AJ639" s="194"/>
      <c r="AK639" s="194"/>
      <c r="AL639" s="194"/>
      <c r="AM639" s="194"/>
      <c r="AN639" s="194"/>
      <c r="AO639" s="194"/>
      <c r="AP639" s="194"/>
      <c r="AQ639" s="194"/>
      <c r="AR639" s="194"/>
      <c r="AS639" s="194"/>
      <c r="AT639" s="194"/>
      <c r="AU639" s="194"/>
      <c r="AV639" s="194"/>
      <c r="AW639" s="194"/>
      <c r="AX639" s="194"/>
      <c r="AY639" s="194"/>
      <c r="AZ639" s="194"/>
      <c r="BA639" s="194"/>
      <c r="BB639" s="194"/>
      <c r="BC639" s="194"/>
      <c r="BD639" s="194"/>
      <c r="BE639" s="194"/>
      <c r="BF639" s="194"/>
      <c r="BG639" s="194"/>
      <c r="BH639" s="194"/>
      <c r="BI639" s="194"/>
      <c r="BJ639" s="194"/>
      <c r="BK639" s="194"/>
      <c r="BL639" s="194"/>
      <c r="BM639" s="194"/>
      <c r="BN639" s="194"/>
      <c r="BO639" s="194"/>
      <c r="BP639" s="194"/>
      <c r="BQ639" s="194"/>
    </row>
    <row r="640" spans="1:69" x14ac:dyDescent="0.25">
      <c r="A640" s="194"/>
      <c r="B640" s="194"/>
      <c r="C640" s="194"/>
      <c r="D640" s="194"/>
      <c r="E640" s="194"/>
      <c r="F640" s="194"/>
      <c r="G640" s="194"/>
      <c r="H640" s="194"/>
      <c r="I640" s="194"/>
      <c r="J640" s="194"/>
      <c r="K640" s="194"/>
      <c r="L640" s="194"/>
      <c r="M640" s="194"/>
      <c r="N640" s="194"/>
      <c r="O640" s="194"/>
      <c r="P640" s="194"/>
      <c r="Q640" s="194"/>
      <c r="R640" s="194"/>
      <c r="S640" s="194"/>
      <c r="T640" s="194"/>
      <c r="U640" s="194"/>
      <c r="V640" s="194"/>
      <c r="W640" s="194"/>
      <c r="X640" s="194"/>
      <c r="Y640" s="194"/>
      <c r="Z640" s="194"/>
      <c r="AA640" s="194"/>
      <c r="AB640" s="194"/>
      <c r="AC640" s="194"/>
      <c r="AD640" s="194"/>
      <c r="AE640" s="194"/>
      <c r="AF640" s="194"/>
      <c r="AG640" s="194"/>
      <c r="AH640" s="194"/>
      <c r="AI640" s="194"/>
      <c r="AJ640" s="194"/>
      <c r="AK640" s="194"/>
      <c r="AL640" s="194"/>
      <c r="AM640" s="194"/>
      <c r="AN640" s="194"/>
      <c r="AO640" s="194"/>
      <c r="AP640" s="194"/>
      <c r="AQ640" s="194"/>
      <c r="AR640" s="194"/>
      <c r="AS640" s="194"/>
      <c r="AT640" s="194"/>
      <c r="AU640" s="194"/>
      <c r="AV640" s="194"/>
      <c r="AW640" s="194"/>
      <c r="AX640" s="194"/>
      <c r="AY640" s="194"/>
      <c r="AZ640" s="194"/>
      <c r="BA640" s="194"/>
      <c r="BB640" s="194"/>
      <c r="BC640" s="194"/>
      <c r="BD640" s="194"/>
      <c r="BE640" s="194"/>
      <c r="BF640" s="194"/>
      <c r="BG640" s="194"/>
      <c r="BH640" s="194"/>
      <c r="BI640" s="194"/>
      <c r="BJ640" s="194"/>
      <c r="BK640" s="194"/>
      <c r="BL640" s="194"/>
      <c r="BM640" s="194"/>
      <c r="BN640" s="194"/>
      <c r="BO640" s="194"/>
      <c r="BP640" s="194"/>
      <c r="BQ640" s="194"/>
    </row>
    <row r="641" spans="1:69" x14ac:dyDescent="0.25">
      <c r="A641" s="194"/>
      <c r="B641" s="194"/>
      <c r="C641" s="194"/>
      <c r="D641" s="194"/>
      <c r="E641" s="194"/>
      <c r="F641" s="194"/>
      <c r="G641" s="194"/>
      <c r="H641" s="194"/>
      <c r="I641" s="194"/>
      <c r="J641" s="194"/>
      <c r="K641" s="194"/>
      <c r="L641" s="194"/>
      <c r="M641" s="194"/>
      <c r="N641" s="194"/>
      <c r="O641" s="194"/>
      <c r="P641" s="194"/>
      <c r="Q641" s="194"/>
      <c r="R641" s="194"/>
      <c r="S641" s="194"/>
      <c r="T641" s="194"/>
      <c r="U641" s="194"/>
      <c r="V641" s="194"/>
      <c r="W641" s="194"/>
      <c r="X641" s="194"/>
      <c r="Y641" s="194"/>
      <c r="Z641" s="194"/>
      <c r="AA641" s="194"/>
      <c r="AB641" s="194"/>
      <c r="AC641" s="194"/>
      <c r="AD641" s="194"/>
      <c r="AE641" s="194"/>
      <c r="AF641" s="194"/>
      <c r="AG641" s="194"/>
      <c r="AH641" s="194"/>
      <c r="AI641" s="194"/>
      <c r="AJ641" s="194"/>
      <c r="AK641" s="194"/>
      <c r="AL641" s="194"/>
      <c r="AM641" s="194"/>
      <c r="AN641" s="194"/>
      <c r="AO641" s="194"/>
      <c r="AP641" s="194"/>
      <c r="AQ641" s="194"/>
      <c r="AR641" s="194"/>
      <c r="AS641" s="194"/>
      <c r="AT641" s="194"/>
      <c r="AU641" s="194"/>
      <c r="AV641" s="194"/>
      <c r="AW641" s="194"/>
      <c r="AX641" s="194"/>
      <c r="AY641" s="194"/>
      <c r="AZ641" s="194"/>
      <c r="BA641" s="194"/>
      <c r="BB641" s="194"/>
      <c r="BC641" s="194"/>
      <c r="BD641" s="194"/>
      <c r="BE641" s="194"/>
      <c r="BF641" s="194"/>
      <c r="BG641" s="194"/>
      <c r="BH641" s="194"/>
      <c r="BI641" s="194"/>
      <c r="BJ641" s="194"/>
      <c r="BK641" s="194"/>
      <c r="BL641" s="194"/>
      <c r="BM641" s="194"/>
      <c r="BN641" s="194"/>
      <c r="BO641" s="194"/>
      <c r="BP641" s="194"/>
      <c r="BQ641" s="194"/>
    </row>
    <row r="642" spans="1:69" x14ac:dyDescent="0.25">
      <c r="A642" s="194"/>
      <c r="B642" s="194"/>
      <c r="C642" s="194"/>
      <c r="D642" s="194"/>
      <c r="E642" s="194"/>
      <c r="F642" s="194"/>
      <c r="G642" s="194"/>
      <c r="H642" s="194"/>
      <c r="I642" s="194"/>
      <c r="J642" s="194"/>
      <c r="K642" s="194"/>
      <c r="L642" s="194"/>
      <c r="M642" s="194"/>
      <c r="N642" s="194"/>
      <c r="O642" s="194"/>
      <c r="P642" s="194"/>
      <c r="Q642" s="194"/>
      <c r="R642" s="194"/>
      <c r="S642" s="194"/>
      <c r="T642" s="194"/>
      <c r="U642" s="194"/>
      <c r="V642" s="194"/>
      <c r="W642" s="194"/>
      <c r="X642" s="194"/>
      <c r="Y642" s="194"/>
      <c r="Z642" s="194"/>
      <c r="AA642" s="194"/>
      <c r="AB642" s="194"/>
      <c r="AC642" s="194"/>
      <c r="AD642" s="194"/>
      <c r="AE642" s="194"/>
      <c r="AF642" s="194"/>
      <c r="AG642" s="194"/>
      <c r="AH642" s="194"/>
      <c r="AI642" s="194"/>
      <c r="AJ642" s="194"/>
      <c r="AK642" s="194"/>
      <c r="AL642" s="194"/>
      <c r="AM642" s="194"/>
      <c r="AN642" s="194"/>
      <c r="AO642" s="194"/>
      <c r="AP642" s="194"/>
      <c r="AQ642" s="194"/>
      <c r="AR642" s="194"/>
      <c r="AS642" s="194"/>
      <c r="AT642" s="194"/>
      <c r="AU642" s="194"/>
      <c r="AV642" s="194"/>
      <c r="AW642" s="194"/>
      <c r="AX642" s="194"/>
      <c r="AY642" s="194"/>
      <c r="AZ642" s="194"/>
      <c r="BA642" s="194"/>
      <c r="BB642" s="194"/>
      <c r="BC642" s="194"/>
      <c r="BD642" s="194"/>
      <c r="BE642" s="194"/>
      <c r="BF642" s="194"/>
      <c r="BG642" s="194"/>
      <c r="BH642" s="194"/>
      <c r="BI642" s="194"/>
      <c r="BJ642" s="194"/>
      <c r="BK642" s="194"/>
      <c r="BL642" s="194"/>
      <c r="BM642" s="194"/>
      <c r="BN642" s="194"/>
      <c r="BO642" s="194"/>
      <c r="BP642" s="194"/>
      <c r="BQ642" s="194"/>
    </row>
    <row r="643" spans="1:69" x14ac:dyDescent="0.25">
      <c r="A643" s="194"/>
      <c r="B643" s="194"/>
      <c r="C643" s="194"/>
      <c r="D643" s="194"/>
      <c r="E643" s="194"/>
      <c r="F643" s="194"/>
      <c r="G643" s="194"/>
      <c r="H643" s="194"/>
      <c r="I643" s="194"/>
      <c r="J643" s="194"/>
      <c r="K643" s="194"/>
      <c r="L643" s="194"/>
      <c r="M643" s="194"/>
      <c r="N643" s="194"/>
      <c r="O643" s="194"/>
      <c r="P643" s="194"/>
      <c r="Q643" s="194"/>
      <c r="R643" s="194"/>
      <c r="S643" s="194"/>
      <c r="T643" s="194"/>
      <c r="U643" s="194"/>
      <c r="V643" s="194"/>
      <c r="W643" s="194"/>
      <c r="X643" s="194"/>
      <c r="Y643" s="194"/>
      <c r="Z643" s="194"/>
      <c r="AA643" s="194"/>
      <c r="AB643" s="194"/>
      <c r="AC643" s="194"/>
      <c r="AD643" s="194"/>
      <c r="AE643" s="194"/>
      <c r="AF643" s="194"/>
      <c r="AG643" s="194"/>
      <c r="AH643" s="194"/>
      <c r="AI643" s="194"/>
      <c r="AJ643" s="194"/>
      <c r="AK643" s="194"/>
      <c r="AL643" s="194"/>
      <c r="AM643" s="194"/>
      <c r="AN643" s="194"/>
      <c r="AO643" s="194"/>
      <c r="AP643" s="194"/>
      <c r="AQ643" s="194"/>
      <c r="AR643" s="194"/>
      <c r="AS643" s="194"/>
      <c r="AT643" s="194"/>
      <c r="AU643" s="194"/>
      <c r="AV643" s="194"/>
      <c r="AW643" s="194"/>
      <c r="AX643" s="194"/>
      <c r="AY643" s="194"/>
      <c r="AZ643" s="194"/>
      <c r="BA643" s="194"/>
      <c r="BB643" s="194"/>
      <c r="BC643" s="194"/>
      <c r="BD643" s="194"/>
      <c r="BE643" s="194"/>
      <c r="BF643" s="194"/>
      <c r="BG643" s="194"/>
      <c r="BH643" s="194"/>
      <c r="BI643" s="194"/>
      <c r="BJ643" s="194"/>
      <c r="BK643" s="194"/>
      <c r="BL643" s="194"/>
      <c r="BM643" s="194"/>
      <c r="BN643" s="194"/>
      <c r="BO643" s="194"/>
      <c r="BP643" s="194"/>
      <c r="BQ643" s="194"/>
    </row>
    <row r="644" spans="1:69" x14ac:dyDescent="0.25">
      <c r="A644" s="194"/>
      <c r="B644" s="194"/>
      <c r="C644" s="194"/>
      <c r="D644" s="194"/>
      <c r="E644" s="194"/>
      <c r="F644" s="194"/>
      <c r="G644" s="194"/>
      <c r="H644" s="194"/>
      <c r="I644" s="194"/>
      <c r="J644" s="194"/>
      <c r="K644" s="194"/>
      <c r="L644" s="194"/>
      <c r="M644" s="194"/>
      <c r="N644" s="194"/>
      <c r="O644" s="194"/>
      <c r="P644" s="194"/>
      <c r="Q644" s="194"/>
      <c r="R644" s="194"/>
      <c r="S644" s="194"/>
      <c r="T644" s="194"/>
      <c r="U644" s="194"/>
      <c r="V644" s="194"/>
      <c r="W644" s="194"/>
      <c r="X644" s="194"/>
      <c r="Y644" s="194"/>
      <c r="Z644" s="194"/>
      <c r="AA644" s="194"/>
      <c r="AB644" s="194"/>
      <c r="AC644" s="194"/>
      <c r="AD644" s="194"/>
      <c r="AE644" s="194"/>
      <c r="AF644" s="194"/>
      <c r="AG644" s="194"/>
      <c r="AH644" s="194"/>
      <c r="AI644" s="194"/>
      <c r="AJ644" s="194"/>
      <c r="AK644" s="194"/>
      <c r="AL644" s="194"/>
      <c r="AM644" s="194"/>
      <c r="AN644" s="194"/>
      <c r="AO644" s="194"/>
      <c r="AP644" s="194"/>
      <c r="AQ644" s="194"/>
      <c r="AR644" s="194"/>
      <c r="AS644" s="194"/>
      <c r="AT644" s="194"/>
      <c r="AU644" s="194"/>
      <c r="AV644" s="194"/>
      <c r="AW644" s="194"/>
      <c r="AX644" s="194"/>
      <c r="AY644" s="194"/>
      <c r="AZ644" s="194"/>
      <c r="BA644" s="194"/>
      <c r="BB644" s="194"/>
      <c r="BC644" s="194"/>
      <c r="BD644" s="194"/>
      <c r="BE644" s="194"/>
      <c r="BF644" s="194"/>
      <c r="BG644" s="194"/>
      <c r="BH644" s="194"/>
      <c r="BI644" s="194"/>
      <c r="BJ644" s="194"/>
      <c r="BK644" s="194"/>
      <c r="BL644" s="194"/>
      <c r="BM644" s="194"/>
      <c r="BN644" s="194"/>
      <c r="BO644" s="194"/>
      <c r="BP644" s="194"/>
      <c r="BQ644" s="194"/>
    </row>
    <row r="645" spans="1:69" x14ac:dyDescent="0.25">
      <c r="A645" s="194"/>
      <c r="B645" s="194"/>
      <c r="C645" s="194"/>
      <c r="D645" s="194"/>
      <c r="E645" s="194"/>
      <c r="F645" s="194"/>
      <c r="G645" s="194"/>
      <c r="H645" s="194"/>
      <c r="I645" s="194"/>
      <c r="J645" s="194"/>
      <c r="K645" s="194"/>
      <c r="L645" s="194"/>
      <c r="M645" s="194"/>
      <c r="N645" s="194"/>
      <c r="O645" s="194"/>
      <c r="P645" s="194"/>
      <c r="Q645" s="194"/>
      <c r="R645" s="194"/>
      <c r="S645" s="194"/>
      <c r="T645" s="194"/>
      <c r="U645" s="194"/>
      <c r="V645" s="194"/>
      <c r="W645" s="194"/>
      <c r="X645" s="194"/>
      <c r="Y645" s="194"/>
      <c r="Z645" s="194"/>
      <c r="AA645" s="194"/>
      <c r="AB645" s="194"/>
      <c r="AC645" s="194"/>
      <c r="AD645" s="194"/>
      <c r="AE645" s="194"/>
      <c r="AF645" s="194"/>
      <c r="AG645" s="194"/>
      <c r="AH645" s="194"/>
      <c r="AI645" s="194"/>
      <c r="AJ645" s="194"/>
      <c r="AK645" s="194"/>
      <c r="AL645" s="194"/>
      <c r="AM645" s="194"/>
      <c r="AN645" s="194"/>
      <c r="AO645" s="194"/>
      <c r="AP645" s="194"/>
      <c r="AQ645" s="194"/>
      <c r="AR645" s="194"/>
      <c r="AS645" s="194"/>
      <c r="AT645" s="194"/>
      <c r="AU645" s="194"/>
      <c r="AV645" s="194"/>
      <c r="AW645" s="194"/>
      <c r="AX645" s="194"/>
      <c r="AY645" s="194"/>
      <c r="AZ645" s="194"/>
      <c r="BA645" s="194"/>
      <c r="BB645" s="194"/>
      <c r="BC645" s="194"/>
      <c r="BD645" s="194"/>
      <c r="BE645" s="194"/>
      <c r="BF645" s="194"/>
      <c r="BG645" s="194"/>
      <c r="BH645" s="194"/>
      <c r="BI645" s="194"/>
      <c r="BJ645" s="194"/>
      <c r="BK645" s="194"/>
      <c r="BL645" s="194"/>
      <c r="BM645" s="194"/>
      <c r="BN645" s="194"/>
      <c r="BO645" s="194"/>
      <c r="BP645" s="194"/>
      <c r="BQ645" s="194"/>
    </row>
    <row r="646" spans="1:69" x14ac:dyDescent="0.25">
      <c r="A646" s="194"/>
      <c r="B646" s="194"/>
      <c r="C646" s="194"/>
      <c r="D646" s="194"/>
      <c r="E646" s="194"/>
      <c r="F646" s="194"/>
      <c r="G646" s="194"/>
      <c r="H646" s="194"/>
      <c r="I646" s="194"/>
      <c r="J646" s="194"/>
      <c r="K646" s="194"/>
      <c r="L646" s="194"/>
      <c r="M646" s="194"/>
      <c r="N646" s="194"/>
      <c r="O646" s="194"/>
      <c r="P646" s="194"/>
      <c r="Q646" s="194"/>
      <c r="R646" s="194"/>
      <c r="S646" s="194"/>
      <c r="T646" s="194"/>
      <c r="U646" s="194"/>
      <c r="V646" s="194"/>
      <c r="W646" s="194"/>
      <c r="X646" s="194"/>
      <c r="Y646" s="194"/>
      <c r="Z646" s="194"/>
      <c r="AA646" s="194"/>
      <c r="AB646" s="194"/>
      <c r="AC646" s="194"/>
      <c r="AD646" s="194"/>
      <c r="AE646" s="194"/>
      <c r="AF646" s="194"/>
      <c r="AG646" s="194"/>
      <c r="AH646" s="194"/>
      <c r="AI646" s="194"/>
      <c r="AJ646" s="194"/>
      <c r="AK646" s="194"/>
      <c r="AL646" s="194"/>
      <c r="AM646" s="194"/>
      <c r="AN646" s="194"/>
      <c r="AO646" s="194"/>
      <c r="AP646" s="194"/>
      <c r="AQ646" s="194"/>
      <c r="AR646" s="194"/>
      <c r="AS646" s="194"/>
      <c r="AT646" s="194"/>
      <c r="AU646" s="194"/>
      <c r="AV646" s="194"/>
      <c r="AW646" s="194"/>
      <c r="AX646" s="194"/>
      <c r="AY646" s="194"/>
      <c r="AZ646" s="194"/>
      <c r="BA646" s="194"/>
      <c r="BB646" s="194"/>
      <c r="BC646" s="194"/>
      <c r="BD646" s="194"/>
      <c r="BE646" s="194"/>
      <c r="BF646" s="194"/>
      <c r="BG646" s="194"/>
      <c r="BH646" s="194"/>
      <c r="BI646" s="194"/>
      <c r="BJ646" s="194"/>
      <c r="BK646" s="194"/>
      <c r="BL646" s="194"/>
      <c r="BM646" s="194"/>
      <c r="BN646" s="194"/>
      <c r="BO646" s="194"/>
      <c r="BP646" s="194"/>
      <c r="BQ646" s="194"/>
    </row>
    <row r="647" spans="1:69" x14ac:dyDescent="0.25">
      <c r="A647" s="194"/>
      <c r="B647" s="194"/>
      <c r="C647" s="194"/>
      <c r="D647" s="194"/>
      <c r="E647" s="194"/>
      <c r="F647" s="194"/>
      <c r="G647" s="194"/>
      <c r="H647" s="194"/>
      <c r="I647" s="194"/>
      <c r="J647" s="194"/>
      <c r="K647" s="194"/>
      <c r="L647" s="194"/>
      <c r="M647" s="194"/>
      <c r="N647" s="194"/>
      <c r="O647" s="194"/>
      <c r="P647" s="194"/>
      <c r="Q647" s="194"/>
      <c r="R647" s="194"/>
      <c r="S647" s="194"/>
      <c r="T647" s="194"/>
      <c r="U647" s="194"/>
      <c r="V647" s="194"/>
      <c r="W647" s="194"/>
      <c r="X647" s="194"/>
      <c r="Y647" s="194"/>
      <c r="Z647" s="194"/>
      <c r="AA647" s="194"/>
      <c r="AB647" s="194"/>
      <c r="AC647" s="194"/>
      <c r="AD647" s="194"/>
      <c r="AE647" s="194"/>
      <c r="AF647" s="194"/>
      <c r="AG647" s="194"/>
      <c r="AH647" s="194"/>
      <c r="AI647" s="194"/>
      <c r="AJ647" s="194"/>
      <c r="AK647" s="194"/>
      <c r="AL647" s="194"/>
      <c r="AM647" s="194"/>
      <c r="AN647" s="194"/>
      <c r="AO647" s="194"/>
      <c r="AP647" s="194"/>
      <c r="AQ647" s="194"/>
      <c r="AR647" s="194"/>
      <c r="AS647" s="194"/>
      <c r="AT647" s="194"/>
      <c r="AU647" s="194"/>
      <c r="AV647" s="194"/>
      <c r="AW647" s="194"/>
      <c r="AX647" s="194"/>
      <c r="AY647" s="194"/>
      <c r="AZ647" s="194"/>
      <c r="BA647" s="194"/>
      <c r="BB647" s="194"/>
      <c r="BC647" s="194"/>
      <c r="BD647" s="194"/>
      <c r="BE647" s="194"/>
      <c r="BF647" s="194"/>
      <c r="BG647" s="194"/>
      <c r="BH647" s="194"/>
      <c r="BI647" s="194"/>
      <c r="BJ647" s="194"/>
      <c r="BK647" s="194"/>
      <c r="BL647" s="194"/>
      <c r="BM647" s="194"/>
      <c r="BN647" s="194"/>
      <c r="BO647" s="194"/>
      <c r="BP647" s="194"/>
      <c r="BQ647" s="194"/>
    </row>
    <row r="648" spans="1:69" x14ac:dyDescent="0.25">
      <c r="A648" s="194"/>
      <c r="B648" s="194"/>
      <c r="C648" s="194"/>
      <c r="D648" s="194"/>
      <c r="E648" s="194"/>
      <c r="F648" s="194"/>
      <c r="G648" s="194"/>
      <c r="H648" s="194"/>
      <c r="I648" s="194"/>
      <c r="J648" s="194"/>
      <c r="K648" s="194"/>
      <c r="L648" s="194"/>
      <c r="M648" s="194"/>
      <c r="N648" s="194"/>
      <c r="O648" s="194"/>
      <c r="P648" s="194"/>
      <c r="Q648" s="194"/>
      <c r="R648" s="194"/>
      <c r="S648" s="194"/>
      <c r="T648" s="194"/>
      <c r="U648" s="194"/>
      <c r="V648" s="194"/>
      <c r="W648" s="194"/>
      <c r="X648" s="194"/>
      <c r="Y648" s="194"/>
      <c r="Z648" s="194"/>
      <c r="AA648" s="194"/>
      <c r="AB648" s="194"/>
      <c r="AC648" s="194"/>
      <c r="AD648" s="194"/>
      <c r="AE648" s="194"/>
      <c r="AF648" s="194"/>
      <c r="AG648" s="194"/>
      <c r="AH648" s="194"/>
      <c r="AI648" s="194"/>
      <c r="AJ648" s="194"/>
      <c r="AK648" s="194"/>
      <c r="AL648" s="194"/>
      <c r="AM648" s="194"/>
      <c r="AN648" s="194"/>
      <c r="AO648" s="194"/>
      <c r="AP648" s="194"/>
      <c r="AQ648" s="194"/>
      <c r="AR648" s="194"/>
      <c r="AS648" s="194"/>
      <c r="AT648" s="194"/>
      <c r="AU648" s="194"/>
      <c r="AV648" s="194"/>
      <c r="AW648" s="194"/>
      <c r="AX648" s="194"/>
      <c r="AY648" s="194"/>
      <c r="AZ648" s="194"/>
      <c r="BA648" s="194"/>
      <c r="BB648" s="194"/>
      <c r="BC648" s="194"/>
      <c r="BD648" s="194"/>
      <c r="BE648" s="194"/>
      <c r="BF648" s="194"/>
      <c r="BG648" s="194"/>
      <c r="BH648" s="194"/>
      <c r="BI648" s="194"/>
      <c r="BJ648" s="194"/>
      <c r="BK648" s="194"/>
      <c r="BL648" s="194"/>
      <c r="BM648" s="194"/>
      <c r="BN648" s="194"/>
      <c r="BO648" s="194"/>
      <c r="BP648" s="194"/>
      <c r="BQ648" s="194"/>
    </row>
    <row r="649" spans="1:69" x14ac:dyDescent="0.25">
      <c r="A649" s="194"/>
      <c r="B649" s="194"/>
      <c r="C649" s="194"/>
      <c r="D649" s="194"/>
      <c r="E649" s="194"/>
      <c r="F649" s="194"/>
      <c r="G649" s="194"/>
      <c r="H649" s="194"/>
      <c r="I649" s="194"/>
      <c r="J649" s="194"/>
      <c r="K649" s="194"/>
      <c r="L649" s="194"/>
      <c r="M649" s="194"/>
      <c r="N649" s="194"/>
      <c r="O649" s="194"/>
      <c r="P649" s="194"/>
      <c r="Q649" s="194"/>
      <c r="R649" s="194"/>
      <c r="S649" s="194"/>
      <c r="T649" s="194"/>
      <c r="U649" s="194"/>
      <c r="V649" s="194"/>
      <c r="W649" s="194"/>
      <c r="X649" s="194"/>
      <c r="Y649" s="194"/>
      <c r="Z649" s="194"/>
      <c r="AA649" s="194"/>
      <c r="AB649" s="194"/>
      <c r="AC649" s="194"/>
      <c r="AD649" s="194"/>
      <c r="AE649" s="194"/>
      <c r="AF649" s="194"/>
      <c r="AG649" s="194"/>
      <c r="AH649" s="194"/>
      <c r="AI649" s="194"/>
      <c r="AJ649" s="194"/>
      <c r="AK649" s="194"/>
      <c r="AL649" s="194"/>
      <c r="AM649" s="194"/>
      <c r="AN649" s="194"/>
      <c r="AO649" s="194"/>
      <c r="AP649" s="194"/>
      <c r="AQ649" s="194"/>
      <c r="AR649" s="194"/>
      <c r="AS649" s="194"/>
      <c r="AT649" s="194"/>
      <c r="AU649" s="194"/>
      <c r="AV649" s="194"/>
      <c r="AW649" s="194"/>
      <c r="AX649" s="194"/>
      <c r="AY649" s="194"/>
      <c r="AZ649" s="194"/>
      <c r="BA649" s="194"/>
      <c r="BB649" s="194"/>
      <c r="BC649" s="194"/>
      <c r="BD649" s="194"/>
      <c r="BE649" s="194"/>
      <c r="BF649" s="194"/>
      <c r="BG649" s="194"/>
      <c r="BH649" s="194"/>
      <c r="BI649" s="194"/>
      <c r="BJ649" s="194"/>
      <c r="BK649" s="194"/>
      <c r="BL649" s="194"/>
      <c r="BM649" s="194"/>
      <c r="BN649" s="194"/>
      <c r="BO649" s="194"/>
      <c r="BP649" s="194"/>
      <c r="BQ649" s="194"/>
    </row>
    <row r="650" spans="1:69" x14ac:dyDescent="0.25">
      <c r="A650" s="194"/>
      <c r="B650" s="194"/>
      <c r="C650" s="194"/>
      <c r="D650" s="194"/>
      <c r="E650" s="194"/>
      <c r="F650" s="194"/>
      <c r="G650" s="194"/>
      <c r="H650" s="194"/>
      <c r="I650" s="194"/>
      <c r="J650" s="194"/>
      <c r="K650" s="194"/>
      <c r="L650" s="194"/>
      <c r="M650" s="194"/>
      <c r="N650" s="194"/>
      <c r="O650" s="194"/>
      <c r="P650" s="194"/>
      <c r="Q650" s="194"/>
      <c r="R650" s="194"/>
      <c r="S650" s="194"/>
      <c r="T650" s="194"/>
      <c r="U650" s="194"/>
      <c r="V650" s="194"/>
      <c r="W650" s="194"/>
      <c r="X650" s="194"/>
      <c r="Y650" s="194"/>
      <c r="Z650" s="194"/>
      <c r="AA650" s="194"/>
      <c r="AB650" s="194"/>
      <c r="AC650" s="194"/>
      <c r="AD650" s="194"/>
      <c r="AE650" s="194"/>
      <c r="AF650" s="194"/>
      <c r="AG650" s="194"/>
      <c r="AH650" s="194"/>
      <c r="AI650" s="194"/>
      <c r="AJ650" s="194"/>
      <c r="AK650" s="194"/>
      <c r="AL650" s="194"/>
      <c r="AM650" s="194"/>
      <c r="AN650" s="194"/>
      <c r="AO650" s="194"/>
      <c r="AP650" s="194"/>
      <c r="AQ650" s="194"/>
      <c r="AR650" s="194"/>
      <c r="AS650" s="194"/>
      <c r="AT650" s="194"/>
      <c r="AU650" s="194"/>
      <c r="AV650" s="194"/>
      <c r="AW650" s="194"/>
      <c r="AX650" s="194"/>
      <c r="AY650" s="194"/>
      <c r="AZ650" s="194"/>
      <c r="BA650" s="194"/>
      <c r="BB650" s="194"/>
      <c r="BC650" s="194"/>
      <c r="BD650" s="194"/>
      <c r="BE650" s="194"/>
      <c r="BF650" s="194"/>
      <c r="BG650" s="194"/>
      <c r="BH650" s="194"/>
      <c r="BI650" s="194"/>
      <c r="BJ650" s="194"/>
      <c r="BK650" s="194"/>
      <c r="BL650" s="194"/>
      <c r="BM650" s="194"/>
      <c r="BN650" s="194"/>
      <c r="BO650" s="194"/>
      <c r="BP650" s="194"/>
      <c r="BQ650" s="194"/>
    </row>
    <row r="651" spans="1:69" x14ac:dyDescent="0.25">
      <c r="A651" s="194"/>
      <c r="B651" s="194"/>
      <c r="C651" s="194"/>
      <c r="D651" s="194"/>
      <c r="E651" s="194"/>
      <c r="F651" s="194"/>
      <c r="G651" s="194"/>
      <c r="H651" s="194"/>
      <c r="I651" s="194"/>
      <c r="J651" s="194"/>
      <c r="K651" s="194"/>
      <c r="L651" s="194"/>
      <c r="M651" s="194"/>
      <c r="N651" s="194"/>
      <c r="O651" s="194"/>
      <c r="P651" s="194"/>
      <c r="Q651" s="194"/>
      <c r="R651" s="194"/>
      <c r="S651" s="194"/>
      <c r="T651" s="194"/>
      <c r="U651" s="194"/>
      <c r="V651" s="194"/>
      <c r="W651" s="194"/>
      <c r="X651" s="194"/>
      <c r="Y651" s="194"/>
      <c r="Z651" s="194"/>
      <c r="AA651" s="194"/>
      <c r="AB651" s="194"/>
      <c r="AC651" s="194"/>
      <c r="AD651" s="194"/>
      <c r="AE651" s="194"/>
      <c r="AF651" s="194"/>
      <c r="AG651" s="194"/>
      <c r="AH651" s="194"/>
      <c r="AI651" s="194"/>
      <c r="AJ651" s="194"/>
      <c r="AK651" s="194"/>
      <c r="AL651" s="194"/>
      <c r="AM651" s="194"/>
      <c r="AN651" s="194"/>
      <c r="AO651" s="194"/>
      <c r="AP651" s="194"/>
      <c r="AQ651" s="194"/>
      <c r="AR651" s="194"/>
      <c r="AS651" s="194"/>
      <c r="AT651" s="194"/>
      <c r="AU651" s="194"/>
      <c r="AV651" s="194"/>
      <c r="AW651" s="194"/>
      <c r="AX651" s="194"/>
      <c r="AY651" s="194"/>
      <c r="AZ651" s="194"/>
      <c r="BA651" s="194"/>
      <c r="BB651" s="194"/>
      <c r="BC651" s="194"/>
      <c r="BD651" s="194"/>
      <c r="BE651" s="194"/>
      <c r="BF651" s="194"/>
      <c r="BG651" s="194"/>
      <c r="BH651" s="194"/>
      <c r="BI651" s="194"/>
      <c r="BJ651" s="194"/>
      <c r="BK651" s="194"/>
      <c r="BL651" s="194"/>
      <c r="BM651" s="194"/>
      <c r="BN651" s="194"/>
      <c r="BO651" s="194"/>
      <c r="BP651" s="194"/>
      <c r="BQ651" s="194"/>
    </row>
    <row r="652" spans="1:69" x14ac:dyDescent="0.25">
      <c r="A652" s="194"/>
      <c r="B652" s="194"/>
      <c r="C652" s="194"/>
      <c r="D652" s="194"/>
      <c r="E652" s="194"/>
      <c r="F652" s="194"/>
      <c r="G652" s="194"/>
      <c r="H652" s="194"/>
      <c r="I652" s="194"/>
      <c r="J652" s="194"/>
      <c r="K652" s="194"/>
      <c r="L652" s="194"/>
      <c r="M652" s="194"/>
      <c r="N652" s="194"/>
      <c r="O652" s="194"/>
      <c r="P652" s="194"/>
      <c r="Q652" s="194"/>
      <c r="R652" s="194"/>
      <c r="S652" s="194"/>
      <c r="T652" s="194"/>
      <c r="U652" s="194"/>
      <c r="V652" s="194"/>
      <c r="W652" s="194"/>
      <c r="X652" s="194"/>
      <c r="Y652" s="194"/>
      <c r="Z652" s="194"/>
      <c r="AA652" s="194"/>
      <c r="AB652" s="194"/>
      <c r="AC652" s="194"/>
      <c r="AD652" s="194"/>
      <c r="AE652" s="194"/>
      <c r="AF652" s="194"/>
      <c r="AG652" s="194"/>
      <c r="AH652" s="194"/>
      <c r="AI652" s="194"/>
      <c r="AJ652" s="194"/>
      <c r="AK652" s="194"/>
      <c r="AL652" s="194"/>
      <c r="AM652" s="194"/>
      <c r="AN652" s="194"/>
      <c r="AO652" s="194"/>
      <c r="AP652" s="194"/>
      <c r="AQ652" s="194"/>
      <c r="AR652" s="194"/>
      <c r="AS652" s="194"/>
      <c r="AT652" s="194"/>
      <c r="AU652" s="194"/>
      <c r="AV652" s="194"/>
      <c r="AW652" s="194"/>
      <c r="AX652" s="194"/>
      <c r="AY652" s="194"/>
      <c r="AZ652" s="194"/>
      <c r="BA652" s="194"/>
      <c r="BB652" s="194"/>
      <c r="BC652" s="194"/>
      <c r="BD652" s="194"/>
      <c r="BE652" s="194"/>
      <c r="BF652" s="194"/>
      <c r="BG652" s="194"/>
      <c r="BH652" s="194"/>
      <c r="BI652" s="194"/>
      <c r="BJ652" s="194"/>
      <c r="BK652" s="194"/>
      <c r="BL652" s="194"/>
      <c r="BM652" s="194"/>
      <c r="BN652" s="194"/>
      <c r="BO652" s="194"/>
      <c r="BP652" s="194"/>
      <c r="BQ652" s="194"/>
    </row>
    <row r="653" spans="1:69" x14ac:dyDescent="0.25">
      <c r="A653" s="194"/>
      <c r="B653" s="194"/>
      <c r="C653" s="194"/>
      <c r="D653" s="194"/>
      <c r="E653" s="194"/>
      <c r="F653" s="194"/>
      <c r="G653" s="194"/>
      <c r="H653" s="194"/>
      <c r="I653" s="194"/>
      <c r="J653" s="194"/>
      <c r="K653" s="194"/>
      <c r="L653" s="194"/>
      <c r="M653" s="194"/>
      <c r="N653" s="194"/>
      <c r="O653" s="194"/>
      <c r="P653" s="194"/>
      <c r="Q653" s="194"/>
      <c r="R653" s="194"/>
      <c r="S653" s="194"/>
      <c r="T653" s="194"/>
      <c r="U653" s="194"/>
      <c r="V653" s="194"/>
      <c r="W653" s="194"/>
      <c r="X653" s="194"/>
      <c r="Y653" s="194"/>
      <c r="Z653" s="194"/>
      <c r="AA653" s="194"/>
      <c r="AB653" s="194"/>
      <c r="AC653" s="194"/>
      <c r="AD653" s="194"/>
      <c r="AE653" s="194"/>
      <c r="AF653" s="194"/>
      <c r="AG653" s="194"/>
      <c r="AH653" s="194"/>
      <c r="AI653" s="194"/>
      <c r="AJ653" s="194"/>
      <c r="AK653" s="194"/>
      <c r="AL653" s="194"/>
      <c r="AM653" s="194"/>
      <c r="AN653" s="194"/>
      <c r="AO653" s="194"/>
      <c r="AP653" s="194"/>
      <c r="AQ653" s="194"/>
      <c r="AR653" s="194"/>
      <c r="AS653" s="194"/>
      <c r="AT653" s="194"/>
      <c r="AU653" s="194"/>
      <c r="AV653" s="194"/>
      <c r="AW653" s="194"/>
      <c r="AX653" s="194"/>
      <c r="AY653" s="194"/>
      <c r="AZ653" s="194"/>
      <c r="BA653" s="194"/>
      <c r="BB653" s="194"/>
      <c r="BC653" s="194"/>
      <c r="BD653" s="194"/>
      <c r="BE653" s="194"/>
      <c r="BF653" s="194"/>
      <c r="BG653" s="194"/>
      <c r="BH653" s="194"/>
      <c r="BI653" s="194"/>
      <c r="BJ653" s="194"/>
      <c r="BK653" s="194"/>
      <c r="BL653" s="194"/>
      <c r="BM653" s="194"/>
      <c r="BN653" s="194"/>
      <c r="BO653" s="194"/>
      <c r="BP653" s="194"/>
      <c r="BQ653" s="194"/>
    </row>
    <row r="654" spans="1:69" x14ac:dyDescent="0.25">
      <c r="A654" s="194"/>
      <c r="B654" s="194"/>
      <c r="C654" s="194"/>
      <c r="D654" s="194"/>
      <c r="E654" s="194"/>
      <c r="F654" s="194"/>
      <c r="G654" s="194"/>
      <c r="H654" s="194"/>
      <c r="I654" s="194"/>
      <c r="J654" s="194"/>
      <c r="K654" s="194"/>
      <c r="L654" s="194"/>
      <c r="M654" s="194"/>
      <c r="N654" s="194"/>
      <c r="O654" s="194"/>
      <c r="P654" s="194"/>
      <c r="Q654" s="194"/>
      <c r="R654" s="194"/>
      <c r="S654" s="194"/>
      <c r="T654" s="194"/>
      <c r="U654" s="194"/>
      <c r="V654" s="194"/>
      <c r="W654" s="194"/>
      <c r="X654" s="194"/>
      <c r="Y654" s="194"/>
      <c r="Z654" s="194"/>
      <c r="AA654" s="194"/>
      <c r="AB654" s="194"/>
      <c r="AC654" s="194"/>
      <c r="AD654" s="194"/>
      <c r="AE654" s="194"/>
      <c r="AF654" s="194"/>
      <c r="AG654" s="194"/>
      <c r="AH654" s="194"/>
      <c r="AI654" s="194"/>
      <c r="AJ654" s="194"/>
      <c r="AK654" s="194"/>
      <c r="AL654" s="194"/>
      <c r="AM654" s="194"/>
      <c r="AN654" s="194"/>
      <c r="AO654" s="194"/>
      <c r="AP654" s="194"/>
      <c r="AQ654" s="194"/>
      <c r="AR654" s="194"/>
      <c r="AS654" s="194"/>
      <c r="AT654" s="194"/>
      <c r="AU654" s="194"/>
      <c r="AV654" s="194"/>
      <c r="AW654" s="194"/>
      <c r="AX654" s="194"/>
      <c r="AY654" s="194"/>
      <c r="AZ654" s="194"/>
      <c r="BA654" s="194"/>
      <c r="BB654" s="194"/>
      <c r="BC654" s="194"/>
      <c r="BD654" s="194"/>
      <c r="BE654" s="194"/>
      <c r="BF654" s="194"/>
      <c r="BG654" s="194"/>
      <c r="BH654" s="194"/>
      <c r="BI654" s="194"/>
      <c r="BJ654" s="194"/>
      <c r="BK654" s="194"/>
      <c r="BL654" s="194"/>
      <c r="BM654" s="194"/>
      <c r="BN654" s="194"/>
      <c r="BO654" s="194"/>
      <c r="BP654" s="194"/>
      <c r="BQ654" s="194"/>
    </row>
    <row r="655" spans="1:69" x14ac:dyDescent="0.25">
      <c r="A655" s="194"/>
      <c r="B655" s="194"/>
      <c r="C655" s="194"/>
      <c r="D655" s="194"/>
      <c r="E655" s="194"/>
      <c r="F655" s="194"/>
      <c r="G655" s="194"/>
      <c r="H655" s="194"/>
      <c r="I655" s="194"/>
      <c r="J655" s="194"/>
      <c r="K655" s="194"/>
      <c r="L655" s="194"/>
      <c r="M655" s="194"/>
      <c r="N655" s="194"/>
      <c r="O655" s="194"/>
      <c r="P655" s="194"/>
      <c r="Q655" s="194"/>
      <c r="R655" s="194"/>
      <c r="S655" s="194"/>
      <c r="T655" s="194"/>
      <c r="U655" s="194"/>
      <c r="V655" s="194"/>
      <c r="W655" s="194"/>
      <c r="X655" s="194"/>
      <c r="Y655" s="194"/>
      <c r="Z655" s="194"/>
      <c r="AA655" s="194"/>
      <c r="AB655" s="194"/>
      <c r="AC655" s="194"/>
      <c r="AD655" s="194"/>
      <c r="AE655" s="194"/>
      <c r="AF655" s="194"/>
      <c r="AG655" s="194"/>
      <c r="AH655" s="194"/>
      <c r="AI655" s="194"/>
      <c r="AJ655" s="194"/>
      <c r="AK655" s="194"/>
      <c r="AL655" s="194"/>
      <c r="AM655" s="194"/>
      <c r="AN655" s="194"/>
      <c r="AO655" s="194"/>
      <c r="AP655" s="194"/>
      <c r="AQ655" s="194"/>
      <c r="AR655" s="194"/>
      <c r="AS655" s="194"/>
      <c r="AT655" s="194"/>
      <c r="AU655" s="194"/>
      <c r="AV655" s="194"/>
      <c r="AW655" s="194"/>
      <c r="AX655" s="194"/>
      <c r="AY655" s="194"/>
      <c r="AZ655" s="194"/>
      <c r="BA655" s="194"/>
      <c r="BB655" s="194"/>
      <c r="BC655" s="194"/>
      <c r="BD655" s="194"/>
      <c r="BE655" s="194"/>
      <c r="BF655" s="194"/>
      <c r="BG655" s="194"/>
      <c r="BH655" s="194"/>
      <c r="BI655" s="194"/>
      <c r="BJ655" s="194"/>
      <c r="BK655" s="194"/>
      <c r="BL655" s="194"/>
      <c r="BM655" s="194"/>
      <c r="BN655" s="194"/>
      <c r="BO655" s="194"/>
      <c r="BP655" s="194"/>
      <c r="BQ655" s="194"/>
    </row>
    <row r="656" spans="1:69" x14ac:dyDescent="0.25">
      <c r="A656" s="194"/>
      <c r="B656" s="194"/>
      <c r="C656" s="194"/>
      <c r="D656" s="194"/>
      <c r="E656" s="194"/>
      <c r="F656" s="194"/>
      <c r="G656" s="194"/>
      <c r="H656" s="194"/>
      <c r="I656" s="194"/>
      <c r="J656" s="194"/>
      <c r="K656" s="194"/>
      <c r="L656" s="194"/>
      <c r="M656" s="194"/>
      <c r="N656" s="194"/>
      <c r="O656" s="194"/>
      <c r="P656" s="194"/>
      <c r="Q656" s="194"/>
      <c r="R656" s="194"/>
      <c r="S656" s="194"/>
      <c r="T656" s="194"/>
      <c r="U656" s="194"/>
      <c r="V656" s="194"/>
      <c r="W656" s="194"/>
      <c r="X656" s="194"/>
      <c r="Y656" s="194"/>
      <c r="Z656" s="194"/>
      <c r="AA656" s="194"/>
      <c r="AB656" s="194"/>
      <c r="AC656" s="194"/>
      <c r="AD656" s="194"/>
      <c r="AE656" s="194"/>
      <c r="AF656" s="194"/>
      <c r="AG656" s="194"/>
      <c r="AH656" s="194"/>
      <c r="AI656" s="194"/>
      <c r="AJ656" s="194"/>
      <c r="AK656" s="194"/>
      <c r="AL656" s="194"/>
      <c r="AM656" s="194"/>
      <c r="AN656" s="194"/>
      <c r="AO656" s="194"/>
      <c r="AP656" s="194"/>
      <c r="AQ656" s="194"/>
      <c r="AR656" s="194"/>
      <c r="AS656" s="194"/>
      <c r="AT656" s="194"/>
      <c r="AU656" s="194"/>
      <c r="AV656" s="194"/>
      <c r="AW656" s="194"/>
      <c r="AX656" s="194"/>
      <c r="AY656" s="194"/>
      <c r="AZ656" s="194"/>
      <c r="BA656" s="194"/>
      <c r="BB656" s="194"/>
      <c r="BC656" s="194"/>
      <c r="BD656" s="194"/>
      <c r="BE656" s="194"/>
      <c r="BF656" s="194"/>
      <c r="BG656" s="194"/>
      <c r="BH656" s="194"/>
      <c r="BI656" s="194"/>
      <c r="BJ656" s="194"/>
      <c r="BK656" s="194"/>
      <c r="BL656" s="194"/>
      <c r="BM656" s="194"/>
      <c r="BN656" s="194"/>
      <c r="BO656" s="194"/>
      <c r="BP656" s="194"/>
      <c r="BQ656" s="194"/>
    </row>
    <row r="657" spans="1:69" x14ac:dyDescent="0.25">
      <c r="A657" s="194"/>
      <c r="B657" s="194"/>
      <c r="C657" s="194"/>
      <c r="D657" s="194"/>
      <c r="E657" s="194"/>
      <c r="F657" s="194"/>
      <c r="G657" s="194"/>
      <c r="H657" s="194"/>
      <c r="I657" s="194"/>
      <c r="J657" s="194"/>
      <c r="K657" s="194"/>
      <c r="L657" s="194"/>
      <c r="M657" s="194"/>
      <c r="N657" s="194"/>
      <c r="O657" s="194"/>
      <c r="P657" s="194"/>
      <c r="Q657" s="194"/>
      <c r="R657" s="194"/>
      <c r="S657" s="194"/>
      <c r="T657" s="194"/>
      <c r="U657" s="194"/>
      <c r="V657" s="194"/>
      <c r="W657" s="194"/>
      <c r="X657" s="194"/>
      <c r="Y657" s="194"/>
      <c r="Z657" s="194"/>
      <c r="AA657" s="194"/>
      <c r="AB657" s="194"/>
      <c r="AC657" s="194"/>
      <c r="AD657" s="194"/>
      <c r="AE657" s="194"/>
      <c r="AF657" s="194"/>
      <c r="AG657" s="194"/>
      <c r="AH657" s="194"/>
      <c r="AI657" s="194"/>
      <c r="AJ657" s="194"/>
      <c r="AK657" s="194"/>
      <c r="AL657" s="194"/>
      <c r="AM657" s="194"/>
      <c r="AN657" s="194"/>
      <c r="AO657" s="194"/>
      <c r="AP657" s="194"/>
      <c r="AQ657" s="194"/>
      <c r="AR657" s="194"/>
      <c r="AS657" s="194"/>
      <c r="AT657" s="194"/>
      <c r="AU657" s="194"/>
      <c r="AV657" s="194"/>
      <c r="AW657" s="194"/>
      <c r="AX657" s="194"/>
      <c r="AY657" s="194"/>
      <c r="AZ657" s="194"/>
      <c r="BA657" s="194"/>
      <c r="BB657" s="194"/>
      <c r="BC657" s="194"/>
      <c r="BD657" s="194"/>
      <c r="BE657" s="194"/>
      <c r="BF657" s="194"/>
      <c r="BG657" s="194"/>
      <c r="BH657" s="194"/>
      <c r="BI657" s="194"/>
      <c r="BJ657" s="194"/>
      <c r="BK657" s="194"/>
      <c r="BL657" s="194"/>
      <c r="BM657" s="194"/>
      <c r="BN657" s="194"/>
      <c r="BO657" s="194"/>
      <c r="BP657" s="194"/>
      <c r="BQ657" s="194"/>
    </row>
    <row r="658" spans="1:69" x14ac:dyDescent="0.25">
      <c r="A658" s="194"/>
      <c r="B658" s="194"/>
      <c r="C658" s="194"/>
      <c r="D658" s="194"/>
      <c r="E658" s="194"/>
      <c r="F658" s="194"/>
      <c r="G658" s="194"/>
      <c r="H658" s="194"/>
      <c r="I658" s="194"/>
      <c r="J658" s="194"/>
      <c r="K658" s="194"/>
      <c r="L658" s="194"/>
      <c r="M658" s="194"/>
      <c r="N658" s="194"/>
      <c r="O658" s="194"/>
      <c r="P658" s="194"/>
      <c r="Q658" s="194"/>
      <c r="R658" s="194"/>
      <c r="S658" s="194"/>
      <c r="T658" s="194"/>
      <c r="U658" s="194"/>
      <c r="V658" s="194"/>
      <c r="W658" s="194"/>
      <c r="X658" s="194"/>
      <c r="Y658" s="194"/>
      <c r="Z658" s="194"/>
      <c r="AA658" s="194"/>
      <c r="AB658" s="194"/>
      <c r="AC658" s="194"/>
      <c r="AD658" s="194"/>
      <c r="AE658" s="194"/>
      <c r="AF658" s="194"/>
      <c r="AG658" s="194"/>
      <c r="AH658" s="194"/>
      <c r="AI658" s="194"/>
      <c r="AJ658" s="194"/>
      <c r="AK658" s="194"/>
      <c r="AL658" s="194"/>
      <c r="AM658" s="194"/>
      <c r="AN658" s="194"/>
      <c r="AO658" s="194"/>
      <c r="AP658" s="194"/>
      <c r="AQ658" s="194"/>
      <c r="AR658" s="194"/>
      <c r="AS658" s="194"/>
      <c r="AT658" s="194"/>
      <c r="AU658" s="194"/>
      <c r="AV658" s="194"/>
      <c r="AW658" s="194"/>
      <c r="AX658" s="194"/>
      <c r="AY658" s="194"/>
      <c r="AZ658" s="194"/>
      <c r="BA658" s="194"/>
      <c r="BB658" s="194"/>
      <c r="BC658" s="194"/>
      <c r="BD658" s="194"/>
      <c r="BE658" s="194"/>
      <c r="BF658" s="194"/>
      <c r="BG658" s="194"/>
      <c r="BH658" s="194"/>
      <c r="BI658" s="194"/>
      <c r="BJ658" s="194"/>
      <c r="BK658" s="194"/>
      <c r="BL658" s="194"/>
      <c r="BM658" s="194"/>
      <c r="BN658" s="194"/>
      <c r="BO658" s="194"/>
      <c r="BP658" s="194"/>
      <c r="BQ658" s="194"/>
    </row>
    <row r="659" spans="1:69" x14ac:dyDescent="0.25">
      <c r="A659" s="194"/>
      <c r="B659" s="194"/>
      <c r="C659" s="194"/>
      <c r="D659" s="194"/>
      <c r="E659" s="194"/>
      <c r="F659" s="194"/>
      <c r="G659" s="194"/>
      <c r="H659" s="194"/>
      <c r="I659" s="194"/>
      <c r="J659" s="194"/>
      <c r="K659" s="194"/>
      <c r="L659" s="194"/>
      <c r="M659" s="194"/>
      <c r="N659" s="194"/>
      <c r="O659" s="194"/>
      <c r="P659" s="194"/>
      <c r="Q659" s="194"/>
      <c r="R659" s="194"/>
      <c r="S659" s="194"/>
      <c r="T659" s="194"/>
      <c r="U659" s="194"/>
      <c r="V659" s="194"/>
      <c r="W659" s="194"/>
      <c r="X659" s="194"/>
      <c r="Y659" s="194"/>
      <c r="Z659" s="194"/>
      <c r="AA659" s="194"/>
      <c r="AB659" s="194"/>
      <c r="AC659" s="194"/>
      <c r="AD659" s="194"/>
      <c r="AE659" s="194"/>
      <c r="AF659" s="194"/>
      <c r="AG659" s="194"/>
      <c r="AH659" s="194"/>
      <c r="AI659" s="194"/>
      <c r="AJ659" s="194"/>
      <c r="AK659" s="194"/>
      <c r="AL659" s="194"/>
      <c r="AM659" s="194"/>
      <c r="AN659" s="194"/>
      <c r="AO659" s="194"/>
      <c r="AP659" s="194"/>
      <c r="AQ659" s="194"/>
      <c r="AR659" s="194"/>
      <c r="AS659" s="194"/>
      <c r="AT659" s="194"/>
      <c r="AU659" s="194"/>
      <c r="AV659" s="194"/>
      <c r="AW659" s="194"/>
      <c r="AX659" s="194"/>
      <c r="AY659" s="194"/>
      <c r="AZ659" s="194"/>
      <c r="BA659" s="194"/>
      <c r="BB659" s="194"/>
      <c r="BC659" s="194"/>
      <c r="BD659" s="194"/>
      <c r="BE659" s="194"/>
      <c r="BF659" s="194"/>
      <c r="BG659" s="194"/>
      <c r="BH659" s="194"/>
      <c r="BI659" s="194"/>
      <c r="BJ659" s="194"/>
      <c r="BK659" s="194"/>
      <c r="BL659" s="194"/>
      <c r="BM659" s="194"/>
      <c r="BN659" s="194"/>
      <c r="BO659" s="194"/>
      <c r="BP659" s="194"/>
      <c r="BQ659" s="194"/>
    </row>
    <row r="660" spans="1:69" x14ac:dyDescent="0.25">
      <c r="A660" s="194"/>
      <c r="B660" s="194"/>
      <c r="C660" s="194"/>
      <c r="D660" s="194"/>
      <c r="E660" s="194"/>
      <c r="F660" s="194"/>
      <c r="G660" s="194"/>
      <c r="H660" s="194"/>
      <c r="I660" s="194"/>
      <c r="J660" s="194"/>
      <c r="K660" s="194"/>
      <c r="L660" s="194"/>
      <c r="M660" s="194"/>
      <c r="N660" s="194"/>
      <c r="O660" s="194"/>
      <c r="P660" s="194"/>
      <c r="Q660" s="194"/>
      <c r="R660" s="194"/>
      <c r="S660" s="194"/>
      <c r="T660" s="194"/>
      <c r="U660" s="194"/>
      <c r="V660" s="194"/>
      <c r="W660" s="194"/>
      <c r="X660" s="194"/>
      <c r="Y660" s="194"/>
      <c r="Z660" s="194"/>
      <c r="AA660" s="194"/>
      <c r="AB660" s="194"/>
      <c r="AC660" s="194"/>
      <c r="AD660" s="194"/>
      <c r="AE660" s="194"/>
      <c r="AF660" s="194"/>
      <c r="AG660" s="194"/>
      <c r="AH660" s="194"/>
      <c r="AI660" s="194"/>
      <c r="AJ660" s="194"/>
      <c r="AK660" s="194"/>
      <c r="AL660" s="194"/>
      <c r="AM660" s="194"/>
      <c r="AN660" s="194"/>
      <c r="AO660" s="194"/>
      <c r="AP660" s="194"/>
      <c r="AQ660" s="194"/>
      <c r="AR660" s="194"/>
      <c r="AS660" s="194"/>
      <c r="AT660" s="194"/>
      <c r="AU660" s="194"/>
      <c r="AV660" s="194"/>
      <c r="AW660" s="194"/>
      <c r="AX660" s="194"/>
      <c r="AY660" s="194"/>
      <c r="AZ660" s="194"/>
      <c r="BA660" s="194"/>
      <c r="BB660" s="194"/>
      <c r="BC660" s="194"/>
      <c r="BD660" s="194"/>
      <c r="BE660" s="194"/>
      <c r="BF660" s="194"/>
      <c r="BG660" s="194"/>
      <c r="BH660" s="194"/>
      <c r="BI660" s="194"/>
      <c r="BJ660" s="194"/>
      <c r="BK660" s="194"/>
      <c r="BL660" s="194"/>
      <c r="BM660" s="194"/>
      <c r="BN660" s="194"/>
      <c r="BO660" s="194"/>
      <c r="BP660" s="194"/>
      <c r="BQ660" s="194"/>
    </row>
    <row r="661" spans="1:69" x14ac:dyDescent="0.25">
      <c r="A661" s="194"/>
      <c r="B661" s="194"/>
      <c r="C661" s="194"/>
      <c r="D661" s="194"/>
      <c r="E661" s="194"/>
      <c r="F661" s="194"/>
      <c r="G661" s="194"/>
      <c r="H661" s="194"/>
      <c r="I661" s="194"/>
      <c r="J661" s="194"/>
      <c r="K661" s="194"/>
      <c r="L661" s="194"/>
      <c r="M661" s="194"/>
      <c r="N661" s="194"/>
      <c r="O661" s="194"/>
      <c r="P661" s="194"/>
      <c r="Q661" s="194"/>
      <c r="R661" s="194"/>
      <c r="S661" s="194"/>
      <c r="T661" s="194"/>
      <c r="U661" s="194"/>
      <c r="V661" s="194"/>
      <c r="W661" s="194"/>
      <c r="X661" s="194"/>
      <c r="Y661" s="194"/>
      <c r="Z661" s="194"/>
      <c r="AA661" s="194"/>
      <c r="AB661" s="194"/>
      <c r="AC661" s="194"/>
      <c r="AD661" s="194"/>
      <c r="AE661" s="194"/>
      <c r="AF661" s="194"/>
      <c r="AG661" s="194"/>
      <c r="AH661" s="194"/>
      <c r="AI661" s="194"/>
      <c r="AJ661" s="194"/>
      <c r="AK661" s="194"/>
      <c r="AL661" s="194"/>
      <c r="AM661" s="194"/>
      <c r="AN661" s="194"/>
      <c r="AO661" s="194"/>
      <c r="AP661" s="194"/>
      <c r="AQ661" s="194"/>
      <c r="AR661" s="194"/>
      <c r="AS661" s="194"/>
      <c r="AT661" s="194"/>
      <c r="AU661" s="194"/>
      <c r="AV661" s="194"/>
      <c r="AW661" s="194"/>
      <c r="AX661" s="194"/>
      <c r="AY661" s="194"/>
      <c r="AZ661" s="194"/>
      <c r="BA661" s="194"/>
      <c r="BB661" s="194"/>
      <c r="BC661" s="194"/>
      <c r="BD661" s="194"/>
      <c r="BE661" s="194"/>
      <c r="BF661" s="194"/>
      <c r="BG661" s="194"/>
      <c r="BH661" s="194"/>
      <c r="BI661" s="194"/>
      <c r="BJ661" s="194"/>
      <c r="BK661" s="194"/>
      <c r="BL661" s="194"/>
      <c r="BM661" s="194"/>
      <c r="BN661" s="194"/>
      <c r="BO661" s="194"/>
      <c r="BP661" s="194"/>
      <c r="BQ661" s="194"/>
    </row>
    <row r="662" spans="1:69" x14ac:dyDescent="0.25">
      <c r="A662" s="194"/>
      <c r="B662" s="194"/>
      <c r="C662" s="194"/>
      <c r="D662" s="194"/>
      <c r="E662" s="194"/>
      <c r="F662" s="194"/>
      <c r="G662" s="194"/>
      <c r="H662" s="194"/>
      <c r="I662" s="194"/>
      <c r="J662" s="194"/>
      <c r="K662" s="194"/>
      <c r="L662" s="194"/>
      <c r="M662" s="194"/>
      <c r="N662" s="194"/>
      <c r="O662" s="194"/>
      <c r="P662" s="194"/>
      <c r="Q662" s="194"/>
      <c r="R662" s="194"/>
      <c r="S662" s="194"/>
      <c r="T662" s="194"/>
      <c r="U662" s="194"/>
      <c r="V662" s="194"/>
      <c r="W662" s="194"/>
      <c r="X662" s="194"/>
      <c r="Y662" s="194"/>
      <c r="Z662" s="194"/>
      <c r="AA662" s="194"/>
      <c r="AB662" s="194"/>
      <c r="AC662" s="194"/>
      <c r="AD662" s="194"/>
      <c r="AE662" s="194"/>
      <c r="AF662" s="194"/>
      <c r="AG662" s="194"/>
      <c r="AH662" s="194"/>
      <c r="AI662" s="194"/>
      <c r="AJ662" s="194"/>
      <c r="AK662" s="194"/>
      <c r="AL662" s="194"/>
      <c r="AM662" s="194"/>
      <c r="AN662" s="194"/>
      <c r="AO662" s="194"/>
      <c r="AP662" s="194"/>
      <c r="AQ662" s="194"/>
      <c r="AR662" s="194"/>
      <c r="AS662" s="194"/>
      <c r="AT662" s="194"/>
      <c r="AU662" s="194"/>
      <c r="AV662" s="194"/>
      <c r="AW662" s="194"/>
      <c r="AX662" s="194"/>
      <c r="AY662" s="194"/>
      <c r="AZ662" s="194"/>
      <c r="BA662" s="194"/>
      <c r="BB662" s="194"/>
      <c r="BC662" s="194"/>
      <c r="BD662" s="194"/>
      <c r="BE662" s="194"/>
      <c r="BF662" s="194"/>
      <c r="BG662" s="194"/>
      <c r="BH662" s="194"/>
      <c r="BI662" s="194"/>
      <c r="BJ662" s="194"/>
      <c r="BK662" s="194"/>
      <c r="BL662" s="194"/>
      <c r="BM662" s="194"/>
      <c r="BN662" s="194"/>
      <c r="BO662" s="194"/>
      <c r="BP662" s="194"/>
      <c r="BQ662" s="194"/>
    </row>
    <row r="663" spans="1:69" x14ac:dyDescent="0.25">
      <c r="A663" s="194"/>
      <c r="B663" s="194"/>
      <c r="C663" s="194"/>
      <c r="D663" s="194"/>
      <c r="E663" s="194"/>
      <c r="F663" s="194"/>
      <c r="G663" s="194"/>
      <c r="H663" s="194"/>
      <c r="I663" s="194"/>
      <c r="J663" s="194"/>
      <c r="K663" s="194"/>
      <c r="L663" s="194"/>
      <c r="M663" s="194"/>
      <c r="N663" s="194"/>
      <c r="O663" s="194"/>
      <c r="P663" s="194"/>
      <c r="Q663" s="194"/>
      <c r="R663" s="194"/>
      <c r="S663" s="194"/>
      <c r="T663" s="194"/>
      <c r="U663" s="194"/>
      <c r="V663" s="194"/>
      <c r="W663" s="194"/>
      <c r="X663" s="194"/>
      <c r="Y663" s="194"/>
      <c r="Z663" s="194"/>
      <c r="AA663" s="194"/>
      <c r="AB663" s="194"/>
      <c r="AC663" s="194"/>
      <c r="AD663" s="194"/>
      <c r="AE663" s="194"/>
      <c r="AF663" s="194"/>
      <c r="AG663" s="194"/>
      <c r="AH663" s="194"/>
      <c r="AI663" s="194"/>
      <c r="AJ663" s="194"/>
      <c r="AK663" s="194"/>
      <c r="AL663" s="194"/>
      <c r="AM663" s="194"/>
      <c r="AN663" s="194"/>
      <c r="AO663" s="194"/>
      <c r="AP663" s="194"/>
      <c r="AQ663" s="194"/>
      <c r="AR663" s="194"/>
      <c r="AS663" s="194"/>
      <c r="AT663" s="194"/>
      <c r="AU663" s="194"/>
      <c r="AV663" s="194"/>
      <c r="AW663" s="194"/>
      <c r="AX663" s="194"/>
      <c r="AY663" s="194"/>
      <c r="AZ663" s="194"/>
      <c r="BA663" s="194"/>
      <c r="BB663" s="194"/>
      <c r="BC663" s="194"/>
      <c r="BD663" s="194"/>
      <c r="BE663" s="194"/>
      <c r="BF663" s="194"/>
      <c r="BG663" s="194"/>
      <c r="BH663" s="194"/>
      <c r="BI663" s="194"/>
      <c r="BJ663" s="194"/>
      <c r="BK663" s="194"/>
      <c r="BL663" s="194"/>
      <c r="BM663" s="194"/>
      <c r="BN663" s="194"/>
      <c r="BO663" s="194"/>
      <c r="BP663" s="194"/>
      <c r="BQ663" s="194"/>
    </row>
    <row r="664" spans="1:69" x14ac:dyDescent="0.25">
      <c r="A664" s="194"/>
      <c r="B664" s="194"/>
      <c r="C664" s="194"/>
      <c r="D664" s="194"/>
      <c r="E664" s="194"/>
      <c r="F664" s="194"/>
      <c r="G664" s="194"/>
      <c r="H664" s="194"/>
      <c r="I664" s="194"/>
      <c r="J664" s="194"/>
      <c r="K664" s="194"/>
      <c r="L664" s="194"/>
      <c r="M664" s="194"/>
      <c r="N664" s="194"/>
      <c r="O664" s="194"/>
      <c r="P664" s="194"/>
      <c r="Q664" s="194"/>
      <c r="R664" s="194"/>
      <c r="S664" s="194"/>
      <c r="T664" s="194"/>
      <c r="U664" s="194"/>
      <c r="V664" s="194"/>
      <c r="W664" s="194"/>
      <c r="X664" s="194"/>
      <c r="Y664" s="194"/>
      <c r="Z664" s="194"/>
      <c r="AA664" s="194"/>
      <c r="AB664" s="194"/>
      <c r="AC664" s="194"/>
      <c r="AD664" s="194"/>
      <c r="AE664" s="194"/>
      <c r="AF664" s="194"/>
      <c r="AG664" s="194"/>
      <c r="AH664" s="194"/>
      <c r="AI664" s="194"/>
      <c r="AJ664" s="194"/>
      <c r="AK664" s="194"/>
      <c r="AL664" s="194"/>
      <c r="AM664" s="194"/>
      <c r="AN664" s="194"/>
      <c r="AO664" s="194"/>
      <c r="AP664" s="194"/>
      <c r="AQ664" s="194"/>
      <c r="AR664" s="194"/>
      <c r="AS664" s="194"/>
      <c r="AT664" s="194"/>
      <c r="AU664" s="194"/>
      <c r="AV664" s="194"/>
      <c r="AW664" s="194"/>
      <c r="AX664" s="194"/>
      <c r="AY664" s="194"/>
      <c r="AZ664" s="194"/>
      <c r="BA664" s="194"/>
      <c r="BB664" s="194"/>
      <c r="BC664" s="194"/>
      <c r="BD664" s="194"/>
      <c r="BE664" s="194"/>
      <c r="BF664" s="194"/>
      <c r="BG664" s="194"/>
      <c r="BH664" s="194"/>
      <c r="BI664" s="194"/>
      <c r="BJ664" s="194"/>
      <c r="BK664" s="194"/>
      <c r="BL664" s="194"/>
      <c r="BM664" s="194"/>
      <c r="BN664" s="194"/>
      <c r="BO664" s="194"/>
      <c r="BP664" s="194"/>
      <c r="BQ664" s="194"/>
    </row>
    <row r="665" spans="1:69" x14ac:dyDescent="0.25">
      <c r="A665" s="194"/>
      <c r="B665" s="194"/>
      <c r="C665" s="194"/>
      <c r="D665" s="194"/>
      <c r="E665" s="194"/>
      <c r="F665" s="194"/>
      <c r="G665" s="194"/>
      <c r="H665" s="194"/>
      <c r="I665" s="194"/>
      <c r="J665" s="194"/>
      <c r="K665" s="194"/>
      <c r="L665" s="194"/>
      <c r="M665" s="194"/>
      <c r="N665" s="194"/>
      <c r="O665" s="194"/>
      <c r="P665" s="194"/>
      <c r="Q665" s="194"/>
      <c r="R665" s="194"/>
      <c r="S665" s="194"/>
      <c r="T665" s="194"/>
      <c r="U665" s="194"/>
      <c r="V665" s="194"/>
      <c r="W665" s="194"/>
      <c r="X665" s="194"/>
      <c r="Y665" s="194"/>
      <c r="Z665" s="194"/>
      <c r="AA665" s="194"/>
      <c r="AB665" s="194"/>
      <c r="AC665" s="194"/>
      <c r="AD665" s="194"/>
      <c r="AE665" s="194"/>
      <c r="AF665" s="194"/>
      <c r="AG665" s="194"/>
      <c r="AH665" s="194"/>
      <c r="AI665" s="194"/>
      <c r="AJ665" s="194"/>
      <c r="AK665" s="194"/>
      <c r="AL665" s="194"/>
      <c r="AM665" s="194"/>
      <c r="AN665" s="194"/>
      <c r="AO665" s="194"/>
      <c r="AP665" s="194"/>
      <c r="AQ665" s="194"/>
      <c r="AR665" s="194"/>
      <c r="AS665" s="194"/>
      <c r="AT665" s="194"/>
      <c r="AU665" s="194"/>
      <c r="AV665" s="194"/>
      <c r="AW665" s="194"/>
      <c r="AX665" s="194"/>
      <c r="AY665" s="194"/>
      <c r="AZ665" s="194"/>
      <c r="BA665" s="194"/>
      <c r="BB665" s="194"/>
      <c r="BC665" s="194"/>
      <c r="BD665" s="194"/>
      <c r="BE665" s="194"/>
      <c r="BF665" s="194"/>
      <c r="BG665" s="194"/>
      <c r="BH665" s="194"/>
      <c r="BI665" s="194"/>
      <c r="BJ665" s="194"/>
      <c r="BK665" s="194"/>
      <c r="BL665" s="194"/>
      <c r="BM665" s="194"/>
      <c r="BN665" s="194"/>
      <c r="BO665" s="194"/>
      <c r="BP665" s="194"/>
      <c r="BQ665" s="194"/>
    </row>
    <row r="666" spans="1:69" x14ac:dyDescent="0.25">
      <c r="A666" s="194"/>
      <c r="B666" s="194"/>
      <c r="C666" s="194"/>
      <c r="D666" s="194"/>
      <c r="E666" s="194"/>
      <c r="F666" s="194"/>
      <c r="G666" s="194"/>
      <c r="H666" s="194"/>
      <c r="I666" s="194"/>
      <c r="J666" s="194"/>
      <c r="K666" s="194"/>
      <c r="L666" s="194"/>
      <c r="M666" s="194"/>
      <c r="N666" s="194"/>
      <c r="O666" s="194"/>
      <c r="P666" s="194"/>
      <c r="Q666" s="194"/>
      <c r="R666" s="194"/>
      <c r="S666" s="194"/>
      <c r="T666" s="194"/>
      <c r="U666" s="194"/>
      <c r="V666" s="194"/>
      <c r="W666" s="194"/>
      <c r="X666" s="194"/>
      <c r="Y666" s="194"/>
      <c r="Z666" s="194"/>
      <c r="AA666" s="194"/>
      <c r="AB666" s="194"/>
      <c r="AC666" s="194"/>
      <c r="AD666" s="194"/>
      <c r="AE666" s="194"/>
      <c r="AF666" s="194"/>
      <c r="AG666" s="194"/>
      <c r="AH666" s="194"/>
      <c r="AI666" s="194"/>
      <c r="AJ666" s="194"/>
      <c r="AK666" s="194"/>
      <c r="AL666" s="194"/>
      <c r="AM666" s="194"/>
      <c r="AN666" s="194"/>
      <c r="AO666" s="194"/>
      <c r="AP666" s="194"/>
      <c r="AQ666" s="194"/>
      <c r="AR666" s="194"/>
      <c r="AS666" s="194"/>
      <c r="AT666" s="194"/>
      <c r="AU666" s="194"/>
      <c r="AV666" s="194"/>
      <c r="AW666" s="194"/>
      <c r="AX666" s="194"/>
      <c r="AY666" s="194"/>
      <c r="AZ666" s="194"/>
      <c r="BA666" s="194"/>
      <c r="BB666" s="194"/>
      <c r="BC666" s="194"/>
      <c r="BD666" s="194"/>
      <c r="BE666" s="194"/>
      <c r="BF666" s="194"/>
      <c r="BG666" s="194"/>
      <c r="BH666" s="194"/>
      <c r="BI666" s="194"/>
      <c r="BJ666" s="194"/>
      <c r="BK666" s="194"/>
      <c r="BL666" s="194"/>
      <c r="BM666" s="194"/>
      <c r="BN666" s="194"/>
      <c r="BO666" s="194"/>
      <c r="BP666" s="194"/>
      <c r="BQ666" s="194"/>
    </row>
    <row r="667" spans="1:69" x14ac:dyDescent="0.25">
      <c r="A667" s="194"/>
      <c r="B667" s="194"/>
      <c r="C667" s="194"/>
      <c r="D667" s="194"/>
      <c r="E667" s="194"/>
      <c r="F667" s="194"/>
      <c r="G667" s="194"/>
      <c r="H667" s="194"/>
      <c r="I667" s="194"/>
      <c r="J667" s="194"/>
      <c r="K667" s="194"/>
      <c r="L667" s="194"/>
      <c r="M667" s="194"/>
      <c r="N667" s="194"/>
      <c r="O667" s="194"/>
      <c r="P667" s="194"/>
      <c r="Q667" s="194"/>
      <c r="R667" s="194"/>
      <c r="S667" s="194"/>
      <c r="T667" s="194"/>
      <c r="U667" s="194"/>
      <c r="V667" s="194"/>
      <c r="W667" s="194"/>
      <c r="X667" s="194"/>
      <c r="Y667" s="194"/>
      <c r="Z667" s="194"/>
      <c r="AA667" s="194"/>
      <c r="AB667" s="194"/>
      <c r="AC667" s="194"/>
      <c r="AD667" s="194"/>
      <c r="AE667" s="194"/>
      <c r="AF667" s="194"/>
      <c r="AG667" s="194"/>
      <c r="AH667" s="194"/>
      <c r="AI667" s="194"/>
      <c r="AJ667" s="194"/>
      <c r="AK667" s="194"/>
      <c r="AL667" s="194"/>
      <c r="AM667" s="194"/>
      <c r="AN667" s="194"/>
      <c r="AO667" s="194"/>
      <c r="AP667" s="194"/>
      <c r="AQ667" s="194"/>
      <c r="AR667" s="194"/>
      <c r="AS667" s="194"/>
      <c r="AT667" s="194"/>
      <c r="AU667" s="194"/>
      <c r="AV667" s="194"/>
      <c r="AW667" s="194"/>
      <c r="AX667" s="194"/>
      <c r="AY667" s="194"/>
      <c r="AZ667" s="194"/>
      <c r="BA667" s="194"/>
      <c r="BB667" s="194"/>
      <c r="BC667" s="194"/>
      <c r="BD667" s="194"/>
      <c r="BE667" s="194"/>
      <c r="BF667" s="194"/>
      <c r="BG667" s="194"/>
      <c r="BH667" s="194"/>
      <c r="BI667" s="194"/>
      <c r="BJ667" s="194"/>
      <c r="BK667" s="194"/>
      <c r="BL667" s="194"/>
      <c r="BM667" s="194"/>
      <c r="BN667" s="194"/>
      <c r="BO667" s="194"/>
      <c r="BP667" s="194"/>
      <c r="BQ667" s="194"/>
    </row>
    <row r="668" spans="1:69" x14ac:dyDescent="0.25">
      <c r="A668" s="194"/>
      <c r="B668" s="194"/>
      <c r="C668" s="194"/>
      <c r="D668" s="194"/>
      <c r="E668" s="194"/>
      <c r="F668" s="194"/>
      <c r="G668" s="194"/>
      <c r="H668" s="194"/>
      <c r="I668" s="194"/>
      <c r="J668" s="194"/>
      <c r="K668" s="194"/>
      <c r="L668" s="194"/>
      <c r="M668" s="194"/>
      <c r="N668" s="194"/>
      <c r="O668" s="194"/>
      <c r="P668" s="194"/>
      <c r="Q668" s="194"/>
      <c r="R668" s="194"/>
      <c r="S668" s="194"/>
      <c r="T668" s="194"/>
      <c r="U668" s="194"/>
      <c r="V668" s="194"/>
      <c r="W668" s="194"/>
      <c r="X668" s="194"/>
      <c r="Y668" s="194"/>
      <c r="Z668" s="194"/>
      <c r="AA668" s="194"/>
      <c r="AB668" s="194"/>
      <c r="AC668" s="194"/>
      <c r="AD668" s="194"/>
      <c r="AE668" s="194"/>
      <c r="AF668" s="194"/>
      <c r="AG668" s="194"/>
      <c r="AH668" s="194"/>
      <c r="AI668" s="194"/>
      <c r="AJ668" s="194"/>
      <c r="AK668" s="194"/>
      <c r="AL668" s="194"/>
      <c r="AM668" s="194"/>
      <c r="AN668" s="194"/>
      <c r="AO668" s="194"/>
      <c r="AP668" s="194"/>
      <c r="AQ668" s="194"/>
      <c r="AR668" s="194"/>
      <c r="AS668" s="194"/>
      <c r="AT668" s="194"/>
      <c r="AU668" s="194"/>
      <c r="AV668" s="194"/>
      <c r="AW668" s="194"/>
      <c r="AX668" s="194"/>
      <c r="AY668" s="194"/>
      <c r="AZ668" s="194"/>
      <c r="BA668" s="194"/>
      <c r="BB668" s="194"/>
      <c r="BC668" s="194"/>
      <c r="BD668" s="194"/>
      <c r="BE668" s="194"/>
      <c r="BF668" s="194"/>
      <c r="BG668" s="194"/>
      <c r="BH668" s="194"/>
      <c r="BI668" s="194"/>
      <c r="BJ668" s="194"/>
      <c r="BK668" s="194"/>
      <c r="BL668" s="194"/>
      <c r="BM668" s="194"/>
      <c r="BN668" s="194"/>
      <c r="BO668" s="194"/>
      <c r="BP668" s="194"/>
      <c r="BQ668" s="194"/>
    </row>
    <row r="669" spans="1:69" x14ac:dyDescent="0.25">
      <c r="A669" s="194"/>
      <c r="B669" s="194"/>
      <c r="C669" s="194"/>
      <c r="D669" s="194"/>
      <c r="E669" s="194"/>
      <c r="F669" s="194"/>
      <c r="G669" s="194"/>
      <c r="H669" s="194"/>
      <c r="I669" s="194"/>
      <c r="J669" s="194"/>
      <c r="K669" s="194"/>
      <c r="L669" s="194"/>
      <c r="M669" s="194"/>
      <c r="N669" s="194"/>
      <c r="O669" s="194"/>
      <c r="P669" s="194"/>
      <c r="Q669" s="194"/>
      <c r="R669" s="194"/>
      <c r="S669" s="194"/>
      <c r="T669" s="194"/>
      <c r="U669" s="194"/>
      <c r="V669" s="194"/>
      <c r="W669" s="194"/>
      <c r="X669" s="194"/>
      <c r="Y669" s="194"/>
      <c r="Z669" s="194"/>
      <c r="AA669" s="194"/>
      <c r="AB669" s="194"/>
      <c r="AC669" s="194"/>
      <c r="AD669" s="194"/>
      <c r="AE669" s="194"/>
      <c r="AF669" s="194"/>
      <c r="AG669" s="194"/>
      <c r="AH669" s="194"/>
      <c r="AI669" s="194"/>
      <c r="AJ669" s="194"/>
      <c r="AK669" s="194"/>
      <c r="AL669" s="194"/>
      <c r="AM669" s="194"/>
      <c r="AN669" s="194"/>
      <c r="AO669" s="194"/>
      <c r="AP669" s="194"/>
      <c r="AQ669" s="194"/>
      <c r="AR669" s="194"/>
      <c r="AS669" s="194"/>
      <c r="AT669" s="194"/>
      <c r="AU669" s="194"/>
      <c r="AV669" s="194"/>
      <c r="AW669" s="194"/>
      <c r="AX669" s="194"/>
      <c r="AY669" s="194"/>
      <c r="AZ669" s="194"/>
      <c r="BA669" s="194"/>
      <c r="BB669" s="194"/>
      <c r="BC669" s="194"/>
      <c r="BD669" s="194"/>
      <c r="BE669" s="194"/>
      <c r="BF669" s="194"/>
      <c r="BG669" s="194"/>
      <c r="BH669" s="194"/>
      <c r="BI669" s="194"/>
      <c r="BJ669" s="194"/>
      <c r="BK669" s="194"/>
      <c r="BL669" s="194"/>
      <c r="BM669" s="194"/>
      <c r="BN669" s="194"/>
      <c r="BO669" s="194"/>
      <c r="BP669" s="194"/>
      <c r="BQ669" s="194"/>
    </row>
    <row r="670" spans="1:69" x14ac:dyDescent="0.25">
      <c r="A670" s="194"/>
      <c r="B670" s="194"/>
      <c r="C670" s="194"/>
      <c r="D670" s="194"/>
      <c r="E670" s="194"/>
      <c r="F670" s="194"/>
      <c r="G670" s="194"/>
      <c r="H670" s="194"/>
      <c r="I670" s="194"/>
      <c r="J670" s="194"/>
      <c r="K670" s="194"/>
      <c r="L670" s="194"/>
      <c r="M670" s="194"/>
      <c r="N670" s="194"/>
      <c r="O670" s="194"/>
      <c r="P670" s="194"/>
      <c r="Q670" s="194"/>
      <c r="R670" s="194"/>
      <c r="S670" s="194"/>
      <c r="T670" s="194"/>
      <c r="U670" s="194"/>
      <c r="V670" s="194"/>
      <c r="W670" s="194"/>
      <c r="X670" s="194"/>
      <c r="Y670" s="194"/>
      <c r="Z670" s="194"/>
      <c r="AA670" s="194"/>
      <c r="AB670" s="194"/>
      <c r="AC670" s="194"/>
      <c r="AD670" s="194"/>
      <c r="AE670" s="194"/>
      <c r="AF670" s="194"/>
      <c r="AG670" s="194"/>
      <c r="AH670" s="194"/>
      <c r="AI670" s="194"/>
      <c r="AJ670" s="194"/>
      <c r="AK670" s="194"/>
      <c r="AL670" s="194"/>
      <c r="AM670" s="194"/>
      <c r="AN670" s="194"/>
      <c r="AO670" s="194"/>
      <c r="AP670" s="194"/>
      <c r="AQ670" s="194"/>
      <c r="AR670" s="194"/>
      <c r="AS670" s="194"/>
      <c r="AT670" s="194"/>
      <c r="AU670" s="194"/>
      <c r="AV670" s="194"/>
      <c r="AW670" s="194"/>
      <c r="AX670" s="194"/>
      <c r="AY670" s="194"/>
      <c r="AZ670" s="194"/>
      <c r="BA670" s="194"/>
      <c r="BB670" s="194"/>
      <c r="BC670" s="194"/>
      <c r="BD670" s="194"/>
      <c r="BE670" s="194"/>
      <c r="BF670" s="194"/>
      <c r="BG670" s="194"/>
      <c r="BH670" s="194"/>
      <c r="BI670" s="194"/>
      <c r="BJ670" s="194"/>
      <c r="BK670" s="194"/>
      <c r="BL670" s="194"/>
      <c r="BM670" s="194"/>
      <c r="BN670" s="194"/>
      <c r="BO670" s="194"/>
      <c r="BP670" s="194"/>
      <c r="BQ670" s="194"/>
    </row>
    <row r="671" spans="1:69" x14ac:dyDescent="0.25">
      <c r="A671" s="194"/>
      <c r="B671" s="194"/>
      <c r="C671" s="194"/>
      <c r="D671" s="194"/>
      <c r="E671" s="194"/>
      <c r="F671" s="194"/>
      <c r="G671" s="194"/>
      <c r="H671" s="194"/>
      <c r="I671" s="194"/>
      <c r="J671" s="194"/>
      <c r="K671" s="194"/>
      <c r="L671" s="194"/>
      <c r="M671" s="194"/>
      <c r="N671" s="194"/>
      <c r="O671" s="194"/>
      <c r="P671" s="194"/>
      <c r="Q671" s="194"/>
      <c r="R671" s="194"/>
      <c r="S671" s="194"/>
      <c r="T671" s="194"/>
      <c r="U671" s="194"/>
      <c r="V671" s="194"/>
      <c r="W671" s="194"/>
      <c r="X671" s="194"/>
      <c r="Y671" s="194"/>
      <c r="Z671" s="194"/>
      <c r="AA671" s="194"/>
      <c r="AB671" s="194"/>
      <c r="AC671" s="194"/>
      <c r="AD671" s="194"/>
      <c r="AE671" s="194"/>
      <c r="AF671" s="194"/>
      <c r="AG671" s="194"/>
      <c r="AH671" s="194"/>
      <c r="AI671" s="194"/>
      <c r="AJ671" s="194"/>
      <c r="AK671" s="194"/>
      <c r="AL671" s="194"/>
      <c r="AM671" s="194"/>
      <c r="AN671" s="194"/>
      <c r="AO671" s="194"/>
      <c r="AP671" s="194"/>
      <c r="AQ671" s="194"/>
      <c r="AR671" s="194"/>
      <c r="AS671" s="194"/>
      <c r="AT671" s="194"/>
      <c r="AU671" s="194"/>
      <c r="AV671" s="194"/>
      <c r="AW671" s="194"/>
      <c r="AX671" s="194"/>
      <c r="AY671" s="194"/>
      <c r="AZ671" s="194"/>
      <c r="BA671" s="194"/>
      <c r="BB671" s="194"/>
      <c r="BC671" s="194"/>
      <c r="BD671" s="194"/>
      <c r="BE671" s="194"/>
      <c r="BF671" s="194"/>
      <c r="BG671" s="194"/>
      <c r="BH671" s="194"/>
      <c r="BI671" s="194"/>
      <c r="BJ671" s="194"/>
      <c r="BK671" s="194"/>
      <c r="BL671" s="194"/>
      <c r="BM671" s="194"/>
      <c r="BN671" s="194"/>
      <c r="BO671" s="194"/>
      <c r="BP671" s="194"/>
      <c r="BQ671" s="194"/>
    </row>
    <row r="672" spans="1:69" x14ac:dyDescent="0.25">
      <c r="A672" s="194"/>
      <c r="B672" s="194"/>
      <c r="C672" s="194"/>
      <c r="D672" s="194"/>
      <c r="E672" s="194"/>
      <c r="F672" s="194"/>
      <c r="G672" s="194"/>
      <c r="H672" s="194"/>
      <c r="I672" s="194"/>
      <c r="J672" s="194"/>
      <c r="K672" s="194"/>
      <c r="L672" s="194"/>
      <c r="M672" s="194"/>
      <c r="N672" s="194"/>
      <c r="O672" s="194"/>
      <c r="P672" s="194"/>
      <c r="Q672" s="194"/>
      <c r="R672" s="194"/>
      <c r="S672" s="194"/>
      <c r="T672" s="194"/>
      <c r="U672" s="194"/>
      <c r="V672" s="194"/>
      <c r="W672" s="194"/>
      <c r="X672" s="194"/>
      <c r="Y672" s="194"/>
      <c r="Z672" s="194"/>
      <c r="AA672" s="194"/>
      <c r="AB672" s="194"/>
      <c r="AC672" s="194"/>
      <c r="AD672" s="194"/>
      <c r="AE672" s="194"/>
      <c r="AF672" s="194"/>
      <c r="AG672" s="194"/>
      <c r="AH672" s="194"/>
      <c r="AI672" s="194"/>
      <c r="AJ672" s="194"/>
      <c r="AK672" s="194"/>
      <c r="AL672" s="194"/>
      <c r="AM672" s="194"/>
      <c r="AN672" s="194"/>
      <c r="AO672" s="194"/>
      <c r="AP672" s="194"/>
      <c r="AQ672" s="194"/>
      <c r="AR672" s="194"/>
      <c r="AS672" s="194"/>
      <c r="AT672" s="194"/>
      <c r="AU672" s="194"/>
      <c r="AV672" s="194"/>
      <c r="AW672" s="194"/>
      <c r="AX672" s="194"/>
      <c r="AY672" s="194"/>
      <c r="AZ672" s="194"/>
      <c r="BA672" s="194"/>
      <c r="BB672" s="194"/>
      <c r="BC672" s="194"/>
      <c r="BD672" s="194"/>
      <c r="BE672" s="194"/>
      <c r="BF672" s="194"/>
      <c r="BG672" s="194"/>
      <c r="BH672" s="194"/>
      <c r="BI672" s="194"/>
      <c r="BJ672" s="194"/>
      <c r="BK672" s="194"/>
      <c r="BL672" s="194"/>
      <c r="BM672" s="194"/>
      <c r="BN672" s="194"/>
      <c r="BO672" s="194"/>
      <c r="BP672" s="194"/>
      <c r="BQ672" s="194"/>
    </row>
    <row r="673" spans="1:69" x14ac:dyDescent="0.25">
      <c r="A673" s="194"/>
      <c r="B673" s="194"/>
      <c r="C673" s="194"/>
      <c r="D673" s="194"/>
      <c r="E673" s="194"/>
      <c r="F673" s="194"/>
      <c r="G673" s="194"/>
      <c r="H673" s="194"/>
      <c r="I673" s="194"/>
      <c r="J673" s="194"/>
      <c r="K673" s="194"/>
      <c r="L673" s="194"/>
      <c r="M673" s="194"/>
      <c r="N673" s="194"/>
      <c r="O673" s="194"/>
      <c r="P673" s="194"/>
      <c r="Q673" s="194"/>
      <c r="R673" s="194"/>
      <c r="S673" s="194"/>
      <c r="T673" s="194"/>
      <c r="U673" s="194"/>
      <c r="V673" s="194"/>
      <c r="W673" s="194"/>
      <c r="X673" s="194"/>
      <c r="Y673" s="194"/>
      <c r="Z673" s="194"/>
      <c r="AA673" s="194"/>
      <c r="AB673" s="194"/>
      <c r="AC673" s="194"/>
      <c r="AD673" s="194"/>
      <c r="AE673" s="194"/>
      <c r="AF673" s="194"/>
      <c r="AG673" s="194"/>
      <c r="AH673" s="194"/>
      <c r="AI673" s="194"/>
      <c r="AJ673" s="194"/>
      <c r="AK673" s="194"/>
      <c r="AL673" s="194"/>
      <c r="AM673" s="194"/>
      <c r="AN673" s="194"/>
      <c r="AO673" s="194"/>
      <c r="AP673" s="194"/>
      <c r="AQ673" s="194"/>
      <c r="AR673" s="194"/>
      <c r="AS673" s="194"/>
      <c r="AT673" s="194"/>
      <c r="AU673" s="194"/>
      <c r="AV673" s="194"/>
      <c r="AW673" s="194"/>
      <c r="AX673" s="194"/>
      <c r="AY673" s="194"/>
      <c r="AZ673" s="194"/>
      <c r="BA673" s="194"/>
      <c r="BB673" s="194"/>
      <c r="BC673" s="194"/>
      <c r="BD673" s="194"/>
      <c r="BE673" s="194"/>
      <c r="BF673" s="194"/>
      <c r="BG673" s="194"/>
      <c r="BH673" s="194"/>
      <c r="BI673" s="194"/>
      <c r="BJ673" s="194"/>
      <c r="BK673" s="194"/>
      <c r="BL673" s="194"/>
      <c r="BM673" s="194"/>
      <c r="BN673" s="194"/>
      <c r="BO673" s="194"/>
      <c r="BP673" s="194"/>
      <c r="BQ673" s="194"/>
    </row>
    <row r="674" spans="1:69" x14ac:dyDescent="0.25">
      <c r="A674" s="194"/>
      <c r="B674" s="194"/>
      <c r="C674" s="194"/>
      <c r="D674" s="194"/>
      <c r="E674" s="194"/>
      <c r="F674" s="194"/>
      <c r="G674" s="194"/>
      <c r="H674" s="194"/>
      <c r="I674" s="194"/>
      <c r="J674" s="194"/>
      <c r="K674" s="194"/>
      <c r="L674" s="194"/>
      <c r="M674" s="194"/>
      <c r="N674" s="194"/>
      <c r="O674" s="194"/>
      <c r="P674" s="194"/>
      <c r="Q674" s="194"/>
      <c r="R674" s="194"/>
      <c r="S674" s="194"/>
      <c r="T674" s="194"/>
      <c r="U674" s="194"/>
      <c r="V674" s="194"/>
      <c r="W674" s="194"/>
      <c r="X674" s="194"/>
      <c r="Y674" s="194"/>
      <c r="Z674" s="194"/>
      <c r="AA674" s="194"/>
      <c r="AB674" s="194"/>
      <c r="AC674" s="194"/>
      <c r="AD674" s="194"/>
      <c r="AE674" s="194"/>
      <c r="AF674" s="194"/>
      <c r="AG674" s="194"/>
      <c r="AH674" s="194"/>
      <c r="AI674" s="194"/>
      <c r="AJ674" s="194"/>
      <c r="AK674" s="194"/>
      <c r="AL674" s="194"/>
      <c r="AM674" s="194"/>
      <c r="AN674" s="194"/>
      <c r="AO674" s="194"/>
      <c r="AP674" s="194"/>
      <c r="AQ674" s="194"/>
      <c r="AR674" s="194"/>
      <c r="AS674" s="194"/>
      <c r="AT674" s="194"/>
      <c r="AU674" s="194"/>
      <c r="AV674" s="194"/>
      <c r="AW674" s="194"/>
      <c r="AX674" s="194"/>
      <c r="AY674" s="194"/>
      <c r="AZ674" s="194"/>
      <c r="BA674" s="194"/>
      <c r="BB674" s="194"/>
      <c r="BC674" s="194"/>
      <c r="BD674" s="194"/>
      <c r="BE674" s="194"/>
      <c r="BF674" s="194"/>
      <c r="BG674" s="194"/>
      <c r="BH674" s="194"/>
      <c r="BI674" s="194"/>
      <c r="BJ674" s="194"/>
      <c r="BK674" s="194"/>
      <c r="BL674" s="194"/>
      <c r="BM674" s="194"/>
      <c r="BN674" s="194"/>
      <c r="BO674" s="194"/>
      <c r="BP674" s="194"/>
      <c r="BQ674" s="194"/>
    </row>
    <row r="675" spans="1:69" x14ac:dyDescent="0.25">
      <c r="A675" s="194"/>
      <c r="B675" s="194"/>
      <c r="C675" s="194"/>
      <c r="D675" s="194"/>
      <c r="E675" s="194"/>
      <c r="F675" s="194"/>
      <c r="G675" s="194"/>
      <c r="H675" s="194"/>
      <c r="I675" s="194"/>
      <c r="J675" s="194"/>
      <c r="K675" s="194"/>
      <c r="L675" s="194"/>
      <c r="M675" s="194"/>
      <c r="N675" s="194"/>
      <c r="O675" s="194"/>
      <c r="P675" s="194"/>
      <c r="Q675" s="194"/>
      <c r="R675" s="194"/>
      <c r="S675" s="194"/>
      <c r="T675" s="194"/>
      <c r="U675" s="194"/>
      <c r="V675" s="194"/>
      <c r="W675" s="194"/>
      <c r="X675" s="194"/>
      <c r="Y675" s="194"/>
      <c r="Z675" s="194"/>
      <c r="AA675" s="194"/>
      <c r="AB675" s="194"/>
      <c r="AC675" s="194"/>
      <c r="AD675" s="194"/>
      <c r="AE675" s="194"/>
      <c r="AF675" s="194"/>
      <c r="AG675" s="194"/>
      <c r="AH675" s="194"/>
      <c r="AI675" s="194"/>
      <c r="AJ675" s="194"/>
      <c r="AK675" s="194"/>
      <c r="AL675" s="194"/>
      <c r="AM675" s="194"/>
      <c r="AN675" s="194"/>
      <c r="AO675" s="194"/>
      <c r="AP675" s="194"/>
      <c r="AQ675" s="194"/>
      <c r="AR675" s="194"/>
      <c r="AS675" s="194"/>
      <c r="AT675" s="194"/>
      <c r="AU675" s="194"/>
      <c r="AV675" s="194"/>
      <c r="AW675" s="194"/>
      <c r="AX675" s="194"/>
      <c r="AY675" s="194"/>
      <c r="AZ675" s="194"/>
      <c r="BA675" s="194"/>
      <c r="BB675" s="194"/>
      <c r="BC675" s="194"/>
      <c r="BD675" s="194"/>
      <c r="BE675" s="194"/>
      <c r="BF675" s="194"/>
      <c r="BG675" s="194"/>
      <c r="BH675" s="194"/>
      <c r="BI675" s="194"/>
      <c r="BJ675" s="194"/>
      <c r="BK675" s="194"/>
      <c r="BL675" s="194"/>
      <c r="BM675" s="194"/>
      <c r="BN675" s="194"/>
      <c r="BO675" s="194"/>
      <c r="BP675" s="194"/>
      <c r="BQ675" s="194"/>
    </row>
    <row r="676" spans="1:69" x14ac:dyDescent="0.25">
      <c r="A676" s="194"/>
      <c r="B676" s="194"/>
      <c r="C676" s="194"/>
      <c r="D676" s="194"/>
      <c r="E676" s="194"/>
      <c r="F676" s="194"/>
      <c r="G676" s="194"/>
      <c r="H676" s="194"/>
      <c r="I676" s="194"/>
      <c r="J676" s="194"/>
      <c r="K676" s="194"/>
      <c r="L676" s="194"/>
      <c r="M676" s="194"/>
      <c r="N676" s="194"/>
      <c r="O676" s="194"/>
      <c r="P676" s="194"/>
      <c r="Q676" s="194"/>
      <c r="R676" s="194"/>
      <c r="S676" s="194"/>
      <c r="T676" s="194"/>
      <c r="U676" s="194"/>
      <c r="V676" s="194"/>
      <c r="W676" s="194"/>
      <c r="X676" s="194"/>
      <c r="Y676" s="194"/>
      <c r="Z676" s="194"/>
      <c r="AA676" s="194"/>
      <c r="AB676" s="194"/>
      <c r="AC676" s="194"/>
      <c r="AD676" s="194"/>
      <c r="AE676" s="194"/>
      <c r="AF676" s="194"/>
      <c r="AG676" s="194"/>
      <c r="AH676" s="194"/>
      <c r="AI676" s="194"/>
      <c r="AJ676" s="194"/>
      <c r="AK676" s="194"/>
      <c r="AL676" s="194"/>
      <c r="AM676" s="194"/>
      <c r="AN676" s="194"/>
      <c r="AO676" s="194"/>
      <c r="AP676" s="194"/>
      <c r="AQ676" s="194"/>
      <c r="AR676" s="194"/>
      <c r="AS676" s="194"/>
      <c r="AT676" s="194"/>
      <c r="AU676" s="194"/>
      <c r="AV676" s="194"/>
      <c r="AW676" s="194"/>
      <c r="AX676" s="194"/>
      <c r="AY676" s="194"/>
      <c r="AZ676" s="194"/>
      <c r="BA676" s="194"/>
      <c r="BB676" s="194"/>
      <c r="BC676" s="194"/>
      <c r="BD676" s="194"/>
      <c r="BE676" s="194"/>
      <c r="BF676" s="194"/>
      <c r="BG676" s="194"/>
      <c r="BH676" s="194"/>
      <c r="BI676" s="194"/>
      <c r="BJ676" s="194"/>
      <c r="BK676" s="194"/>
      <c r="BL676" s="194"/>
      <c r="BM676" s="194"/>
      <c r="BN676" s="194"/>
      <c r="BO676" s="194"/>
      <c r="BP676" s="194"/>
      <c r="BQ676" s="194"/>
    </row>
    <row r="677" spans="1:69" x14ac:dyDescent="0.25">
      <c r="A677" s="194"/>
      <c r="B677" s="194"/>
      <c r="C677" s="194"/>
      <c r="D677" s="194"/>
      <c r="E677" s="194"/>
      <c r="F677" s="194"/>
      <c r="G677" s="194"/>
      <c r="H677" s="194"/>
      <c r="I677" s="194"/>
      <c r="J677" s="194"/>
      <c r="K677" s="194"/>
      <c r="L677" s="194"/>
      <c r="M677" s="194"/>
      <c r="N677" s="194"/>
      <c r="O677" s="194"/>
      <c r="P677" s="194"/>
      <c r="Q677" s="194"/>
      <c r="R677" s="194"/>
      <c r="S677" s="194"/>
      <c r="T677" s="194"/>
      <c r="U677" s="194"/>
      <c r="V677" s="194"/>
      <c r="W677" s="194"/>
      <c r="X677" s="194"/>
      <c r="Y677" s="194"/>
      <c r="Z677" s="194"/>
      <c r="AA677" s="194"/>
      <c r="AB677" s="194"/>
      <c r="AC677" s="194"/>
      <c r="AD677" s="194"/>
      <c r="AE677" s="194"/>
      <c r="AF677" s="194"/>
      <c r="AG677" s="194"/>
      <c r="AH677" s="194"/>
      <c r="AI677" s="194"/>
      <c r="AJ677" s="194"/>
      <c r="AK677" s="194"/>
      <c r="AL677" s="194"/>
      <c r="AM677" s="194"/>
      <c r="AN677" s="194"/>
      <c r="AO677" s="194"/>
      <c r="AP677" s="194"/>
      <c r="AQ677" s="194"/>
      <c r="AR677" s="194"/>
      <c r="AS677" s="194"/>
      <c r="AT677" s="194"/>
      <c r="AU677" s="194"/>
      <c r="AV677" s="194"/>
      <c r="AW677" s="194"/>
      <c r="AX677" s="194"/>
      <c r="AY677" s="194"/>
      <c r="AZ677" s="194"/>
      <c r="BA677" s="194"/>
      <c r="BB677" s="194"/>
      <c r="BC677" s="194"/>
      <c r="BD677" s="194"/>
      <c r="BE677" s="194"/>
      <c r="BF677" s="194"/>
      <c r="BG677" s="194"/>
      <c r="BH677" s="194"/>
      <c r="BI677" s="194"/>
      <c r="BJ677" s="194"/>
      <c r="BK677" s="194"/>
      <c r="BL677" s="194"/>
      <c r="BM677" s="194"/>
      <c r="BN677" s="194"/>
      <c r="BO677" s="194"/>
      <c r="BP677" s="194"/>
      <c r="BQ677" s="194"/>
    </row>
    <row r="678" spans="1:69" x14ac:dyDescent="0.25">
      <c r="A678" s="194"/>
      <c r="B678" s="194"/>
      <c r="C678" s="194"/>
      <c r="D678" s="194"/>
      <c r="E678" s="194"/>
      <c r="F678" s="194"/>
      <c r="G678" s="194"/>
      <c r="H678" s="194"/>
      <c r="I678" s="194"/>
      <c r="J678" s="194"/>
      <c r="K678" s="194"/>
      <c r="L678" s="194"/>
      <c r="M678" s="194"/>
      <c r="N678" s="194"/>
      <c r="O678" s="194"/>
      <c r="P678" s="194"/>
      <c r="Q678" s="194"/>
      <c r="R678" s="194"/>
      <c r="S678" s="194"/>
      <c r="T678" s="194"/>
      <c r="U678" s="194"/>
      <c r="V678" s="194"/>
      <c r="W678" s="194"/>
      <c r="X678" s="194"/>
      <c r="Y678" s="194"/>
      <c r="Z678" s="194"/>
      <c r="AA678" s="194"/>
      <c r="AB678" s="194"/>
      <c r="AC678" s="194"/>
      <c r="AD678" s="194"/>
      <c r="AE678" s="194"/>
      <c r="AF678" s="194"/>
      <c r="AG678" s="194"/>
      <c r="AH678" s="194"/>
      <c r="AI678" s="194"/>
      <c r="AJ678" s="194"/>
      <c r="AK678" s="194"/>
      <c r="AL678" s="194"/>
      <c r="AM678" s="194"/>
      <c r="AN678" s="194"/>
      <c r="AO678" s="194"/>
      <c r="AP678" s="194"/>
      <c r="AQ678" s="194"/>
      <c r="AR678" s="194"/>
      <c r="AS678" s="194"/>
      <c r="AT678" s="194"/>
      <c r="AU678" s="194"/>
      <c r="AV678" s="194"/>
      <c r="AW678" s="194"/>
      <c r="AX678" s="194"/>
      <c r="AY678" s="194"/>
      <c r="AZ678" s="194"/>
      <c r="BA678" s="194"/>
      <c r="BB678" s="194"/>
      <c r="BC678" s="194"/>
      <c r="BD678" s="194"/>
      <c r="BE678" s="194"/>
      <c r="BF678" s="194"/>
      <c r="BG678" s="194"/>
      <c r="BH678" s="194"/>
      <c r="BI678" s="194"/>
      <c r="BJ678" s="194"/>
      <c r="BK678" s="194"/>
      <c r="BL678" s="194"/>
      <c r="BM678" s="194"/>
      <c r="BN678" s="194"/>
      <c r="BO678" s="194"/>
      <c r="BP678" s="194"/>
      <c r="BQ678" s="194"/>
    </row>
    <row r="679" spans="1:69" x14ac:dyDescent="0.25">
      <c r="A679" s="194"/>
      <c r="B679" s="194"/>
      <c r="C679" s="194"/>
      <c r="D679" s="194"/>
      <c r="E679" s="194"/>
      <c r="F679" s="194"/>
      <c r="G679" s="194"/>
      <c r="H679" s="194"/>
      <c r="I679" s="194"/>
      <c r="J679" s="194"/>
      <c r="K679" s="194"/>
      <c r="L679" s="194"/>
      <c r="M679" s="194"/>
      <c r="N679" s="194"/>
      <c r="O679" s="194"/>
      <c r="P679" s="194"/>
      <c r="Q679" s="194"/>
      <c r="R679" s="194"/>
      <c r="S679" s="194"/>
      <c r="T679" s="194"/>
      <c r="U679" s="194"/>
      <c r="V679" s="194"/>
      <c r="W679" s="194"/>
      <c r="X679" s="194"/>
      <c r="Y679" s="194"/>
      <c r="Z679" s="194"/>
      <c r="AA679" s="194"/>
      <c r="AB679" s="194"/>
      <c r="AC679" s="194"/>
      <c r="AD679" s="194"/>
      <c r="AE679" s="194"/>
      <c r="AF679" s="194"/>
      <c r="AG679" s="194"/>
      <c r="AH679" s="194"/>
      <c r="AI679" s="194"/>
      <c r="AJ679" s="194"/>
      <c r="AK679" s="194"/>
      <c r="AL679" s="194"/>
      <c r="AM679" s="194"/>
      <c r="AN679" s="194"/>
      <c r="AO679" s="194"/>
      <c r="AP679" s="194"/>
      <c r="AQ679" s="194"/>
      <c r="AR679" s="194"/>
      <c r="AS679" s="194"/>
      <c r="AT679" s="194"/>
      <c r="AU679" s="194"/>
      <c r="AV679" s="194"/>
      <c r="AW679" s="194"/>
      <c r="AX679" s="194"/>
      <c r="AY679" s="194"/>
      <c r="AZ679" s="194"/>
      <c r="BA679" s="194"/>
      <c r="BB679" s="194"/>
      <c r="BC679" s="194"/>
      <c r="BD679" s="194"/>
      <c r="BE679" s="194"/>
      <c r="BF679" s="194"/>
      <c r="BG679" s="194"/>
      <c r="BH679" s="194"/>
      <c r="BI679" s="194"/>
      <c r="BJ679" s="194"/>
      <c r="BK679" s="194"/>
      <c r="BL679" s="194"/>
      <c r="BM679" s="194"/>
      <c r="BN679" s="194"/>
      <c r="BO679" s="194"/>
      <c r="BP679" s="194"/>
      <c r="BQ679" s="194"/>
    </row>
    <row r="680" spans="1:69" x14ac:dyDescent="0.25">
      <c r="A680" s="194"/>
      <c r="B680" s="194"/>
      <c r="C680" s="194"/>
      <c r="D680" s="194"/>
      <c r="E680" s="194"/>
      <c r="F680" s="194"/>
      <c r="G680" s="194"/>
      <c r="H680" s="194"/>
      <c r="I680" s="194"/>
      <c r="J680" s="194"/>
      <c r="K680" s="194"/>
      <c r="L680" s="194"/>
      <c r="M680" s="194"/>
      <c r="N680" s="194"/>
      <c r="O680" s="194"/>
      <c r="P680" s="194"/>
      <c r="Q680" s="194"/>
      <c r="R680" s="194"/>
      <c r="S680" s="194"/>
      <c r="T680" s="194"/>
      <c r="U680" s="194"/>
      <c r="V680" s="194"/>
      <c r="W680" s="194"/>
      <c r="X680" s="194"/>
      <c r="Y680" s="194"/>
      <c r="Z680" s="194"/>
      <c r="AA680" s="194"/>
      <c r="AB680" s="194"/>
      <c r="AC680" s="194"/>
      <c r="AD680" s="194"/>
      <c r="AE680" s="194"/>
      <c r="AF680" s="194"/>
      <c r="AG680" s="194"/>
      <c r="AH680" s="194"/>
      <c r="AI680" s="194"/>
      <c r="AJ680" s="194"/>
      <c r="AK680" s="194"/>
      <c r="AL680" s="194"/>
      <c r="AM680" s="194"/>
      <c r="AN680" s="194"/>
      <c r="AO680" s="194"/>
      <c r="AP680" s="194"/>
      <c r="AQ680" s="194"/>
      <c r="AR680" s="194"/>
      <c r="AS680" s="194"/>
      <c r="AT680" s="194"/>
      <c r="AU680" s="194"/>
      <c r="AV680" s="194"/>
      <c r="AW680" s="194"/>
      <c r="AX680" s="194"/>
      <c r="AY680" s="194"/>
      <c r="AZ680" s="194"/>
      <c r="BA680" s="194"/>
      <c r="BB680" s="194"/>
      <c r="BC680" s="194"/>
      <c r="BD680" s="194"/>
      <c r="BE680" s="194"/>
      <c r="BF680" s="194"/>
      <c r="BG680" s="194"/>
      <c r="BH680" s="194"/>
      <c r="BI680" s="194"/>
      <c r="BJ680" s="194"/>
      <c r="BK680" s="194"/>
      <c r="BL680" s="194"/>
      <c r="BM680" s="194"/>
      <c r="BN680" s="194"/>
      <c r="BO680" s="194"/>
      <c r="BP680" s="194"/>
      <c r="BQ680" s="194"/>
    </row>
    <row r="681" spans="1:69" x14ac:dyDescent="0.25">
      <c r="A681" s="194"/>
      <c r="B681" s="194"/>
      <c r="C681" s="194"/>
      <c r="D681" s="194"/>
      <c r="E681" s="194"/>
      <c r="F681" s="194"/>
      <c r="G681" s="194"/>
      <c r="H681" s="194"/>
      <c r="I681" s="194"/>
      <c r="J681" s="194"/>
      <c r="K681" s="194"/>
      <c r="L681" s="194"/>
      <c r="M681" s="194"/>
      <c r="N681" s="194"/>
      <c r="O681" s="194"/>
      <c r="P681" s="194"/>
      <c r="Q681" s="194"/>
      <c r="R681" s="194"/>
      <c r="S681" s="194"/>
      <c r="T681" s="194"/>
      <c r="U681" s="194"/>
      <c r="V681" s="194"/>
      <c r="W681" s="194"/>
      <c r="X681" s="194"/>
      <c r="Y681" s="194"/>
      <c r="Z681" s="194"/>
      <c r="AA681" s="194"/>
      <c r="AB681" s="194"/>
      <c r="AC681" s="194"/>
      <c r="AD681" s="194"/>
      <c r="AE681" s="194"/>
      <c r="AF681" s="194"/>
      <c r="AG681" s="194"/>
      <c r="AH681" s="194"/>
      <c r="AI681" s="194"/>
      <c r="AJ681" s="194"/>
      <c r="AK681" s="194"/>
      <c r="AL681" s="194"/>
      <c r="AM681" s="194"/>
      <c r="AN681" s="194"/>
      <c r="AO681" s="194"/>
      <c r="AP681" s="194"/>
      <c r="AQ681" s="194"/>
      <c r="AR681" s="194"/>
      <c r="AS681" s="194"/>
      <c r="AT681" s="194"/>
      <c r="AU681" s="194"/>
      <c r="AV681" s="194"/>
      <c r="AW681" s="194"/>
      <c r="AX681" s="194"/>
      <c r="AY681" s="194"/>
      <c r="AZ681" s="194"/>
      <c r="BA681" s="194"/>
      <c r="BB681" s="194"/>
      <c r="BC681" s="194"/>
      <c r="BD681" s="194"/>
      <c r="BE681" s="194"/>
      <c r="BF681" s="194"/>
      <c r="BG681" s="194"/>
      <c r="BH681" s="194"/>
      <c r="BI681" s="194"/>
      <c r="BJ681" s="194"/>
      <c r="BK681" s="194"/>
      <c r="BL681" s="194"/>
      <c r="BM681" s="194"/>
      <c r="BN681" s="194"/>
      <c r="BO681" s="194"/>
      <c r="BP681" s="194"/>
      <c r="BQ681" s="194"/>
    </row>
    <row r="682" spans="1:69" x14ac:dyDescent="0.25">
      <c r="A682" s="194"/>
      <c r="B682" s="194"/>
      <c r="C682" s="194"/>
      <c r="D682" s="194"/>
      <c r="E682" s="194"/>
      <c r="F682" s="194"/>
      <c r="G682" s="194"/>
      <c r="H682" s="194"/>
      <c r="I682" s="194"/>
      <c r="J682" s="194"/>
      <c r="K682" s="194"/>
      <c r="L682" s="194"/>
      <c r="M682" s="194"/>
      <c r="N682" s="194"/>
      <c r="O682" s="194"/>
      <c r="P682" s="194"/>
      <c r="Q682" s="194"/>
      <c r="R682" s="194"/>
      <c r="S682" s="194"/>
      <c r="T682" s="194"/>
      <c r="U682" s="194"/>
      <c r="V682" s="194"/>
      <c r="W682" s="194"/>
      <c r="X682" s="194"/>
      <c r="Y682" s="194"/>
      <c r="Z682" s="194"/>
      <c r="AA682" s="194"/>
      <c r="AB682" s="194"/>
      <c r="AC682" s="194"/>
      <c r="AD682" s="194"/>
      <c r="AE682" s="194"/>
      <c r="AF682" s="194"/>
      <c r="AG682" s="194"/>
      <c r="AH682" s="194"/>
      <c r="AI682" s="194"/>
      <c r="AJ682" s="194"/>
      <c r="AK682" s="194"/>
      <c r="AL682" s="194"/>
      <c r="AM682" s="194"/>
      <c r="AN682" s="194"/>
      <c r="AO682" s="194"/>
      <c r="AP682" s="194"/>
      <c r="AQ682" s="194"/>
      <c r="AR682" s="194"/>
      <c r="AS682" s="194"/>
      <c r="AT682" s="194"/>
      <c r="AU682" s="194"/>
      <c r="AV682" s="194"/>
      <c r="AW682" s="194"/>
      <c r="AX682" s="194"/>
      <c r="AY682" s="194"/>
      <c r="AZ682" s="194"/>
      <c r="BA682" s="194"/>
      <c r="BB682" s="194"/>
      <c r="BC682" s="194"/>
      <c r="BD682" s="194"/>
      <c r="BE682" s="194"/>
      <c r="BF682" s="194"/>
      <c r="BG682" s="194"/>
      <c r="BH682" s="194"/>
      <c r="BI682" s="194"/>
      <c r="BJ682" s="194"/>
      <c r="BK682" s="194"/>
      <c r="BL682" s="194"/>
      <c r="BM682" s="194"/>
      <c r="BN682" s="194"/>
      <c r="BO682" s="194"/>
      <c r="BP682" s="194"/>
      <c r="BQ682" s="194"/>
    </row>
    <row r="683" spans="1:69" x14ac:dyDescent="0.25">
      <c r="A683" s="194"/>
      <c r="B683" s="194"/>
      <c r="C683" s="194"/>
      <c r="D683" s="194"/>
      <c r="E683" s="194"/>
      <c r="F683" s="194"/>
      <c r="G683" s="194"/>
      <c r="H683" s="194"/>
      <c r="I683" s="194"/>
      <c r="J683" s="194"/>
      <c r="K683" s="194"/>
      <c r="L683" s="194"/>
      <c r="M683" s="194"/>
      <c r="N683" s="194"/>
      <c r="O683" s="194"/>
      <c r="P683" s="194"/>
      <c r="Q683" s="194"/>
      <c r="R683" s="194"/>
      <c r="S683" s="194"/>
      <c r="T683" s="194"/>
      <c r="U683" s="194"/>
      <c r="V683" s="194"/>
      <c r="W683" s="194"/>
      <c r="X683" s="194"/>
      <c r="Y683" s="194"/>
      <c r="Z683" s="194"/>
      <c r="AA683" s="194"/>
      <c r="AB683" s="194"/>
      <c r="AC683" s="194"/>
      <c r="AD683" s="194"/>
      <c r="AE683" s="194"/>
      <c r="AF683" s="194"/>
      <c r="AG683" s="194"/>
      <c r="AH683" s="194"/>
      <c r="AI683" s="194"/>
      <c r="AJ683" s="194"/>
      <c r="AK683" s="194"/>
      <c r="AL683" s="194"/>
      <c r="AM683" s="194"/>
      <c r="AN683" s="194"/>
      <c r="AO683" s="194"/>
      <c r="AP683" s="194"/>
      <c r="AQ683" s="194"/>
      <c r="AR683" s="194"/>
      <c r="AS683" s="194"/>
      <c r="AT683" s="194"/>
      <c r="AU683" s="194"/>
      <c r="AV683" s="194"/>
      <c r="AW683" s="194"/>
      <c r="AX683" s="194"/>
      <c r="AY683" s="194"/>
      <c r="AZ683" s="194"/>
      <c r="BA683" s="194"/>
      <c r="BB683" s="194"/>
      <c r="BC683" s="194"/>
      <c r="BD683" s="194"/>
      <c r="BE683" s="194"/>
      <c r="BF683" s="194"/>
      <c r="BG683" s="194"/>
      <c r="BH683" s="194"/>
      <c r="BI683" s="194"/>
      <c r="BJ683" s="194"/>
      <c r="BK683" s="194"/>
      <c r="BL683" s="194"/>
      <c r="BM683" s="194"/>
      <c r="BN683" s="194"/>
      <c r="BO683" s="194"/>
      <c r="BP683" s="194"/>
      <c r="BQ683" s="194"/>
    </row>
    <row r="684" spans="1:69" x14ac:dyDescent="0.25">
      <c r="A684" s="194"/>
      <c r="B684" s="194"/>
      <c r="C684" s="194"/>
      <c r="D684" s="194"/>
      <c r="E684" s="194"/>
      <c r="F684" s="194"/>
      <c r="G684" s="194"/>
      <c r="H684" s="194"/>
      <c r="I684" s="194"/>
      <c r="J684" s="194"/>
      <c r="K684" s="194"/>
      <c r="L684" s="194"/>
      <c r="M684" s="194"/>
      <c r="N684" s="194"/>
      <c r="O684" s="194"/>
      <c r="P684" s="194"/>
      <c r="Q684" s="194"/>
      <c r="R684" s="194"/>
      <c r="S684" s="194"/>
      <c r="T684" s="194"/>
      <c r="U684" s="194"/>
      <c r="V684" s="194"/>
      <c r="W684" s="194"/>
      <c r="X684" s="194"/>
      <c r="Y684" s="194"/>
      <c r="Z684" s="194"/>
      <c r="AA684" s="194"/>
      <c r="AB684" s="194"/>
      <c r="AC684" s="194"/>
      <c r="AD684" s="194"/>
      <c r="AE684" s="194"/>
      <c r="AF684" s="194"/>
      <c r="AG684" s="194"/>
      <c r="AH684" s="194"/>
      <c r="AI684" s="194"/>
      <c r="AJ684" s="194"/>
      <c r="AK684" s="194"/>
      <c r="AL684" s="194"/>
      <c r="AM684" s="194"/>
      <c r="AN684" s="194"/>
      <c r="AO684" s="194"/>
      <c r="AP684" s="194"/>
      <c r="AQ684" s="194"/>
      <c r="AR684" s="194"/>
      <c r="AS684" s="194"/>
      <c r="AT684" s="194"/>
      <c r="AU684" s="194"/>
      <c r="AV684" s="194"/>
      <c r="AW684" s="194"/>
      <c r="AX684" s="194"/>
      <c r="AY684" s="194"/>
      <c r="AZ684" s="194"/>
      <c r="BA684" s="194"/>
      <c r="BB684" s="194"/>
      <c r="BC684" s="194"/>
      <c r="BD684" s="194"/>
      <c r="BE684" s="194"/>
      <c r="BF684" s="194"/>
      <c r="BG684" s="194"/>
      <c r="BH684" s="194"/>
      <c r="BI684" s="194"/>
      <c r="BJ684" s="194"/>
      <c r="BK684" s="194"/>
      <c r="BL684" s="194"/>
      <c r="BM684" s="194"/>
      <c r="BN684" s="194"/>
      <c r="BO684" s="194"/>
      <c r="BP684" s="194"/>
      <c r="BQ684" s="194"/>
    </row>
    <row r="685" spans="1:69" x14ac:dyDescent="0.25">
      <c r="A685" s="194"/>
      <c r="B685" s="194"/>
      <c r="C685" s="194"/>
      <c r="D685" s="194"/>
      <c r="E685" s="194"/>
      <c r="F685" s="194"/>
      <c r="G685" s="194"/>
      <c r="H685" s="194"/>
      <c r="I685" s="194"/>
      <c r="J685" s="194"/>
      <c r="K685" s="194"/>
      <c r="L685" s="194"/>
      <c r="M685" s="194"/>
      <c r="N685" s="194"/>
      <c r="O685" s="194"/>
      <c r="P685" s="194"/>
      <c r="Q685" s="194"/>
      <c r="R685" s="194"/>
      <c r="S685" s="194"/>
      <c r="T685" s="194"/>
      <c r="U685" s="194"/>
      <c r="V685" s="194"/>
      <c r="W685" s="194"/>
      <c r="X685" s="194"/>
      <c r="Y685" s="194"/>
      <c r="Z685" s="194"/>
      <c r="AA685" s="194"/>
      <c r="AB685" s="194"/>
      <c r="AC685" s="194"/>
      <c r="AD685" s="194"/>
      <c r="AE685" s="194"/>
      <c r="AF685" s="194"/>
      <c r="AG685" s="194"/>
      <c r="AH685" s="194"/>
      <c r="AI685" s="194"/>
      <c r="AJ685" s="194"/>
      <c r="AK685" s="194"/>
      <c r="AL685" s="194"/>
      <c r="AM685" s="194"/>
      <c r="AN685" s="194"/>
      <c r="AO685" s="194"/>
      <c r="AP685" s="194"/>
      <c r="AQ685" s="194"/>
      <c r="AR685" s="194"/>
      <c r="AS685" s="194"/>
      <c r="AT685" s="194"/>
      <c r="AU685" s="194"/>
      <c r="AV685" s="194"/>
      <c r="AW685" s="194"/>
      <c r="AX685" s="194"/>
      <c r="AY685" s="194"/>
      <c r="AZ685" s="194"/>
      <c r="BA685" s="194"/>
      <c r="BB685" s="194"/>
      <c r="BC685" s="194"/>
      <c r="BD685" s="194"/>
      <c r="BE685" s="194"/>
      <c r="BF685" s="194"/>
      <c r="BG685" s="194"/>
      <c r="BH685" s="194"/>
      <c r="BI685" s="194"/>
      <c r="BJ685" s="194"/>
      <c r="BK685" s="194"/>
      <c r="BL685" s="194"/>
      <c r="BM685" s="194"/>
      <c r="BN685" s="194"/>
      <c r="BO685" s="194"/>
      <c r="BP685" s="194"/>
      <c r="BQ685" s="194"/>
    </row>
    <row r="686" spans="1:69" x14ac:dyDescent="0.25">
      <c r="A686" s="194"/>
      <c r="B686" s="194"/>
      <c r="C686" s="194"/>
      <c r="D686" s="194"/>
      <c r="E686" s="194"/>
      <c r="F686" s="194"/>
      <c r="G686" s="194"/>
      <c r="H686" s="194"/>
      <c r="I686" s="194"/>
      <c r="J686" s="194"/>
      <c r="K686" s="194"/>
      <c r="L686" s="194"/>
      <c r="M686" s="194"/>
      <c r="N686" s="194"/>
      <c r="O686" s="194"/>
      <c r="P686" s="194"/>
      <c r="Q686" s="194"/>
      <c r="R686" s="194"/>
      <c r="S686" s="194"/>
      <c r="T686" s="194"/>
      <c r="U686" s="194"/>
      <c r="V686" s="194"/>
      <c r="W686" s="194"/>
      <c r="X686" s="194"/>
      <c r="Y686" s="194"/>
      <c r="Z686" s="194"/>
      <c r="AA686" s="194"/>
      <c r="AB686" s="194"/>
      <c r="AC686" s="194"/>
      <c r="AD686" s="194"/>
      <c r="AE686" s="194"/>
      <c r="AF686" s="194"/>
      <c r="AG686" s="194"/>
      <c r="AH686" s="194"/>
      <c r="AI686" s="194"/>
      <c r="AJ686" s="194"/>
      <c r="AK686" s="194"/>
      <c r="AL686" s="194"/>
      <c r="AM686" s="194"/>
      <c r="AN686" s="194"/>
      <c r="AO686" s="194"/>
      <c r="AP686" s="194"/>
      <c r="AQ686" s="194"/>
      <c r="AR686" s="194"/>
      <c r="AS686" s="194"/>
      <c r="AT686" s="194"/>
      <c r="AU686" s="194"/>
      <c r="AV686" s="194"/>
      <c r="AW686" s="194"/>
      <c r="AX686" s="194"/>
      <c r="AY686" s="194"/>
      <c r="AZ686" s="194"/>
      <c r="BA686" s="194"/>
      <c r="BB686" s="194"/>
      <c r="BC686" s="194"/>
      <c r="BD686" s="194"/>
      <c r="BE686" s="194"/>
      <c r="BF686" s="194"/>
      <c r="BG686" s="194"/>
      <c r="BH686" s="194"/>
      <c r="BI686" s="194"/>
      <c r="BJ686" s="194"/>
      <c r="BK686" s="194"/>
      <c r="BL686" s="194"/>
      <c r="BM686" s="194"/>
      <c r="BN686" s="194"/>
      <c r="BO686" s="194"/>
      <c r="BP686" s="194"/>
      <c r="BQ686" s="194"/>
    </row>
    <row r="687" spans="1:69" x14ac:dyDescent="0.25">
      <c r="A687" s="194"/>
      <c r="B687" s="194"/>
      <c r="C687" s="194"/>
      <c r="D687" s="194"/>
      <c r="E687" s="194"/>
      <c r="F687" s="194"/>
      <c r="G687" s="194"/>
      <c r="H687" s="194"/>
      <c r="I687" s="194"/>
      <c r="J687" s="194"/>
      <c r="K687" s="194"/>
      <c r="L687" s="194"/>
      <c r="M687" s="194"/>
      <c r="N687" s="194"/>
      <c r="O687" s="194"/>
      <c r="P687" s="194"/>
      <c r="Q687" s="194"/>
      <c r="R687" s="194"/>
      <c r="S687" s="194"/>
      <c r="T687" s="194"/>
      <c r="U687" s="194"/>
      <c r="V687" s="194"/>
      <c r="W687" s="194"/>
      <c r="X687" s="194"/>
      <c r="Y687" s="194"/>
      <c r="Z687" s="194"/>
      <c r="AA687" s="194"/>
      <c r="AB687" s="194"/>
      <c r="AC687" s="194"/>
      <c r="AD687" s="194"/>
      <c r="AE687" s="194"/>
      <c r="AF687" s="194"/>
      <c r="AG687" s="194"/>
      <c r="AH687" s="194"/>
      <c r="AI687" s="194"/>
      <c r="AJ687" s="194"/>
      <c r="AK687" s="194"/>
      <c r="AL687" s="194"/>
      <c r="AM687" s="194"/>
      <c r="AN687" s="194"/>
      <c r="AO687" s="194"/>
      <c r="AP687" s="194"/>
      <c r="AQ687" s="194"/>
      <c r="AR687" s="194"/>
      <c r="AS687" s="194"/>
      <c r="AT687" s="194"/>
      <c r="AU687" s="194"/>
      <c r="AV687" s="194"/>
      <c r="AW687" s="194"/>
      <c r="AX687" s="194"/>
      <c r="AY687" s="194"/>
      <c r="AZ687" s="194"/>
      <c r="BA687" s="194"/>
      <c r="BB687" s="194"/>
      <c r="BC687" s="194"/>
      <c r="BD687" s="194"/>
      <c r="BE687" s="194"/>
      <c r="BF687" s="194"/>
      <c r="BG687" s="194"/>
      <c r="BH687" s="194"/>
      <c r="BI687" s="194"/>
      <c r="BJ687" s="194"/>
      <c r="BK687" s="194"/>
      <c r="BL687" s="194"/>
      <c r="BM687" s="194"/>
      <c r="BN687" s="194"/>
      <c r="BO687" s="194"/>
      <c r="BP687" s="194"/>
      <c r="BQ687" s="194"/>
    </row>
    <row r="688" spans="1:69" x14ac:dyDescent="0.25">
      <c r="A688" s="194"/>
      <c r="B688" s="194"/>
      <c r="C688" s="194"/>
      <c r="D688" s="194"/>
      <c r="E688" s="194"/>
      <c r="F688" s="194"/>
      <c r="G688" s="194"/>
      <c r="H688" s="194"/>
      <c r="I688" s="194"/>
      <c r="J688" s="194"/>
      <c r="K688" s="194"/>
      <c r="L688" s="194"/>
      <c r="M688" s="194"/>
      <c r="N688" s="194"/>
      <c r="O688" s="194"/>
      <c r="P688" s="194"/>
      <c r="Q688" s="194"/>
      <c r="R688" s="194"/>
      <c r="S688" s="194"/>
      <c r="T688" s="194"/>
      <c r="U688" s="194"/>
      <c r="V688" s="194"/>
      <c r="W688" s="194"/>
      <c r="X688" s="194"/>
      <c r="Y688" s="194"/>
      <c r="Z688" s="194"/>
      <c r="AA688" s="194"/>
      <c r="AB688" s="194"/>
      <c r="AC688" s="194"/>
      <c r="AD688" s="194"/>
      <c r="AE688" s="194"/>
      <c r="AF688" s="194"/>
      <c r="AG688" s="194"/>
      <c r="AH688" s="194"/>
      <c r="AI688" s="194"/>
      <c r="AJ688" s="194"/>
      <c r="AK688" s="194"/>
      <c r="AL688" s="194"/>
      <c r="AM688" s="194"/>
      <c r="AN688" s="194"/>
      <c r="AO688" s="194"/>
      <c r="AP688" s="194"/>
      <c r="AQ688" s="194"/>
      <c r="AR688" s="194"/>
      <c r="AS688" s="194"/>
      <c r="AT688" s="194"/>
      <c r="AU688" s="194"/>
      <c r="AV688" s="194"/>
      <c r="AW688" s="194"/>
      <c r="AX688" s="194"/>
      <c r="AY688" s="194"/>
      <c r="AZ688" s="194"/>
      <c r="BA688" s="194"/>
      <c r="BB688" s="194"/>
      <c r="BC688" s="194"/>
      <c r="BD688" s="194"/>
      <c r="BE688" s="194"/>
      <c r="BF688" s="194"/>
      <c r="BG688" s="194"/>
      <c r="BH688" s="194"/>
      <c r="BI688" s="194"/>
      <c r="BJ688" s="194"/>
      <c r="BK688" s="194"/>
      <c r="BL688" s="194"/>
      <c r="BM688" s="194"/>
      <c r="BN688" s="194"/>
      <c r="BO688" s="194"/>
      <c r="BP688" s="194"/>
      <c r="BQ688" s="194"/>
    </row>
    <row r="689" spans="1:69" x14ac:dyDescent="0.25">
      <c r="A689" s="194"/>
      <c r="B689" s="194"/>
      <c r="C689" s="194"/>
      <c r="D689" s="194"/>
      <c r="E689" s="194"/>
      <c r="F689" s="194"/>
      <c r="G689" s="194"/>
      <c r="H689" s="194"/>
      <c r="I689" s="194"/>
      <c r="J689" s="194"/>
      <c r="K689" s="194"/>
      <c r="L689" s="194"/>
      <c r="M689" s="194"/>
      <c r="N689" s="194"/>
      <c r="O689" s="194"/>
      <c r="P689" s="194"/>
      <c r="Q689" s="194"/>
      <c r="R689" s="194"/>
      <c r="S689" s="194"/>
      <c r="T689" s="194"/>
      <c r="U689" s="194"/>
      <c r="V689" s="194"/>
      <c r="W689" s="194"/>
      <c r="X689" s="194"/>
      <c r="Y689" s="194"/>
      <c r="Z689" s="194"/>
      <c r="AA689" s="194"/>
      <c r="AB689" s="194"/>
      <c r="AC689" s="194"/>
      <c r="AD689" s="194"/>
      <c r="AE689" s="194"/>
      <c r="AF689" s="194"/>
      <c r="AG689" s="194"/>
      <c r="AH689" s="194"/>
      <c r="AI689" s="194"/>
      <c r="AJ689" s="194"/>
      <c r="AK689" s="194"/>
      <c r="AL689" s="194"/>
      <c r="AM689" s="194"/>
      <c r="AN689" s="194"/>
      <c r="AO689" s="194"/>
      <c r="AP689" s="194"/>
      <c r="AQ689" s="194"/>
      <c r="AR689" s="194"/>
      <c r="AS689" s="194"/>
      <c r="AT689" s="194"/>
      <c r="AU689" s="194"/>
      <c r="AV689" s="194"/>
      <c r="AW689" s="194"/>
      <c r="AX689" s="194"/>
      <c r="AY689" s="194"/>
      <c r="AZ689" s="194"/>
      <c r="BA689" s="194"/>
      <c r="BB689" s="194"/>
      <c r="BC689" s="194"/>
      <c r="BD689" s="194"/>
      <c r="BE689" s="194"/>
      <c r="BF689" s="194"/>
      <c r="BG689" s="194"/>
      <c r="BH689" s="194"/>
      <c r="BI689" s="194"/>
      <c r="BJ689" s="194"/>
      <c r="BK689" s="194"/>
      <c r="BL689" s="194"/>
      <c r="BM689" s="194"/>
      <c r="BN689" s="194"/>
      <c r="BO689" s="194"/>
      <c r="BP689" s="194"/>
      <c r="BQ689" s="194"/>
    </row>
    <row r="690" spans="1:69" x14ac:dyDescent="0.25">
      <c r="A690" s="194"/>
      <c r="B690" s="194"/>
      <c r="C690" s="194"/>
      <c r="D690" s="194"/>
      <c r="E690" s="194"/>
      <c r="F690" s="194"/>
      <c r="G690" s="194"/>
      <c r="H690" s="194"/>
      <c r="I690" s="194"/>
      <c r="J690" s="194"/>
      <c r="K690" s="194"/>
      <c r="L690" s="194"/>
      <c r="M690" s="194"/>
      <c r="N690" s="194"/>
      <c r="O690" s="194"/>
      <c r="P690" s="194"/>
      <c r="Q690" s="194"/>
      <c r="R690" s="194"/>
      <c r="S690" s="194"/>
      <c r="T690" s="194"/>
      <c r="U690" s="194"/>
      <c r="V690" s="194"/>
      <c r="W690" s="194"/>
      <c r="X690" s="194"/>
      <c r="Y690" s="194"/>
      <c r="Z690" s="194"/>
      <c r="AA690" s="194"/>
      <c r="AB690" s="194"/>
      <c r="AC690" s="194"/>
      <c r="AD690" s="194"/>
      <c r="AE690" s="194"/>
      <c r="AF690" s="194"/>
      <c r="AG690" s="194"/>
      <c r="AH690" s="194"/>
      <c r="AI690" s="194"/>
      <c r="AJ690" s="194"/>
      <c r="AK690" s="194"/>
      <c r="AL690" s="194"/>
      <c r="AM690" s="194"/>
      <c r="AN690" s="194"/>
      <c r="AO690" s="194"/>
      <c r="AP690" s="194"/>
      <c r="AQ690" s="194"/>
      <c r="AR690" s="194"/>
      <c r="AS690" s="194"/>
      <c r="AT690" s="194"/>
      <c r="AU690" s="194"/>
      <c r="AV690" s="194"/>
      <c r="AW690" s="194"/>
      <c r="AX690" s="194"/>
      <c r="AY690" s="194"/>
      <c r="AZ690" s="194"/>
      <c r="BA690" s="194"/>
      <c r="BB690" s="194"/>
      <c r="BC690" s="194"/>
      <c r="BD690" s="194"/>
      <c r="BE690" s="194"/>
      <c r="BF690" s="194"/>
      <c r="BG690" s="194"/>
      <c r="BH690" s="194"/>
      <c r="BI690" s="194"/>
      <c r="BJ690" s="194"/>
      <c r="BK690" s="194"/>
      <c r="BL690" s="194"/>
      <c r="BM690" s="194"/>
      <c r="BN690" s="194"/>
      <c r="BO690" s="194"/>
      <c r="BP690" s="194"/>
      <c r="BQ690" s="194"/>
    </row>
    <row r="691" spans="1:69" x14ac:dyDescent="0.25">
      <c r="A691" s="194"/>
      <c r="B691" s="194"/>
      <c r="C691" s="194"/>
      <c r="D691" s="194"/>
      <c r="E691" s="194"/>
      <c r="F691" s="194"/>
      <c r="G691" s="194"/>
      <c r="H691" s="194"/>
      <c r="I691" s="194"/>
      <c r="J691" s="194"/>
      <c r="K691" s="194"/>
      <c r="L691" s="194"/>
      <c r="M691" s="194"/>
      <c r="N691" s="194"/>
      <c r="O691" s="194"/>
      <c r="P691" s="194"/>
      <c r="Q691" s="194"/>
      <c r="R691" s="194"/>
      <c r="S691" s="194"/>
      <c r="T691" s="194"/>
      <c r="U691" s="194"/>
      <c r="V691" s="194"/>
      <c r="W691" s="194"/>
      <c r="X691" s="194"/>
      <c r="Y691" s="194"/>
      <c r="Z691" s="194"/>
      <c r="AA691" s="194"/>
      <c r="AB691" s="194"/>
      <c r="AC691" s="194"/>
      <c r="AD691" s="194"/>
      <c r="AE691" s="194"/>
      <c r="AF691" s="194"/>
      <c r="AG691" s="194"/>
      <c r="AH691" s="194"/>
      <c r="AI691" s="194"/>
      <c r="AJ691" s="194"/>
      <c r="AK691" s="194"/>
      <c r="AL691" s="194"/>
      <c r="AM691" s="194"/>
      <c r="AN691" s="194"/>
      <c r="AO691" s="194"/>
      <c r="AP691" s="194"/>
      <c r="AQ691" s="194"/>
      <c r="AR691" s="194"/>
      <c r="AS691" s="194"/>
      <c r="AT691" s="194"/>
      <c r="AU691" s="194"/>
      <c r="AV691" s="194"/>
      <c r="AW691" s="194"/>
      <c r="AX691" s="194"/>
      <c r="AY691" s="194"/>
      <c r="AZ691" s="194"/>
      <c r="BA691" s="194"/>
      <c r="BB691" s="194"/>
      <c r="BC691" s="194"/>
      <c r="BD691" s="194"/>
      <c r="BE691" s="194"/>
      <c r="BF691" s="194"/>
      <c r="BG691" s="194"/>
      <c r="BH691" s="194"/>
      <c r="BI691" s="194"/>
      <c r="BJ691" s="194"/>
      <c r="BK691" s="194"/>
      <c r="BL691" s="194"/>
      <c r="BM691" s="194"/>
      <c r="BN691" s="194"/>
      <c r="BO691" s="194"/>
      <c r="BP691" s="194"/>
      <c r="BQ691" s="194"/>
    </row>
    <row r="692" spans="1:69" x14ac:dyDescent="0.25">
      <c r="A692" s="194"/>
      <c r="B692" s="194"/>
      <c r="C692" s="194"/>
      <c r="D692" s="194"/>
      <c r="E692" s="194"/>
      <c r="F692" s="194"/>
      <c r="G692" s="194"/>
      <c r="H692" s="194"/>
      <c r="I692" s="194"/>
      <c r="J692" s="194"/>
      <c r="K692" s="194"/>
      <c r="L692" s="194"/>
      <c r="M692" s="194"/>
      <c r="N692" s="194"/>
      <c r="O692" s="194"/>
      <c r="P692" s="194"/>
      <c r="Q692" s="194"/>
      <c r="R692" s="194"/>
      <c r="S692" s="194"/>
      <c r="T692" s="194"/>
      <c r="U692" s="194"/>
      <c r="V692" s="194"/>
      <c r="W692" s="194"/>
      <c r="X692" s="194"/>
      <c r="Y692" s="194"/>
      <c r="Z692" s="194"/>
      <c r="AA692" s="194"/>
      <c r="AB692" s="194"/>
      <c r="AC692" s="194"/>
      <c r="AD692" s="194"/>
      <c r="AE692" s="194"/>
      <c r="AF692" s="194"/>
      <c r="AG692" s="194"/>
      <c r="AH692" s="194"/>
      <c r="AI692" s="194"/>
      <c r="AJ692" s="194"/>
      <c r="AK692" s="194"/>
      <c r="AL692" s="194"/>
      <c r="AM692" s="194"/>
      <c r="AN692" s="194"/>
      <c r="AO692" s="194"/>
      <c r="AP692" s="194"/>
      <c r="AQ692" s="194"/>
      <c r="AR692" s="194"/>
      <c r="AS692" s="194"/>
      <c r="AT692" s="194"/>
      <c r="AU692" s="194"/>
      <c r="AV692" s="194"/>
      <c r="AW692" s="194"/>
      <c r="AX692" s="194"/>
      <c r="AY692" s="194"/>
      <c r="AZ692" s="194"/>
      <c r="BA692" s="194"/>
      <c r="BB692" s="194"/>
      <c r="BC692" s="194"/>
      <c r="BD692" s="194"/>
      <c r="BE692" s="194"/>
      <c r="BF692" s="194"/>
      <c r="BG692" s="194"/>
      <c r="BH692" s="194"/>
      <c r="BI692" s="194"/>
      <c r="BJ692" s="194"/>
      <c r="BK692" s="194"/>
      <c r="BL692" s="194"/>
      <c r="BM692" s="194"/>
      <c r="BN692" s="194"/>
      <c r="BO692" s="194"/>
      <c r="BP692" s="194"/>
      <c r="BQ692" s="194"/>
    </row>
    <row r="693" spans="1:69" x14ac:dyDescent="0.25">
      <c r="A693" s="194"/>
      <c r="B693" s="194"/>
      <c r="C693" s="194"/>
      <c r="D693" s="194"/>
      <c r="E693" s="194"/>
      <c r="F693" s="194"/>
      <c r="G693" s="194"/>
      <c r="H693" s="194"/>
      <c r="I693" s="194"/>
      <c r="J693" s="194"/>
      <c r="K693" s="194"/>
      <c r="L693" s="194"/>
      <c r="M693" s="194"/>
      <c r="N693" s="194"/>
      <c r="O693" s="194"/>
      <c r="P693" s="194"/>
      <c r="Q693" s="194"/>
      <c r="R693" s="194"/>
      <c r="S693" s="194"/>
      <c r="T693" s="194"/>
      <c r="U693" s="194"/>
      <c r="V693" s="194"/>
      <c r="W693" s="194"/>
      <c r="X693" s="194"/>
      <c r="Y693" s="194"/>
      <c r="Z693" s="194"/>
      <c r="AA693" s="194"/>
      <c r="AB693" s="194"/>
      <c r="AC693" s="194"/>
      <c r="AD693" s="194"/>
      <c r="AE693" s="194"/>
      <c r="AF693" s="194"/>
      <c r="AG693" s="194"/>
      <c r="AH693" s="194"/>
      <c r="AI693" s="194"/>
      <c r="AJ693" s="194"/>
      <c r="AK693" s="194"/>
      <c r="AL693" s="194"/>
      <c r="AM693" s="194"/>
      <c r="AN693" s="194"/>
      <c r="AO693" s="194"/>
      <c r="AP693" s="194"/>
      <c r="AQ693" s="194"/>
      <c r="AR693" s="194"/>
      <c r="AS693" s="194"/>
      <c r="AT693" s="194"/>
      <c r="AU693" s="194"/>
      <c r="AV693" s="194"/>
      <c r="AW693" s="194"/>
      <c r="AX693" s="194"/>
      <c r="AY693" s="194"/>
      <c r="AZ693" s="194"/>
      <c r="BA693" s="194"/>
      <c r="BB693" s="194"/>
      <c r="BC693" s="194"/>
      <c r="BD693" s="194"/>
      <c r="BE693" s="194"/>
      <c r="BF693" s="194"/>
      <c r="BG693" s="194"/>
      <c r="BH693" s="194"/>
      <c r="BI693" s="194"/>
      <c r="BJ693" s="194"/>
      <c r="BK693" s="194"/>
      <c r="BL693" s="194"/>
      <c r="BM693" s="194"/>
      <c r="BN693" s="194"/>
      <c r="BO693" s="194"/>
      <c r="BP693" s="194"/>
      <c r="BQ693" s="194"/>
    </row>
    <row r="694" spans="1:69" x14ac:dyDescent="0.25">
      <c r="A694" s="194"/>
      <c r="B694" s="194"/>
      <c r="C694" s="194"/>
      <c r="D694" s="194"/>
      <c r="E694" s="194"/>
      <c r="F694" s="194"/>
      <c r="G694" s="194"/>
      <c r="H694" s="194"/>
      <c r="I694" s="194"/>
      <c r="J694" s="194"/>
      <c r="K694" s="194"/>
      <c r="L694" s="194"/>
      <c r="M694" s="194"/>
      <c r="N694" s="194"/>
      <c r="O694" s="194"/>
      <c r="P694" s="194"/>
      <c r="Q694" s="194"/>
      <c r="R694" s="194"/>
      <c r="S694" s="194"/>
      <c r="T694" s="194"/>
      <c r="U694" s="194"/>
      <c r="V694" s="194"/>
      <c r="W694" s="194"/>
      <c r="X694" s="194"/>
      <c r="Y694" s="194"/>
      <c r="Z694" s="194"/>
      <c r="AA694" s="194"/>
      <c r="AB694" s="194"/>
      <c r="AC694" s="194"/>
      <c r="AD694" s="194"/>
      <c r="AE694" s="194"/>
      <c r="AF694" s="194"/>
      <c r="AG694" s="194"/>
      <c r="AH694" s="194"/>
      <c r="AI694" s="194"/>
      <c r="AJ694" s="194"/>
      <c r="AK694" s="194"/>
      <c r="AL694" s="194"/>
      <c r="AM694" s="194"/>
      <c r="AN694" s="194"/>
      <c r="AO694" s="194"/>
      <c r="AP694" s="194"/>
      <c r="AQ694" s="194"/>
      <c r="AR694" s="194"/>
      <c r="AS694" s="194"/>
      <c r="AT694" s="194"/>
      <c r="AU694" s="194"/>
      <c r="AV694" s="194"/>
      <c r="AW694" s="194"/>
      <c r="AX694" s="194"/>
      <c r="AY694" s="194"/>
      <c r="AZ694" s="194"/>
      <c r="BA694" s="194"/>
      <c r="BB694" s="194"/>
      <c r="BC694" s="194"/>
      <c r="BD694" s="194"/>
      <c r="BE694" s="194"/>
      <c r="BF694" s="194"/>
      <c r="BG694" s="194"/>
      <c r="BH694" s="194"/>
      <c r="BI694" s="194"/>
      <c r="BJ694" s="194"/>
      <c r="BK694" s="194"/>
      <c r="BL694" s="194"/>
      <c r="BM694" s="194"/>
      <c r="BN694" s="194"/>
      <c r="BO694" s="194"/>
      <c r="BP694" s="194"/>
      <c r="BQ694" s="194"/>
    </row>
    <row r="695" spans="1:69" x14ac:dyDescent="0.25">
      <c r="A695" s="194"/>
      <c r="B695" s="194"/>
      <c r="C695" s="194"/>
      <c r="D695" s="194"/>
      <c r="E695" s="194"/>
      <c r="F695" s="194"/>
      <c r="G695" s="194"/>
      <c r="H695" s="194"/>
      <c r="I695" s="194"/>
      <c r="J695" s="194"/>
      <c r="K695" s="194"/>
      <c r="L695" s="194"/>
      <c r="M695" s="194"/>
      <c r="N695" s="194"/>
      <c r="O695" s="194"/>
      <c r="P695" s="194"/>
      <c r="Q695" s="194"/>
      <c r="R695" s="194"/>
      <c r="S695" s="194"/>
      <c r="T695" s="194"/>
      <c r="U695" s="194"/>
      <c r="V695" s="194"/>
      <c r="W695" s="194"/>
      <c r="X695" s="194"/>
      <c r="Y695" s="194"/>
      <c r="Z695" s="194"/>
      <c r="AA695" s="194"/>
      <c r="AB695" s="194"/>
      <c r="AC695" s="194"/>
      <c r="AD695" s="194"/>
      <c r="AE695" s="194"/>
      <c r="AF695" s="194"/>
      <c r="AG695" s="194"/>
      <c r="AH695" s="194"/>
      <c r="AI695" s="194"/>
      <c r="AJ695" s="194"/>
      <c r="AK695" s="194"/>
      <c r="AL695" s="194"/>
      <c r="AM695" s="194"/>
      <c r="AN695" s="194"/>
      <c r="AO695" s="194"/>
      <c r="AP695" s="194"/>
      <c r="AQ695" s="194"/>
      <c r="AR695" s="194"/>
      <c r="AS695" s="194"/>
      <c r="AT695" s="194"/>
      <c r="AU695" s="194"/>
      <c r="AV695" s="194"/>
      <c r="AW695" s="194"/>
      <c r="AX695" s="194"/>
      <c r="AY695" s="194"/>
      <c r="AZ695" s="194"/>
      <c r="BA695" s="194"/>
      <c r="BB695" s="194"/>
      <c r="BC695" s="194"/>
      <c r="BD695" s="194"/>
      <c r="BE695" s="194"/>
      <c r="BF695" s="194"/>
      <c r="BG695" s="194"/>
      <c r="BH695" s="194"/>
      <c r="BI695" s="194"/>
      <c r="BJ695" s="194"/>
      <c r="BK695" s="194"/>
      <c r="BL695" s="194"/>
      <c r="BM695" s="194"/>
      <c r="BN695" s="194"/>
      <c r="BO695" s="194"/>
      <c r="BP695" s="194"/>
      <c r="BQ695" s="194"/>
    </row>
    <row r="696" spans="1:69" x14ac:dyDescent="0.25">
      <c r="A696" s="194"/>
      <c r="B696" s="194"/>
      <c r="C696" s="194"/>
      <c r="D696" s="194"/>
      <c r="E696" s="194"/>
      <c r="F696" s="194"/>
      <c r="G696" s="194"/>
      <c r="H696" s="194"/>
      <c r="I696" s="194"/>
      <c r="J696" s="194"/>
      <c r="K696" s="194"/>
      <c r="L696" s="194"/>
      <c r="M696" s="194"/>
      <c r="N696" s="194"/>
      <c r="O696" s="194"/>
      <c r="P696" s="194"/>
      <c r="Q696" s="194"/>
      <c r="R696" s="194"/>
      <c r="S696" s="194"/>
      <c r="T696" s="194"/>
      <c r="U696" s="194"/>
      <c r="V696" s="194"/>
      <c r="W696" s="194"/>
      <c r="X696" s="194"/>
      <c r="Y696" s="194"/>
      <c r="Z696" s="194"/>
      <c r="AA696" s="194"/>
      <c r="AB696" s="194"/>
      <c r="AC696" s="194"/>
      <c r="AD696" s="194"/>
      <c r="AE696" s="194"/>
      <c r="AF696" s="194"/>
      <c r="AG696" s="194"/>
      <c r="AH696" s="194"/>
      <c r="AI696" s="194"/>
      <c r="AJ696" s="194"/>
      <c r="AK696" s="194"/>
      <c r="AL696" s="194"/>
      <c r="AM696" s="194"/>
      <c r="AN696" s="194"/>
      <c r="AO696" s="194"/>
      <c r="AP696" s="194"/>
      <c r="AQ696" s="194"/>
      <c r="AR696" s="194"/>
      <c r="AS696" s="194"/>
      <c r="AT696" s="194"/>
      <c r="AU696" s="194"/>
      <c r="AV696" s="194"/>
      <c r="AW696" s="194"/>
      <c r="AX696" s="194"/>
      <c r="AY696" s="194"/>
      <c r="AZ696" s="194"/>
      <c r="BA696" s="194"/>
      <c r="BB696" s="194"/>
      <c r="BC696" s="194"/>
      <c r="BD696" s="194"/>
      <c r="BE696" s="194"/>
      <c r="BF696" s="194"/>
      <c r="BG696" s="194"/>
      <c r="BH696" s="194"/>
      <c r="BI696" s="194"/>
      <c r="BJ696" s="194"/>
      <c r="BK696" s="194"/>
      <c r="BL696" s="194"/>
      <c r="BM696" s="194"/>
      <c r="BN696" s="194"/>
      <c r="BO696" s="194"/>
      <c r="BP696" s="194"/>
      <c r="BQ696" s="194"/>
    </row>
    <row r="697" spans="1:69" x14ac:dyDescent="0.25">
      <c r="A697" s="194"/>
      <c r="B697" s="194"/>
      <c r="C697" s="194"/>
      <c r="D697" s="194"/>
      <c r="E697" s="194"/>
      <c r="F697" s="194"/>
      <c r="G697" s="194"/>
      <c r="H697" s="194"/>
      <c r="I697" s="194"/>
      <c r="J697" s="194"/>
      <c r="K697" s="194"/>
      <c r="L697" s="194"/>
      <c r="M697" s="194"/>
      <c r="N697" s="194"/>
      <c r="O697" s="194"/>
      <c r="P697" s="194"/>
      <c r="Q697" s="194"/>
      <c r="R697" s="194"/>
      <c r="S697" s="194"/>
      <c r="T697" s="194"/>
      <c r="U697" s="194"/>
      <c r="V697" s="194"/>
      <c r="W697" s="194"/>
      <c r="X697" s="194"/>
      <c r="Y697" s="194"/>
      <c r="Z697" s="194"/>
      <c r="AA697" s="194"/>
      <c r="AB697" s="194"/>
      <c r="AC697" s="194"/>
      <c r="AD697" s="194"/>
      <c r="AE697" s="194"/>
      <c r="AF697" s="194"/>
      <c r="AG697" s="194"/>
      <c r="AH697" s="194"/>
      <c r="AI697" s="194"/>
      <c r="AJ697" s="194"/>
      <c r="AK697" s="194"/>
      <c r="AL697" s="194"/>
      <c r="AM697" s="194"/>
      <c r="AN697" s="194"/>
      <c r="AO697" s="194"/>
      <c r="AP697" s="194"/>
      <c r="AQ697" s="194"/>
      <c r="AR697" s="194"/>
      <c r="AS697" s="194"/>
      <c r="AT697" s="194"/>
      <c r="AU697" s="194"/>
      <c r="AV697" s="194"/>
      <c r="AW697" s="194"/>
      <c r="AX697" s="194"/>
      <c r="AY697" s="194"/>
      <c r="AZ697" s="194"/>
      <c r="BA697" s="194"/>
      <c r="BB697" s="194"/>
      <c r="BC697" s="194"/>
      <c r="BD697" s="194"/>
      <c r="BE697" s="194"/>
      <c r="BF697" s="194"/>
      <c r="BG697" s="194"/>
      <c r="BH697" s="194"/>
      <c r="BI697" s="194"/>
      <c r="BJ697" s="194"/>
      <c r="BK697" s="194"/>
      <c r="BL697" s="194"/>
      <c r="BM697" s="194"/>
      <c r="BN697" s="194"/>
      <c r="BO697" s="194"/>
      <c r="BP697" s="194"/>
      <c r="BQ697" s="194"/>
    </row>
    <row r="698" spans="1:69" x14ac:dyDescent="0.25">
      <c r="A698" s="194"/>
      <c r="B698" s="194"/>
      <c r="C698" s="194"/>
      <c r="D698" s="194"/>
      <c r="E698" s="194"/>
      <c r="F698" s="194"/>
      <c r="G698" s="194"/>
      <c r="H698" s="194"/>
      <c r="I698" s="194"/>
      <c r="J698" s="194"/>
      <c r="K698" s="194"/>
      <c r="L698" s="194"/>
      <c r="M698" s="194"/>
      <c r="N698" s="194"/>
      <c r="O698" s="194"/>
      <c r="P698" s="194"/>
      <c r="Q698" s="194"/>
      <c r="R698" s="194"/>
      <c r="S698" s="194"/>
      <c r="T698" s="194"/>
      <c r="U698" s="194"/>
      <c r="V698" s="194"/>
      <c r="W698" s="194"/>
      <c r="X698" s="194"/>
      <c r="Y698" s="194"/>
      <c r="Z698" s="194"/>
      <c r="AA698" s="194"/>
      <c r="AB698" s="194"/>
      <c r="AC698" s="194"/>
      <c r="AD698" s="194"/>
      <c r="AE698" s="194"/>
      <c r="AF698" s="194"/>
      <c r="AG698" s="194"/>
      <c r="AH698" s="194"/>
      <c r="AI698" s="194"/>
      <c r="AJ698" s="194"/>
      <c r="AK698" s="194"/>
      <c r="AL698" s="194"/>
      <c r="AM698" s="194"/>
      <c r="AN698" s="194"/>
      <c r="AO698" s="194"/>
      <c r="AP698" s="194"/>
      <c r="AQ698" s="194"/>
      <c r="AR698" s="194"/>
      <c r="AS698" s="194"/>
      <c r="AT698" s="194"/>
      <c r="AU698" s="194"/>
      <c r="AV698" s="194"/>
      <c r="AW698" s="194"/>
      <c r="AX698" s="194"/>
      <c r="AY698" s="194"/>
      <c r="AZ698" s="194"/>
      <c r="BA698" s="194"/>
      <c r="BB698" s="194"/>
      <c r="BC698" s="194"/>
      <c r="BD698" s="194"/>
      <c r="BE698" s="194"/>
      <c r="BF698" s="194"/>
      <c r="BG698" s="194"/>
      <c r="BH698" s="194"/>
      <c r="BI698" s="194"/>
      <c r="BJ698" s="194"/>
      <c r="BK698" s="194"/>
      <c r="BL698" s="194"/>
      <c r="BM698" s="194"/>
      <c r="BN698" s="194"/>
      <c r="BO698" s="194"/>
      <c r="BP698" s="194"/>
      <c r="BQ698" s="194"/>
    </row>
    <row r="699" spans="1:69" x14ac:dyDescent="0.25">
      <c r="A699" s="194"/>
      <c r="B699" s="194"/>
      <c r="C699" s="194"/>
      <c r="D699" s="194"/>
      <c r="E699" s="194"/>
      <c r="F699" s="194"/>
      <c r="G699" s="194"/>
      <c r="H699" s="194"/>
      <c r="I699" s="194"/>
      <c r="J699" s="194"/>
      <c r="K699" s="194"/>
      <c r="L699" s="194"/>
      <c r="M699" s="194"/>
      <c r="N699" s="194"/>
      <c r="O699" s="194"/>
      <c r="P699" s="194"/>
      <c r="Q699" s="194"/>
      <c r="R699" s="194"/>
      <c r="S699" s="194"/>
      <c r="T699" s="194"/>
      <c r="U699" s="194"/>
      <c r="V699" s="194"/>
      <c r="W699" s="194"/>
      <c r="X699" s="194"/>
      <c r="Y699" s="194"/>
      <c r="Z699" s="194"/>
      <c r="AA699" s="194"/>
      <c r="AB699" s="194"/>
      <c r="AC699" s="194"/>
      <c r="AD699" s="194"/>
      <c r="AE699" s="194"/>
      <c r="AF699" s="194"/>
      <c r="AG699" s="194"/>
      <c r="AH699" s="194"/>
      <c r="AI699" s="194"/>
      <c r="AJ699" s="194"/>
      <c r="AK699" s="194"/>
      <c r="AL699" s="194"/>
      <c r="AM699" s="194"/>
      <c r="AN699" s="194"/>
      <c r="AO699" s="194"/>
      <c r="AP699" s="194"/>
      <c r="AQ699" s="194"/>
      <c r="AR699" s="194"/>
      <c r="AS699" s="194"/>
      <c r="AT699" s="194"/>
      <c r="AU699" s="194"/>
      <c r="AV699" s="194"/>
      <c r="AW699" s="194"/>
      <c r="AX699" s="194"/>
      <c r="AY699" s="194"/>
      <c r="AZ699" s="194"/>
      <c r="BA699" s="194"/>
      <c r="BB699" s="194"/>
      <c r="BC699" s="194"/>
      <c r="BD699" s="194"/>
      <c r="BE699" s="194"/>
      <c r="BF699" s="194"/>
      <c r="BG699" s="194"/>
      <c r="BH699" s="194"/>
      <c r="BI699" s="194"/>
      <c r="BJ699" s="194"/>
      <c r="BK699" s="194"/>
      <c r="BL699" s="194"/>
      <c r="BM699" s="194"/>
      <c r="BN699" s="194"/>
      <c r="BO699" s="194"/>
      <c r="BP699" s="194"/>
      <c r="BQ699" s="194"/>
    </row>
    <row r="700" spans="1:69" x14ac:dyDescent="0.25">
      <c r="A700" s="194"/>
      <c r="B700" s="194"/>
      <c r="C700" s="194"/>
      <c r="D700" s="194"/>
      <c r="E700" s="194"/>
      <c r="F700" s="194"/>
      <c r="G700" s="194"/>
      <c r="H700" s="194"/>
      <c r="I700" s="194"/>
      <c r="J700" s="194"/>
      <c r="K700" s="194"/>
      <c r="L700" s="194"/>
      <c r="M700" s="194"/>
      <c r="N700" s="194"/>
      <c r="O700" s="194"/>
      <c r="P700" s="194"/>
      <c r="Q700" s="194"/>
      <c r="R700" s="194"/>
      <c r="S700" s="194"/>
      <c r="T700" s="194"/>
      <c r="U700" s="194"/>
      <c r="V700" s="194"/>
      <c r="W700" s="194"/>
      <c r="X700" s="194"/>
      <c r="Y700" s="194"/>
      <c r="Z700" s="194"/>
      <c r="AA700" s="194"/>
      <c r="AB700" s="194"/>
      <c r="AC700" s="194"/>
      <c r="AD700" s="194"/>
      <c r="AE700" s="194"/>
      <c r="AF700" s="194"/>
      <c r="AG700" s="194"/>
      <c r="AH700" s="194"/>
      <c r="AI700" s="194"/>
      <c r="AJ700" s="194"/>
      <c r="AK700" s="194"/>
      <c r="AL700" s="194"/>
      <c r="AM700" s="194"/>
      <c r="AN700" s="194"/>
      <c r="AO700" s="194"/>
      <c r="AP700" s="194"/>
      <c r="AQ700" s="194"/>
      <c r="AR700" s="194"/>
      <c r="AS700" s="194"/>
      <c r="AT700" s="194"/>
      <c r="AU700" s="194"/>
      <c r="AV700" s="194"/>
      <c r="AW700" s="194"/>
      <c r="AX700" s="194"/>
      <c r="AY700" s="194"/>
      <c r="AZ700" s="194"/>
      <c r="BA700" s="194"/>
      <c r="BB700" s="194"/>
      <c r="BC700" s="194"/>
      <c r="BD700" s="194"/>
      <c r="BE700" s="194"/>
      <c r="BF700" s="194"/>
      <c r="BG700" s="194"/>
      <c r="BH700" s="194"/>
      <c r="BI700" s="194"/>
      <c r="BJ700" s="194"/>
      <c r="BK700" s="194"/>
      <c r="BL700" s="194"/>
      <c r="BM700" s="194"/>
      <c r="BN700" s="194"/>
      <c r="BO700" s="194"/>
      <c r="BP700" s="194"/>
      <c r="BQ700" s="194"/>
    </row>
    <row r="701" spans="1:69" x14ac:dyDescent="0.25">
      <c r="A701" s="194"/>
      <c r="B701" s="194"/>
      <c r="C701" s="194"/>
      <c r="D701" s="194"/>
      <c r="E701" s="194"/>
      <c r="F701" s="194"/>
      <c r="G701" s="194"/>
      <c r="H701" s="194"/>
      <c r="I701" s="194"/>
      <c r="J701" s="194"/>
      <c r="K701" s="194"/>
      <c r="L701" s="194"/>
      <c r="M701" s="194"/>
      <c r="N701" s="194"/>
      <c r="O701" s="194"/>
      <c r="P701" s="194"/>
      <c r="Q701" s="194"/>
      <c r="R701" s="194"/>
      <c r="S701" s="194"/>
      <c r="T701" s="194"/>
      <c r="U701" s="194"/>
      <c r="V701" s="194"/>
      <c r="W701" s="194"/>
      <c r="X701" s="194"/>
      <c r="Y701" s="194"/>
      <c r="Z701" s="194"/>
      <c r="AA701" s="194"/>
      <c r="AB701" s="194"/>
      <c r="AC701" s="194"/>
      <c r="AD701" s="194"/>
      <c r="AE701" s="194"/>
      <c r="AF701" s="194"/>
      <c r="AG701" s="194"/>
      <c r="AH701" s="194"/>
      <c r="AI701" s="194"/>
      <c r="AJ701" s="194"/>
      <c r="AK701" s="194"/>
      <c r="AL701" s="194"/>
      <c r="AM701" s="194"/>
      <c r="AN701" s="194"/>
      <c r="AO701" s="194"/>
      <c r="AP701" s="194"/>
      <c r="AQ701" s="194"/>
      <c r="AR701" s="194"/>
      <c r="AS701" s="194"/>
      <c r="AT701" s="194"/>
      <c r="AU701" s="194"/>
      <c r="AV701" s="194"/>
      <c r="AW701" s="194"/>
      <c r="AX701" s="194"/>
      <c r="AY701" s="194"/>
      <c r="AZ701" s="194"/>
      <c r="BA701" s="194"/>
      <c r="BB701" s="194"/>
      <c r="BC701" s="194"/>
      <c r="BD701" s="194"/>
      <c r="BE701" s="194"/>
      <c r="BF701" s="194"/>
      <c r="BG701" s="194"/>
      <c r="BH701" s="194"/>
      <c r="BI701" s="194"/>
      <c r="BJ701" s="194"/>
      <c r="BK701" s="194"/>
      <c r="BL701" s="194"/>
      <c r="BM701" s="194"/>
      <c r="BN701" s="194"/>
      <c r="BO701" s="194"/>
      <c r="BP701" s="194"/>
      <c r="BQ701" s="194"/>
    </row>
    <row r="702" spans="1:69" x14ac:dyDescent="0.25">
      <c r="A702" s="194"/>
      <c r="B702" s="194"/>
      <c r="C702" s="194"/>
      <c r="D702" s="194"/>
      <c r="E702" s="194"/>
      <c r="F702" s="194"/>
      <c r="G702" s="194"/>
      <c r="H702" s="194"/>
      <c r="I702" s="194"/>
      <c r="J702" s="194"/>
      <c r="K702" s="194"/>
      <c r="L702" s="194"/>
      <c r="M702" s="194"/>
      <c r="N702" s="194"/>
      <c r="O702" s="194"/>
      <c r="P702" s="194"/>
      <c r="Q702" s="194"/>
      <c r="R702" s="194"/>
      <c r="S702" s="194"/>
      <c r="T702" s="194"/>
      <c r="U702" s="194"/>
      <c r="V702" s="194"/>
      <c r="W702" s="194"/>
      <c r="X702" s="194"/>
      <c r="Y702" s="194"/>
      <c r="Z702" s="194"/>
      <c r="AA702" s="194"/>
      <c r="AB702" s="194"/>
      <c r="AC702" s="194"/>
      <c r="AD702" s="194"/>
      <c r="AE702" s="194"/>
      <c r="AF702" s="194"/>
      <c r="AG702" s="194"/>
      <c r="AH702" s="194"/>
      <c r="AI702" s="194"/>
      <c r="AJ702" s="194"/>
      <c r="AK702" s="194"/>
      <c r="AL702" s="194"/>
      <c r="AM702" s="194"/>
      <c r="AN702" s="194"/>
      <c r="AO702" s="194"/>
      <c r="AP702" s="194"/>
      <c r="AQ702" s="194"/>
      <c r="AR702" s="194"/>
      <c r="AS702" s="194"/>
      <c r="AT702" s="194"/>
      <c r="AU702" s="194"/>
      <c r="AV702" s="194"/>
      <c r="AW702" s="194"/>
      <c r="AX702" s="194"/>
      <c r="AY702" s="194"/>
      <c r="AZ702" s="194"/>
      <c r="BA702" s="194"/>
      <c r="BB702" s="194"/>
      <c r="BC702" s="194"/>
      <c r="BD702" s="194"/>
      <c r="BE702" s="194"/>
      <c r="BF702" s="194"/>
      <c r="BG702" s="194"/>
      <c r="BH702" s="194"/>
      <c r="BI702" s="194"/>
      <c r="BJ702" s="194"/>
      <c r="BK702" s="194"/>
      <c r="BL702" s="194"/>
      <c r="BM702" s="194"/>
      <c r="BN702" s="194"/>
      <c r="BO702" s="194"/>
      <c r="BP702" s="194"/>
      <c r="BQ702" s="194"/>
    </row>
    <row r="703" spans="1:69" x14ac:dyDescent="0.25">
      <c r="A703" s="194"/>
      <c r="B703" s="194"/>
      <c r="C703" s="194"/>
      <c r="D703" s="194"/>
      <c r="E703" s="194"/>
      <c r="F703" s="194"/>
      <c r="G703" s="194"/>
      <c r="H703" s="194"/>
      <c r="I703" s="194"/>
      <c r="J703" s="194"/>
      <c r="K703" s="194"/>
      <c r="L703" s="194"/>
      <c r="M703" s="194"/>
      <c r="N703" s="194"/>
      <c r="O703" s="194"/>
      <c r="P703" s="194"/>
      <c r="Q703" s="194"/>
      <c r="R703" s="194"/>
      <c r="S703" s="194"/>
      <c r="T703" s="194"/>
      <c r="U703" s="194"/>
      <c r="V703" s="194"/>
      <c r="W703" s="194"/>
      <c r="X703" s="194"/>
      <c r="Y703" s="194"/>
      <c r="Z703" s="194"/>
      <c r="AA703" s="194"/>
      <c r="AB703" s="194"/>
      <c r="AC703" s="194"/>
      <c r="AD703" s="194"/>
      <c r="AE703" s="194"/>
      <c r="AF703" s="194"/>
      <c r="AG703" s="194"/>
      <c r="AH703" s="194"/>
      <c r="AI703" s="194"/>
      <c r="AJ703" s="194"/>
      <c r="AK703" s="194"/>
      <c r="AL703" s="194"/>
      <c r="AM703" s="194"/>
      <c r="AN703" s="194"/>
      <c r="AO703" s="194"/>
      <c r="AP703" s="194"/>
      <c r="AQ703" s="194"/>
      <c r="AR703" s="194"/>
      <c r="AS703" s="194"/>
      <c r="AT703" s="194"/>
      <c r="AU703" s="194"/>
      <c r="AV703" s="194"/>
      <c r="AW703" s="194"/>
      <c r="AX703" s="194"/>
      <c r="AY703" s="194"/>
      <c r="AZ703" s="194"/>
      <c r="BA703" s="194"/>
      <c r="BB703" s="194"/>
      <c r="BC703" s="194"/>
      <c r="BD703" s="194"/>
      <c r="BE703" s="194"/>
      <c r="BF703" s="194"/>
      <c r="BG703" s="194"/>
      <c r="BH703" s="194"/>
      <c r="BI703" s="194"/>
      <c r="BJ703" s="194"/>
      <c r="BK703" s="194"/>
      <c r="BL703" s="194"/>
      <c r="BM703" s="194"/>
      <c r="BN703" s="194"/>
      <c r="BO703" s="194"/>
      <c r="BP703" s="194"/>
      <c r="BQ703" s="194"/>
    </row>
    <row r="704" spans="1:69" x14ac:dyDescent="0.25">
      <c r="A704" s="194"/>
      <c r="B704" s="194"/>
      <c r="C704" s="194"/>
      <c r="D704" s="194"/>
      <c r="E704" s="194"/>
      <c r="F704" s="194"/>
      <c r="G704" s="194"/>
      <c r="H704" s="194"/>
      <c r="I704" s="194"/>
      <c r="J704" s="194"/>
      <c r="K704" s="194"/>
      <c r="L704" s="194"/>
      <c r="M704" s="194"/>
      <c r="N704" s="194"/>
      <c r="O704" s="194"/>
      <c r="P704" s="194"/>
      <c r="Q704" s="194"/>
      <c r="R704" s="194"/>
      <c r="S704" s="194"/>
      <c r="T704" s="194"/>
      <c r="U704" s="194"/>
      <c r="V704" s="194"/>
      <c r="W704" s="194"/>
      <c r="X704" s="194"/>
      <c r="Y704" s="194"/>
      <c r="Z704" s="194"/>
      <c r="AA704" s="194"/>
      <c r="AB704" s="194"/>
      <c r="AC704" s="194"/>
      <c r="AD704" s="194"/>
      <c r="AE704" s="194"/>
      <c r="AF704" s="194"/>
      <c r="AG704" s="194"/>
      <c r="AH704" s="194"/>
      <c r="AI704" s="194"/>
      <c r="AJ704" s="194"/>
      <c r="AK704" s="194"/>
      <c r="AL704" s="194"/>
      <c r="AM704" s="194"/>
      <c r="AN704" s="194"/>
      <c r="AO704" s="194"/>
      <c r="AP704" s="194"/>
      <c r="AQ704" s="194"/>
      <c r="AR704" s="194"/>
      <c r="AS704" s="194"/>
      <c r="AT704" s="194"/>
      <c r="AU704" s="194"/>
      <c r="AV704" s="194"/>
      <c r="AW704" s="194"/>
      <c r="AX704" s="194"/>
      <c r="AY704" s="194"/>
      <c r="AZ704" s="194"/>
      <c r="BA704" s="194"/>
      <c r="BB704" s="194"/>
      <c r="BC704" s="194"/>
      <c r="BD704" s="194"/>
      <c r="BE704" s="194"/>
      <c r="BF704" s="194"/>
      <c r="BG704" s="194"/>
      <c r="BH704" s="194"/>
      <c r="BI704" s="194"/>
      <c r="BJ704" s="194"/>
      <c r="BK704" s="194"/>
      <c r="BL704" s="194"/>
      <c r="BM704" s="194"/>
      <c r="BN704" s="194"/>
      <c r="BO704" s="194"/>
      <c r="BP704" s="194"/>
      <c r="BQ704" s="194"/>
    </row>
    <row r="705" spans="1:69" x14ac:dyDescent="0.25">
      <c r="A705" s="194"/>
      <c r="B705" s="194"/>
      <c r="C705" s="194"/>
      <c r="D705" s="194"/>
      <c r="E705" s="194"/>
      <c r="F705" s="194"/>
      <c r="G705" s="194"/>
      <c r="H705" s="194"/>
      <c r="I705" s="194"/>
      <c r="J705" s="194"/>
      <c r="K705" s="194"/>
      <c r="L705" s="194"/>
      <c r="M705" s="194"/>
      <c r="N705" s="194"/>
      <c r="O705" s="194"/>
      <c r="P705" s="194"/>
      <c r="Q705" s="194"/>
      <c r="R705" s="194"/>
      <c r="S705" s="194"/>
      <c r="T705" s="194"/>
      <c r="U705" s="194"/>
      <c r="V705" s="194"/>
      <c r="W705" s="194"/>
      <c r="X705" s="194"/>
      <c r="Y705" s="194"/>
      <c r="Z705" s="194"/>
      <c r="AA705" s="194"/>
      <c r="AB705" s="194"/>
      <c r="AC705" s="194"/>
      <c r="AD705" s="194"/>
      <c r="AE705" s="194"/>
      <c r="AF705" s="194"/>
      <c r="AG705" s="194"/>
      <c r="AH705" s="194"/>
      <c r="AI705" s="194"/>
      <c r="AJ705" s="194"/>
      <c r="AK705" s="194"/>
      <c r="AL705" s="194"/>
      <c r="AM705" s="194"/>
      <c r="AN705" s="194"/>
      <c r="AO705" s="194"/>
      <c r="AP705" s="194"/>
      <c r="AQ705" s="194"/>
      <c r="AR705" s="194"/>
      <c r="AS705" s="194"/>
      <c r="AT705" s="194"/>
      <c r="AU705" s="194"/>
      <c r="AV705" s="194"/>
      <c r="AW705" s="194"/>
      <c r="AX705" s="194"/>
      <c r="AY705" s="194"/>
      <c r="AZ705" s="194"/>
      <c r="BA705" s="194"/>
      <c r="BB705" s="194"/>
      <c r="BC705" s="194"/>
      <c r="BD705" s="194"/>
      <c r="BE705" s="194"/>
      <c r="BF705" s="194"/>
      <c r="BG705" s="194"/>
      <c r="BH705" s="194"/>
      <c r="BI705" s="194"/>
      <c r="BJ705" s="194"/>
      <c r="BK705" s="194"/>
      <c r="BL705" s="194"/>
      <c r="BM705" s="194"/>
      <c r="BN705" s="194"/>
      <c r="BO705" s="194"/>
      <c r="BP705" s="194"/>
      <c r="BQ705" s="194"/>
    </row>
    <row r="706" spans="1:69" x14ac:dyDescent="0.25">
      <c r="A706" s="194"/>
      <c r="B706" s="194"/>
      <c r="C706" s="194"/>
      <c r="D706" s="194"/>
      <c r="E706" s="194"/>
      <c r="F706" s="194"/>
      <c r="G706" s="194"/>
      <c r="H706" s="194"/>
      <c r="I706" s="194"/>
      <c r="J706" s="194"/>
      <c r="K706" s="194"/>
      <c r="L706" s="194"/>
      <c r="M706" s="194"/>
      <c r="N706" s="194"/>
      <c r="O706" s="194"/>
      <c r="P706" s="194"/>
      <c r="Q706" s="194"/>
      <c r="R706" s="194"/>
      <c r="S706" s="194"/>
      <c r="T706" s="194"/>
      <c r="U706" s="194"/>
      <c r="V706" s="194"/>
      <c r="W706" s="194"/>
      <c r="X706" s="194"/>
      <c r="Y706" s="194"/>
      <c r="Z706" s="194"/>
      <c r="AA706" s="194"/>
      <c r="AB706" s="194"/>
      <c r="AC706" s="194"/>
      <c r="AD706" s="194"/>
      <c r="AE706" s="194"/>
      <c r="AF706" s="194"/>
      <c r="AG706" s="194"/>
      <c r="AH706" s="194"/>
      <c r="AI706" s="194"/>
      <c r="AJ706" s="194"/>
      <c r="AK706" s="194"/>
      <c r="AL706" s="194"/>
      <c r="AM706" s="194"/>
      <c r="AN706" s="194"/>
      <c r="AO706" s="194"/>
      <c r="AP706" s="194"/>
      <c r="AQ706" s="194"/>
      <c r="AR706" s="194"/>
      <c r="AS706" s="194"/>
      <c r="AT706" s="194"/>
      <c r="AU706" s="194"/>
      <c r="AV706" s="194"/>
      <c r="AW706" s="194"/>
      <c r="AX706" s="194"/>
      <c r="AY706" s="194"/>
      <c r="AZ706" s="194"/>
      <c r="BA706" s="194"/>
      <c r="BB706" s="194"/>
      <c r="BC706" s="194"/>
      <c r="BD706" s="194"/>
      <c r="BE706" s="194"/>
      <c r="BF706" s="194"/>
      <c r="BG706" s="194"/>
      <c r="BH706" s="194"/>
      <c r="BI706" s="194"/>
      <c r="BJ706" s="194"/>
      <c r="BK706" s="194"/>
      <c r="BL706" s="194"/>
      <c r="BM706" s="194"/>
      <c r="BN706" s="194"/>
      <c r="BO706" s="194"/>
      <c r="BP706" s="194"/>
      <c r="BQ706" s="194"/>
    </row>
    <row r="707" spans="1:69" x14ac:dyDescent="0.25">
      <c r="A707" s="194"/>
      <c r="B707" s="194"/>
      <c r="C707" s="194"/>
      <c r="D707" s="194"/>
      <c r="E707" s="194"/>
      <c r="F707" s="194"/>
      <c r="G707" s="194"/>
      <c r="H707" s="194"/>
      <c r="I707" s="194"/>
      <c r="J707" s="194"/>
      <c r="K707" s="194"/>
      <c r="L707" s="194"/>
      <c r="M707" s="194"/>
      <c r="N707" s="194"/>
      <c r="O707" s="194"/>
      <c r="P707" s="194"/>
      <c r="Q707" s="194"/>
      <c r="R707" s="194"/>
      <c r="S707" s="194"/>
      <c r="T707" s="194"/>
      <c r="U707" s="194"/>
      <c r="V707" s="194"/>
      <c r="W707" s="194"/>
      <c r="X707" s="194"/>
      <c r="Y707" s="194"/>
      <c r="Z707" s="194"/>
      <c r="AA707" s="194"/>
      <c r="AB707" s="194"/>
      <c r="AC707" s="194"/>
      <c r="AD707" s="194"/>
      <c r="AE707" s="194"/>
      <c r="AF707" s="194"/>
      <c r="AG707" s="194"/>
      <c r="AH707" s="194"/>
      <c r="AI707" s="194"/>
      <c r="AJ707" s="194"/>
      <c r="AK707" s="194"/>
      <c r="AL707" s="194"/>
      <c r="AM707" s="194"/>
      <c r="AN707" s="194"/>
      <c r="AO707" s="194"/>
      <c r="AP707" s="194"/>
      <c r="AQ707" s="194"/>
      <c r="AR707" s="194"/>
      <c r="AS707" s="194"/>
      <c r="AT707" s="194"/>
      <c r="AU707" s="194"/>
      <c r="AV707" s="194"/>
      <c r="AW707" s="194"/>
      <c r="AX707" s="194"/>
      <c r="AY707" s="194"/>
      <c r="AZ707" s="194"/>
      <c r="BA707" s="194"/>
      <c r="BB707" s="194"/>
      <c r="BC707" s="194"/>
      <c r="BD707" s="194"/>
      <c r="BE707" s="194"/>
      <c r="BF707" s="194"/>
      <c r="BG707" s="194"/>
      <c r="BH707" s="194"/>
      <c r="BI707" s="194"/>
      <c r="BJ707" s="194"/>
      <c r="BK707" s="194"/>
      <c r="BL707" s="194"/>
      <c r="BM707" s="194"/>
      <c r="BN707" s="194"/>
      <c r="BO707" s="194"/>
      <c r="BP707" s="194"/>
      <c r="BQ707" s="194"/>
    </row>
    <row r="708" spans="1:69" x14ac:dyDescent="0.25">
      <c r="A708" s="194"/>
      <c r="B708" s="194"/>
      <c r="C708" s="194"/>
      <c r="D708" s="194"/>
      <c r="E708" s="194"/>
      <c r="F708" s="194"/>
      <c r="G708" s="194"/>
      <c r="H708" s="194"/>
      <c r="I708" s="194"/>
      <c r="J708" s="194"/>
      <c r="K708" s="194"/>
      <c r="L708" s="194"/>
      <c r="M708" s="194"/>
      <c r="N708" s="194"/>
      <c r="O708" s="194"/>
      <c r="P708" s="194"/>
      <c r="Q708" s="194"/>
      <c r="R708" s="194"/>
      <c r="S708" s="194"/>
      <c r="T708" s="194"/>
      <c r="U708" s="194"/>
      <c r="V708" s="194"/>
      <c r="W708" s="194"/>
      <c r="X708" s="194"/>
      <c r="Y708" s="194"/>
      <c r="Z708" s="194"/>
      <c r="AA708" s="194"/>
      <c r="AB708" s="194"/>
      <c r="AC708" s="194"/>
      <c r="AD708" s="194"/>
      <c r="AE708" s="194"/>
      <c r="AF708" s="194"/>
      <c r="AG708" s="194"/>
      <c r="AH708" s="194"/>
      <c r="AI708" s="194"/>
      <c r="AJ708" s="194"/>
      <c r="AK708" s="194"/>
      <c r="AL708" s="194"/>
      <c r="AM708" s="194"/>
      <c r="AN708" s="194"/>
      <c r="AO708" s="194"/>
      <c r="AP708" s="194"/>
      <c r="AQ708" s="194"/>
      <c r="AR708" s="194"/>
      <c r="AS708" s="194"/>
      <c r="AT708" s="194"/>
      <c r="AU708" s="194"/>
      <c r="AV708" s="194"/>
      <c r="AW708" s="194"/>
      <c r="AX708" s="194"/>
      <c r="AY708" s="194"/>
      <c r="AZ708" s="194"/>
      <c r="BA708" s="194"/>
      <c r="BB708" s="194"/>
      <c r="BC708" s="194"/>
      <c r="BD708" s="194"/>
      <c r="BE708" s="194"/>
      <c r="BF708" s="194"/>
      <c r="BG708" s="194"/>
      <c r="BH708" s="194"/>
      <c r="BI708" s="194"/>
      <c r="BJ708" s="194"/>
      <c r="BK708" s="194"/>
      <c r="BL708" s="194"/>
      <c r="BM708" s="194"/>
      <c r="BN708" s="194"/>
      <c r="BO708" s="194"/>
      <c r="BP708" s="194"/>
      <c r="BQ708" s="194"/>
    </row>
    <row r="709" spans="1:69" x14ac:dyDescent="0.25">
      <c r="A709" s="194"/>
      <c r="B709" s="194"/>
      <c r="C709" s="194"/>
      <c r="D709" s="194"/>
      <c r="E709" s="194"/>
      <c r="F709" s="194"/>
      <c r="G709" s="194"/>
      <c r="H709" s="194"/>
      <c r="I709" s="194"/>
      <c r="J709" s="194"/>
      <c r="K709" s="194"/>
      <c r="L709" s="194"/>
      <c r="M709" s="194"/>
      <c r="N709" s="194"/>
      <c r="O709" s="194"/>
      <c r="P709" s="194"/>
      <c r="Q709" s="194"/>
      <c r="R709" s="194"/>
      <c r="S709" s="194"/>
      <c r="T709" s="194"/>
      <c r="U709" s="194"/>
      <c r="V709" s="194"/>
      <c r="W709" s="194"/>
      <c r="X709" s="194"/>
      <c r="Y709" s="194"/>
      <c r="Z709" s="194"/>
      <c r="AA709" s="194"/>
      <c r="AB709" s="194"/>
      <c r="AC709" s="194"/>
      <c r="AD709" s="194"/>
      <c r="AE709" s="194"/>
      <c r="AF709" s="194"/>
      <c r="AG709" s="194"/>
      <c r="AH709" s="194"/>
      <c r="AI709" s="194"/>
      <c r="AJ709" s="194"/>
      <c r="AK709" s="194"/>
      <c r="AL709" s="194"/>
      <c r="AM709" s="194"/>
      <c r="AN709" s="194"/>
      <c r="AO709" s="194"/>
      <c r="AP709" s="194"/>
      <c r="AQ709" s="194"/>
      <c r="AR709" s="194"/>
      <c r="AS709" s="194"/>
      <c r="AT709" s="194"/>
      <c r="AU709" s="194"/>
      <c r="AV709" s="194"/>
      <c r="AW709" s="194"/>
      <c r="AX709" s="194"/>
      <c r="AY709" s="194"/>
      <c r="AZ709" s="194"/>
      <c r="BA709" s="194"/>
      <c r="BB709" s="194"/>
      <c r="BC709" s="194"/>
      <c r="BD709" s="194"/>
      <c r="BE709" s="194"/>
      <c r="BF709" s="194"/>
      <c r="BG709" s="194"/>
      <c r="BH709" s="194"/>
      <c r="BI709" s="194"/>
      <c r="BJ709" s="194"/>
      <c r="BK709" s="194"/>
      <c r="BL709" s="194"/>
      <c r="BM709" s="194"/>
      <c r="BN709" s="194"/>
      <c r="BO709" s="194"/>
      <c r="BP709" s="194"/>
      <c r="BQ709" s="194"/>
    </row>
    <row r="710" spans="1:69" x14ac:dyDescent="0.25">
      <c r="A710" s="194"/>
      <c r="B710" s="194"/>
      <c r="C710" s="194"/>
      <c r="D710" s="194"/>
      <c r="E710" s="194"/>
      <c r="F710" s="194"/>
      <c r="G710" s="194"/>
      <c r="H710" s="194"/>
      <c r="I710" s="194"/>
      <c r="J710" s="194"/>
      <c r="K710" s="194"/>
      <c r="L710" s="194"/>
      <c r="M710" s="194"/>
      <c r="N710" s="194"/>
      <c r="O710" s="194"/>
      <c r="P710" s="194"/>
      <c r="Q710" s="194"/>
      <c r="R710" s="194"/>
      <c r="S710" s="194"/>
      <c r="T710" s="194"/>
      <c r="U710" s="194"/>
      <c r="V710" s="194"/>
      <c r="W710" s="194"/>
      <c r="X710" s="194"/>
      <c r="Y710" s="194"/>
      <c r="Z710" s="194"/>
      <c r="AA710" s="194"/>
      <c r="AB710" s="194"/>
      <c r="AC710" s="194"/>
      <c r="AD710" s="194"/>
      <c r="AE710" s="194"/>
      <c r="AF710" s="194"/>
      <c r="AG710" s="194"/>
      <c r="AH710" s="194"/>
      <c r="AI710" s="194"/>
      <c r="AJ710" s="194"/>
      <c r="AK710" s="194"/>
      <c r="AL710" s="194"/>
      <c r="AM710" s="194"/>
      <c r="AN710" s="194"/>
      <c r="AO710" s="194"/>
      <c r="AP710" s="194"/>
      <c r="AQ710" s="194"/>
      <c r="AR710" s="194"/>
      <c r="AS710" s="194"/>
      <c r="AT710" s="194"/>
      <c r="AU710" s="194"/>
      <c r="AV710" s="194"/>
      <c r="AW710" s="194"/>
      <c r="AX710" s="194"/>
      <c r="AY710" s="194"/>
      <c r="AZ710" s="194"/>
      <c r="BA710" s="194"/>
      <c r="BB710" s="194"/>
      <c r="BC710" s="194"/>
      <c r="BD710" s="194"/>
      <c r="BE710" s="194"/>
      <c r="BF710" s="194"/>
      <c r="BG710" s="194"/>
      <c r="BH710" s="194"/>
      <c r="BI710" s="194"/>
      <c r="BJ710" s="194"/>
      <c r="BK710" s="194"/>
      <c r="BL710" s="194"/>
      <c r="BM710" s="194"/>
      <c r="BN710" s="194"/>
      <c r="BO710" s="194"/>
      <c r="BP710" s="194"/>
      <c r="BQ710" s="194"/>
    </row>
    <row r="711" spans="1:69" x14ac:dyDescent="0.25">
      <c r="A711" s="194"/>
      <c r="B711" s="194"/>
      <c r="C711" s="194"/>
      <c r="D711" s="194"/>
      <c r="E711" s="194"/>
      <c r="F711" s="194"/>
      <c r="G711" s="194"/>
      <c r="H711" s="194"/>
      <c r="I711" s="194"/>
      <c r="J711" s="194"/>
      <c r="K711" s="194"/>
      <c r="L711" s="194"/>
      <c r="M711" s="194"/>
      <c r="N711" s="194"/>
      <c r="O711" s="194"/>
      <c r="P711" s="194"/>
      <c r="Q711" s="194"/>
      <c r="R711" s="194"/>
      <c r="S711" s="194"/>
      <c r="T711" s="194"/>
      <c r="U711" s="194"/>
      <c r="V711" s="194"/>
      <c r="W711" s="194"/>
      <c r="X711" s="194"/>
      <c r="Y711" s="194"/>
      <c r="Z711" s="194"/>
      <c r="AA711" s="194"/>
      <c r="AB711" s="194"/>
      <c r="AC711" s="194"/>
      <c r="AD711" s="194"/>
      <c r="AE711" s="194"/>
      <c r="AF711" s="194"/>
      <c r="AG711" s="194"/>
      <c r="AH711" s="194"/>
      <c r="AI711" s="194"/>
      <c r="AJ711" s="194"/>
      <c r="AK711" s="194"/>
      <c r="AL711" s="194"/>
      <c r="AM711" s="194"/>
      <c r="AN711" s="194"/>
      <c r="AO711" s="194"/>
      <c r="AP711" s="194"/>
      <c r="AQ711" s="194"/>
      <c r="AR711" s="194"/>
      <c r="AS711" s="194"/>
      <c r="AT711" s="194"/>
      <c r="AU711" s="194"/>
      <c r="AV711" s="194"/>
      <c r="AW711" s="194"/>
      <c r="AX711" s="194"/>
      <c r="AY711" s="194"/>
      <c r="AZ711" s="194"/>
      <c r="BA711" s="194"/>
      <c r="BB711" s="194"/>
      <c r="BC711" s="194"/>
      <c r="BD711" s="194"/>
      <c r="BE711" s="194"/>
      <c r="BF711" s="194"/>
      <c r="BG711" s="194"/>
      <c r="BH711" s="194"/>
      <c r="BI711" s="194"/>
      <c r="BJ711" s="194"/>
      <c r="BK711" s="194"/>
      <c r="BL711" s="194"/>
      <c r="BM711" s="194"/>
      <c r="BN711" s="194"/>
      <c r="BO711" s="194"/>
      <c r="BP711" s="194"/>
      <c r="BQ711" s="194"/>
    </row>
    <row r="712" spans="1:69" x14ac:dyDescent="0.25">
      <c r="A712" s="194"/>
      <c r="B712" s="194"/>
      <c r="C712" s="194"/>
      <c r="D712" s="194"/>
      <c r="E712" s="194"/>
      <c r="F712" s="194"/>
      <c r="G712" s="194"/>
      <c r="H712" s="194"/>
      <c r="I712" s="194"/>
      <c r="J712" s="194"/>
      <c r="K712" s="194"/>
      <c r="L712" s="194"/>
      <c r="M712" s="194"/>
      <c r="N712" s="194"/>
      <c r="O712" s="194"/>
      <c r="P712" s="194"/>
      <c r="Q712" s="194"/>
      <c r="R712" s="194"/>
      <c r="S712" s="194"/>
      <c r="T712" s="194"/>
      <c r="U712" s="194"/>
      <c r="V712" s="194"/>
      <c r="W712" s="194"/>
      <c r="X712" s="194"/>
      <c r="Y712" s="194"/>
      <c r="Z712" s="194"/>
      <c r="AA712" s="194"/>
      <c r="AB712" s="194"/>
      <c r="AC712" s="194"/>
      <c r="AD712" s="194"/>
      <c r="AE712" s="194"/>
      <c r="AF712" s="194"/>
      <c r="AG712" s="194"/>
      <c r="AH712" s="194"/>
      <c r="AI712" s="194"/>
      <c r="AJ712" s="194"/>
      <c r="AK712" s="194"/>
      <c r="AL712" s="194"/>
      <c r="AM712" s="194"/>
      <c r="AN712" s="194"/>
      <c r="AO712" s="194"/>
      <c r="AP712" s="194"/>
      <c r="AQ712" s="194"/>
      <c r="AR712" s="194"/>
      <c r="AS712" s="194"/>
      <c r="AT712" s="194"/>
      <c r="AU712" s="194"/>
      <c r="AV712" s="194"/>
      <c r="AW712" s="194"/>
      <c r="AX712" s="194"/>
      <c r="AY712" s="194"/>
      <c r="AZ712" s="194"/>
      <c r="BA712" s="194"/>
      <c r="BB712" s="194"/>
      <c r="BC712" s="194"/>
      <c r="BD712" s="194"/>
      <c r="BE712" s="194"/>
      <c r="BF712" s="194"/>
      <c r="BG712" s="194"/>
      <c r="BH712" s="194"/>
      <c r="BI712" s="194"/>
      <c r="BJ712" s="194"/>
      <c r="BK712" s="194"/>
      <c r="BL712" s="194"/>
      <c r="BM712" s="194"/>
      <c r="BN712" s="194"/>
      <c r="BO712" s="194"/>
      <c r="BP712" s="194"/>
      <c r="BQ712" s="194"/>
    </row>
    <row r="713" spans="1:69" x14ac:dyDescent="0.25">
      <c r="A713" s="194"/>
      <c r="B713" s="194"/>
      <c r="C713" s="194"/>
      <c r="D713" s="194"/>
      <c r="E713" s="194"/>
      <c r="F713" s="194"/>
      <c r="G713" s="194"/>
      <c r="H713" s="194"/>
      <c r="I713" s="194"/>
      <c r="J713" s="194"/>
      <c r="K713" s="194"/>
      <c r="L713" s="194"/>
      <c r="M713" s="194"/>
      <c r="N713" s="194"/>
      <c r="O713" s="194"/>
      <c r="P713" s="194"/>
      <c r="Q713" s="194"/>
      <c r="R713" s="194"/>
      <c r="S713" s="194"/>
      <c r="T713" s="194"/>
      <c r="U713" s="194"/>
      <c r="V713" s="194"/>
      <c r="W713" s="194"/>
      <c r="X713" s="194"/>
      <c r="Y713" s="194"/>
      <c r="Z713" s="194"/>
      <c r="AA713" s="194"/>
      <c r="AB713" s="194"/>
      <c r="AC713" s="194"/>
      <c r="AD713" s="194"/>
      <c r="AE713" s="194"/>
      <c r="AF713" s="194"/>
      <c r="AG713" s="194"/>
      <c r="AH713" s="194"/>
      <c r="AI713" s="194"/>
      <c r="AJ713" s="194"/>
      <c r="AK713" s="194"/>
      <c r="AL713" s="194"/>
      <c r="AM713" s="194"/>
      <c r="AN713" s="194"/>
      <c r="AO713" s="194"/>
      <c r="AP713" s="194"/>
      <c r="AQ713" s="194"/>
      <c r="AR713" s="194"/>
      <c r="AS713" s="194"/>
      <c r="AT713" s="194"/>
      <c r="AU713" s="194"/>
      <c r="AV713" s="194"/>
      <c r="AW713" s="194"/>
      <c r="AX713" s="194"/>
      <c r="AY713" s="194"/>
      <c r="AZ713" s="194"/>
      <c r="BA713" s="194"/>
      <c r="BB713" s="194"/>
      <c r="BC713" s="194"/>
      <c r="BD713" s="194"/>
      <c r="BE713" s="194"/>
      <c r="BF713" s="194"/>
      <c r="BG713" s="194"/>
      <c r="BH713" s="194"/>
      <c r="BI713" s="194"/>
      <c r="BJ713" s="194"/>
      <c r="BK713" s="194"/>
      <c r="BL713" s="194"/>
      <c r="BM713" s="194"/>
      <c r="BN713" s="194"/>
      <c r="BO713" s="194"/>
      <c r="BP713" s="194"/>
      <c r="BQ713" s="194"/>
    </row>
    <row r="714" spans="1:69" x14ac:dyDescent="0.25">
      <c r="A714" s="194"/>
      <c r="B714" s="194"/>
      <c r="C714" s="194"/>
      <c r="D714" s="194"/>
      <c r="E714" s="194"/>
      <c r="F714" s="194"/>
      <c r="G714" s="194"/>
      <c r="H714" s="194"/>
      <c r="I714" s="194"/>
      <c r="J714" s="194"/>
      <c r="K714" s="194"/>
      <c r="L714" s="194"/>
      <c r="M714" s="194"/>
      <c r="N714" s="194"/>
      <c r="O714" s="194"/>
      <c r="P714" s="194"/>
      <c r="Q714" s="194"/>
      <c r="R714" s="194"/>
      <c r="S714" s="194"/>
      <c r="T714" s="194"/>
      <c r="U714" s="194"/>
      <c r="V714" s="194"/>
      <c r="W714" s="194"/>
      <c r="X714" s="194"/>
      <c r="Y714" s="194"/>
      <c r="Z714" s="194"/>
      <c r="AA714" s="194"/>
      <c r="AB714" s="194"/>
      <c r="AC714" s="194"/>
      <c r="AD714" s="194"/>
      <c r="AE714" s="194"/>
      <c r="AF714" s="194"/>
      <c r="AG714" s="194"/>
      <c r="AH714" s="194"/>
      <c r="AI714" s="194"/>
      <c r="AJ714" s="194"/>
      <c r="AK714" s="194"/>
      <c r="AL714" s="194"/>
      <c r="AM714" s="194"/>
      <c r="AN714" s="194"/>
      <c r="AO714" s="194"/>
      <c r="AP714" s="194"/>
      <c r="AQ714" s="194"/>
      <c r="AR714" s="194"/>
      <c r="AS714" s="194"/>
      <c r="AT714" s="194"/>
      <c r="AU714" s="194"/>
      <c r="AV714" s="194"/>
      <c r="AW714" s="194"/>
      <c r="AX714" s="194"/>
      <c r="AY714" s="194"/>
      <c r="AZ714" s="194"/>
      <c r="BA714" s="194"/>
      <c r="BB714" s="194"/>
      <c r="BC714" s="194"/>
      <c r="BD714" s="194"/>
      <c r="BE714" s="194"/>
      <c r="BF714" s="194"/>
      <c r="BG714" s="194"/>
      <c r="BH714" s="194"/>
      <c r="BI714" s="194"/>
      <c r="BJ714" s="194"/>
      <c r="BK714" s="194"/>
      <c r="BL714" s="194"/>
      <c r="BM714" s="194"/>
      <c r="BN714" s="194"/>
      <c r="BO714" s="194"/>
      <c r="BP714" s="194"/>
      <c r="BQ714" s="194"/>
    </row>
    <row r="715" spans="1:69" x14ac:dyDescent="0.25">
      <c r="A715" s="194"/>
      <c r="B715" s="194"/>
      <c r="C715" s="194"/>
      <c r="D715" s="194"/>
      <c r="E715" s="194"/>
      <c r="F715" s="194"/>
      <c r="G715" s="194"/>
      <c r="H715" s="194"/>
      <c r="I715" s="194"/>
      <c r="J715" s="194"/>
      <c r="K715" s="194"/>
      <c r="L715" s="194"/>
      <c r="M715" s="194"/>
      <c r="N715" s="194"/>
      <c r="O715" s="194"/>
      <c r="P715" s="194"/>
      <c r="Q715" s="194"/>
      <c r="R715" s="194"/>
      <c r="S715" s="194"/>
      <c r="T715" s="194"/>
      <c r="U715" s="194"/>
      <c r="V715" s="194"/>
      <c r="W715" s="194"/>
      <c r="X715" s="194"/>
      <c r="Y715" s="194"/>
      <c r="Z715" s="194"/>
      <c r="AA715" s="194"/>
      <c r="AB715" s="194"/>
      <c r="AC715" s="194"/>
      <c r="AD715" s="194"/>
      <c r="AE715" s="194"/>
      <c r="AF715" s="194"/>
      <c r="AG715" s="194"/>
      <c r="AH715" s="194"/>
      <c r="AI715" s="194"/>
      <c r="AJ715" s="194"/>
      <c r="AK715" s="194"/>
      <c r="AL715" s="194"/>
      <c r="AM715" s="194"/>
      <c r="AN715" s="194"/>
      <c r="AO715" s="194"/>
      <c r="AP715" s="194"/>
      <c r="AQ715" s="194"/>
      <c r="AR715" s="194"/>
      <c r="AS715" s="194"/>
      <c r="AT715" s="194"/>
      <c r="AU715" s="194"/>
      <c r="AV715" s="194"/>
      <c r="AW715" s="194"/>
      <c r="AX715" s="194"/>
      <c r="AY715" s="194"/>
      <c r="AZ715" s="194"/>
      <c r="BA715" s="194"/>
      <c r="BB715" s="194"/>
      <c r="BC715" s="194"/>
      <c r="BD715" s="194"/>
      <c r="BE715" s="194"/>
      <c r="BF715" s="194"/>
      <c r="BG715" s="194"/>
      <c r="BH715" s="194"/>
      <c r="BI715" s="194"/>
      <c r="BJ715" s="194"/>
      <c r="BK715" s="194"/>
      <c r="BL715" s="194"/>
      <c r="BM715" s="194"/>
      <c r="BN715" s="194"/>
      <c r="BO715" s="194"/>
      <c r="BP715" s="194"/>
      <c r="BQ715" s="194"/>
    </row>
    <row r="716" spans="1:69" x14ac:dyDescent="0.25">
      <c r="A716" s="194"/>
      <c r="B716" s="194"/>
      <c r="C716" s="194"/>
      <c r="D716" s="194"/>
      <c r="E716" s="194"/>
      <c r="F716" s="194"/>
      <c r="G716" s="194"/>
      <c r="H716" s="194"/>
      <c r="I716" s="194"/>
      <c r="J716" s="194"/>
      <c r="K716" s="194"/>
      <c r="L716" s="194"/>
      <c r="M716" s="194"/>
      <c r="N716" s="194"/>
      <c r="O716" s="194"/>
      <c r="P716" s="194"/>
      <c r="Q716" s="194"/>
      <c r="R716" s="194"/>
      <c r="S716" s="194"/>
      <c r="T716" s="194"/>
      <c r="U716" s="194"/>
      <c r="V716" s="194"/>
      <c r="W716" s="194"/>
      <c r="X716" s="194"/>
      <c r="Y716" s="194"/>
      <c r="Z716" s="194"/>
      <c r="AA716" s="194"/>
      <c r="AB716" s="194"/>
      <c r="AC716" s="194"/>
      <c r="AD716" s="194"/>
      <c r="AE716" s="194"/>
      <c r="AF716" s="194"/>
      <c r="AG716" s="194"/>
      <c r="AH716" s="194"/>
      <c r="AI716" s="194"/>
      <c r="AJ716" s="194"/>
      <c r="AK716" s="194"/>
      <c r="AL716" s="194"/>
      <c r="AM716" s="194"/>
      <c r="AN716" s="194"/>
      <c r="AO716" s="194"/>
      <c r="AP716" s="194"/>
      <c r="AQ716" s="194"/>
      <c r="AR716" s="194"/>
      <c r="AS716" s="194"/>
      <c r="AT716" s="194"/>
      <c r="AU716" s="194"/>
      <c r="AV716" s="194"/>
      <c r="AW716" s="194"/>
      <c r="AX716" s="194"/>
      <c r="AY716" s="194"/>
      <c r="AZ716" s="194"/>
      <c r="BA716" s="194"/>
      <c r="BB716" s="194"/>
      <c r="BC716" s="194"/>
      <c r="BD716" s="194"/>
      <c r="BE716" s="194"/>
      <c r="BF716" s="194"/>
      <c r="BG716" s="194"/>
      <c r="BH716" s="194"/>
      <c r="BI716" s="194"/>
      <c r="BJ716" s="194"/>
      <c r="BK716" s="194"/>
      <c r="BL716" s="194"/>
      <c r="BM716" s="194"/>
      <c r="BN716" s="194"/>
      <c r="BO716" s="194"/>
      <c r="BP716" s="194"/>
      <c r="BQ716" s="194"/>
    </row>
    <row r="717" spans="1:69" x14ac:dyDescent="0.25">
      <c r="A717" s="194"/>
      <c r="B717" s="194"/>
      <c r="C717" s="194"/>
      <c r="D717" s="194"/>
      <c r="E717" s="194"/>
      <c r="F717" s="194"/>
      <c r="G717" s="194"/>
      <c r="H717" s="194"/>
      <c r="I717" s="194"/>
      <c r="J717" s="194"/>
      <c r="K717" s="194"/>
      <c r="L717" s="194"/>
      <c r="M717" s="194"/>
      <c r="N717" s="194"/>
      <c r="O717" s="194"/>
      <c r="P717" s="194"/>
      <c r="Q717" s="194"/>
      <c r="R717" s="194"/>
      <c r="S717" s="194"/>
      <c r="T717" s="194"/>
      <c r="U717" s="194"/>
      <c r="V717" s="194"/>
      <c r="W717" s="194"/>
      <c r="X717" s="194"/>
      <c r="Y717" s="194"/>
      <c r="Z717" s="194"/>
      <c r="AA717" s="194"/>
      <c r="AB717" s="194"/>
      <c r="AC717" s="194"/>
      <c r="AD717" s="194"/>
      <c r="AE717" s="194"/>
      <c r="AF717" s="194"/>
      <c r="AG717" s="194"/>
      <c r="AH717" s="194"/>
      <c r="AI717" s="194"/>
      <c r="AJ717" s="194"/>
      <c r="AK717" s="194"/>
      <c r="AL717" s="194"/>
      <c r="AM717" s="194"/>
      <c r="AN717" s="194"/>
      <c r="AO717" s="194"/>
      <c r="AP717" s="194"/>
      <c r="AQ717" s="194"/>
      <c r="AR717" s="194"/>
      <c r="AS717" s="194"/>
      <c r="AT717" s="194"/>
      <c r="AU717" s="194"/>
      <c r="AV717" s="194"/>
      <c r="AW717" s="194"/>
      <c r="AX717" s="194"/>
      <c r="AY717" s="194"/>
      <c r="AZ717" s="194"/>
      <c r="BA717" s="194"/>
      <c r="BB717" s="194"/>
      <c r="BC717" s="194"/>
      <c r="BD717" s="194"/>
      <c r="BE717" s="194"/>
      <c r="BF717" s="194"/>
      <c r="BG717" s="194"/>
      <c r="BH717" s="194"/>
      <c r="BI717" s="194"/>
      <c r="BJ717" s="194"/>
      <c r="BK717" s="194"/>
      <c r="BL717" s="194"/>
      <c r="BM717" s="194"/>
      <c r="BN717" s="194"/>
      <c r="BO717" s="194"/>
      <c r="BP717" s="194"/>
      <c r="BQ717" s="194"/>
    </row>
    <row r="718" spans="1:69" x14ac:dyDescent="0.25">
      <c r="A718" s="194"/>
      <c r="B718" s="194"/>
      <c r="C718" s="194"/>
      <c r="D718" s="194"/>
      <c r="E718" s="194"/>
      <c r="F718" s="194"/>
      <c r="G718" s="194"/>
      <c r="H718" s="194"/>
      <c r="I718" s="194"/>
      <c r="J718" s="194"/>
      <c r="K718" s="194"/>
      <c r="L718" s="194"/>
      <c r="M718" s="194"/>
      <c r="N718" s="194"/>
      <c r="O718" s="194"/>
      <c r="P718" s="194"/>
      <c r="Q718" s="194"/>
      <c r="R718" s="194"/>
      <c r="S718" s="194"/>
      <c r="T718" s="194"/>
      <c r="U718" s="194"/>
      <c r="V718" s="194"/>
      <c r="W718" s="194"/>
      <c r="X718" s="194"/>
      <c r="Y718" s="194"/>
      <c r="Z718" s="194"/>
      <c r="AA718" s="194"/>
      <c r="AB718" s="194"/>
      <c r="AC718" s="194"/>
      <c r="AD718" s="194"/>
      <c r="AE718" s="194"/>
      <c r="AF718" s="194"/>
      <c r="AG718" s="194"/>
      <c r="AH718" s="194"/>
      <c r="AI718" s="194"/>
      <c r="AJ718" s="194"/>
      <c r="AK718" s="194"/>
      <c r="AL718" s="194"/>
      <c r="AM718" s="194"/>
      <c r="AN718" s="194"/>
      <c r="AO718" s="194"/>
      <c r="AP718" s="194"/>
      <c r="AQ718" s="194"/>
      <c r="AR718" s="194"/>
      <c r="AS718" s="194"/>
      <c r="AT718" s="194"/>
      <c r="AU718" s="194"/>
      <c r="AV718" s="194"/>
      <c r="AW718" s="194"/>
      <c r="AX718" s="194"/>
      <c r="AY718" s="194"/>
      <c r="AZ718" s="194"/>
      <c r="BA718" s="194"/>
      <c r="BB718" s="194"/>
      <c r="BC718" s="194"/>
      <c r="BD718" s="194"/>
      <c r="BE718" s="194"/>
      <c r="BF718" s="194"/>
      <c r="BG718" s="194"/>
      <c r="BH718" s="194"/>
      <c r="BI718" s="194"/>
      <c r="BJ718" s="194"/>
      <c r="BK718" s="194"/>
      <c r="BL718" s="194"/>
      <c r="BM718" s="194"/>
      <c r="BN718" s="194"/>
      <c r="BO718" s="194"/>
      <c r="BP718" s="194"/>
      <c r="BQ718" s="194"/>
    </row>
    <row r="719" spans="1:69" x14ac:dyDescent="0.25">
      <c r="A719" s="194"/>
      <c r="B719" s="194"/>
      <c r="C719" s="194"/>
      <c r="D719" s="194"/>
      <c r="E719" s="194"/>
      <c r="F719" s="194"/>
      <c r="G719" s="194"/>
      <c r="H719" s="194"/>
      <c r="I719" s="194"/>
      <c r="J719" s="194"/>
      <c r="K719" s="194"/>
      <c r="L719" s="194"/>
      <c r="M719" s="194"/>
      <c r="N719" s="194"/>
      <c r="O719" s="194"/>
      <c r="P719" s="194"/>
      <c r="Q719" s="194"/>
      <c r="R719" s="194"/>
      <c r="S719" s="194"/>
      <c r="T719" s="194"/>
      <c r="U719" s="194"/>
      <c r="V719" s="194"/>
      <c r="W719" s="194"/>
      <c r="X719" s="194"/>
      <c r="Y719" s="194"/>
      <c r="Z719" s="194"/>
      <c r="AA719" s="194"/>
      <c r="AB719" s="194"/>
      <c r="AC719" s="194"/>
      <c r="AD719" s="194"/>
      <c r="AE719" s="194"/>
      <c r="AF719" s="194"/>
      <c r="AG719" s="194"/>
      <c r="AH719" s="194"/>
      <c r="AI719" s="194"/>
      <c r="AJ719" s="194"/>
      <c r="AK719" s="194"/>
      <c r="AL719" s="194"/>
      <c r="AM719" s="194"/>
      <c r="AN719" s="194"/>
      <c r="AO719" s="194"/>
      <c r="AP719" s="194"/>
      <c r="AQ719" s="194"/>
      <c r="AR719" s="194"/>
      <c r="AS719" s="194"/>
      <c r="AT719" s="194"/>
      <c r="AU719" s="194"/>
      <c r="AV719" s="194"/>
      <c r="AW719" s="194"/>
      <c r="AX719" s="194"/>
      <c r="AY719" s="194"/>
      <c r="AZ719" s="194"/>
      <c r="BA719" s="194"/>
      <c r="BB719" s="194"/>
      <c r="BC719" s="194"/>
      <c r="BD719" s="194"/>
      <c r="BE719" s="194"/>
      <c r="BF719" s="194"/>
      <c r="BG719" s="194"/>
      <c r="BH719" s="194"/>
      <c r="BI719" s="194"/>
      <c r="BJ719" s="194"/>
      <c r="BK719" s="194"/>
      <c r="BL719" s="194"/>
      <c r="BM719" s="194"/>
      <c r="BN719" s="194"/>
      <c r="BO719" s="194"/>
      <c r="BP719" s="194"/>
      <c r="BQ719" s="194"/>
    </row>
    <row r="720" spans="1:69" x14ac:dyDescent="0.25">
      <c r="A720" s="194"/>
      <c r="B720" s="194"/>
      <c r="C720" s="194"/>
      <c r="D720" s="194"/>
      <c r="E720" s="194"/>
      <c r="F720" s="194"/>
      <c r="G720" s="194"/>
      <c r="H720" s="194"/>
      <c r="I720" s="194"/>
      <c r="J720" s="194"/>
      <c r="K720" s="194"/>
      <c r="L720" s="194"/>
      <c r="M720" s="194"/>
      <c r="N720" s="194"/>
      <c r="O720" s="194"/>
      <c r="P720" s="194"/>
      <c r="Q720" s="194"/>
      <c r="R720" s="194"/>
      <c r="S720" s="194"/>
      <c r="T720" s="194"/>
      <c r="U720" s="194"/>
      <c r="V720" s="194"/>
      <c r="W720" s="194"/>
      <c r="X720" s="194"/>
      <c r="Y720" s="194"/>
      <c r="Z720" s="194"/>
      <c r="AA720" s="194"/>
      <c r="AB720" s="194"/>
      <c r="AC720" s="194"/>
      <c r="AD720" s="194"/>
      <c r="AE720" s="194"/>
      <c r="AF720" s="194"/>
      <c r="AG720" s="194"/>
      <c r="AH720" s="194"/>
      <c r="AI720" s="194"/>
      <c r="AJ720" s="194"/>
      <c r="AK720" s="194"/>
      <c r="AL720" s="194"/>
      <c r="AM720" s="194"/>
      <c r="AN720" s="194"/>
      <c r="AO720" s="194"/>
      <c r="AP720" s="194"/>
      <c r="AQ720" s="194"/>
      <c r="AR720" s="194"/>
      <c r="AS720" s="194"/>
      <c r="AT720" s="194"/>
      <c r="AU720" s="194"/>
      <c r="AV720" s="194"/>
      <c r="AW720" s="194"/>
      <c r="AX720" s="194"/>
      <c r="AY720" s="194"/>
      <c r="AZ720" s="194"/>
      <c r="BA720" s="194"/>
      <c r="BB720" s="194"/>
      <c r="BC720" s="194"/>
      <c r="BD720" s="194"/>
      <c r="BE720" s="194"/>
      <c r="BF720" s="194"/>
      <c r="BG720" s="194"/>
      <c r="BH720" s="194"/>
      <c r="BI720" s="194"/>
      <c r="BJ720" s="194"/>
      <c r="BK720" s="194"/>
      <c r="BL720" s="194"/>
      <c r="BM720" s="194"/>
      <c r="BN720" s="194"/>
      <c r="BO720" s="194"/>
      <c r="BP720" s="194"/>
      <c r="BQ720" s="194"/>
    </row>
    <row r="721" spans="1:69" x14ac:dyDescent="0.25">
      <c r="A721" s="194"/>
      <c r="B721" s="194"/>
      <c r="C721" s="194"/>
      <c r="D721" s="194"/>
      <c r="E721" s="194"/>
      <c r="F721" s="194"/>
      <c r="G721" s="194"/>
      <c r="H721" s="194"/>
      <c r="I721" s="194"/>
      <c r="J721" s="194"/>
      <c r="K721" s="194"/>
      <c r="L721" s="194"/>
      <c r="M721" s="194"/>
      <c r="N721" s="194"/>
      <c r="O721" s="194"/>
      <c r="P721" s="194"/>
      <c r="Q721" s="194"/>
      <c r="R721" s="194"/>
      <c r="S721" s="194"/>
      <c r="T721" s="194"/>
      <c r="U721" s="194"/>
      <c r="V721" s="194"/>
      <c r="W721" s="194"/>
      <c r="X721" s="194"/>
      <c r="Y721" s="194"/>
      <c r="Z721" s="194"/>
      <c r="AA721" s="194"/>
      <c r="AB721" s="194"/>
      <c r="AC721" s="194"/>
      <c r="AD721" s="194"/>
      <c r="AE721" s="194"/>
      <c r="AF721" s="194"/>
      <c r="AG721" s="194"/>
      <c r="AH721" s="194"/>
      <c r="AI721" s="194"/>
      <c r="AJ721" s="194"/>
      <c r="AK721" s="194"/>
      <c r="AL721" s="194"/>
      <c r="AM721" s="194"/>
      <c r="AN721" s="194"/>
      <c r="AO721" s="194"/>
      <c r="AP721" s="194"/>
      <c r="AQ721" s="194"/>
      <c r="AR721" s="194"/>
      <c r="AS721" s="194"/>
      <c r="AT721" s="194"/>
      <c r="AU721" s="194"/>
      <c r="AV721" s="194"/>
      <c r="AW721" s="194"/>
      <c r="AX721" s="194"/>
      <c r="AY721" s="194"/>
      <c r="AZ721" s="194"/>
      <c r="BA721" s="194"/>
      <c r="BB721" s="194"/>
      <c r="BC721" s="194"/>
      <c r="BD721" s="194"/>
      <c r="BE721" s="194"/>
      <c r="BF721" s="194"/>
      <c r="BG721" s="194"/>
      <c r="BH721" s="194"/>
      <c r="BI721" s="194"/>
      <c r="BJ721" s="194"/>
      <c r="BK721" s="194"/>
      <c r="BL721" s="194"/>
      <c r="BM721" s="194"/>
      <c r="BN721" s="194"/>
      <c r="BO721" s="194"/>
      <c r="BP721" s="194"/>
      <c r="BQ721" s="194"/>
    </row>
    <row r="722" spans="1:69" x14ac:dyDescent="0.25">
      <c r="A722" s="194"/>
      <c r="B722" s="194"/>
      <c r="C722" s="194"/>
      <c r="D722" s="194"/>
      <c r="E722" s="194"/>
      <c r="F722" s="194"/>
      <c r="G722" s="194"/>
      <c r="H722" s="194"/>
      <c r="I722" s="194"/>
      <c r="J722" s="194"/>
      <c r="K722" s="194"/>
      <c r="L722" s="194"/>
      <c r="M722" s="194"/>
      <c r="N722" s="194"/>
      <c r="O722" s="194"/>
      <c r="P722" s="194"/>
      <c r="Q722" s="194"/>
      <c r="R722" s="194"/>
      <c r="S722" s="194"/>
      <c r="T722" s="194"/>
      <c r="U722" s="194"/>
      <c r="V722" s="194"/>
      <c r="W722" s="194"/>
      <c r="X722" s="194"/>
      <c r="Y722" s="194"/>
      <c r="Z722" s="194"/>
      <c r="AA722" s="194"/>
      <c r="AB722" s="194"/>
      <c r="AC722" s="194"/>
      <c r="AD722" s="194"/>
      <c r="AE722" s="194"/>
      <c r="AF722" s="194"/>
      <c r="AG722" s="194"/>
      <c r="AH722" s="194"/>
      <c r="AI722" s="194"/>
      <c r="AJ722" s="194"/>
      <c r="AK722" s="194"/>
      <c r="AL722" s="194"/>
      <c r="AM722" s="194"/>
      <c r="AN722" s="194"/>
      <c r="AO722" s="194"/>
      <c r="AP722" s="194"/>
      <c r="AQ722" s="194"/>
      <c r="AR722" s="194"/>
      <c r="AS722" s="194"/>
      <c r="AT722" s="194"/>
      <c r="AU722" s="194"/>
      <c r="AV722" s="194"/>
      <c r="AW722" s="194"/>
      <c r="AX722" s="194"/>
      <c r="AY722" s="194"/>
      <c r="AZ722" s="194"/>
      <c r="BA722" s="194"/>
      <c r="BB722" s="194"/>
      <c r="BC722" s="194"/>
      <c r="BD722" s="194"/>
      <c r="BE722" s="194"/>
      <c r="BF722" s="194"/>
      <c r="BG722" s="194"/>
      <c r="BH722" s="194"/>
      <c r="BI722" s="194"/>
      <c r="BJ722" s="194"/>
      <c r="BK722" s="194"/>
      <c r="BL722" s="194"/>
      <c r="BM722" s="194"/>
      <c r="BN722" s="194"/>
      <c r="BO722" s="194"/>
      <c r="BP722" s="194"/>
      <c r="BQ722" s="194"/>
    </row>
    <row r="723" spans="1:69" x14ac:dyDescent="0.25">
      <c r="A723" s="194"/>
      <c r="B723" s="194"/>
      <c r="C723" s="194"/>
      <c r="D723" s="194"/>
      <c r="E723" s="194"/>
      <c r="F723" s="194"/>
      <c r="G723" s="194"/>
      <c r="H723" s="194"/>
      <c r="I723" s="194"/>
      <c r="J723" s="194"/>
      <c r="K723" s="194"/>
      <c r="L723" s="194"/>
      <c r="M723" s="194"/>
      <c r="N723" s="194"/>
      <c r="O723" s="194"/>
      <c r="P723" s="194"/>
      <c r="Q723" s="194"/>
      <c r="R723" s="194"/>
      <c r="S723" s="194"/>
      <c r="T723" s="194"/>
      <c r="U723" s="194"/>
      <c r="V723" s="194"/>
      <c r="W723" s="194"/>
      <c r="X723" s="194"/>
      <c r="Y723" s="194"/>
      <c r="Z723" s="194"/>
      <c r="AA723" s="194"/>
      <c r="AB723" s="194"/>
      <c r="AC723" s="194"/>
      <c r="AD723" s="194"/>
      <c r="AE723" s="194"/>
      <c r="AF723" s="194"/>
      <c r="AG723" s="194"/>
      <c r="AH723" s="194"/>
      <c r="AI723" s="194"/>
      <c r="AJ723" s="194"/>
      <c r="AK723" s="194"/>
      <c r="AL723" s="194"/>
      <c r="AM723" s="194"/>
      <c r="AN723" s="194"/>
      <c r="AO723" s="194"/>
      <c r="AP723" s="194"/>
      <c r="AQ723" s="194"/>
      <c r="AR723" s="194"/>
      <c r="AS723" s="194"/>
      <c r="AT723" s="194"/>
      <c r="AU723" s="194"/>
      <c r="AV723" s="194"/>
      <c r="AW723" s="194"/>
      <c r="AX723" s="194"/>
      <c r="AY723" s="194"/>
      <c r="AZ723" s="194"/>
      <c r="BA723" s="194"/>
      <c r="BB723" s="194"/>
      <c r="BC723" s="194"/>
      <c r="BD723" s="194"/>
      <c r="BE723" s="194"/>
      <c r="BF723" s="194"/>
      <c r="BG723" s="194"/>
      <c r="BH723" s="194"/>
      <c r="BI723" s="194"/>
      <c r="BJ723" s="194"/>
      <c r="BK723" s="194"/>
      <c r="BL723" s="194"/>
      <c r="BM723" s="194"/>
      <c r="BN723" s="194"/>
      <c r="BO723" s="194"/>
      <c r="BP723" s="194"/>
      <c r="BQ723" s="194"/>
    </row>
    <row r="724" spans="1:69" x14ac:dyDescent="0.25">
      <c r="A724" s="194"/>
      <c r="B724" s="194"/>
      <c r="C724" s="194"/>
      <c r="D724" s="194"/>
      <c r="E724" s="194"/>
      <c r="F724" s="194"/>
      <c r="G724" s="194"/>
      <c r="H724" s="194"/>
      <c r="I724" s="194"/>
      <c r="J724" s="194"/>
      <c r="K724" s="194"/>
      <c r="L724" s="194"/>
      <c r="M724" s="194"/>
      <c r="N724" s="194"/>
      <c r="O724" s="194"/>
      <c r="P724" s="194"/>
      <c r="Q724" s="194"/>
      <c r="R724" s="194"/>
      <c r="S724" s="194"/>
      <c r="T724" s="194"/>
      <c r="U724" s="194"/>
      <c r="V724" s="194"/>
      <c r="W724" s="194"/>
      <c r="X724" s="194"/>
      <c r="Y724" s="194"/>
      <c r="Z724" s="194"/>
      <c r="AA724" s="194"/>
      <c r="AB724" s="194"/>
      <c r="AC724" s="194"/>
      <c r="AD724" s="194"/>
      <c r="AE724" s="194"/>
      <c r="AF724" s="194"/>
      <c r="AG724" s="194"/>
      <c r="AH724" s="194"/>
      <c r="AI724" s="194"/>
      <c r="AJ724" s="194"/>
      <c r="AK724" s="194"/>
      <c r="AL724" s="194"/>
      <c r="AM724" s="194"/>
      <c r="AN724" s="194"/>
      <c r="AO724" s="194"/>
      <c r="AP724" s="194"/>
      <c r="AQ724" s="194"/>
      <c r="AR724" s="194"/>
      <c r="AS724" s="194"/>
      <c r="AT724" s="194"/>
      <c r="AU724" s="194"/>
      <c r="AV724" s="194"/>
      <c r="AW724" s="194"/>
      <c r="AX724" s="194"/>
      <c r="AY724" s="194"/>
      <c r="AZ724" s="194"/>
      <c r="BA724" s="194"/>
      <c r="BB724" s="194"/>
      <c r="BC724" s="194"/>
      <c r="BD724" s="194"/>
      <c r="BE724" s="194"/>
      <c r="BF724" s="194"/>
      <c r="BG724" s="194"/>
      <c r="BH724" s="194"/>
      <c r="BI724" s="194"/>
      <c r="BJ724" s="194"/>
      <c r="BK724" s="194"/>
      <c r="BL724" s="194"/>
      <c r="BM724" s="194"/>
      <c r="BN724" s="194"/>
      <c r="BO724" s="194"/>
      <c r="BP724" s="194"/>
      <c r="BQ724" s="194"/>
    </row>
    <row r="725" spans="1:69" x14ac:dyDescent="0.25">
      <c r="A725" s="194"/>
      <c r="B725" s="194"/>
      <c r="C725" s="194"/>
      <c r="D725" s="194"/>
      <c r="E725" s="194"/>
      <c r="F725" s="194"/>
      <c r="G725" s="194"/>
      <c r="H725" s="194"/>
      <c r="I725" s="194"/>
      <c r="J725" s="194"/>
      <c r="K725" s="194"/>
      <c r="L725" s="194"/>
      <c r="M725" s="194"/>
      <c r="N725" s="194"/>
      <c r="O725" s="194"/>
      <c r="P725" s="194"/>
      <c r="Q725" s="194"/>
      <c r="R725" s="194"/>
      <c r="S725" s="194"/>
      <c r="T725" s="194"/>
      <c r="U725" s="194"/>
      <c r="V725" s="194"/>
      <c r="W725" s="194"/>
      <c r="X725" s="194"/>
      <c r="Y725" s="194"/>
      <c r="Z725" s="194"/>
      <c r="AA725" s="194"/>
      <c r="AB725" s="194"/>
      <c r="AC725" s="194"/>
      <c r="AD725" s="194"/>
      <c r="AE725" s="194"/>
      <c r="AF725" s="194"/>
      <c r="AG725" s="194"/>
      <c r="AH725" s="194"/>
      <c r="AI725" s="194"/>
      <c r="AJ725" s="194"/>
      <c r="AK725" s="194"/>
      <c r="AL725" s="194"/>
      <c r="AM725" s="194"/>
      <c r="AN725" s="194"/>
      <c r="AO725" s="194"/>
      <c r="AP725" s="194"/>
      <c r="AQ725" s="194"/>
      <c r="AR725" s="194"/>
      <c r="AS725" s="194"/>
      <c r="AT725" s="194"/>
      <c r="AU725" s="194"/>
      <c r="AV725" s="194"/>
      <c r="AW725" s="194"/>
      <c r="AX725" s="194"/>
      <c r="AY725" s="194"/>
      <c r="AZ725" s="194"/>
      <c r="BA725" s="194"/>
      <c r="BB725" s="194"/>
      <c r="BC725" s="194"/>
      <c r="BD725" s="194"/>
      <c r="BE725" s="194"/>
      <c r="BF725" s="194"/>
      <c r="BG725" s="194"/>
      <c r="BH725" s="194"/>
      <c r="BI725" s="194"/>
      <c r="BJ725" s="194"/>
      <c r="BK725" s="194"/>
      <c r="BL725" s="194"/>
      <c r="BM725" s="194"/>
      <c r="BN725" s="194"/>
      <c r="BO725" s="194"/>
      <c r="BP725" s="194"/>
      <c r="BQ725" s="194"/>
    </row>
    <row r="726" spans="1:69" x14ac:dyDescent="0.25">
      <c r="A726" s="194"/>
      <c r="B726" s="194"/>
      <c r="C726" s="194"/>
      <c r="D726" s="194"/>
      <c r="E726" s="194"/>
      <c r="F726" s="194"/>
      <c r="G726" s="194"/>
      <c r="H726" s="194"/>
      <c r="I726" s="194"/>
      <c r="J726" s="194"/>
      <c r="K726" s="194"/>
      <c r="L726" s="194"/>
      <c r="M726" s="194"/>
      <c r="N726" s="194"/>
      <c r="O726" s="194"/>
      <c r="P726" s="194"/>
      <c r="Q726" s="194"/>
      <c r="R726" s="194"/>
      <c r="S726" s="194"/>
      <c r="T726" s="194"/>
      <c r="U726" s="194"/>
      <c r="V726" s="194"/>
      <c r="W726" s="194"/>
      <c r="X726" s="194"/>
      <c r="Y726" s="194"/>
      <c r="Z726" s="194"/>
      <c r="AA726" s="194"/>
      <c r="AB726" s="194"/>
      <c r="AC726" s="194"/>
      <c r="AD726" s="194"/>
      <c r="AE726" s="194"/>
      <c r="AF726" s="194"/>
      <c r="AG726" s="194"/>
      <c r="AH726" s="194"/>
      <c r="AI726" s="194"/>
      <c r="AJ726" s="194"/>
      <c r="AK726" s="194"/>
      <c r="AL726" s="194"/>
      <c r="AM726" s="194"/>
      <c r="AN726" s="194"/>
      <c r="AO726" s="194"/>
      <c r="AP726" s="194"/>
      <c r="AQ726" s="194"/>
      <c r="AR726" s="194"/>
      <c r="AS726" s="194"/>
      <c r="AT726" s="194"/>
      <c r="AU726" s="194"/>
      <c r="AV726" s="194"/>
      <c r="AW726" s="194"/>
      <c r="AX726" s="194"/>
      <c r="AY726" s="194"/>
      <c r="AZ726" s="194"/>
      <c r="BA726" s="194"/>
      <c r="BB726" s="194"/>
      <c r="BC726" s="194"/>
      <c r="BD726" s="194"/>
      <c r="BE726" s="194"/>
      <c r="BF726" s="194"/>
      <c r="BG726" s="194"/>
      <c r="BH726" s="194"/>
      <c r="BI726" s="194"/>
      <c r="BJ726" s="194"/>
      <c r="BK726" s="194"/>
      <c r="BL726" s="194"/>
      <c r="BM726" s="194"/>
      <c r="BN726" s="194"/>
      <c r="BO726" s="194"/>
      <c r="BP726" s="194"/>
      <c r="BQ726" s="194"/>
    </row>
    <row r="727" spans="1:69" x14ac:dyDescent="0.25">
      <c r="A727" s="194"/>
      <c r="B727" s="194"/>
      <c r="C727" s="194"/>
      <c r="D727" s="194"/>
      <c r="E727" s="194"/>
      <c r="F727" s="194"/>
      <c r="G727" s="194"/>
      <c r="H727" s="194"/>
      <c r="I727" s="194"/>
      <c r="J727" s="194"/>
      <c r="K727" s="194"/>
      <c r="L727" s="194"/>
      <c r="M727" s="194"/>
      <c r="N727" s="194"/>
      <c r="O727" s="194"/>
      <c r="P727" s="194"/>
      <c r="Q727" s="194"/>
      <c r="R727" s="194"/>
      <c r="S727" s="194"/>
      <c r="T727" s="194"/>
      <c r="U727" s="194"/>
      <c r="V727" s="194"/>
      <c r="W727" s="194"/>
      <c r="X727" s="194"/>
      <c r="Y727" s="194"/>
      <c r="Z727" s="194"/>
      <c r="AA727" s="194"/>
      <c r="AB727" s="194"/>
      <c r="AC727" s="194"/>
      <c r="AD727" s="194"/>
      <c r="AE727" s="194"/>
      <c r="AF727" s="194"/>
      <c r="AG727" s="194"/>
      <c r="AH727" s="194"/>
      <c r="AI727" s="194"/>
      <c r="AJ727" s="194"/>
      <c r="AK727" s="194"/>
      <c r="AL727" s="194"/>
      <c r="AM727" s="194"/>
      <c r="AN727" s="194"/>
      <c r="AO727" s="194"/>
      <c r="AP727" s="194"/>
      <c r="AQ727" s="194"/>
      <c r="AR727" s="194"/>
      <c r="AS727" s="194"/>
      <c r="AT727" s="194"/>
      <c r="AU727" s="194"/>
      <c r="AV727" s="194"/>
      <c r="AW727" s="194"/>
      <c r="AX727" s="194"/>
      <c r="AY727" s="194"/>
      <c r="AZ727" s="194"/>
      <c r="BA727" s="194"/>
      <c r="BB727" s="194"/>
      <c r="BC727" s="194"/>
      <c r="BD727" s="194"/>
      <c r="BE727" s="194"/>
      <c r="BF727" s="194"/>
      <c r="BG727" s="194"/>
      <c r="BH727" s="194"/>
      <c r="BI727" s="194"/>
      <c r="BJ727" s="194"/>
      <c r="BK727" s="194"/>
      <c r="BL727" s="194"/>
      <c r="BM727" s="194"/>
      <c r="BN727" s="194"/>
      <c r="BO727" s="194"/>
      <c r="BP727" s="194"/>
      <c r="BQ727" s="194"/>
    </row>
    <row r="728" spans="1:69" x14ac:dyDescent="0.25">
      <c r="A728" s="194"/>
      <c r="B728" s="194"/>
      <c r="C728" s="194"/>
      <c r="D728" s="194"/>
      <c r="E728" s="194"/>
      <c r="F728" s="194"/>
      <c r="G728" s="194"/>
      <c r="H728" s="194"/>
      <c r="I728" s="194"/>
      <c r="J728" s="194"/>
      <c r="K728" s="194"/>
      <c r="L728" s="194"/>
      <c r="M728" s="194"/>
      <c r="N728" s="194"/>
      <c r="O728" s="194"/>
      <c r="P728" s="194"/>
      <c r="Q728" s="194"/>
      <c r="R728" s="194"/>
      <c r="S728" s="194"/>
      <c r="T728" s="194"/>
      <c r="U728" s="194"/>
      <c r="V728" s="194"/>
      <c r="W728" s="194"/>
      <c r="X728" s="194"/>
      <c r="Y728" s="194"/>
      <c r="Z728" s="194"/>
      <c r="AA728" s="194"/>
      <c r="AB728" s="194"/>
      <c r="AC728" s="194"/>
      <c r="AD728" s="194"/>
      <c r="AE728" s="194"/>
      <c r="AF728" s="194"/>
      <c r="AG728" s="194"/>
      <c r="AH728" s="194"/>
      <c r="AI728" s="194"/>
      <c r="AJ728" s="194"/>
      <c r="AK728" s="194"/>
      <c r="AL728" s="194"/>
      <c r="AM728" s="194"/>
      <c r="AN728" s="194"/>
      <c r="AO728" s="194"/>
      <c r="AP728" s="194"/>
      <c r="AQ728" s="194"/>
      <c r="AR728" s="194"/>
      <c r="AS728" s="194"/>
      <c r="AT728" s="194"/>
      <c r="AU728" s="194"/>
      <c r="AV728" s="194"/>
      <c r="AW728" s="194"/>
      <c r="AX728" s="194"/>
      <c r="AY728" s="194"/>
      <c r="AZ728" s="194"/>
      <c r="BA728" s="194"/>
      <c r="BB728" s="194"/>
      <c r="BC728" s="194"/>
      <c r="BD728" s="194"/>
      <c r="BE728" s="194"/>
      <c r="BF728" s="194"/>
      <c r="BG728" s="194"/>
      <c r="BH728" s="194"/>
      <c r="BI728" s="194"/>
      <c r="BJ728" s="194"/>
      <c r="BK728" s="194"/>
      <c r="BL728" s="194"/>
      <c r="BM728" s="194"/>
      <c r="BN728" s="194"/>
      <c r="BO728" s="194"/>
      <c r="BP728" s="194"/>
      <c r="BQ728" s="194"/>
    </row>
    <row r="729" spans="1:69" x14ac:dyDescent="0.25">
      <c r="A729" s="194"/>
      <c r="B729" s="194"/>
      <c r="C729" s="194"/>
      <c r="D729" s="194"/>
      <c r="E729" s="194"/>
      <c r="F729" s="194"/>
      <c r="G729" s="194"/>
      <c r="H729" s="194"/>
      <c r="I729" s="194"/>
      <c r="J729" s="194"/>
      <c r="K729" s="194"/>
      <c r="L729" s="194"/>
      <c r="M729" s="194"/>
      <c r="N729" s="194"/>
      <c r="O729" s="194"/>
      <c r="P729" s="194"/>
      <c r="Q729" s="194"/>
      <c r="R729" s="194"/>
      <c r="S729" s="194"/>
      <c r="T729" s="194"/>
      <c r="U729" s="194"/>
      <c r="V729" s="194"/>
      <c r="W729" s="194"/>
      <c r="X729" s="194"/>
      <c r="Y729" s="194"/>
      <c r="Z729" s="194"/>
      <c r="AA729" s="194"/>
      <c r="AB729" s="194"/>
      <c r="AC729" s="194"/>
      <c r="AD729" s="194"/>
      <c r="AE729" s="194"/>
      <c r="AF729" s="194"/>
      <c r="AG729" s="194"/>
      <c r="AH729" s="194"/>
      <c r="AI729" s="194"/>
      <c r="AJ729" s="194"/>
      <c r="AK729" s="194"/>
      <c r="AL729" s="194"/>
      <c r="AM729" s="194"/>
      <c r="AN729" s="194"/>
      <c r="AO729" s="194"/>
      <c r="AP729" s="194"/>
      <c r="AQ729" s="194"/>
      <c r="AR729" s="194"/>
      <c r="AS729" s="194"/>
      <c r="AT729" s="194"/>
      <c r="AU729" s="194"/>
      <c r="AV729" s="194"/>
      <c r="AW729" s="194"/>
      <c r="AX729" s="194"/>
      <c r="AY729" s="194"/>
      <c r="AZ729" s="194"/>
      <c r="BA729" s="194"/>
      <c r="BB729" s="194"/>
      <c r="BC729" s="194"/>
      <c r="BD729" s="194"/>
      <c r="BE729" s="194"/>
      <c r="BF729" s="194"/>
      <c r="BG729" s="194"/>
      <c r="BH729" s="194"/>
      <c r="BI729" s="194"/>
      <c r="BJ729" s="194"/>
      <c r="BK729" s="194"/>
      <c r="BL729" s="194"/>
      <c r="BM729" s="194"/>
      <c r="BN729" s="194"/>
      <c r="BO729" s="194"/>
      <c r="BP729" s="194"/>
      <c r="BQ729" s="194"/>
    </row>
    <row r="730" spans="1:69" x14ac:dyDescent="0.25">
      <c r="A730" s="194"/>
      <c r="B730" s="194"/>
      <c r="C730" s="194"/>
      <c r="D730" s="194"/>
      <c r="E730" s="194"/>
      <c r="F730" s="194"/>
      <c r="G730" s="194"/>
      <c r="H730" s="194"/>
      <c r="I730" s="194"/>
      <c r="J730" s="194"/>
      <c r="K730" s="194"/>
      <c r="L730" s="194"/>
      <c r="M730" s="194"/>
      <c r="N730" s="194"/>
      <c r="O730" s="194"/>
      <c r="P730" s="194"/>
      <c r="Q730" s="194"/>
      <c r="R730" s="194"/>
      <c r="S730" s="194"/>
      <c r="T730" s="194"/>
      <c r="U730" s="194"/>
      <c r="V730" s="194"/>
      <c r="W730" s="194"/>
      <c r="X730" s="194"/>
      <c r="Y730" s="194"/>
      <c r="Z730" s="194"/>
      <c r="AA730" s="194"/>
      <c r="AB730" s="194"/>
      <c r="AC730" s="194"/>
      <c r="AD730" s="194"/>
      <c r="AE730" s="194"/>
      <c r="AF730" s="194"/>
      <c r="AG730" s="194"/>
      <c r="AH730" s="194"/>
      <c r="AI730" s="194"/>
      <c r="AJ730" s="194"/>
      <c r="AK730" s="194"/>
      <c r="AL730" s="194"/>
      <c r="AM730" s="194"/>
      <c r="AN730" s="194"/>
      <c r="AO730" s="194"/>
      <c r="AP730" s="194"/>
      <c r="AQ730" s="194"/>
      <c r="AR730" s="194"/>
      <c r="AS730" s="194"/>
      <c r="AT730" s="194"/>
      <c r="AU730" s="194"/>
      <c r="AV730" s="194"/>
      <c r="AW730" s="194"/>
      <c r="AX730" s="194"/>
      <c r="AY730" s="194"/>
      <c r="AZ730" s="194"/>
      <c r="BA730" s="194"/>
      <c r="BB730" s="194"/>
      <c r="BC730" s="194"/>
      <c r="BD730" s="194"/>
      <c r="BE730" s="194"/>
      <c r="BF730" s="194"/>
      <c r="BG730" s="194"/>
      <c r="BH730" s="194"/>
      <c r="BI730" s="194"/>
      <c r="BJ730" s="194"/>
      <c r="BK730" s="194"/>
      <c r="BL730" s="194"/>
      <c r="BM730" s="194"/>
      <c r="BN730" s="194"/>
      <c r="BO730" s="194"/>
      <c r="BP730" s="194"/>
      <c r="BQ730" s="194"/>
    </row>
    <row r="731" spans="1:69" x14ac:dyDescent="0.25">
      <c r="A731" s="194"/>
      <c r="B731" s="194"/>
      <c r="C731" s="194"/>
      <c r="D731" s="194"/>
      <c r="E731" s="194"/>
      <c r="F731" s="194"/>
      <c r="G731" s="194"/>
      <c r="H731" s="194"/>
      <c r="I731" s="194"/>
      <c r="J731" s="194"/>
      <c r="K731" s="194"/>
      <c r="L731" s="194"/>
      <c r="M731" s="194"/>
      <c r="N731" s="194"/>
      <c r="O731" s="194"/>
      <c r="P731" s="194"/>
      <c r="Q731" s="194"/>
      <c r="R731" s="194"/>
      <c r="S731" s="194"/>
      <c r="T731" s="194"/>
      <c r="U731" s="194"/>
      <c r="V731" s="194"/>
      <c r="W731" s="194"/>
      <c r="X731" s="194"/>
      <c r="Y731" s="194"/>
      <c r="Z731" s="194"/>
      <c r="AA731" s="194"/>
      <c r="AB731" s="194"/>
      <c r="AC731" s="194"/>
      <c r="AD731" s="194"/>
      <c r="AE731" s="194"/>
      <c r="AF731" s="194"/>
      <c r="AG731" s="194"/>
      <c r="AH731" s="194"/>
      <c r="AI731" s="194"/>
      <c r="AJ731" s="194"/>
      <c r="AK731" s="194"/>
      <c r="AL731" s="194"/>
      <c r="AM731" s="194"/>
      <c r="AN731" s="194"/>
      <c r="AO731" s="194"/>
      <c r="AP731" s="194"/>
      <c r="AQ731" s="194"/>
      <c r="AR731" s="194"/>
      <c r="AS731" s="194"/>
      <c r="AT731" s="194"/>
      <c r="AU731" s="194"/>
      <c r="AV731" s="194"/>
      <c r="AW731" s="194"/>
      <c r="AX731" s="194"/>
      <c r="AY731" s="194"/>
      <c r="AZ731" s="194"/>
      <c r="BA731" s="194"/>
      <c r="BB731" s="194"/>
      <c r="BC731" s="194"/>
      <c r="BD731" s="194"/>
      <c r="BE731" s="194"/>
      <c r="BF731" s="194"/>
      <c r="BG731" s="194"/>
      <c r="BH731" s="194"/>
      <c r="BI731" s="194"/>
      <c r="BJ731" s="194"/>
      <c r="BK731" s="194"/>
      <c r="BL731" s="194"/>
      <c r="BM731" s="194"/>
      <c r="BN731" s="194"/>
      <c r="BO731" s="194"/>
      <c r="BP731" s="194"/>
      <c r="BQ731" s="194"/>
    </row>
    <row r="732" spans="1:69" x14ac:dyDescent="0.25">
      <c r="A732" s="194"/>
      <c r="B732" s="194"/>
      <c r="C732" s="194"/>
      <c r="D732" s="194"/>
      <c r="E732" s="194"/>
      <c r="F732" s="194"/>
      <c r="G732" s="194"/>
      <c r="H732" s="194"/>
      <c r="I732" s="194"/>
      <c r="J732" s="194"/>
      <c r="K732" s="194"/>
      <c r="L732" s="194"/>
      <c r="M732" s="194"/>
      <c r="N732" s="194"/>
      <c r="O732" s="194"/>
      <c r="P732" s="194"/>
      <c r="Q732" s="194"/>
      <c r="R732" s="194"/>
      <c r="S732" s="194"/>
      <c r="T732" s="194"/>
      <c r="U732" s="194"/>
      <c r="V732" s="194"/>
      <c r="W732" s="194"/>
      <c r="X732" s="194"/>
      <c r="Y732" s="194"/>
      <c r="Z732" s="194"/>
      <c r="AA732" s="194"/>
      <c r="AB732" s="194"/>
      <c r="AC732" s="194"/>
      <c r="AD732" s="194"/>
      <c r="AE732" s="194"/>
      <c r="AF732" s="194"/>
      <c r="AG732" s="194"/>
      <c r="AH732" s="194"/>
      <c r="AI732" s="194"/>
      <c r="AJ732" s="194"/>
      <c r="AK732" s="194"/>
      <c r="AL732" s="194"/>
      <c r="AM732" s="194"/>
      <c r="AN732" s="194"/>
      <c r="AO732" s="194"/>
      <c r="AP732" s="194"/>
      <c r="AQ732" s="194"/>
      <c r="AR732" s="194"/>
      <c r="AS732" s="194"/>
      <c r="AT732" s="194"/>
      <c r="AU732" s="194"/>
      <c r="AV732" s="194"/>
      <c r="AW732" s="194"/>
      <c r="AX732" s="194"/>
      <c r="AY732" s="194"/>
      <c r="AZ732" s="194"/>
      <c r="BA732" s="194"/>
      <c r="BB732" s="194"/>
      <c r="BC732" s="194"/>
      <c r="BD732" s="194"/>
      <c r="BE732" s="194"/>
      <c r="BF732" s="194"/>
      <c r="BG732" s="194"/>
      <c r="BH732" s="194"/>
      <c r="BI732" s="194"/>
      <c r="BJ732" s="194"/>
      <c r="BK732" s="194"/>
      <c r="BL732" s="194"/>
      <c r="BM732" s="194"/>
      <c r="BN732" s="194"/>
      <c r="BO732" s="194"/>
      <c r="BP732" s="194"/>
      <c r="BQ732" s="194"/>
    </row>
    <row r="733" spans="1:69" x14ac:dyDescent="0.25">
      <c r="A733" s="194"/>
      <c r="B733" s="194"/>
      <c r="C733" s="194"/>
      <c r="D733" s="194"/>
      <c r="E733" s="194"/>
      <c r="F733" s="194"/>
      <c r="G733" s="194"/>
      <c r="H733" s="194"/>
      <c r="I733" s="194"/>
      <c r="J733" s="194"/>
      <c r="K733" s="194"/>
      <c r="L733" s="194"/>
      <c r="M733" s="194"/>
      <c r="N733" s="194"/>
      <c r="O733" s="194"/>
      <c r="P733" s="194"/>
      <c r="Q733" s="194"/>
      <c r="R733" s="194"/>
      <c r="S733" s="194"/>
      <c r="T733" s="194"/>
      <c r="U733" s="194"/>
      <c r="V733" s="194"/>
      <c r="W733" s="194"/>
      <c r="X733" s="194"/>
      <c r="Y733" s="194"/>
      <c r="Z733" s="194"/>
      <c r="AA733" s="194"/>
      <c r="AB733" s="194"/>
      <c r="AC733" s="194"/>
      <c r="AD733" s="194"/>
      <c r="AE733" s="194"/>
      <c r="AF733" s="194"/>
      <c r="AG733" s="194"/>
      <c r="AH733" s="194"/>
      <c r="AI733" s="194"/>
      <c r="AJ733" s="194"/>
      <c r="AK733" s="194"/>
      <c r="AL733" s="194"/>
      <c r="AM733" s="194"/>
      <c r="AN733" s="194"/>
      <c r="AO733" s="194"/>
      <c r="AP733" s="194"/>
      <c r="AQ733" s="194"/>
      <c r="AR733" s="194"/>
      <c r="AS733" s="194"/>
      <c r="AT733" s="194"/>
      <c r="AU733" s="194"/>
      <c r="AV733" s="194"/>
      <c r="AW733" s="194"/>
      <c r="AX733" s="194"/>
      <c r="AY733" s="194"/>
      <c r="AZ733" s="194"/>
      <c r="BA733" s="194"/>
      <c r="BB733" s="194"/>
      <c r="BC733" s="194"/>
      <c r="BD733" s="194"/>
      <c r="BE733" s="194"/>
      <c r="BF733" s="194"/>
      <c r="BG733" s="194"/>
      <c r="BH733" s="194"/>
      <c r="BI733" s="194"/>
      <c r="BJ733" s="194"/>
      <c r="BK733" s="194"/>
      <c r="BL733" s="194"/>
      <c r="BM733" s="194"/>
      <c r="BN733" s="194"/>
      <c r="BO733" s="194"/>
      <c r="BP733" s="194"/>
      <c r="BQ733" s="194"/>
    </row>
    <row r="734" spans="1:69" x14ac:dyDescent="0.25">
      <c r="A734" s="194"/>
      <c r="B734" s="194"/>
      <c r="C734" s="194"/>
      <c r="D734" s="194"/>
      <c r="E734" s="194"/>
      <c r="F734" s="194"/>
      <c r="G734" s="194"/>
      <c r="H734" s="194"/>
      <c r="I734" s="194"/>
      <c r="J734" s="194"/>
      <c r="K734" s="194"/>
      <c r="L734" s="194"/>
      <c r="M734" s="194"/>
      <c r="N734" s="194"/>
      <c r="O734" s="194"/>
      <c r="P734" s="194"/>
      <c r="Q734" s="194"/>
      <c r="R734" s="194"/>
      <c r="S734" s="194"/>
      <c r="T734" s="194"/>
      <c r="U734" s="194"/>
      <c r="V734" s="194"/>
      <c r="W734" s="194"/>
      <c r="X734" s="194"/>
      <c r="Y734" s="194"/>
      <c r="Z734" s="194"/>
      <c r="AA734" s="194"/>
      <c r="AB734" s="194"/>
      <c r="AC734" s="194"/>
      <c r="AD734" s="194"/>
      <c r="AE734" s="194"/>
      <c r="AF734" s="194"/>
      <c r="AG734" s="194"/>
      <c r="AH734" s="194"/>
      <c r="AI734" s="194"/>
      <c r="AJ734" s="194"/>
      <c r="AK734" s="194"/>
      <c r="AL734" s="194"/>
      <c r="AM734" s="194"/>
      <c r="AN734" s="194"/>
      <c r="AO734" s="194"/>
      <c r="AP734" s="194"/>
      <c r="AQ734" s="194"/>
      <c r="AR734" s="194"/>
      <c r="AS734" s="194"/>
      <c r="AT734" s="194"/>
      <c r="AU734" s="194"/>
      <c r="AV734" s="194"/>
      <c r="AW734" s="194"/>
      <c r="AX734" s="194"/>
      <c r="AY734" s="194"/>
      <c r="AZ734" s="194"/>
      <c r="BA734" s="194"/>
      <c r="BB734" s="194"/>
      <c r="BC734" s="194"/>
      <c r="BD734" s="194"/>
      <c r="BE734" s="194"/>
      <c r="BF734" s="194"/>
      <c r="BG734" s="194"/>
      <c r="BH734" s="194"/>
      <c r="BI734" s="194"/>
      <c r="BJ734" s="194"/>
      <c r="BK734" s="194"/>
      <c r="BL734" s="194"/>
      <c r="BM734" s="194"/>
      <c r="BN734" s="194"/>
      <c r="BO734" s="194"/>
      <c r="BP734" s="194"/>
      <c r="BQ734" s="194"/>
    </row>
    <row r="735" spans="1:69" x14ac:dyDescent="0.25">
      <c r="A735" s="194"/>
      <c r="B735" s="194"/>
      <c r="C735" s="194"/>
      <c r="D735" s="194"/>
      <c r="E735" s="194"/>
      <c r="F735" s="194"/>
      <c r="G735" s="194"/>
      <c r="H735" s="194"/>
      <c r="I735" s="194"/>
      <c r="J735" s="194"/>
      <c r="K735" s="194"/>
      <c r="L735" s="194"/>
      <c r="M735" s="194"/>
      <c r="N735" s="194"/>
      <c r="O735" s="194"/>
      <c r="P735" s="194"/>
      <c r="Q735" s="194"/>
      <c r="R735" s="194"/>
      <c r="S735" s="194"/>
      <c r="T735" s="194"/>
      <c r="U735" s="194"/>
      <c r="V735" s="194"/>
      <c r="W735" s="194"/>
      <c r="X735" s="194"/>
      <c r="Y735" s="194"/>
      <c r="Z735" s="194"/>
      <c r="AA735" s="194"/>
      <c r="AB735" s="194"/>
      <c r="AC735" s="194"/>
      <c r="AD735" s="194"/>
      <c r="AE735" s="194"/>
      <c r="AF735" s="194"/>
      <c r="AG735" s="194"/>
      <c r="AH735" s="194"/>
      <c r="AI735" s="194"/>
      <c r="AJ735" s="194"/>
      <c r="AK735" s="194"/>
      <c r="AL735" s="194"/>
      <c r="AM735" s="194"/>
      <c r="AN735" s="194"/>
      <c r="AO735" s="194"/>
      <c r="AP735" s="194"/>
      <c r="AQ735" s="194"/>
      <c r="AR735" s="194"/>
      <c r="AS735" s="194"/>
      <c r="AT735" s="194"/>
      <c r="AU735" s="194"/>
      <c r="AV735" s="194"/>
      <c r="AW735" s="194"/>
      <c r="AX735" s="194"/>
      <c r="AY735" s="194"/>
      <c r="AZ735" s="194"/>
      <c r="BA735" s="194"/>
      <c r="BB735" s="194"/>
      <c r="BC735" s="194"/>
      <c r="BD735" s="194"/>
      <c r="BE735" s="194"/>
      <c r="BF735" s="194"/>
      <c r="BG735" s="194"/>
      <c r="BH735" s="194"/>
      <c r="BI735" s="194"/>
      <c r="BJ735" s="194"/>
      <c r="BK735" s="194"/>
      <c r="BL735" s="194"/>
      <c r="BM735" s="194"/>
      <c r="BN735" s="194"/>
      <c r="BO735" s="194"/>
      <c r="BP735" s="194"/>
      <c r="BQ735" s="194"/>
    </row>
    <row r="736" spans="1:69" x14ac:dyDescent="0.25">
      <c r="A736" s="194"/>
      <c r="B736" s="194"/>
      <c r="C736" s="194"/>
      <c r="D736" s="194"/>
      <c r="E736" s="194"/>
      <c r="F736" s="194"/>
      <c r="G736" s="194"/>
      <c r="H736" s="194"/>
      <c r="I736" s="194"/>
      <c r="J736" s="194"/>
      <c r="K736" s="194"/>
      <c r="L736" s="194"/>
      <c r="M736" s="194"/>
      <c r="N736" s="194"/>
      <c r="O736" s="194"/>
      <c r="P736" s="194"/>
      <c r="Q736" s="194"/>
      <c r="R736" s="194"/>
      <c r="S736" s="194"/>
      <c r="T736" s="194"/>
      <c r="U736" s="194"/>
      <c r="V736" s="194"/>
      <c r="W736" s="194"/>
      <c r="X736" s="194"/>
      <c r="Y736" s="194"/>
      <c r="Z736" s="194"/>
      <c r="AA736" s="194"/>
      <c r="AB736" s="194"/>
      <c r="AC736" s="194"/>
      <c r="AD736" s="194"/>
      <c r="AE736" s="194"/>
      <c r="AF736" s="194"/>
      <c r="AG736" s="194"/>
      <c r="AH736" s="194"/>
      <c r="AI736" s="194"/>
      <c r="AJ736" s="194"/>
      <c r="AK736" s="194"/>
      <c r="AL736" s="194"/>
      <c r="AM736" s="194"/>
      <c r="AN736" s="194"/>
      <c r="AO736" s="194"/>
      <c r="AP736" s="194"/>
      <c r="AQ736" s="194"/>
      <c r="AR736" s="194"/>
      <c r="AS736" s="194"/>
      <c r="AT736" s="194"/>
      <c r="AU736" s="194"/>
      <c r="AV736" s="194"/>
      <c r="AW736" s="194"/>
      <c r="AX736" s="194"/>
      <c r="AY736" s="194"/>
      <c r="AZ736" s="194"/>
      <c r="BA736" s="194"/>
      <c r="BB736" s="194"/>
      <c r="BC736" s="194"/>
      <c r="BD736" s="194"/>
      <c r="BE736" s="194"/>
      <c r="BF736" s="194"/>
      <c r="BG736" s="194"/>
      <c r="BH736" s="194"/>
      <c r="BI736" s="194"/>
      <c r="BJ736" s="194"/>
      <c r="BK736" s="194"/>
      <c r="BL736" s="194"/>
      <c r="BM736" s="194"/>
      <c r="BN736" s="194"/>
      <c r="BO736" s="194"/>
      <c r="BP736" s="194"/>
      <c r="BQ736" s="194"/>
    </row>
    <row r="737" spans="1:69" x14ac:dyDescent="0.25">
      <c r="A737" s="194"/>
      <c r="B737" s="194"/>
      <c r="C737" s="194"/>
      <c r="D737" s="194"/>
      <c r="E737" s="194"/>
      <c r="F737" s="194"/>
      <c r="G737" s="194"/>
      <c r="H737" s="194"/>
      <c r="I737" s="194"/>
      <c r="J737" s="194"/>
      <c r="K737" s="194"/>
      <c r="L737" s="194"/>
      <c r="M737" s="194"/>
      <c r="N737" s="194"/>
      <c r="O737" s="194"/>
      <c r="P737" s="194"/>
      <c r="Q737" s="194"/>
      <c r="R737" s="194"/>
      <c r="S737" s="194"/>
      <c r="T737" s="194"/>
      <c r="U737" s="194"/>
      <c r="V737" s="194"/>
      <c r="W737" s="194"/>
      <c r="X737" s="194"/>
      <c r="Y737" s="194"/>
      <c r="Z737" s="194"/>
      <c r="AA737" s="194"/>
      <c r="AB737" s="194"/>
      <c r="AC737" s="194"/>
      <c r="AD737" s="194"/>
      <c r="AE737" s="194"/>
      <c r="AF737" s="194"/>
      <c r="AG737" s="194"/>
      <c r="AH737" s="194"/>
      <c r="AI737" s="194"/>
      <c r="AJ737" s="194"/>
      <c r="AK737" s="194"/>
      <c r="AL737" s="194"/>
      <c r="AM737" s="194"/>
      <c r="AN737" s="194"/>
      <c r="AO737" s="194"/>
      <c r="AP737" s="194"/>
      <c r="AQ737" s="194"/>
      <c r="AR737" s="194"/>
      <c r="AS737" s="194"/>
      <c r="AT737" s="194"/>
      <c r="AU737" s="194"/>
      <c r="AV737" s="194"/>
      <c r="AW737" s="194"/>
      <c r="AX737" s="194"/>
      <c r="AY737" s="194"/>
      <c r="AZ737" s="194"/>
      <c r="BA737" s="194"/>
      <c r="BB737" s="194"/>
      <c r="BC737" s="194"/>
      <c r="BD737" s="194"/>
      <c r="BE737" s="194"/>
      <c r="BF737" s="194"/>
      <c r="BG737" s="194"/>
      <c r="BH737" s="194"/>
      <c r="BI737" s="194"/>
      <c r="BJ737" s="194"/>
      <c r="BK737" s="194"/>
      <c r="BL737" s="194"/>
      <c r="BM737" s="194"/>
      <c r="BN737" s="194"/>
      <c r="BO737" s="194"/>
      <c r="BP737" s="194"/>
      <c r="BQ737" s="194"/>
    </row>
    <row r="738" spans="1:69" x14ac:dyDescent="0.25">
      <c r="A738" s="194"/>
      <c r="B738" s="194"/>
      <c r="C738" s="194"/>
      <c r="D738" s="194"/>
      <c r="E738" s="194"/>
      <c r="F738" s="194"/>
      <c r="G738" s="194"/>
      <c r="H738" s="194"/>
      <c r="I738" s="194"/>
      <c r="J738" s="194"/>
      <c r="K738" s="194"/>
      <c r="L738" s="194"/>
      <c r="M738" s="194"/>
      <c r="N738" s="194"/>
      <c r="O738" s="194"/>
      <c r="P738" s="194"/>
      <c r="Q738" s="194"/>
      <c r="R738" s="194"/>
      <c r="S738" s="194"/>
      <c r="T738" s="194"/>
      <c r="U738" s="194"/>
      <c r="V738" s="194"/>
      <c r="W738" s="194"/>
      <c r="X738" s="194"/>
      <c r="Y738" s="194"/>
      <c r="Z738" s="194"/>
      <c r="AA738" s="194"/>
      <c r="AB738" s="194"/>
      <c r="AC738" s="194"/>
      <c r="AD738" s="194"/>
      <c r="AE738" s="194"/>
      <c r="AF738" s="194"/>
      <c r="AG738" s="194"/>
      <c r="AH738" s="194"/>
      <c r="AI738" s="194"/>
      <c r="AJ738" s="194"/>
      <c r="AK738" s="194"/>
      <c r="AL738" s="194"/>
      <c r="AM738" s="194"/>
      <c r="AN738" s="194"/>
      <c r="AO738" s="194"/>
      <c r="AP738" s="194"/>
      <c r="AQ738" s="194"/>
      <c r="AR738" s="194"/>
      <c r="AS738" s="194"/>
      <c r="AT738" s="194"/>
      <c r="AU738" s="194"/>
      <c r="AV738" s="194"/>
      <c r="AW738" s="194"/>
      <c r="AX738" s="194"/>
      <c r="AY738" s="194"/>
      <c r="AZ738" s="194"/>
      <c r="BA738" s="194"/>
      <c r="BB738" s="194"/>
      <c r="BC738" s="194"/>
      <c r="BD738" s="194"/>
      <c r="BE738" s="194"/>
      <c r="BF738" s="194"/>
      <c r="BG738" s="194"/>
      <c r="BH738" s="194"/>
      <c r="BI738" s="194"/>
      <c r="BJ738" s="194"/>
      <c r="BK738" s="194"/>
      <c r="BL738" s="194"/>
      <c r="BM738" s="194"/>
      <c r="BN738" s="194"/>
      <c r="BO738" s="194"/>
      <c r="BP738" s="194"/>
      <c r="BQ738" s="194"/>
    </row>
    <row r="739" spans="1:69" x14ac:dyDescent="0.25">
      <c r="A739" s="194"/>
      <c r="B739" s="194"/>
      <c r="C739" s="194"/>
      <c r="D739" s="194"/>
      <c r="E739" s="194"/>
      <c r="F739" s="194"/>
      <c r="G739" s="194"/>
      <c r="H739" s="194"/>
      <c r="I739" s="194"/>
      <c r="J739" s="194"/>
      <c r="K739" s="194"/>
      <c r="L739" s="194"/>
      <c r="M739" s="194"/>
      <c r="N739" s="194"/>
      <c r="O739" s="194"/>
      <c r="P739" s="194"/>
      <c r="Q739" s="194"/>
      <c r="R739" s="194"/>
      <c r="S739" s="194"/>
      <c r="T739" s="194"/>
      <c r="U739" s="194"/>
      <c r="V739" s="194"/>
      <c r="W739" s="194"/>
      <c r="X739" s="194"/>
      <c r="Y739" s="194"/>
      <c r="Z739" s="194"/>
      <c r="AA739" s="194"/>
      <c r="AB739" s="194"/>
      <c r="AC739" s="194"/>
      <c r="AD739" s="194"/>
      <c r="AE739" s="194"/>
      <c r="AF739" s="194"/>
      <c r="AG739" s="194"/>
      <c r="AH739" s="194"/>
      <c r="AI739" s="194"/>
      <c r="AJ739" s="194"/>
      <c r="AK739" s="194"/>
      <c r="AL739" s="194"/>
      <c r="AM739" s="194"/>
      <c r="AN739" s="194"/>
      <c r="AO739" s="194"/>
      <c r="AP739" s="194"/>
      <c r="AQ739" s="194"/>
      <c r="AR739" s="194"/>
      <c r="AS739" s="194"/>
      <c r="AT739" s="194"/>
      <c r="AU739" s="194"/>
      <c r="AV739" s="194"/>
      <c r="AW739" s="194"/>
      <c r="AX739" s="194"/>
      <c r="AY739" s="194"/>
      <c r="AZ739" s="194"/>
      <c r="BA739" s="194"/>
      <c r="BB739" s="194"/>
      <c r="BC739" s="194"/>
      <c r="BD739" s="194"/>
      <c r="BE739" s="194"/>
      <c r="BF739" s="194"/>
      <c r="BG739" s="194"/>
      <c r="BH739" s="194"/>
      <c r="BI739" s="194"/>
      <c r="BJ739" s="194"/>
      <c r="BK739" s="194"/>
      <c r="BL739" s="194"/>
      <c r="BM739" s="194"/>
      <c r="BN739" s="194"/>
      <c r="BO739" s="194"/>
      <c r="BP739" s="194"/>
      <c r="BQ739" s="194"/>
    </row>
    <row r="740" spans="1:69" x14ac:dyDescent="0.25">
      <c r="A740" s="194"/>
      <c r="B740" s="194"/>
      <c r="C740" s="194"/>
      <c r="D740" s="194"/>
      <c r="E740" s="194"/>
      <c r="F740" s="194"/>
      <c r="G740" s="194"/>
    </row>
  </sheetData>
  <sheetProtection formatCells="0" formatColumns="0" formatRows="0" selectLockedCells="1"/>
  <mergeCells count="74">
    <mergeCell ref="A48:G48"/>
    <mergeCell ref="A49:B49"/>
    <mergeCell ref="A50:B50"/>
    <mergeCell ref="A51:B51"/>
    <mergeCell ref="A52:B52"/>
    <mergeCell ref="C49:G49"/>
    <mergeCell ref="C50:G50"/>
    <mergeCell ref="C51:G51"/>
    <mergeCell ref="C52:G52"/>
    <mergeCell ref="C54:G54"/>
    <mergeCell ref="A59:B59"/>
    <mergeCell ref="C59:G59"/>
    <mergeCell ref="A53:B53"/>
    <mergeCell ref="A54:B54"/>
    <mergeCell ref="C56:G56"/>
    <mergeCell ref="A58:B58"/>
    <mergeCell ref="C58:G58"/>
    <mergeCell ref="A57:G57"/>
    <mergeCell ref="A55:B55"/>
    <mergeCell ref="A56:B56"/>
    <mergeCell ref="C55:G55"/>
    <mergeCell ref="C53:G53"/>
    <mergeCell ref="A7:G7"/>
    <mergeCell ref="A40:G40"/>
    <mergeCell ref="A41:G41"/>
    <mergeCell ref="A42:G42"/>
    <mergeCell ref="A43:G43"/>
    <mergeCell ref="A37:G37"/>
    <mergeCell ref="A38:G38"/>
    <mergeCell ref="A39:G39"/>
    <mergeCell ref="A20:G20"/>
    <mergeCell ref="A21:G21"/>
    <mergeCell ref="A22:G25"/>
    <mergeCell ref="A65:B65"/>
    <mergeCell ref="C65:G65"/>
    <mergeCell ref="A63:B63"/>
    <mergeCell ref="C63:G63"/>
    <mergeCell ref="A64:B64"/>
    <mergeCell ref="C64:G64"/>
    <mergeCell ref="A62:B62"/>
    <mergeCell ref="C62:G62"/>
    <mergeCell ref="A60:B60"/>
    <mergeCell ref="C60:G60"/>
    <mergeCell ref="A61:B61"/>
    <mergeCell ref="C61:G61"/>
    <mergeCell ref="A47:G47"/>
    <mergeCell ref="A1:B1"/>
    <mergeCell ref="C1:D1"/>
    <mergeCell ref="E1:G1"/>
    <mergeCell ref="A2:B2"/>
    <mergeCell ref="C2:D2"/>
    <mergeCell ref="E2:G2"/>
    <mergeCell ref="A3:G3"/>
    <mergeCell ref="A4:G4"/>
    <mergeCell ref="A5:G5"/>
    <mergeCell ref="A6:G6"/>
    <mergeCell ref="A26:G26"/>
    <mergeCell ref="A8:G8"/>
    <mergeCell ref="A14:G14"/>
    <mergeCell ref="A9:G13"/>
    <mergeCell ref="A15:G19"/>
    <mergeCell ref="A45:G45"/>
    <mergeCell ref="A46:G46"/>
    <mergeCell ref="A27:G27"/>
    <mergeCell ref="A28:G28"/>
    <mergeCell ref="A29:G29"/>
    <mergeCell ref="A30:G30"/>
    <mergeCell ref="A31:G31"/>
    <mergeCell ref="A32:G32"/>
    <mergeCell ref="A33:G33"/>
    <mergeCell ref="A44:G44"/>
    <mergeCell ref="A34:G34"/>
    <mergeCell ref="A35:G35"/>
    <mergeCell ref="A36:G36"/>
  </mergeCells>
  <pageMargins left="0.7" right="0.7" top="0.75" bottom="0.75" header="0.3" footer="0.3"/>
  <pageSetup scale="65" fitToWidth="0" orientation="portrait" horizontalDpi="4294967295" verticalDpi="4294967295" r:id="rId1"/>
  <headerFooter>
    <oddHeader>&amp;C&amp;"-,Bold"&amp;20&amp;KFF0000SENSITIVE SECURITY INFORMATION</oddHeader>
    <oddFooter>&amp;C&amp;G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736"/>
  <sheetViews>
    <sheetView workbookViewId="0">
      <selection activeCell="A3" sqref="A3"/>
    </sheetView>
  </sheetViews>
  <sheetFormatPr defaultColWidth="9.140625" defaultRowHeight="15" x14ac:dyDescent="0.25"/>
  <cols>
    <col min="1" max="1" width="84.7109375" style="295" customWidth="1"/>
    <col min="2" max="2" width="10.42578125" style="281" customWidth="1"/>
    <col min="3" max="6" width="10.5703125" style="281" customWidth="1"/>
    <col min="7" max="7" width="8.7109375" style="281" customWidth="1"/>
    <col min="8" max="8" width="6.42578125" style="281" customWidth="1"/>
    <col min="9" max="16384" width="9.140625" style="281"/>
  </cols>
  <sheetData>
    <row r="1" spans="1:6" ht="15.75" thickBot="1" x14ac:dyDescent="0.3">
      <c r="A1" s="281"/>
    </row>
    <row r="2" spans="1:6" ht="30" thickTop="1" thickBot="1" x14ac:dyDescent="0.3">
      <c r="A2" s="282">
        <f>Profile!G9</f>
        <v>0</v>
      </c>
    </row>
    <row r="3" spans="1:6" ht="27" thickTop="1" x14ac:dyDescent="0.25">
      <c r="A3" s="283" t="s">
        <v>541</v>
      </c>
      <c r="C3" s="783" t="s">
        <v>977</v>
      </c>
      <c r="D3" s="784"/>
      <c r="E3" s="784"/>
      <c r="F3" s="785"/>
    </row>
    <row r="4" spans="1:6" x14ac:dyDescent="0.25">
      <c r="A4" s="284" t="s">
        <v>536</v>
      </c>
      <c r="C4" s="285" t="s">
        <v>504</v>
      </c>
      <c r="D4" s="286" t="s">
        <v>523</v>
      </c>
      <c r="E4" s="287" t="s">
        <v>528</v>
      </c>
      <c r="F4" s="288" t="s">
        <v>961</v>
      </c>
    </row>
    <row r="5" spans="1:6" ht="15.75" thickBot="1" x14ac:dyDescent="0.3">
      <c r="A5" s="284" t="s">
        <v>984</v>
      </c>
      <c r="C5" s="289">
        <f>'Question Mitigation Worksheet'!K129</f>
        <v>0</v>
      </c>
      <c r="D5" s="290">
        <f>'Question Mitigation Worksheet'!L129</f>
        <v>0</v>
      </c>
      <c r="E5" s="290">
        <f>'Question Mitigation Worksheet'!M129</f>
        <v>0</v>
      </c>
      <c r="F5" s="291">
        <f>SUM(C5:E5)</f>
        <v>0</v>
      </c>
    </row>
    <row r="6" spans="1:6" ht="15.75" thickTop="1" x14ac:dyDescent="0.25">
      <c r="A6" s="284" t="s">
        <v>15</v>
      </c>
      <c r="C6" s="292"/>
      <c r="D6" s="292"/>
      <c r="E6" s="292"/>
      <c r="F6" s="292"/>
    </row>
    <row r="7" spans="1:6" x14ac:dyDescent="0.25">
      <c r="A7" s="293" t="s">
        <v>640</v>
      </c>
      <c r="C7" s="292"/>
      <c r="D7" s="292"/>
      <c r="E7" s="292"/>
      <c r="F7" s="292"/>
    </row>
    <row r="8" spans="1:6" ht="90" x14ac:dyDescent="0.25">
      <c r="A8" s="284" t="s">
        <v>868</v>
      </c>
    </row>
    <row r="9" spans="1:6" x14ac:dyDescent="0.25">
      <c r="A9" s="284" t="s">
        <v>747</v>
      </c>
    </row>
    <row r="10" spans="1:6" x14ac:dyDescent="0.25">
      <c r="A10" s="284" t="s">
        <v>985</v>
      </c>
    </row>
    <row r="11" spans="1:6" x14ac:dyDescent="0.25">
      <c r="A11" s="284" t="s">
        <v>15</v>
      </c>
    </row>
    <row r="12" spans="1:6" x14ac:dyDescent="0.25">
      <c r="A12" s="293" t="s">
        <v>16</v>
      </c>
    </row>
    <row r="13" spans="1:6" x14ac:dyDescent="0.25">
      <c r="A13" s="284" t="s">
        <v>869</v>
      </c>
    </row>
    <row r="14" spans="1:6" x14ac:dyDescent="0.25">
      <c r="A14" s="284" t="s">
        <v>747</v>
      </c>
    </row>
    <row r="15" spans="1:6" x14ac:dyDescent="0.25">
      <c r="A15" s="284" t="s">
        <v>986</v>
      </c>
    </row>
    <row r="16" spans="1:6" x14ac:dyDescent="0.25">
      <c r="A16" s="284" t="s">
        <v>15</v>
      </c>
    </row>
    <row r="17" spans="1:1" ht="30" x14ac:dyDescent="0.25">
      <c r="A17" s="293" t="s">
        <v>221</v>
      </c>
    </row>
    <row r="18" spans="1:1" ht="75" x14ac:dyDescent="0.25">
      <c r="A18" s="284" t="s">
        <v>870</v>
      </c>
    </row>
    <row r="19" spans="1:1" x14ac:dyDescent="0.25">
      <c r="A19" s="284" t="s">
        <v>747</v>
      </c>
    </row>
    <row r="20" spans="1:1" x14ac:dyDescent="0.25">
      <c r="A20" s="284" t="s">
        <v>987</v>
      </c>
    </row>
    <row r="21" spans="1:1" x14ac:dyDescent="0.25">
      <c r="A21" s="284" t="s">
        <v>17</v>
      </c>
    </row>
    <row r="22" spans="1:1" ht="45" x14ac:dyDescent="0.25">
      <c r="A22" s="293" t="s">
        <v>641</v>
      </c>
    </row>
    <row r="23" spans="1:1" ht="90" x14ac:dyDescent="0.25">
      <c r="A23" s="284" t="s">
        <v>871</v>
      </c>
    </row>
    <row r="24" spans="1:1" x14ac:dyDescent="0.25">
      <c r="A24" s="284" t="s">
        <v>747</v>
      </c>
    </row>
    <row r="25" spans="1:1" x14ac:dyDescent="0.25">
      <c r="A25" s="284" t="s">
        <v>988</v>
      </c>
    </row>
    <row r="26" spans="1:1" x14ac:dyDescent="0.25">
      <c r="A26" s="284" t="s">
        <v>578</v>
      </c>
    </row>
    <row r="27" spans="1:1" ht="30" x14ac:dyDescent="0.25">
      <c r="A27" s="293" t="s">
        <v>642</v>
      </c>
    </row>
    <row r="28" spans="1:1" ht="60" x14ac:dyDescent="0.25">
      <c r="A28" s="284" t="s">
        <v>1194</v>
      </c>
    </row>
    <row r="29" spans="1:1" x14ac:dyDescent="0.25">
      <c r="A29" s="284" t="s">
        <v>747</v>
      </c>
    </row>
    <row r="30" spans="1:1" x14ac:dyDescent="0.25">
      <c r="A30" s="284" t="s">
        <v>989</v>
      </c>
    </row>
    <row r="31" spans="1:1" x14ac:dyDescent="0.25">
      <c r="A31" s="284" t="s">
        <v>17</v>
      </c>
    </row>
    <row r="32" spans="1:1" ht="30" x14ac:dyDescent="0.25">
      <c r="A32" s="293" t="s">
        <v>643</v>
      </c>
    </row>
    <row r="33" spans="1:1" ht="45" x14ac:dyDescent="0.25">
      <c r="A33" s="284" t="s">
        <v>872</v>
      </c>
    </row>
    <row r="34" spans="1:1" x14ac:dyDescent="0.25">
      <c r="A34" s="284" t="s">
        <v>747</v>
      </c>
    </row>
    <row r="35" spans="1:1" x14ac:dyDescent="0.25">
      <c r="A35" s="284" t="s">
        <v>990</v>
      </c>
    </row>
    <row r="36" spans="1:1" x14ac:dyDescent="0.25">
      <c r="A36" s="284" t="s">
        <v>505</v>
      </c>
    </row>
    <row r="37" spans="1:1" ht="45" x14ac:dyDescent="0.25">
      <c r="A37" s="293" t="s">
        <v>644</v>
      </c>
    </row>
    <row r="38" spans="1:1" ht="45" x14ac:dyDescent="0.25">
      <c r="A38" s="284" t="s">
        <v>873</v>
      </c>
    </row>
    <row r="39" spans="1:1" x14ac:dyDescent="0.25">
      <c r="A39" s="284" t="s">
        <v>747</v>
      </c>
    </row>
    <row r="40" spans="1:1" x14ac:dyDescent="0.25">
      <c r="A40" s="284" t="s">
        <v>991</v>
      </c>
    </row>
    <row r="41" spans="1:1" x14ac:dyDescent="0.25">
      <c r="A41" s="284" t="s">
        <v>505</v>
      </c>
    </row>
    <row r="42" spans="1:1" ht="30" x14ac:dyDescent="0.25">
      <c r="A42" s="293" t="s">
        <v>222</v>
      </c>
    </row>
    <row r="43" spans="1:1" ht="60" x14ac:dyDescent="0.25">
      <c r="A43" s="284" t="s">
        <v>874</v>
      </c>
    </row>
    <row r="44" spans="1:1" x14ac:dyDescent="0.25">
      <c r="A44" s="284" t="s">
        <v>747</v>
      </c>
    </row>
    <row r="45" spans="1:1" x14ac:dyDescent="0.25">
      <c r="A45" s="284" t="s">
        <v>992</v>
      </c>
    </row>
    <row r="46" spans="1:1" x14ac:dyDescent="0.25">
      <c r="A46" s="284" t="s">
        <v>505</v>
      </c>
    </row>
    <row r="47" spans="1:1" ht="30" x14ac:dyDescent="0.25">
      <c r="A47" s="293" t="s">
        <v>223</v>
      </c>
    </row>
    <row r="48" spans="1:1" ht="75" x14ac:dyDescent="0.25">
      <c r="A48" s="284" t="s">
        <v>875</v>
      </c>
    </row>
    <row r="49" spans="1:1" x14ac:dyDescent="0.25">
      <c r="A49" s="284" t="s">
        <v>747</v>
      </c>
    </row>
    <row r="50" spans="1:1" x14ac:dyDescent="0.25">
      <c r="A50" s="284" t="s">
        <v>993</v>
      </c>
    </row>
    <row r="51" spans="1:1" x14ac:dyDescent="0.25">
      <c r="A51" s="284" t="s">
        <v>505</v>
      </c>
    </row>
    <row r="52" spans="1:1" ht="30" x14ac:dyDescent="0.25">
      <c r="A52" s="293" t="s">
        <v>224</v>
      </c>
    </row>
    <row r="53" spans="1:1" ht="30" x14ac:dyDescent="0.25">
      <c r="A53" s="284" t="s">
        <v>876</v>
      </c>
    </row>
    <row r="54" spans="1:1" x14ac:dyDescent="0.25">
      <c r="A54" s="284" t="s">
        <v>747</v>
      </c>
    </row>
    <row r="55" spans="1:1" x14ac:dyDescent="0.25">
      <c r="A55" s="284" t="s">
        <v>994</v>
      </c>
    </row>
    <row r="56" spans="1:1" x14ac:dyDescent="0.25">
      <c r="A56" s="284" t="s">
        <v>505</v>
      </c>
    </row>
    <row r="57" spans="1:1" ht="45" x14ac:dyDescent="0.25">
      <c r="A57" s="293" t="s">
        <v>225</v>
      </c>
    </row>
    <row r="58" spans="1:1" ht="45" x14ac:dyDescent="0.25">
      <c r="A58" s="284" t="s">
        <v>877</v>
      </c>
    </row>
    <row r="59" spans="1:1" x14ac:dyDescent="0.25">
      <c r="A59" s="284" t="s">
        <v>747</v>
      </c>
    </row>
    <row r="60" spans="1:1" x14ac:dyDescent="0.25">
      <c r="A60" s="284" t="s">
        <v>995</v>
      </c>
    </row>
    <row r="61" spans="1:1" x14ac:dyDescent="0.25">
      <c r="A61" s="284" t="s">
        <v>505</v>
      </c>
    </row>
    <row r="62" spans="1:1" x14ac:dyDescent="0.25">
      <c r="A62" s="293" t="s">
        <v>1147</v>
      </c>
    </row>
    <row r="63" spans="1:1" ht="30" x14ac:dyDescent="0.25">
      <c r="A63" s="284" t="s">
        <v>1220</v>
      </c>
    </row>
    <row r="64" spans="1:1" x14ac:dyDescent="0.25">
      <c r="A64" s="284" t="s">
        <v>747</v>
      </c>
    </row>
    <row r="65" spans="1:1" x14ac:dyDescent="0.25">
      <c r="A65" s="284" t="s">
        <v>996</v>
      </c>
    </row>
    <row r="66" spans="1:1" x14ac:dyDescent="0.25">
      <c r="A66" s="284" t="s">
        <v>505</v>
      </c>
    </row>
    <row r="67" spans="1:1" ht="30" x14ac:dyDescent="0.25">
      <c r="A67" s="293" t="s">
        <v>226</v>
      </c>
    </row>
    <row r="68" spans="1:1" ht="30" x14ac:dyDescent="0.25">
      <c r="A68" s="284" t="s">
        <v>878</v>
      </c>
    </row>
    <row r="69" spans="1:1" x14ac:dyDescent="0.25">
      <c r="A69" s="284" t="s">
        <v>747</v>
      </c>
    </row>
    <row r="70" spans="1:1" x14ac:dyDescent="0.25">
      <c r="A70" s="284" t="s">
        <v>997</v>
      </c>
    </row>
    <row r="71" spans="1:1" x14ac:dyDescent="0.25">
      <c r="A71" s="284" t="s">
        <v>505</v>
      </c>
    </row>
    <row r="72" spans="1:1" ht="45" x14ac:dyDescent="0.25">
      <c r="A72" s="293" t="s">
        <v>353</v>
      </c>
    </row>
    <row r="73" spans="1:1" ht="30" x14ac:dyDescent="0.25">
      <c r="A73" s="284" t="s">
        <v>879</v>
      </c>
    </row>
    <row r="74" spans="1:1" x14ac:dyDescent="0.25">
      <c r="A74" s="284" t="s">
        <v>747</v>
      </c>
    </row>
    <row r="75" spans="1:1" x14ac:dyDescent="0.25">
      <c r="A75" s="284" t="s">
        <v>998</v>
      </c>
    </row>
    <row r="76" spans="1:1" x14ac:dyDescent="0.25">
      <c r="A76" s="284" t="s">
        <v>506</v>
      </c>
    </row>
    <row r="77" spans="1:1" ht="45" x14ac:dyDescent="0.25">
      <c r="A77" s="293" t="s">
        <v>645</v>
      </c>
    </row>
    <row r="78" spans="1:1" ht="60" x14ac:dyDescent="0.25">
      <c r="A78" s="284" t="s">
        <v>881</v>
      </c>
    </row>
    <row r="79" spans="1:1" x14ac:dyDescent="0.25">
      <c r="A79" s="284" t="s">
        <v>747</v>
      </c>
    </row>
    <row r="80" spans="1:1" x14ac:dyDescent="0.25">
      <c r="A80" s="284" t="s">
        <v>999</v>
      </c>
    </row>
    <row r="81" spans="1:1" x14ac:dyDescent="0.25">
      <c r="A81" s="284" t="s">
        <v>506</v>
      </c>
    </row>
    <row r="82" spans="1:1" ht="30" x14ac:dyDescent="0.25">
      <c r="A82" s="293" t="s">
        <v>748</v>
      </c>
    </row>
    <row r="83" spans="1:1" ht="60" x14ac:dyDescent="0.25">
      <c r="A83" s="284" t="s">
        <v>882</v>
      </c>
    </row>
    <row r="84" spans="1:1" x14ac:dyDescent="0.25">
      <c r="A84" s="284" t="s">
        <v>747</v>
      </c>
    </row>
    <row r="85" spans="1:1" x14ac:dyDescent="0.25">
      <c r="A85" s="284" t="s">
        <v>1000</v>
      </c>
    </row>
    <row r="86" spans="1:1" x14ac:dyDescent="0.25">
      <c r="A86" s="284" t="s">
        <v>507</v>
      </c>
    </row>
    <row r="87" spans="1:1" x14ac:dyDescent="0.25">
      <c r="A87" s="293" t="s">
        <v>646</v>
      </c>
    </row>
    <row r="88" spans="1:1" ht="105" x14ac:dyDescent="0.25">
      <c r="A88" s="284" t="s">
        <v>883</v>
      </c>
    </row>
    <row r="89" spans="1:1" x14ac:dyDescent="0.25">
      <c r="A89" s="284" t="s">
        <v>747</v>
      </c>
    </row>
    <row r="90" spans="1:1" x14ac:dyDescent="0.25">
      <c r="A90" s="284" t="s">
        <v>1001</v>
      </c>
    </row>
    <row r="91" spans="1:1" x14ac:dyDescent="0.25">
      <c r="A91" s="284" t="s">
        <v>507</v>
      </c>
    </row>
    <row r="92" spans="1:1" ht="45" x14ac:dyDescent="0.25">
      <c r="A92" s="293" t="s">
        <v>647</v>
      </c>
    </row>
    <row r="93" spans="1:1" ht="105" x14ac:dyDescent="0.25">
      <c r="A93" s="284" t="s">
        <v>884</v>
      </c>
    </row>
    <row r="94" spans="1:1" x14ac:dyDescent="0.25">
      <c r="A94" s="284" t="s">
        <v>747</v>
      </c>
    </row>
    <row r="95" spans="1:1" x14ac:dyDescent="0.25">
      <c r="A95" s="284" t="s">
        <v>1002</v>
      </c>
    </row>
    <row r="96" spans="1:1" x14ac:dyDescent="0.25">
      <c r="A96" s="284" t="s">
        <v>508</v>
      </c>
    </row>
    <row r="97" spans="1:1" ht="45" x14ac:dyDescent="0.25">
      <c r="A97" s="293" t="s">
        <v>648</v>
      </c>
    </row>
    <row r="98" spans="1:1" ht="30" x14ac:dyDescent="0.25">
      <c r="A98" s="284" t="s">
        <v>885</v>
      </c>
    </row>
    <row r="99" spans="1:1" x14ac:dyDescent="0.25">
      <c r="A99" s="284" t="s">
        <v>747</v>
      </c>
    </row>
    <row r="100" spans="1:1" x14ac:dyDescent="0.25">
      <c r="A100" s="284" t="s">
        <v>1003</v>
      </c>
    </row>
    <row r="101" spans="1:1" x14ac:dyDescent="0.25">
      <c r="A101" s="284" t="s">
        <v>508</v>
      </c>
    </row>
    <row r="102" spans="1:1" ht="30" x14ac:dyDescent="0.25">
      <c r="A102" s="293" t="s">
        <v>228</v>
      </c>
    </row>
    <row r="103" spans="1:1" ht="30" x14ac:dyDescent="0.25">
      <c r="A103" s="284" t="s">
        <v>886</v>
      </c>
    </row>
    <row r="104" spans="1:1" x14ac:dyDescent="0.25">
      <c r="A104" s="284" t="s">
        <v>747</v>
      </c>
    </row>
    <row r="105" spans="1:1" x14ac:dyDescent="0.25">
      <c r="A105" s="284" t="s">
        <v>1004</v>
      </c>
    </row>
    <row r="106" spans="1:1" x14ac:dyDescent="0.25">
      <c r="A106" s="284" t="s">
        <v>508</v>
      </c>
    </row>
    <row r="107" spans="1:1" ht="60" x14ac:dyDescent="0.25">
      <c r="A107" s="293" t="s">
        <v>354</v>
      </c>
    </row>
    <row r="108" spans="1:1" ht="45" x14ac:dyDescent="0.25">
      <c r="A108" s="284" t="s">
        <v>887</v>
      </c>
    </row>
    <row r="109" spans="1:1" x14ac:dyDescent="0.25">
      <c r="A109" s="284" t="s">
        <v>747</v>
      </c>
    </row>
    <row r="110" spans="1:1" x14ac:dyDescent="0.25">
      <c r="A110" s="284" t="s">
        <v>1005</v>
      </c>
    </row>
    <row r="111" spans="1:1" x14ac:dyDescent="0.25">
      <c r="A111" s="284" t="s">
        <v>509</v>
      </c>
    </row>
    <row r="112" spans="1:1" ht="45" x14ac:dyDescent="0.25">
      <c r="A112" s="293" t="s">
        <v>649</v>
      </c>
    </row>
    <row r="113" spans="1:1" ht="45" x14ac:dyDescent="0.25">
      <c r="A113" s="284" t="s">
        <v>888</v>
      </c>
    </row>
    <row r="114" spans="1:1" x14ac:dyDescent="0.25">
      <c r="A114" s="284" t="s">
        <v>747</v>
      </c>
    </row>
    <row r="115" spans="1:1" x14ac:dyDescent="0.25">
      <c r="A115" s="284" t="s">
        <v>1006</v>
      </c>
    </row>
    <row r="116" spans="1:1" x14ac:dyDescent="0.25">
      <c r="A116" s="284" t="s">
        <v>509</v>
      </c>
    </row>
    <row r="117" spans="1:1" ht="30" x14ac:dyDescent="0.25">
      <c r="A117" s="293" t="s">
        <v>355</v>
      </c>
    </row>
    <row r="118" spans="1:1" ht="30" x14ac:dyDescent="0.25">
      <c r="A118" s="284" t="s">
        <v>889</v>
      </c>
    </row>
    <row r="119" spans="1:1" x14ac:dyDescent="0.25">
      <c r="A119" s="284" t="s">
        <v>747</v>
      </c>
    </row>
    <row r="120" spans="1:1" x14ac:dyDescent="0.25">
      <c r="A120" s="284" t="s">
        <v>1007</v>
      </c>
    </row>
    <row r="121" spans="1:1" x14ac:dyDescent="0.25">
      <c r="A121" s="284" t="s">
        <v>510</v>
      </c>
    </row>
    <row r="122" spans="1:1" ht="45" x14ac:dyDescent="0.25">
      <c r="A122" s="293" t="s">
        <v>231</v>
      </c>
    </row>
    <row r="123" spans="1:1" ht="45" x14ac:dyDescent="0.25">
      <c r="A123" s="284" t="s">
        <v>890</v>
      </c>
    </row>
    <row r="124" spans="1:1" x14ac:dyDescent="0.25">
      <c r="A124" s="284" t="s">
        <v>747</v>
      </c>
    </row>
    <row r="125" spans="1:1" x14ac:dyDescent="0.25">
      <c r="A125" s="284" t="s">
        <v>1008</v>
      </c>
    </row>
    <row r="126" spans="1:1" x14ac:dyDescent="0.25">
      <c r="A126" s="284" t="s">
        <v>510</v>
      </c>
    </row>
    <row r="127" spans="1:1" ht="30" x14ac:dyDescent="0.25">
      <c r="A127" s="293" t="s">
        <v>232</v>
      </c>
    </row>
    <row r="128" spans="1:1" ht="30" x14ac:dyDescent="0.25">
      <c r="A128" s="284" t="s">
        <v>891</v>
      </c>
    </row>
    <row r="129" spans="1:1" x14ac:dyDescent="0.25">
      <c r="A129" s="284" t="s">
        <v>747</v>
      </c>
    </row>
    <row r="130" spans="1:1" x14ac:dyDescent="0.25">
      <c r="A130" s="284" t="s">
        <v>1009</v>
      </c>
    </row>
    <row r="131" spans="1:1" x14ac:dyDescent="0.25">
      <c r="A131" s="284" t="s">
        <v>510</v>
      </c>
    </row>
    <row r="132" spans="1:1" ht="45" x14ac:dyDescent="0.25">
      <c r="A132" s="293" t="s">
        <v>233</v>
      </c>
    </row>
    <row r="133" spans="1:1" ht="30" x14ac:dyDescent="0.25">
      <c r="A133" s="284" t="s">
        <v>892</v>
      </c>
    </row>
    <row r="134" spans="1:1" x14ac:dyDescent="0.25">
      <c r="A134" s="284" t="s">
        <v>747</v>
      </c>
    </row>
    <row r="135" spans="1:1" x14ac:dyDescent="0.25">
      <c r="A135" s="284" t="s">
        <v>1010</v>
      </c>
    </row>
    <row r="136" spans="1:1" x14ac:dyDescent="0.25">
      <c r="A136" s="284" t="s">
        <v>510</v>
      </c>
    </row>
    <row r="137" spans="1:1" ht="60" x14ac:dyDescent="0.25">
      <c r="A137" s="293" t="s">
        <v>650</v>
      </c>
    </row>
    <row r="138" spans="1:1" ht="60" x14ac:dyDescent="0.25">
      <c r="A138" s="284" t="s">
        <v>893</v>
      </c>
    </row>
    <row r="139" spans="1:1" x14ac:dyDescent="0.25">
      <c r="A139" s="284" t="s">
        <v>747</v>
      </c>
    </row>
    <row r="140" spans="1:1" x14ac:dyDescent="0.25">
      <c r="A140" s="284" t="s">
        <v>1011</v>
      </c>
    </row>
    <row r="141" spans="1:1" x14ac:dyDescent="0.25">
      <c r="A141" s="284" t="s">
        <v>510</v>
      </c>
    </row>
    <row r="142" spans="1:1" ht="30" x14ac:dyDescent="0.25">
      <c r="A142" s="293" t="s">
        <v>234</v>
      </c>
    </row>
    <row r="143" spans="1:1" ht="30" x14ac:dyDescent="0.25">
      <c r="A143" s="284" t="s">
        <v>894</v>
      </c>
    </row>
    <row r="144" spans="1:1" x14ac:dyDescent="0.25">
      <c r="A144" s="284" t="s">
        <v>747</v>
      </c>
    </row>
    <row r="145" spans="1:1" x14ac:dyDescent="0.25">
      <c r="A145" s="284" t="s">
        <v>1012</v>
      </c>
    </row>
    <row r="146" spans="1:1" x14ac:dyDescent="0.25">
      <c r="A146" s="284" t="s">
        <v>510</v>
      </c>
    </row>
    <row r="147" spans="1:1" ht="30" x14ac:dyDescent="0.25">
      <c r="A147" s="293" t="s">
        <v>235</v>
      </c>
    </row>
    <row r="148" spans="1:1" ht="30" x14ac:dyDescent="0.25">
      <c r="A148" s="284" t="s">
        <v>895</v>
      </c>
    </row>
    <row r="149" spans="1:1" x14ac:dyDescent="0.25">
      <c r="A149" s="284" t="s">
        <v>747</v>
      </c>
    </row>
    <row r="150" spans="1:1" x14ac:dyDescent="0.25">
      <c r="A150" s="284" t="s">
        <v>1013</v>
      </c>
    </row>
    <row r="151" spans="1:1" x14ac:dyDescent="0.25">
      <c r="A151" s="284" t="s">
        <v>510</v>
      </c>
    </row>
    <row r="152" spans="1:1" ht="60" x14ac:dyDescent="0.25">
      <c r="A152" s="293" t="s">
        <v>651</v>
      </c>
    </row>
    <row r="153" spans="1:1" ht="45" x14ac:dyDescent="0.25">
      <c r="A153" s="284" t="s">
        <v>896</v>
      </c>
    </row>
    <row r="154" spans="1:1" x14ac:dyDescent="0.25">
      <c r="A154" s="284" t="s">
        <v>747</v>
      </c>
    </row>
    <row r="155" spans="1:1" x14ac:dyDescent="0.25">
      <c r="A155" s="284" t="s">
        <v>1014</v>
      </c>
    </row>
    <row r="156" spans="1:1" x14ac:dyDescent="0.25">
      <c r="A156" s="284" t="s">
        <v>511</v>
      </c>
    </row>
    <row r="157" spans="1:1" ht="30" x14ac:dyDescent="0.25">
      <c r="A157" s="293" t="s">
        <v>1195</v>
      </c>
    </row>
    <row r="158" spans="1:1" ht="30" x14ac:dyDescent="0.25">
      <c r="A158" s="284" t="s">
        <v>897</v>
      </c>
    </row>
    <row r="159" spans="1:1" x14ac:dyDescent="0.25">
      <c r="A159" s="284" t="s">
        <v>747</v>
      </c>
    </row>
    <row r="160" spans="1:1" x14ac:dyDescent="0.25">
      <c r="A160" s="284" t="s">
        <v>1015</v>
      </c>
    </row>
    <row r="161" spans="1:1" x14ac:dyDescent="0.25">
      <c r="A161" s="284" t="s">
        <v>511</v>
      </c>
    </row>
    <row r="162" spans="1:1" ht="30" x14ac:dyDescent="0.25">
      <c r="A162" s="293" t="s">
        <v>568</v>
      </c>
    </row>
    <row r="163" spans="1:1" ht="45" x14ac:dyDescent="0.25">
      <c r="A163" s="284" t="s">
        <v>898</v>
      </c>
    </row>
    <row r="164" spans="1:1" x14ac:dyDescent="0.25">
      <c r="A164" s="284" t="s">
        <v>747</v>
      </c>
    </row>
    <row r="165" spans="1:1" x14ac:dyDescent="0.25">
      <c r="A165" s="284" t="s">
        <v>1016</v>
      </c>
    </row>
    <row r="166" spans="1:1" x14ac:dyDescent="0.25">
      <c r="A166" s="284" t="s">
        <v>511</v>
      </c>
    </row>
    <row r="167" spans="1:1" x14ac:dyDescent="0.25">
      <c r="A167" s="293" t="s">
        <v>653</v>
      </c>
    </row>
    <row r="168" spans="1:1" ht="30" x14ac:dyDescent="0.25">
      <c r="A168" s="284" t="s">
        <v>899</v>
      </c>
    </row>
    <row r="169" spans="1:1" x14ac:dyDescent="0.25">
      <c r="A169" s="284" t="s">
        <v>747</v>
      </c>
    </row>
    <row r="170" spans="1:1" x14ac:dyDescent="0.25">
      <c r="A170" s="284" t="s">
        <v>1017</v>
      </c>
    </row>
    <row r="171" spans="1:1" x14ac:dyDescent="0.25">
      <c r="A171" s="284" t="s">
        <v>511</v>
      </c>
    </row>
    <row r="172" spans="1:1" ht="45" x14ac:dyDescent="0.25">
      <c r="A172" s="293" t="s">
        <v>237</v>
      </c>
    </row>
    <row r="173" spans="1:1" ht="30" x14ac:dyDescent="0.25">
      <c r="A173" s="284" t="s">
        <v>900</v>
      </c>
    </row>
    <row r="174" spans="1:1" x14ac:dyDescent="0.25">
      <c r="A174" s="284" t="s">
        <v>747</v>
      </c>
    </row>
    <row r="175" spans="1:1" x14ac:dyDescent="0.25">
      <c r="A175" s="284" t="s">
        <v>1018</v>
      </c>
    </row>
    <row r="176" spans="1:1" x14ac:dyDescent="0.25">
      <c r="A176" s="284" t="s">
        <v>511</v>
      </c>
    </row>
    <row r="177" spans="1:1" x14ac:dyDescent="0.25">
      <c r="A177" s="293" t="s">
        <v>1148</v>
      </c>
    </row>
    <row r="178" spans="1:1" ht="30" x14ac:dyDescent="0.25">
      <c r="A178" s="284" t="s">
        <v>1221</v>
      </c>
    </row>
    <row r="179" spans="1:1" x14ac:dyDescent="0.25">
      <c r="A179" s="284" t="s">
        <v>747</v>
      </c>
    </row>
    <row r="180" spans="1:1" x14ac:dyDescent="0.25">
      <c r="A180" s="284" t="s">
        <v>1019</v>
      </c>
    </row>
    <row r="181" spans="1:1" x14ac:dyDescent="0.25">
      <c r="A181" s="284" t="s">
        <v>511</v>
      </c>
    </row>
    <row r="182" spans="1:1" ht="30" x14ac:dyDescent="0.25">
      <c r="A182" s="293" t="s">
        <v>654</v>
      </c>
    </row>
    <row r="183" spans="1:1" ht="30" x14ac:dyDescent="0.25">
      <c r="A183" s="284" t="s">
        <v>901</v>
      </c>
    </row>
    <row r="184" spans="1:1" x14ac:dyDescent="0.25">
      <c r="A184" s="284" t="s">
        <v>747</v>
      </c>
    </row>
    <row r="185" spans="1:1" x14ac:dyDescent="0.25">
      <c r="A185" s="284" t="s">
        <v>1020</v>
      </c>
    </row>
    <row r="186" spans="1:1" x14ac:dyDescent="0.25">
      <c r="A186" s="284" t="s">
        <v>512</v>
      </c>
    </row>
    <row r="187" spans="1:1" ht="30" x14ac:dyDescent="0.25">
      <c r="A187" s="293" t="s">
        <v>655</v>
      </c>
    </row>
    <row r="188" spans="1:1" ht="45" x14ac:dyDescent="0.25">
      <c r="A188" s="284" t="s">
        <v>957</v>
      </c>
    </row>
    <row r="189" spans="1:1" x14ac:dyDescent="0.25">
      <c r="A189" s="284" t="s">
        <v>747</v>
      </c>
    </row>
    <row r="190" spans="1:1" x14ac:dyDescent="0.25">
      <c r="A190" s="284" t="s">
        <v>1021</v>
      </c>
    </row>
    <row r="191" spans="1:1" x14ac:dyDescent="0.25">
      <c r="A191" s="284" t="s">
        <v>512</v>
      </c>
    </row>
    <row r="192" spans="1:1" ht="30" x14ac:dyDescent="0.25">
      <c r="A192" s="293" t="s">
        <v>239</v>
      </c>
    </row>
    <row r="193" spans="1:1" ht="45" x14ac:dyDescent="0.25">
      <c r="A193" s="284" t="s">
        <v>902</v>
      </c>
    </row>
    <row r="194" spans="1:1" x14ac:dyDescent="0.25">
      <c r="A194" s="284" t="s">
        <v>747</v>
      </c>
    </row>
    <row r="195" spans="1:1" x14ac:dyDescent="0.25">
      <c r="A195" s="284" t="s">
        <v>1022</v>
      </c>
    </row>
    <row r="196" spans="1:1" x14ac:dyDescent="0.25">
      <c r="A196" s="284" t="s">
        <v>512</v>
      </c>
    </row>
    <row r="197" spans="1:1" ht="30" x14ac:dyDescent="0.25">
      <c r="A197" s="293" t="s">
        <v>1149</v>
      </c>
    </row>
    <row r="198" spans="1:1" ht="30" x14ac:dyDescent="0.25">
      <c r="A198" s="284" t="s">
        <v>1222</v>
      </c>
    </row>
    <row r="199" spans="1:1" x14ac:dyDescent="0.25">
      <c r="A199" s="284" t="s">
        <v>747</v>
      </c>
    </row>
    <row r="200" spans="1:1" x14ac:dyDescent="0.25">
      <c r="A200" s="284" t="s">
        <v>1023</v>
      </c>
    </row>
    <row r="201" spans="1:1" x14ac:dyDescent="0.25">
      <c r="A201" s="284" t="s">
        <v>513</v>
      </c>
    </row>
    <row r="202" spans="1:1" ht="30" x14ac:dyDescent="0.25">
      <c r="A202" s="293" t="s">
        <v>569</v>
      </c>
    </row>
    <row r="203" spans="1:1" ht="45" x14ac:dyDescent="0.25">
      <c r="A203" s="284" t="s">
        <v>905</v>
      </c>
    </row>
    <row r="204" spans="1:1" x14ac:dyDescent="0.25">
      <c r="A204" s="284" t="s">
        <v>747</v>
      </c>
    </row>
    <row r="205" spans="1:1" x14ac:dyDescent="0.25">
      <c r="A205" s="284" t="s">
        <v>1024</v>
      </c>
    </row>
    <row r="206" spans="1:1" x14ac:dyDescent="0.25">
      <c r="A206" s="284" t="s">
        <v>513</v>
      </c>
    </row>
    <row r="207" spans="1:1" ht="30" x14ac:dyDescent="0.25">
      <c r="A207" s="293" t="s">
        <v>357</v>
      </c>
    </row>
    <row r="208" spans="1:1" ht="30" x14ac:dyDescent="0.25">
      <c r="A208" s="284" t="s">
        <v>906</v>
      </c>
    </row>
    <row r="209" spans="1:1" x14ac:dyDescent="0.25">
      <c r="A209" s="284" t="s">
        <v>747</v>
      </c>
    </row>
    <row r="210" spans="1:1" x14ac:dyDescent="0.25">
      <c r="A210" s="284" t="s">
        <v>1025</v>
      </c>
    </row>
    <row r="211" spans="1:1" x14ac:dyDescent="0.25">
      <c r="A211" s="284" t="s">
        <v>513</v>
      </c>
    </row>
    <row r="212" spans="1:1" ht="30" x14ac:dyDescent="0.25">
      <c r="A212" s="293" t="s">
        <v>656</v>
      </c>
    </row>
    <row r="213" spans="1:1" ht="30" x14ac:dyDescent="0.25">
      <c r="A213" s="284" t="s">
        <v>907</v>
      </c>
    </row>
    <row r="214" spans="1:1" x14ac:dyDescent="0.25">
      <c r="A214" s="284" t="s">
        <v>747</v>
      </c>
    </row>
    <row r="215" spans="1:1" x14ac:dyDescent="0.25">
      <c r="A215" s="284" t="s">
        <v>1026</v>
      </c>
    </row>
    <row r="216" spans="1:1" x14ac:dyDescent="0.25">
      <c r="A216" s="284" t="s">
        <v>513</v>
      </c>
    </row>
    <row r="217" spans="1:1" ht="30" x14ac:dyDescent="0.25">
      <c r="A217" s="293" t="s">
        <v>242</v>
      </c>
    </row>
    <row r="218" spans="1:1" ht="30" x14ac:dyDescent="0.25">
      <c r="A218" s="284" t="s">
        <v>908</v>
      </c>
    </row>
    <row r="219" spans="1:1" x14ac:dyDescent="0.25">
      <c r="A219" s="284" t="s">
        <v>747</v>
      </c>
    </row>
    <row r="220" spans="1:1" x14ac:dyDescent="0.25">
      <c r="A220" s="284" t="s">
        <v>1027</v>
      </c>
    </row>
    <row r="221" spans="1:1" x14ac:dyDescent="0.25">
      <c r="A221" s="284" t="s">
        <v>513</v>
      </c>
    </row>
    <row r="222" spans="1:1" ht="30" x14ac:dyDescent="0.25">
      <c r="A222" s="293" t="s">
        <v>243</v>
      </c>
    </row>
    <row r="223" spans="1:1" ht="30" x14ac:dyDescent="0.25">
      <c r="A223" s="284" t="s">
        <v>909</v>
      </c>
    </row>
    <row r="224" spans="1:1" x14ac:dyDescent="0.25">
      <c r="A224" s="284" t="s">
        <v>747</v>
      </c>
    </row>
    <row r="225" spans="1:1" x14ac:dyDescent="0.25">
      <c r="A225" s="284" t="s">
        <v>1028</v>
      </c>
    </row>
    <row r="226" spans="1:1" x14ac:dyDescent="0.25">
      <c r="A226" s="284" t="s">
        <v>513</v>
      </c>
    </row>
    <row r="227" spans="1:1" ht="30" x14ac:dyDescent="0.25">
      <c r="A227" s="293" t="s">
        <v>358</v>
      </c>
    </row>
    <row r="228" spans="1:1" ht="30" x14ac:dyDescent="0.25">
      <c r="A228" s="284" t="s">
        <v>910</v>
      </c>
    </row>
    <row r="229" spans="1:1" x14ac:dyDescent="0.25">
      <c r="A229" s="284" t="s">
        <v>747</v>
      </c>
    </row>
    <row r="230" spans="1:1" x14ac:dyDescent="0.25">
      <c r="A230" s="284" t="s">
        <v>1029</v>
      </c>
    </row>
    <row r="231" spans="1:1" x14ac:dyDescent="0.25">
      <c r="A231" s="284" t="s">
        <v>513</v>
      </c>
    </row>
    <row r="232" spans="1:1" ht="45" x14ac:dyDescent="0.25">
      <c r="A232" s="293" t="s">
        <v>1172</v>
      </c>
    </row>
    <row r="233" spans="1:1" ht="45" x14ac:dyDescent="0.25">
      <c r="A233" s="284" t="s">
        <v>911</v>
      </c>
    </row>
    <row r="234" spans="1:1" x14ac:dyDescent="0.25">
      <c r="A234" s="284" t="s">
        <v>747</v>
      </c>
    </row>
    <row r="235" spans="1:1" x14ac:dyDescent="0.25">
      <c r="A235" s="284" t="s">
        <v>1030</v>
      </c>
    </row>
    <row r="236" spans="1:1" x14ac:dyDescent="0.25">
      <c r="A236" s="284" t="s">
        <v>513</v>
      </c>
    </row>
    <row r="237" spans="1:1" ht="45" x14ac:dyDescent="0.25">
      <c r="A237" s="293" t="s">
        <v>244</v>
      </c>
    </row>
    <row r="238" spans="1:1" ht="60" x14ac:dyDescent="0.25">
      <c r="A238" s="284" t="s">
        <v>912</v>
      </c>
    </row>
    <row r="239" spans="1:1" x14ac:dyDescent="0.25">
      <c r="A239" s="284" t="s">
        <v>747</v>
      </c>
    </row>
    <row r="240" spans="1:1" x14ac:dyDescent="0.25">
      <c r="A240" s="284" t="s">
        <v>1031</v>
      </c>
    </row>
    <row r="241" spans="1:1" x14ac:dyDescent="0.25">
      <c r="A241" s="284" t="s">
        <v>513</v>
      </c>
    </row>
    <row r="242" spans="1:1" x14ac:dyDescent="0.25">
      <c r="A242" s="293" t="s">
        <v>359</v>
      </c>
    </row>
    <row r="243" spans="1:1" ht="45" x14ac:dyDescent="0.25">
      <c r="A243" s="284" t="s">
        <v>913</v>
      </c>
    </row>
    <row r="244" spans="1:1" x14ac:dyDescent="0.25">
      <c r="A244" s="284" t="s">
        <v>747</v>
      </c>
    </row>
    <row r="245" spans="1:1" x14ac:dyDescent="0.25">
      <c r="A245" s="284" t="s">
        <v>1032</v>
      </c>
    </row>
    <row r="246" spans="1:1" x14ac:dyDescent="0.25">
      <c r="A246" s="284" t="s">
        <v>514</v>
      </c>
    </row>
    <row r="247" spans="1:1" ht="30" x14ac:dyDescent="0.25">
      <c r="A247" s="293" t="s">
        <v>1196</v>
      </c>
    </row>
    <row r="248" spans="1:1" ht="30" x14ac:dyDescent="0.25">
      <c r="A248" s="284" t="s">
        <v>914</v>
      </c>
    </row>
    <row r="249" spans="1:1" x14ac:dyDescent="0.25">
      <c r="A249" s="284" t="s">
        <v>747</v>
      </c>
    </row>
    <row r="250" spans="1:1" x14ac:dyDescent="0.25">
      <c r="A250" s="284" t="s">
        <v>1033</v>
      </c>
    </row>
    <row r="251" spans="1:1" x14ac:dyDescent="0.25">
      <c r="A251" s="284" t="s">
        <v>514</v>
      </c>
    </row>
    <row r="252" spans="1:1" ht="30" x14ac:dyDescent="0.25">
      <c r="A252" s="293" t="s">
        <v>360</v>
      </c>
    </row>
    <row r="253" spans="1:1" ht="30" x14ac:dyDescent="0.25">
      <c r="A253" s="284" t="s">
        <v>915</v>
      </c>
    </row>
    <row r="254" spans="1:1" x14ac:dyDescent="0.25">
      <c r="A254" s="284" t="s">
        <v>747</v>
      </c>
    </row>
    <row r="255" spans="1:1" x14ac:dyDescent="0.25">
      <c r="A255" s="284" t="s">
        <v>1034</v>
      </c>
    </row>
    <row r="256" spans="1:1" x14ac:dyDescent="0.25">
      <c r="A256" s="284" t="s">
        <v>514</v>
      </c>
    </row>
    <row r="257" spans="1:1" x14ac:dyDescent="0.25">
      <c r="A257" s="293" t="s">
        <v>570</v>
      </c>
    </row>
    <row r="258" spans="1:1" ht="45" x14ac:dyDescent="0.25">
      <c r="A258" s="284" t="s">
        <v>916</v>
      </c>
    </row>
    <row r="259" spans="1:1" x14ac:dyDescent="0.25">
      <c r="A259" s="284" t="s">
        <v>747</v>
      </c>
    </row>
    <row r="260" spans="1:1" x14ac:dyDescent="0.25">
      <c r="A260" s="284" t="s">
        <v>1035</v>
      </c>
    </row>
    <row r="261" spans="1:1" x14ac:dyDescent="0.25">
      <c r="A261" s="284" t="s">
        <v>514</v>
      </c>
    </row>
    <row r="262" spans="1:1" x14ac:dyDescent="0.25">
      <c r="A262" s="293" t="s">
        <v>246</v>
      </c>
    </row>
    <row r="263" spans="1:1" ht="30" x14ac:dyDescent="0.25">
      <c r="A263" s="284" t="s">
        <v>917</v>
      </c>
    </row>
    <row r="264" spans="1:1" x14ac:dyDescent="0.25">
      <c r="A264" s="284" t="s">
        <v>747</v>
      </c>
    </row>
    <row r="265" spans="1:1" x14ac:dyDescent="0.25">
      <c r="A265" s="284" t="s">
        <v>1036</v>
      </c>
    </row>
    <row r="266" spans="1:1" x14ac:dyDescent="0.25">
      <c r="A266" s="284" t="s">
        <v>514</v>
      </c>
    </row>
    <row r="267" spans="1:1" x14ac:dyDescent="0.25">
      <c r="A267" s="293" t="s">
        <v>247</v>
      </c>
    </row>
    <row r="268" spans="1:1" ht="45" x14ac:dyDescent="0.25">
      <c r="A268" s="284" t="s">
        <v>918</v>
      </c>
    </row>
    <row r="269" spans="1:1" x14ac:dyDescent="0.25">
      <c r="A269" s="284" t="s">
        <v>747</v>
      </c>
    </row>
    <row r="270" spans="1:1" x14ac:dyDescent="0.25">
      <c r="A270" s="284" t="s">
        <v>1037</v>
      </c>
    </row>
    <row r="271" spans="1:1" x14ac:dyDescent="0.25">
      <c r="A271" s="284" t="s">
        <v>514</v>
      </c>
    </row>
    <row r="272" spans="1:1" x14ac:dyDescent="0.25">
      <c r="A272" s="293" t="s">
        <v>248</v>
      </c>
    </row>
    <row r="273" spans="1:1" ht="30" x14ac:dyDescent="0.25">
      <c r="A273" s="284" t="s">
        <v>919</v>
      </c>
    </row>
    <row r="274" spans="1:1" x14ac:dyDescent="0.25">
      <c r="A274" s="284" t="s">
        <v>747</v>
      </c>
    </row>
    <row r="275" spans="1:1" x14ac:dyDescent="0.25">
      <c r="A275" s="284" t="s">
        <v>1038</v>
      </c>
    </row>
    <row r="276" spans="1:1" x14ac:dyDescent="0.25">
      <c r="A276" s="284" t="s">
        <v>514</v>
      </c>
    </row>
    <row r="277" spans="1:1" ht="30" x14ac:dyDescent="0.25">
      <c r="A277" s="293" t="s">
        <v>749</v>
      </c>
    </row>
    <row r="278" spans="1:1" ht="30" x14ac:dyDescent="0.25">
      <c r="A278" s="284" t="s">
        <v>920</v>
      </c>
    </row>
    <row r="279" spans="1:1" x14ac:dyDescent="0.25">
      <c r="A279" s="284" t="s">
        <v>747</v>
      </c>
    </row>
    <row r="280" spans="1:1" x14ac:dyDescent="0.25">
      <c r="A280" s="284" t="s">
        <v>1039</v>
      </c>
    </row>
    <row r="281" spans="1:1" x14ac:dyDescent="0.25">
      <c r="A281" s="284" t="s">
        <v>514</v>
      </c>
    </row>
    <row r="282" spans="1:1" x14ac:dyDescent="0.25">
      <c r="A282" s="293" t="s">
        <v>249</v>
      </c>
    </row>
    <row r="283" spans="1:1" ht="60" x14ac:dyDescent="0.25">
      <c r="A283" s="284" t="s">
        <v>921</v>
      </c>
    </row>
    <row r="284" spans="1:1" x14ac:dyDescent="0.25">
      <c r="A284" s="284" t="s">
        <v>747</v>
      </c>
    </row>
    <row r="285" spans="1:1" x14ac:dyDescent="0.25">
      <c r="A285" s="284" t="s">
        <v>1040</v>
      </c>
    </row>
    <row r="286" spans="1:1" x14ac:dyDescent="0.25">
      <c r="A286" s="284" t="s">
        <v>514</v>
      </c>
    </row>
    <row r="287" spans="1:1" x14ac:dyDescent="0.25">
      <c r="A287" s="293" t="s">
        <v>361</v>
      </c>
    </row>
    <row r="288" spans="1:1" ht="30" x14ac:dyDescent="0.25">
      <c r="A288" s="284" t="s">
        <v>922</v>
      </c>
    </row>
    <row r="289" spans="1:1" x14ac:dyDescent="0.25">
      <c r="A289" s="284" t="s">
        <v>747</v>
      </c>
    </row>
    <row r="290" spans="1:1" x14ac:dyDescent="0.25">
      <c r="A290" s="284" t="s">
        <v>1044</v>
      </c>
    </row>
    <row r="291" spans="1:1" x14ac:dyDescent="0.25">
      <c r="A291" s="284" t="s">
        <v>514</v>
      </c>
    </row>
    <row r="292" spans="1:1" ht="30" x14ac:dyDescent="0.25">
      <c r="A292" s="293" t="s">
        <v>250</v>
      </c>
    </row>
    <row r="293" spans="1:1" ht="45" x14ac:dyDescent="0.25">
      <c r="A293" s="284" t="s">
        <v>923</v>
      </c>
    </row>
    <row r="294" spans="1:1" x14ac:dyDescent="0.25">
      <c r="A294" s="284" t="s">
        <v>747</v>
      </c>
    </row>
    <row r="295" spans="1:1" x14ac:dyDescent="0.25">
      <c r="A295" s="284" t="s">
        <v>1041</v>
      </c>
    </row>
    <row r="296" spans="1:1" x14ac:dyDescent="0.25">
      <c r="A296" s="284" t="s">
        <v>514</v>
      </c>
    </row>
    <row r="297" spans="1:1" ht="30" x14ac:dyDescent="0.25">
      <c r="A297" s="293" t="s">
        <v>251</v>
      </c>
    </row>
    <row r="298" spans="1:1" ht="30" x14ac:dyDescent="0.25">
      <c r="A298" s="284" t="s">
        <v>924</v>
      </c>
    </row>
    <row r="299" spans="1:1" x14ac:dyDescent="0.25">
      <c r="A299" s="284" t="s">
        <v>747</v>
      </c>
    </row>
    <row r="300" spans="1:1" x14ac:dyDescent="0.25">
      <c r="A300" s="284" t="s">
        <v>1042</v>
      </c>
    </row>
    <row r="301" spans="1:1" x14ac:dyDescent="0.25">
      <c r="A301" s="284" t="s">
        <v>514</v>
      </c>
    </row>
    <row r="302" spans="1:1" ht="30" x14ac:dyDescent="0.25">
      <c r="A302" s="293" t="s">
        <v>252</v>
      </c>
    </row>
    <row r="303" spans="1:1" ht="30" x14ac:dyDescent="0.25">
      <c r="A303" s="284" t="s">
        <v>925</v>
      </c>
    </row>
    <row r="304" spans="1:1" x14ac:dyDescent="0.25">
      <c r="A304" s="284" t="s">
        <v>747</v>
      </c>
    </row>
    <row r="305" spans="1:1" x14ac:dyDescent="0.25">
      <c r="A305" s="284" t="s">
        <v>1043</v>
      </c>
    </row>
    <row r="306" spans="1:1" x14ac:dyDescent="0.25">
      <c r="A306" s="284" t="s">
        <v>514</v>
      </c>
    </row>
    <row r="307" spans="1:1" ht="45" x14ac:dyDescent="0.25">
      <c r="A307" s="293" t="s">
        <v>659</v>
      </c>
    </row>
    <row r="308" spans="1:1" ht="45" x14ac:dyDescent="0.25">
      <c r="A308" s="284" t="s">
        <v>958</v>
      </c>
    </row>
    <row r="309" spans="1:1" x14ac:dyDescent="0.25">
      <c r="A309" s="284" t="s">
        <v>747</v>
      </c>
    </row>
    <row r="310" spans="1:1" x14ac:dyDescent="0.25">
      <c r="A310" s="284" t="s">
        <v>1045</v>
      </c>
    </row>
    <row r="311" spans="1:1" x14ac:dyDescent="0.25">
      <c r="A311" s="284" t="s">
        <v>515</v>
      </c>
    </row>
    <row r="312" spans="1:1" ht="30" x14ac:dyDescent="0.25">
      <c r="A312" s="293" t="s">
        <v>254</v>
      </c>
    </row>
    <row r="313" spans="1:1" ht="30" x14ac:dyDescent="0.25">
      <c r="A313" s="284" t="s">
        <v>927</v>
      </c>
    </row>
    <row r="314" spans="1:1" x14ac:dyDescent="0.25">
      <c r="A314" s="284" t="s">
        <v>747</v>
      </c>
    </row>
    <row r="315" spans="1:1" x14ac:dyDescent="0.25">
      <c r="A315" s="284" t="s">
        <v>1046</v>
      </c>
    </row>
    <row r="316" spans="1:1" x14ac:dyDescent="0.25">
      <c r="A316" s="284" t="s">
        <v>515</v>
      </c>
    </row>
    <row r="317" spans="1:1" ht="30" x14ac:dyDescent="0.25">
      <c r="A317" s="293" t="s">
        <v>255</v>
      </c>
    </row>
    <row r="318" spans="1:1" ht="60" x14ac:dyDescent="0.25">
      <c r="A318" s="284" t="s">
        <v>1173</v>
      </c>
    </row>
    <row r="319" spans="1:1" x14ac:dyDescent="0.25">
      <c r="A319" s="284" t="s">
        <v>747</v>
      </c>
    </row>
    <row r="320" spans="1:1" x14ac:dyDescent="0.25">
      <c r="A320" s="284" t="s">
        <v>1047</v>
      </c>
    </row>
    <row r="321" spans="1:1" x14ac:dyDescent="0.25">
      <c r="A321" s="284" t="s">
        <v>515</v>
      </c>
    </row>
    <row r="322" spans="1:1" x14ac:dyDescent="0.25">
      <c r="A322" s="293" t="s">
        <v>660</v>
      </c>
    </row>
    <row r="323" spans="1:1" ht="45" x14ac:dyDescent="0.25">
      <c r="A323" s="284" t="s">
        <v>929</v>
      </c>
    </row>
    <row r="324" spans="1:1" x14ac:dyDescent="0.25">
      <c r="A324" s="284" t="s">
        <v>747</v>
      </c>
    </row>
    <row r="325" spans="1:1" x14ac:dyDescent="0.25">
      <c r="A325" s="284" t="s">
        <v>1048</v>
      </c>
    </row>
    <row r="326" spans="1:1" x14ac:dyDescent="0.25">
      <c r="A326" s="284" t="s">
        <v>515</v>
      </c>
    </row>
    <row r="327" spans="1:1" x14ac:dyDescent="0.25">
      <c r="A327" s="293" t="s">
        <v>661</v>
      </c>
    </row>
    <row r="328" spans="1:1" x14ac:dyDescent="0.25">
      <c r="A328" s="284" t="s">
        <v>930</v>
      </c>
    </row>
    <row r="329" spans="1:1" x14ac:dyDescent="0.25">
      <c r="A329" s="284" t="s">
        <v>747</v>
      </c>
    </row>
    <row r="330" spans="1:1" x14ac:dyDescent="0.25">
      <c r="A330" s="284" t="s">
        <v>1049</v>
      </c>
    </row>
    <row r="331" spans="1:1" x14ac:dyDescent="0.25">
      <c r="A331" s="284" t="s">
        <v>515</v>
      </c>
    </row>
    <row r="332" spans="1:1" x14ac:dyDescent="0.25">
      <c r="A332" s="293" t="s">
        <v>256</v>
      </c>
    </row>
    <row r="333" spans="1:1" ht="30" x14ac:dyDescent="0.25">
      <c r="A333" s="284" t="s">
        <v>931</v>
      </c>
    </row>
    <row r="334" spans="1:1" x14ac:dyDescent="0.25">
      <c r="A334" s="284" t="s">
        <v>747</v>
      </c>
    </row>
    <row r="335" spans="1:1" x14ac:dyDescent="0.25">
      <c r="A335" s="284" t="s">
        <v>1050</v>
      </c>
    </row>
    <row r="336" spans="1:1" x14ac:dyDescent="0.25">
      <c r="A336" s="284" t="s">
        <v>515</v>
      </c>
    </row>
    <row r="337" spans="1:1" x14ac:dyDescent="0.25">
      <c r="A337" s="293" t="s">
        <v>662</v>
      </c>
    </row>
    <row r="338" spans="1:1" ht="30" x14ac:dyDescent="0.25">
      <c r="A338" s="284" t="s">
        <v>1174</v>
      </c>
    </row>
    <row r="339" spans="1:1" x14ac:dyDescent="0.25">
      <c r="A339" s="284" t="s">
        <v>747</v>
      </c>
    </row>
    <row r="340" spans="1:1" x14ac:dyDescent="0.25">
      <c r="A340" s="284" t="s">
        <v>1051</v>
      </c>
    </row>
    <row r="341" spans="1:1" x14ac:dyDescent="0.25">
      <c r="A341" s="284" t="s">
        <v>516</v>
      </c>
    </row>
    <row r="342" spans="1:1" ht="30" x14ac:dyDescent="0.25">
      <c r="A342" s="293" t="s">
        <v>663</v>
      </c>
    </row>
    <row r="343" spans="1:1" ht="30" x14ac:dyDescent="0.25">
      <c r="A343" s="284" t="s">
        <v>933</v>
      </c>
    </row>
    <row r="344" spans="1:1" x14ac:dyDescent="0.25">
      <c r="A344" s="284" t="s">
        <v>747</v>
      </c>
    </row>
    <row r="345" spans="1:1" x14ac:dyDescent="0.25">
      <c r="A345" s="284" t="s">
        <v>1052</v>
      </c>
    </row>
    <row r="346" spans="1:1" x14ac:dyDescent="0.25">
      <c r="A346" s="284" t="s">
        <v>516</v>
      </c>
    </row>
    <row r="347" spans="1:1" ht="30" x14ac:dyDescent="0.25">
      <c r="A347" s="293" t="s">
        <v>258</v>
      </c>
    </row>
    <row r="348" spans="1:1" ht="30" x14ac:dyDescent="0.25">
      <c r="A348" s="284" t="s">
        <v>934</v>
      </c>
    </row>
    <row r="349" spans="1:1" x14ac:dyDescent="0.25">
      <c r="A349" s="284" t="s">
        <v>747</v>
      </c>
    </row>
    <row r="350" spans="1:1" x14ac:dyDescent="0.25">
      <c r="A350" s="284" t="s">
        <v>1053</v>
      </c>
    </row>
    <row r="351" spans="1:1" x14ac:dyDescent="0.25">
      <c r="A351" s="284" t="s">
        <v>516</v>
      </c>
    </row>
    <row r="352" spans="1:1" ht="30" x14ac:dyDescent="0.25">
      <c r="A352" s="293" t="s">
        <v>1175</v>
      </c>
    </row>
    <row r="353" spans="1:1" ht="45" x14ac:dyDescent="0.25">
      <c r="A353" s="284" t="s">
        <v>935</v>
      </c>
    </row>
    <row r="354" spans="1:1" x14ac:dyDescent="0.25">
      <c r="A354" s="284" t="s">
        <v>747</v>
      </c>
    </row>
    <row r="355" spans="1:1" x14ac:dyDescent="0.25">
      <c r="A355" s="284" t="s">
        <v>1054</v>
      </c>
    </row>
    <row r="356" spans="1:1" x14ac:dyDescent="0.25">
      <c r="A356" s="284" t="s">
        <v>516</v>
      </c>
    </row>
    <row r="357" spans="1:1" ht="30" x14ac:dyDescent="0.25">
      <c r="A357" s="293" t="s">
        <v>1176</v>
      </c>
    </row>
    <row r="358" spans="1:1" ht="30" x14ac:dyDescent="0.25">
      <c r="A358" s="284" t="s">
        <v>936</v>
      </c>
    </row>
    <row r="359" spans="1:1" x14ac:dyDescent="0.25">
      <c r="A359" s="284" t="s">
        <v>747</v>
      </c>
    </row>
    <row r="360" spans="1:1" x14ac:dyDescent="0.25">
      <c r="A360" s="284" t="s">
        <v>1055</v>
      </c>
    </row>
    <row r="361" spans="1:1" x14ac:dyDescent="0.25">
      <c r="A361" s="284" t="s">
        <v>516</v>
      </c>
    </row>
    <row r="362" spans="1:1" x14ac:dyDescent="0.25">
      <c r="A362" s="293" t="s">
        <v>259</v>
      </c>
    </row>
    <row r="363" spans="1:1" ht="30" x14ac:dyDescent="0.25">
      <c r="A363" s="284" t="s">
        <v>1177</v>
      </c>
    </row>
    <row r="364" spans="1:1" x14ac:dyDescent="0.25">
      <c r="A364" s="284" t="s">
        <v>747</v>
      </c>
    </row>
    <row r="365" spans="1:1" x14ac:dyDescent="0.25">
      <c r="A365" s="284" t="s">
        <v>1056</v>
      </c>
    </row>
    <row r="366" spans="1:1" x14ac:dyDescent="0.25">
      <c r="A366" s="284" t="s">
        <v>516</v>
      </c>
    </row>
    <row r="367" spans="1:1" x14ac:dyDescent="0.25">
      <c r="A367" s="293" t="s">
        <v>260</v>
      </c>
    </row>
    <row r="368" spans="1:1" x14ac:dyDescent="0.25">
      <c r="A368" s="284" t="s">
        <v>938</v>
      </c>
    </row>
    <row r="369" spans="1:1" x14ac:dyDescent="0.25">
      <c r="A369" s="284" t="s">
        <v>747</v>
      </c>
    </row>
    <row r="370" spans="1:1" x14ac:dyDescent="0.25">
      <c r="A370" s="284" t="s">
        <v>1057</v>
      </c>
    </row>
    <row r="371" spans="1:1" x14ac:dyDescent="0.25">
      <c r="A371" s="284" t="s">
        <v>516</v>
      </c>
    </row>
    <row r="372" spans="1:1" ht="30" x14ac:dyDescent="0.25">
      <c r="A372" s="293" t="s">
        <v>261</v>
      </c>
    </row>
    <row r="373" spans="1:1" ht="30" x14ac:dyDescent="0.25">
      <c r="A373" s="284" t="s">
        <v>939</v>
      </c>
    </row>
    <row r="374" spans="1:1" x14ac:dyDescent="0.25">
      <c r="A374" s="284" t="s">
        <v>747</v>
      </c>
    </row>
    <row r="375" spans="1:1" x14ac:dyDescent="0.25">
      <c r="A375" s="284" t="s">
        <v>1058</v>
      </c>
    </row>
    <row r="376" spans="1:1" x14ac:dyDescent="0.25">
      <c r="A376" s="284" t="s">
        <v>518</v>
      </c>
    </row>
    <row r="377" spans="1:1" ht="45" x14ac:dyDescent="0.25">
      <c r="A377" s="293" t="s">
        <v>270</v>
      </c>
    </row>
    <row r="378" spans="1:1" ht="45" x14ac:dyDescent="0.25">
      <c r="A378" s="284" t="s">
        <v>940</v>
      </c>
    </row>
    <row r="379" spans="1:1" x14ac:dyDescent="0.25">
      <c r="A379" s="284" t="s">
        <v>747</v>
      </c>
    </row>
    <row r="380" spans="1:1" x14ac:dyDescent="0.25">
      <c r="A380" s="284" t="s">
        <v>1059</v>
      </c>
    </row>
    <row r="381" spans="1:1" x14ac:dyDescent="0.25">
      <c r="A381" s="284" t="s">
        <v>526</v>
      </c>
    </row>
    <row r="382" spans="1:1" ht="30" x14ac:dyDescent="0.25">
      <c r="A382" s="293" t="s">
        <v>267</v>
      </c>
    </row>
    <row r="383" spans="1:1" ht="30" x14ac:dyDescent="0.25">
      <c r="A383" s="284" t="s">
        <v>941</v>
      </c>
    </row>
    <row r="384" spans="1:1" x14ac:dyDescent="0.25">
      <c r="A384" s="284" t="s">
        <v>747</v>
      </c>
    </row>
    <row r="385" spans="1:1" x14ac:dyDescent="0.25">
      <c r="A385" s="284" t="s">
        <v>1060</v>
      </c>
    </row>
    <row r="386" spans="1:1" x14ac:dyDescent="0.25">
      <c r="A386" s="284" t="s">
        <v>518</v>
      </c>
    </row>
    <row r="387" spans="1:1" ht="30" x14ac:dyDescent="0.25">
      <c r="A387" s="293" t="s">
        <v>268</v>
      </c>
    </row>
    <row r="388" spans="1:1" ht="30" x14ac:dyDescent="0.25">
      <c r="A388" s="284" t="s">
        <v>942</v>
      </c>
    </row>
    <row r="389" spans="1:1" x14ac:dyDescent="0.25">
      <c r="A389" s="284" t="s">
        <v>747</v>
      </c>
    </row>
    <row r="390" spans="1:1" x14ac:dyDescent="0.25">
      <c r="A390" s="284" t="s">
        <v>1061</v>
      </c>
    </row>
    <row r="391" spans="1:1" x14ac:dyDescent="0.25">
      <c r="A391" s="284" t="s">
        <v>526</v>
      </c>
    </row>
    <row r="392" spans="1:1" ht="45" x14ac:dyDescent="0.25">
      <c r="A392" s="293" t="s">
        <v>577</v>
      </c>
    </row>
    <row r="393" spans="1:1" ht="30" x14ac:dyDescent="0.25">
      <c r="A393" s="284" t="s">
        <v>943</v>
      </c>
    </row>
    <row r="394" spans="1:1" x14ac:dyDescent="0.25">
      <c r="A394" s="284" t="s">
        <v>747</v>
      </c>
    </row>
    <row r="395" spans="1:1" x14ac:dyDescent="0.25">
      <c r="A395" s="284" t="s">
        <v>1062</v>
      </c>
    </row>
    <row r="396" spans="1:1" x14ac:dyDescent="0.25">
      <c r="A396" s="284" t="s">
        <v>518</v>
      </c>
    </row>
    <row r="397" spans="1:1" ht="45" x14ac:dyDescent="0.25">
      <c r="A397" s="293" t="s">
        <v>269</v>
      </c>
    </row>
    <row r="398" spans="1:1" ht="30" x14ac:dyDescent="0.25">
      <c r="A398" s="284" t="s">
        <v>944</v>
      </c>
    </row>
    <row r="399" spans="1:1" x14ac:dyDescent="0.25">
      <c r="A399" s="284" t="s">
        <v>747</v>
      </c>
    </row>
    <row r="400" spans="1:1" x14ac:dyDescent="0.25">
      <c r="A400" s="284" t="s">
        <v>1063</v>
      </c>
    </row>
    <row r="401" spans="1:1" x14ac:dyDescent="0.25">
      <c r="A401" s="284" t="s">
        <v>519</v>
      </c>
    </row>
    <row r="402" spans="1:1" ht="30" x14ac:dyDescent="0.25">
      <c r="A402" s="293" t="s">
        <v>272</v>
      </c>
    </row>
    <row r="403" spans="1:1" ht="30" x14ac:dyDescent="0.25">
      <c r="A403" s="284" t="s">
        <v>945</v>
      </c>
    </row>
    <row r="404" spans="1:1" x14ac:dyDescent="0.25">
      <c r="A404" s="284" t="s">
        <v>747</v>
      </c>
    </row>
    <row r="405" spans="1:1" x14ac:dyDescent="0.25">
      <c r="A405" s="284" t="s">
        <v>1064</v>
      </c>
    </row>
    <row r="406" spans="1:1" x14ac:dyDescent="0.25">
      <c r="A406" s="284" t="s">
        <v>519</v>
      </c>
    </row>
    <row r="407" spans="1:1" x14ac:dyDescent="0.25">
      <c r="A407" s="293" t="s">
        <v>273</v>
      </c>
    </row>
    <row r="408" spans="1:1" x14ac:dyDescent="0.25">
      <c r="A408" s="284" t="s">
        <v>946</v>
      </c>
    </row>
    <row r="409" spans="1:1" x14ac:dyDescent="0.25">
      <c r="A409" s="284" t="s">
        <v>747</v>
      </c>
    </row>
    <row r="410" spans="1:1" x14ac:dyDescent="0.25">
      <c r="A410" s="284" t="s">
        <v>1065</v>
      </c>
    </row>
    <row r="411" spans="1:1" x14ac:dyDescent="0.25">
      <c r="A411" s="284" t="s">
        <v>519</v>
      </c>
    </row>
    <row r="412" spans="1:1" ht="30" x14ac:dyDescent="0.25">
      <c r="A412" s="293" t="s">
        <v>274</v>
      </c>
    </row>
    <row r="413" spans="1:1" ht="30" x14ac:dyDescent="0.25">
      <c r="A413" s="284" t="s">
        <v>947</v>
      </c>
    </row>
    <row r="414" spans="1:1" x14ac:dyDescent="0.25">
      <c r="A414" s="284" t="s">
        <v>747</v>
      </c>
    </row>
    <row r="415" spans="1:1" x14ac:dyDescent="0.25">
      <c r="A415" s="284" t="s">
        <v>1066</v>
      </c>
    </row>
    <row r="416" spans="1:1" x14ac:dyDescent="0.25">
      <c r="A416" s="284" t="s">
        <v>520</v>
      </c>
    </row>
    <row r="417" spans="1:1" ht="30" x14ac:dyDescent="0.25">
      <c r="A417" s="293" t="s">
        <v>667</v>
      </c>
    </row>
    <row r="418" spans="1:1" ht="30" x14ac:dyDescent="0.25">
      <c r="A418" s="284" t="s">
        <v>948</v>
      </c>
    </row>
    <row r="419" spans="1:1" x14ac:dyDescent="0.25">
      <c r="A419" s="284" t="s">
        <v>747</v>
      </c>
    </row>
    <row r="420" spans="1:1" x14ac:dyDescent="0.25">
      <c r="A420" s="284" t="s">
        <v>1067</v>
      </c>
    </row>
    <row r="421" spans="1:1" x14ac:dyDescent="0.25">
      <c r="A421" s="284" t="s">
        <v>520</v>
      </c>
    </row>
    <row r="422" spans="1:1" ht="30" x14ac:dyDescent="0.25">
      <c r="A422" s="293" t="s">
        <v>276</v>
      </c>
    </row>
    <row r="423" spans="1:1" ht="30" x14ac:dyDescent="0.25">
      <c r="A423" s="284" t="s">
        <v>949</v>
      </c>
    </row>
    <row r="424" spans="1:1" x14ac:dyDescent="0.25">
      <c r="A424" s="284" t="s">
        <v>747</v>
      </c>
    </row>
    <row r="425" spans="1:1" x14ac:dyDescent="0.25">
      <c r="A425" s="284" t="s">
        <v>1068</v>
      </c>
    </row>
    <row r="426" spans="1:1" x14ac:dyDescent="0.25">
      <c r="A426" s="284" t="s">
        <v>520</v>
      </c>
    </row>
    <row r="427" spans="1:1" ht="30" x14ac:dyDescent="0.25">
      <c r="A427" s="293" t="s">
        <v>277</v>
      </c>
    </row>
    <row r="428" spans="1:1" ht="30" x14ac:dyDescent="0.25">
      <c r="A428" s="284" t="s">
        <v>950</v>
      </c>
    </row>
    <row r="429" spans="1:1" x14ac:dyDescent="0.25">
      <c r="A429" s="284" t="s">
        <v>747</v>
      </c>
    </row>
    <row r="430" spans="1:1" x14ac:dyDescent="0.25">
      <c r="A430" s="284" t="s">
        <v>1069</v>
      </c>
    </row>
    <row r="431" spans="1:1" x14ac:dyDescent="0.25">
      <c r="A431" s="284" t="s">
        <v>520</v>
      </c>
    </row>
    <row r="432" spans="1:1" x14ac:dyDescent="0.25">
      <c r="A432" s="293" t="s">
        <v>278</v>
      </c>
    </row>
    <row r="433" spans="1:1" ht="30" x14ac:dyDescent="0.25">
      <c r="A433" s="284" t="s">
        <v>951</v>
      </c>
    </row>
    <row r="434" spans="1:1" x14ac:dyDescent="0.25">
      <c r="A434" s="284" t="s">
        <v>747</v>
      </c>
    </row>
    <row r="435" spans="1:1" x14ac:dyDescent="0.25">
      <c r="A435" s="284" t="s">
        <v>1072</v>
      </c>
    </row>
    <row r="436" spans="1:1" x14ac:dyDescent="0.25">
      <c r="A436" s="284" t="s">
        <v>521</v>
      </c>
    </row>
    <row r="437" spans="1:1" ht="30" x14ac:dyDescent="0.25">
      <c r="A437" s="293" t="s">
        <v>281</v>
      </c>
    </row>
    <row r="438" spans="1:1" ht="45" x14ac:dyDescent="0.25">
      <c r="A438" s="284" t="s">
        <v>952</v>
      </c>
    </row>
    <row r="439" spans="1:1" x14ac:dyDescent="0.25">
      <c r="A439" s="284" t="s">
        <v>747</v>
      </c>
    </row>
    <row r="440" spans="1:1" x14ac:dyDescent="0.25">
      <c r="A440" s="284" t="s">
        <v>1070</v>
      </c>
    </row>
    <row r="441" spans="1:1" x14ac:dyDescent="0.25">
      <c r="A441" s="284" t="s">
        <v>522</v>
      </c>
    </row>
    <row r="442" spans="1:1" ht="30" x14ac:dyDescent="0.25">
      <c r="A442" s="293" t="s">
        <v>283</v>
      </c>
    </row>
    <row r="443" spans="1:1" ht="30" x14ac:dyDescent="0.25">
      <c r="A443" s="284" t="s">
        <v>953</v>
      </c>
    </row>
    <row r="444" spans="1:1" x14ac:dyDescent="0.25">
      <c r="A444" s="284" t="s">
        <v>747</v>
      </c>
    </row>
    <row r="445" spans="1:1" x14ac:dyDescent="0.25">
      <c r="A445" s="284" t="s">
        <v>1071</v>
      </c>
    </row>
    <row r="446" spans="1:1" x14ac:dyDescent="0.25">
      <c r="A446" s="284" t="s">
        <v>522</v>
      </c>
    </row>
    <row r="447" spans="1:1" ht="30" x14ac:dyDescent="0.25">
      <c r="A447" s="293" t="s">
        <v>284</v>
      </c>
    </row>
    <row r="448" spans="1:1" ht="30" x14ac:dyDescent="0.25">
      <c r="A448" s="284" t="s">
        <v>954</v>
      </c>
    </row>
    <row r="449" spans="1:1" x14ac:dyDescent="0.25">
      <c r="A449" s="284" t="s">
        <v>747</v>
      </c>
    </row>
    <row r="450" spans="1:1" x14ac:dyDescent="0.25">
      <c r="A450" s="284" t="s">
        <v>1073</v>
      </c>
    </row>
    <row r="451" spans="1:1" x14ac:dyDescent="0.25">
      <c r="A451" s="284" t="s">
        <v>516</v>
      </c>
    </row>
    <row r="452" spans="1:1" x14ac:dyDescent="0.25">
      <c r="A452" s="293" t="s">
        <v>665</v>
      </c>
    </row>
    <row r="453" spans="1:1" x14ac:dyDescent="0.25">
      <c r="A453" s="284" t="s">
        <v>955</v>
      </c>
    </row>
    <row r="454" spans="1:1" x14ac:dyDescent="0.25">
      <c r="A454" s="284" t="s">
        <v>747</v>
      </c>
    </row>
    <row r="455" spans="1:1" x14ac:dyDescent="0.25">
      <c r="A455" s="284" t="s">
        <v>1074</v>
      </c>
    </row>
    <row r="456" spans="1:1" x14ac:dyDescent="0.25">
      <c r="A456" s="284" t="s">
        <v>516</v>
      </c>
    </row>
    <row r="457" spans="1:1" ht="30" x14ac:dyDescent="0.25">
      <c r="A457" s="293" t="s">
        <v>575</v>
      </c>
    </row>
    <row r="458" spans="1:1" ht="30" x14ac:dyDescent="0.25">
      <c r="A458" s="284" t="s">
        <v>956</v>
      </c>
    </row>
    <row r="459" spans="1:1" x14ac:dyDescent="0.25">
      <c r="A459" s="284" t="s">
        <v>747</v>
      </c>
    </row>
    <row r="460" spans="1:1" x14ac:dyDescent="0.25">
      <c r="A460" s="284" t="s">
        <v>1075</v>
      </c>
    </row>
    <row r="461" spans="1:1" x14ac:dyDescent="0.25">
      <c r="A461" s="284" t="s">
        <v>516</v>
      </c>
    </row>
    <row r="462" spans="1:1" x14ac:dyDescent="0.25">
      <c r="A462" s="293" t="s">
        <v>298</v>
      </c>
    </row>
    <row r="463" spans="1:1" x14ac:dyDescent="0.25">
      <c r="A463" s="284" t="s">
        <v>298</v>
      </c>
    </row>
    <row r="464" spans="1:1" x14ac:dyDescent="0.25">
      <c r="A464" s="284" t="s">
        <v>747</v>
      </c>
    </row>
    <row r="465" spans="1:1" x14ac:dyDescent="0.25">
      <c r="A465" s="284" t="s">
        <v>1215</v>
      </c>
    </row>
    <row r="466" spans="1:1" x14ac:dyDescent="0.25">
      <c r="A466" s="284" t="s">
        <v>505</v>
      </c>
    </row>
    <row r="467" spans="1:1" ht="30" x14ac:dyDescent="0.25">
      <c r="A467" s="293" t="s">
        <v>227</v>
      </c>
    </row>
    <row r="468" spans="1:1" ht="45" x14ac:dyDescent="0.25">
      <c r="A468" s="284" t="s">
        <v>880</v>
      </c>
    </row>
    <row r="469" spans="1:1" x14ac:dyDescent="0.25">
      <c r="A469" s="284" t="s">
        <v>747</v>
      </c>
    </row>
    <row r="470" spans="1:1" x14ac:dyDescent="0.25">
      <c r="A470" s="284" t="s">
        <v>1216</v>
      </c>
    </row>
    <row r="471" spans="1:1" x14ac:dyDescent="0.25">
      <c r="A471" s="284" t="s">
        <v>511</v>
      </c>
    </row>
    <row r="472" spans="1:1" ht="30" x14ac:dyDescent="0.25">
      <c r="A472" s="293" t="s">
        <v>356</v>
      </c>
    </row>
    <row r="473" spans="1:1" ht="45" x14ac:dyDescent="0.25">
      <c r="A473" s="284" t="s">
        <v>902</v>
      </c>
    </row>
    <row r="474" spans="1:1" x14ac:dyDescent="0.25">
      <c r="A474" s="284" t="s">
        <v>747</v>
      </c>
    </row>
    <row r="475" spans="1:1" x14ac:dyDescent="0.25">
      <c r="A475" s="284" t="s">
        <v>1217</v>
      </c>
    </row>
    <row r="476" spans="1:1" x14ac:dyDescent="0.25">
      <c r="A476" s="284" t="s">
        <v>512</v>
      </c>
    </row>
    <row r="477" spans="1:1" ht="30" x14ac:dyDescent="0.25">
      <c r="A477" s="293" t="s">
        <v>1150</v>
      </c>
    </row>
    <row r="478" spans="1:1" ht="30" x14ac:dyDescent="0.25">
      <c r="A478" s="284" t="s">
        <v>1223</v>
      </c>
    </row>
    <row r="479" spans="1:1" x14ac:dyDescent="0.25">
      <c r="A479" s="284" t="s">
        <v>747</v>
      </c>
    </row>
    <row r="480" spans="1:1" x14ac:dyDescent="0.25">
      <c r="A480" s="284" t="s">
        <v>1218</v>
      </c>
    </row>
    <row r="481" spans="1:1" x14ac:dyDescent="0.25">
      <c r="A481" s="284" t="s">
        <v>512</v>
      </c>
    </row>
    <row r="482" spans="1:1" ht="30" x14ac:dyDescent="0.25">
      <c r="A482" s="293" t="s">
        <v>240</v>
      </c>
    </row>
    <row r="483" spans="1:1" ht="30" x14ac:dyDescent="0.25">
      <c r="A483" s="284" t="s">
        <v>904</v>
      </c>
    </row>
    <row r="484" spans="1:1" ht="15.75" thickBot="1" x14ac:dyDescent="0.3">
      <c r="A484" s="294" t="s">
        <v>747</v>
      </c>
    </row>
    <row r="485" spans="1:1" ht="15.75" thickTop="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ht="15.75" thickBot="1" x14ac:dyDescent="0.3">
      <c r="A519"/>
    </row>
    <row r="520" spans="1:1" ht="15.75" thickTop="1" x14ac:dyDescent="0.25">
      <c r="A520" s="281"/>
    </row>
    <row r="521" spans="1:1" x14ac:dyDescent="0.25">
      <c r="A521" s="281"/>
    </row>
    <row r="522" spans="1:1" x14ac:dyDescent="0.25">
      <c r="A522" s="281"/>
    </row>
    <row r="523" spans="1:1" x14ac:dyDescent="0.25">
      <c r="A523" s="281"/>
    </row>
    <row r="524" spans="1:1" x14ac:dyDescent="0.25">
      <c r="A524" s="281"/>
    </row>
    <row r="525" spans="1:1" x14ac:dyDescent="0.25">
      <c r="A525" s="281"/>
    </row>
    <row r="526" spans="1:1" x14ac:dyDescent="0.25">
      <c r="A526" s="281"/>
    </row>
    <row r="527" spans="1:1" x14ac:dyDescent="0.25">
      <c r="A527" s="281"/>
    </row>
    <row r="528" spans="1:1" x14ac:dyDescent="0.25">
      <c r="A528" s="281"/>
    </row>
    <row r="529" spans="1:1" x14ac:dyDescent="0.25">
      <c r="A529" s="281"/>
    </row>
    <row r="530" spans="1:1" x14ac:dyDescent="0.25">
      <c r="A530" s="281"/>
    </row>
    <row r="531" spans="1:1" x14ac:dyDescent="0.25">
      <c r="A531" s="281"/>
    </row>
    <row r="532" spans="1:1" x14ac:dyDescent="0.25">
      <c r="A532" s="281"/>
    </row>
    <row r="533" spans="1:1" x14ac:dyDescent="0.25">
      <c r="A533" s="281"/>
    </row>
    <row r="534" spans="1:1" x14ac:dyDescent="0.25">
      <c r="A534" s="281"/>
    </row>
    <row r="535" spans="1:1" x14ac:dyDescent="0.25">
      <c r="A535" s="281"/>
    </row>
    <row r="536" spans="1:1" x14ac:dyDescent="0.25">
      <c r="A536" s="281"/>
    </row>
    <row r="537" spans="1:1" x14ac:dyDescent="0.25">
      <c r="A537" s="281"/>
    </row>
    <row r="538" spans="1:1" x14ac:dyDescent="0.25">
      <c r="A538" s="281"/>
    </row>
    <row r="539" spans="1:1" x14ac:dyDescent="0.25">
      <c r="A539" s="281"/>
    </row>
    <row r="540" spans="1:1" x14ac:dyDescent="0.25">
      <c r="A540" s="281"/>
    </row>
    <row r="541" spans="1:1" x14ac:dyDescent="0.25">
      <c r="A541" s="281"/>
    </row>
    <row r="542" spans="1:1" x14ac:dyDescent="0.25">
      <c r="A542" s="281"/>
    </row>
    <row r="543" spans="1:1" x14ac:dyDescent="0.25">
      <c r="A543" s="281"/>
    </row>
    <row r="544" spans="1:1" x14ac:dyDescent="0.25">
      <c r="A544" s="281"/>
    </row>
    <row r="545" spans="1:1" x14ac:dyDescent="0.25">
      <c r="A545" s="281"/>
    </row>
    <row r="546" spans="1:1" x14ac:dyDescent="0.25">
      <c r="A546" s="281"/>
    </row>
    <row r="547" spans="1:1" x14ac:dyDescent="0.25">
      <c r="A547" s="281"/>
    </row>
    <row r="548" spans="1:1" x14ac:dyDescent="0.25">
      <c r="A548" s="281"/>
    </row>
    <row r="549" spans="1:1" x14ac:dyDescent="0.25">
      <c r="A549" s="281"/>
    </row>
    <row r="550" spans="1:1" x14ac:dyDescent="0.25">
      <c r="A550" s="281"/>
    </row>
    <row r="551" spans="1:1" x14ac:dyDescent="0.25">
      <c r="A551" s="281"/>
    </row>
    <row r="552" spans="1:1" x14ac:dyDescent="0.25">
      <c r="A552" s="281"/>
    </row>
    <row r="553" spans="1:1" x14ac:dyDescent="0.25">
      <c r="A553" s="281"/>
    </row>
    <row r="554" spans="1:1" x14ac:dyDescent="0.25">
      <c r="A554" s="281"/>
    </row>
    <row r="555" spans="1:1" x14ac:dyDescent="0.25">
      <c r="A555" s="281"/>
    </row>
    <row r="556" spans="1:1" x14ac:dyDescent="0.25">
      <c r="A556" s="281"/>
    </row>
    <row r="557" spans="1:1" x14ac:dyDescent="0.25">
      <c r="A557" s="281"/>
    </row>
    <row r="558" spans="1:1" x14ac:dyDescent="0.25">
      <c r="A558" s="281"/>
    </row>
    <row r="559" spans="1:1" x14ac:dyDescent="0.25">
      <c r="A559" s="281"/>
    </row>
    <row r="560" spans="1:1" x14ac:dyDescent="0.25">
      <c r="A560" s="281"/>
    </row>
    <row r="561" spans="1:1" x14ac:dyDescent="0.25">
      <c r="A561" s="281"/>
    </row>
    <row r="562" spans="1:1" x14ac:dyDescent="0.25">
      <c r="A562" s="281"/>
    </row>
    <row r="563" spans="1:1" x14ac:dyDescent="0.25">
      <c r="A563" s="281"/>
    </row>
    <row r="564" spans="1:1" x14ac:dyDescent="0.25">
      <c r="A564" s="281"/>
    </row>
    <row r="565" spans="1:1" x14ac:dyDescent="0.25">
      <c r="A565" s="281"/>
    </row>
    <row r="566" spans="1:1" x14ac:dyDescent="0.25">
      <c r="A566" s="281"/>
    </row>
    <row r="567" spans="1:1" x14ac:dyDescent="0.25">
      <c r="A567" s="281"/>
    </row>
    <row r="568" spans="1:1" x14ac:dyDescent="0.25">
      <c r="A568" s="281"/>
    </row>
    <row r="569" spans="1:1" x14ac:dyDescent="0.25">
      <c r="A569" s="281"/>
    </row>
    <row r="570" spans="1:1" x14ac:dyDescent="0.25">
      <c r="A570" s="281"/>
    </row>
    <row r="571" spans="1:1" x14ac:dyDescent="0.25">
      <c r="A571" s="281"/>
    </row>
    <row r="572" spans="1:1" x14ac:dyDescent="0.25">
      <c r="A572" s="281"/>
    </row>
    <row r="573" spans="1:1" x14ac:dyDescent="0.25">
      <c r="A573" s="281"/>
    </row>
    <row r="574" spans="1:1" x14ac:dyDescent="0.25">
      <c r="A574" s="281"/>
    </row>
    <row r="575" spans="1:1" x14ac:dyDescent="0.25">
      <c r="A575" s="281"/>
    </row>
    <row r="576" spans="1:1" x14ac:dyDescent="0.25">
      <c r="A576" s="281"/>
    </row>
    <row r="577" spans="1:1" x14ac:dyDescent="0.25">
      <c r="A577" s="281"/>
    </row>
    <row r="578" spans="1:1" x14ac:dyDescent="0.25">
      <c r="A578" s="281"/>
    </row>
    <row r="579" spans="1:1" x14ac:dyDescent="0.25">
      <c r="A579" s="281"/>
    </row>
    <row r="580" spans="1:1" x14ac:dyDescent="0.25">
      <c r="A580" s="281"/>
    </row>
    <row r="581" spans="1:1" x14ac:dyDescent="0.25">
      <c r="A581" s="281"/>
    </row>
    <row r="582" spans="1:1" x14ac:dyDescent="0.25">
      <c r="A582" s="281"/>
    </row>
    <row r="583" spans="1:1" x14ac:dyDescent="0.25">
      <c r="A583" s="281"/>
    </row>
    <row r="584" spans="1:1" x14ac:dyDescent="0.25">
      <c r="A584" s="281"/>
    </row>
    <row r="585" spans="1:1" x14ac:dyDescent="0.25">
      <c r="A585" s="281"/>
    </row>
    <row r="586" spans="1:1" x14ac:dyDescent="0.25">
      <c r="A586" s="281"/>
    </row>
    <row r="587" spans="1:1" x14ac:dyDescent="0.25">
      <c r="A587" s="281"/>
    </row>
    <row r="588" spans="1:1" x14ac:dyDescent="0.25">
      <c r="A588" s="281"/>
    </row>
    <row r="589" spans="1:1" x14ac:dyDescent="0.25">
      <c r="A589" s="281"/>
    </row>
    <row r="590" spans="1:1" x14ac:dyDescent="0.25">
      <c r="A590" s="281"/>
    </row>
    <row r="591" spans="1:1" x14ac:dyDescent="0.25">
      <c r="A591" s="281"/>
    </row>
    <row r="592" spans="1:1" x14ac:dyDescent="0.25">
      <c r="A592" s="281"/>
    </row>
    <row r="593" spans="1:1" x14ac:dyDescent="0.25">
      <c r="A593" s="281"/>
    </row>
    <row r="594" spans="1:1" x14ac:dyDescent="0.25">
      <c r="A594" s="281"/>
    </row>
    <row r="595" spans="1:1" x14ac:dyDescent="0.25">
      <c r="A595" s="281"/>
    </row>
    <row r="596" spans="1:1" x14ac:dyDescent="0.25">
      <c r="A596" s="281"/>
    </row>
    <row r="597" spans="1:1" x14ac:dyDescent="0.25">
      <c r="A597" s="281"/>
    </row>
    <row r="598" spans="1:1" x14ac:dyDescent="0.25">
      <c r="A598" s="281"/>
    </row>
    <row r="599" spans="1:1" x14ac:dyDescent="0.25">
      <c r="A599" s="281"/>
    </row>
    <row r="600" spans="1:1" x14ac:dyDescent="0.25">
      <c r="A600" s="281"/>
    </row>
    <row r="601" spans="1:1" x14ac:dyDescent="0.25">
      <c r="A601" s="281"/>
    </row>
    <row r="602" spans="1:1" x14ac:dyDescent="0.25">
      <c r="A602" s="281"/>
    </row>
    <row r="603" spans="1:1" x14ac:dyDescent="0.25">
      <c r="A603" s="281"/>
    </row>
    <row r="604" spans="1:1" x14ac:dyDescent="0.25">
      <c r="A604" s="281"/>
    </row>
    <row r="605" spans="1:1" ht="15.75" thickBot="1" x14ac:dyDescent="0.3">
      <c r="A605" s="281"/>
    </row>
    <row r="606" spans="1:1" ht="15.75" thickTop="1" x14ac:dyDescent="0.25">
      <c r="A606" s="281"/>
    </row>
    <row r="607" spans="1:1" x14ac:dyDescent="0.25">
      <c r="A607" s="281"/>
    </row>
    <row r="608" spans="1:1" x14ac:dyDescent="0.25">
      <c r="A608" s="281"/>
    </row>
    <row r="609" spans="1:1" x14ac:dyDescent="0.25">
      <c r="A609" s="281"/>
    </row>
    <row r="610" spans="1:1" x14ac:dyDescent="0.25">
      <c r="A610" s="281"/>
    </row>
    <row r="611" spans="1:1" x14ac:dyDescent="0.25">
      <c r="A611" s="281"/>
    </row>
    <row r="612" spans="1:1" x14ac:dyDescent="0.25">
      <c r="A612" s="281"/>
    </row>
    <row r="613" spans="1:1" x14ac:dyDescent="0.25">
      <c r="A613" s="281"/>
    </row>
    <row r="614" spans="1:1" x14ac:dyDescent="0.25">
      <c r="A614" s="281"/>
    </row>
    <row r="615" spans="1:1" x14ac:dyDescent="0.25">
      <c r="A615" s="281"/>
    </row>
    <row r="616" spans="1:1" x14ac:dyDescent="0.25">
      <c r="A616" s="281"/>
    </row>
    <row r="617" spans="1:1" x14ac:dyDescent="0.25">
      <c r="A617" s="281"/>
    </row>
    <row r="618" spans="1:1" x14ac:dyDescent="0.25">
      <c r="A618" s="281"/>
    </row>
    <row r="619" spans="1:1" x14ac:dyDescent="0.25">
      <c r="A619" s="281"/>
    </row>
    <row r="620" spans="1:1" x14ac:dyDescent="0.25">
      <c r="A620" s="281"/>
    </row>
    <row r="621" spans="1:1" x14ac:dyDescent="0.25">
      <c r="A621" s="281"/>
    </row>
    <row r="622" spans="1:1" x14ac:dyDescent="0.25">
      <c r="A622" s="281"/>
    </row>
    <row r="623" spans="1:1" x14ac:dyDescent="0.25">
      <c r="A623" s="281"/>
    </row>
    <row r="624" spans="1:1" x14ac:dyDescent="0.25">
      <c r="A624" s="281"/>
    </row>
    <row r="625" spans="1:1" x14ac:dyDescent="0.25">
      <c r="A625" s="281"/>
    </row>
    <row r="626" spans="1:1" x14ac:dyDescent="0.25">
      <c r="A626" s="281"/>
    </row>
    <row r="627" spans="1:1" x14ac:dyDescent="0.25">
      <c r="A627" s="281"/>
    </row>
    <row r="628" spans="1:1" x14ac:dyDescent="0.25">
      <c r="A628" s="281"/>
    </row>
    <row r="629" spans="1:1" x14ac:dyDescent="0.25">
      <c r="A629" s="281"/>
    </row>
    <row r="630" spans="1:1" x14ac:dyDescent="0.25">
      <c r="A630" s="281"/>
    </row>
    <row r="631" spans="1:1" x14ac:dyDescent="0.25">
      <c r="A631" s="281"/>
    </row>
    <row r="632" spans="1:1" x14ac:dyDescent="0.25">
      <c r="A632" s="281"/>
    </row>
    <row r="633" spans="1:1" x14ac:dyDescent="0.25">
      <c r="A633" s="281"/>
    </row>
    <row r="634" spans="1:1" x14ac:dyDescent="0.25">
      <c r="A634" s="281"/>
    </row>
    <row r="635" spans="1:1" x14ac:dyDescent="0.25">
      <c r="A635" s="281"/>
    </row>
    <row r="636" spans="1:1" x14ac:dyDescent="0.25">
      <c r="A636" s="281"/>
    </row>
    <row r="637" spans="1:1" x14ac:dyDescent="0.25">
      <c r="A637" s="281"/>
    </row>
    <row r="638" spans="1:1" x14ac:dyDescent="0.25">
      <c r="A638" s="281"/>
    </row>
    <row r="639" spans="1:1" x14ac:dyDescent="0.25">
      <c r="A639" s="281"/>
    </row>
    <row r="640" spans="1:1" x14ac:dyDescent="0.25">
      <c r="A640" s="281"/>
    </row>
    <row r="641" spans="1:1" x14ac:dyDescent="0.25">
      <c r="A641" s="281"/>
    </row>
    <row r="642" spans="1:1" x14ac:dyDescent="0.25">
      <c r="A642" s="281"/>
    </row>
    <row r="643" spans="1:1" x14ac:dyDescent="0.25">
      <c r="A643" s="281"/>
    </row>
    <row r="644" spans="1:1" x14ac:dyDescent="0.25">
      <c r="A644" s="281"/>
    </row>
    <row r="645" spans="1:1" x14ac:dyDescent="0.25">
      <c r="A645" s="281"/>
    </row>
    <row r="646" spans="1:1" x14ac:dyDescent="0.25">
      <c r="A646" s="281"/>
    </row>
    <row r="647" spans="1:1" x14ac:dyDescent="0.25">
      <c r="A647" s="281"/>
    </row>
    <row r="648" spans="1:1" x14ac:dyDescent="0.25">
      <c r="A648" s="281"/>
    </row>
    <row r="649" spans="1:1" x14ac:dyDescent="0.25">
      <c r="A649" s="281"/>
    </row>
    <row r="650" spans="1:1" x14ac:dyDescent="0.25">
      <c r="A650" s="281"/>
    </row>
    <row r="651" spans="1:1" x14ac:dyDescent="0.25">
      <c r="A651" s="281"/>
    </row>
    <row r="652" spans="1:1" x14ac:dyDescent="0.25">
      <c r="A652" s="281"/>
    </row>
    <row r="653" spans="1:1" x14ac:dyDescent="0.25">
      <c r="A653" s="281"/>
    </row>
    <row r="654" spans="1:1" x14ac:dyDescent="0.25">
      <c r="A654" s="281"/>
    </row>
    <row r="655" spans="1:1" x14ac:dyDescent="0.25">
      <c r="A655" s="281"/>
    </row>
    <row r="656" spans="1:1" x14ac:dyDescent="0.25">
      <c r="A656" s="281"/>
    </row>
    <row r="657" spans="1:1" x14ac:dyDescent="0.25">
      <c r="A657" s="281"/>
    </row>
    <row r="658" spans="1:1" x14ac:dyDescent="0.25">
      <c r="A658" s="281"/>
    </row>
    <row r="659" spans="1:1" x14ac:dyDescent="0.25">
      <c r="A659" s="281"/>
    </row>
    <row r="660" spans="1:1" x14ac:dyDescent="0.25">
      <c r="A660" s="281"/>
    </row>
    <row r="661" spans="1:1" x14ac:dyDescent="0.25">
      <c r="A661" s="281"/>
    </row>
    <row r="662" spans="1:1" x14ac:dyDescent="0.25">
      <c r="A662" s="281"/>
    </row>
    <row r="663" spans="1:1" x14ac:dyDescent="0.25">
      <c r="A663" s="281"/>
    </row>
    <row r="664" spans="1:1" x14ac:dyDescent="0.25">
      <c r="A664" s="281"/>
    </row>
    <row r="665" spans="1:1" x14ac:dyDescent="0.25">
      <c r="A665" s="281"/>
    </row>
    <row r="666" spans="1:1" x14ac:dyDescent="0.25">
      <c r="A666" s="281"/>
    </row>
    <row r="667" spans="1:1" x14ac:dyDescent="0.25">
      <c r="A667" s="281"/>
    </row>
    <row r="668" spans="1:1" x14ac:dyDescent="0.25">
      <c r="A668" s="281"/>
    </row>
    <row r="669" spans="1:1" x14ac:dyDescent="0.25">
      <c r="A669" s="281"/>
    </row>
    <row r="670" spans="1:1" x14ac:dyDescent="0.25">
      <c r="A670" s="281"/>
    </row>
    <row r="671" spans="1:1" x14ac:dyDescent="0.25">
      <c r="A671" s="281"/>
    </row>
    <row r="672" spans="1:1" x14ac:dyDescent="0.25">
      <c r="A672" s="281"/>
    </row>
    <row r="673" spans="1:1" x14ac:dyDescent="0.25">
      <c r="A673" s="281"/>
    </row>
    <row r="674" spans="1:1" x14ac:dyDescent="0.25">
      <c r="A674" s="281"/>
    </row>
    <row r="675" spans="1:1" x14ac:dyDescent="0.25">
      <c r="A675" s="281"/>
    </row>
    <row r="676" spans="1:1" x14ac:dyDescent="0.25">
      <c r="A676" s="281"/>
    </row>
    <row r="677" spans="1:1" x14ac:dyDescent="0.25">
      <c r="A677" s="281"/>
    </row>
    <row r="678" spans="1:1" x14ac:dyDescent="0.25">
      <c r="A678" s="281"/>
    </row>
    <row r="679" spans="1:1" x14ac:dyDescent="0.25">
      <c r="A679" s="281"/>
    </row>
    <row r="680" spans="1:1" x14ac:dyDescent="0.25">
      <c r="A680" s="281"/>
    </row>
    <row r="681" spans="1:1" x14ac:dyDescent="0.25">
      <c r="A681" s="281"/>
    </row>
    <row r="682" spans="1:1" x14ac:dyDescent="0.25">
      <c r="A682" s="281"/>
    </row>
    <row r="683" spans="1:1" x14ac:dyDescent="0.25">
      <c r="A683" s="281"/>
    </row>
    <row r="684" spans="1:1" x14ac:dyDescent="0.25">
      <c r="A684" s="281"/>
    </row>
    <row r="685" spans="1:1" x14ac:dyDescent="0.25">
      <c r="A685" s="281"/>
    </row>
    <row r="686" spans="1:1" x14ac:dyDescent="0.25">
      <c r="A686" s="281"/>
    </row>
    <row r="687" spans="1:1" x14ac:dyDescent="0.25">
      <c r="A687" s="281"/>
    </row>
    <row r="688" spans="1:1" x14ac:dyDescent="0.25">
      <c r="A688" s="281"/>
    </row>
    <row r="689" spans="1:1" x14ac:dyDescent="0.25">
      <c r="A689" s="281"/>
    </row>
    <row r="690" spans="1:1" x14ac:dyDescent="0.25">
      <c r="A690" s="281"/>
    </row>
    <row r="691" spans="1:1" x14ac:dyDescent="0.25">
      <c r="A691" s="281"/>
    </row>
    <row r="692" spans="1:1" x14ac:dyDescent="0.25">
      <c r="A692" s="281"/>
    </row>
    <row r="693" spans="1:1" x14ac:dyDescent="0.25">
      <c r="A693" s="281"/>
    </row>
    <row r="694" spans="1:1" x14ac:dyDescent="0.25">
      <c r="A694" s="281"/>
    </row>
    <row r="695" spans="1:1" x14ac:dyDescent="0.25">
      <c r="A695" s="281"/>
    </row>
    <row r="696" spans="1:1" x14ac:dyDescent="0.25">
      <c r="A696" s="281"/>
    </row>
    <row r="697" spans="1:1" x14ac:dyDescent="0.25">
      <c r="A697" s="281"/>
    </row>
    <row r="698" spans="1:1" x14ac:dyDescent="0.25">
      <c r="A698" s="281"/>
    </row>
    <row r="699" spans="1:1" x14ac:dyDescent="0.25">
      <c r="A699" s="281"/>
    </row>
    <row r="700" spans="1:1" x14ac:dyDescent="0.25">
      <c r="A700" s="281"/>
    </row>
    <row r="701" spans="1:1" x14ac:dyDescent="0.25">
      <c r="A701" s="281"/>
    </row>
    <row r="702" spans="1:1" x14ac:dyDescent="0.25">
      <c r="A702" s="281"/>
    </row>
    <row r="703" spans="1:1" x14ac:dyDescent="0.25">
      <c r="A703" s="281"/>
    </row>
    <row r="704" spans="1:1" x14ac:dyDescent="0.25">
      <c r="A704" s="281"/>
    </row>
    <row r="705" spans="1:1" x14ac:dyDescent="0.25">
      <c r="A705" s="281"/>
    </row>
    <row r="706" spans="1:1" x14ac:dyDescent="0.25">
      <c r="A706" s="281"/>
    </row>
    <row r="707" spans="1:1" x14ac:dyDescent="0.25">
      <c r="A707" s="281"/>
    </row>
    <row r="708" spans="1:1" x14ac:dyDescent="0.25">
      <c r="A708" s="281"/>
    </row>
    <row r="709" spans="1:1" x14ac:dyDescent="0.25">
      <c r="A709" s="281"/>
    </row>
    <row r="710" spans="1:1" x14ac:dyDescent="0.25">
      <c r="A710" s="281"/>
    </row>
    <row r="711" spans="1:1" x14ac:dyDescent="0.25">
      <c r="A711" s="281"/>
    </row>
    <row r="712" spans="1:1" x14ac:dyDescent="0.25">
      <c r="A712" s="281"/>
    </row>
    <row r="713" spans="1:1" x14ac:dyDescent="0.25">
      <c r="A713" s="281"/>
    </row>
    <row r="714" spans="1:1" x14ac:dyDescent="0.25">
      <c r="A714" s="281"/>
    </row>
    <row r="715" spans="1:1" x14ac:dyDescent="0.25">
      <c r="A715" s="281"/>
    </row>
    <row r="716" spans="1:1" x14ac:dyDescent="0.25">
      <c r="A716" s="281"/>
    </row>
    <row r="717" spans="1:1" x14ac:dyDescent="0.25">
      <c r="A717" s="281"/>
    </row>
    <row r="718" spans="1:1" x14ac:dyDescent="0.25">
      <c r="A718" s="281"/>
    </row>
    <row r="719" spans="1:1" x14ac:dyDescent="0.25">
      <c r="A719" s="281"/>
    </row>
    <row r="720" spans="1:1" x14ac:dyDescent="0.25">
      <c r="A720" s="281"/>
    </row>
    <row r="721" spans="1:1" x14ac:dyDescent="0.25">
      <c r="A721" s="281"/>
    </row>
    <row r="722" spans="1:1" x14ac:dyDescent="0.25">
      <c r="A722" s="281"/>
    </row>
    <row r="723" spans="1:1" x14ac:dyDescent="0.25">
      <c r="A723" s="281"/>
    </row>
    <row r="724" spans="1:1" x14ac:dyDescent="0.25">
      <c r="A724" s="281"/>
    </row>
    <row r="725" spans="1:1" x14ac:dyDescent="0.25">
      <c r="A725" s="281"/>
    </row>
    <row r="726" spans="1:1" x14ac:dyDescent="0.25">
      <c r="A726" s="281"/>
    </row>
    <row r="727" spans="1:1" x14ac:dyDescent="0.25">
      <c r="A727" s="281"/>
    </row>
    <row r="728" spans="1:1" x14ac:dyDescent="0.25">
      <c r="A728" s="281"/>
    </row>
    <row r="729" spans="1:1" x14ac:dyDescent="0.25">
      <c r="A729" s="281"/>
    </row>
    <row r="730" spans="1:1" x14ac:dyDescent="0.25">
      <c r="A730" s="281"/>
    </row>
    <row r="731" spans="1:1" x14ac:dyDescent="0.25">
      <c r="A731" s="281"/>
    </row>
    <row r="732" spans="1:1" x14ac:dyDescent="0.25">
      <c r="A732" s="281"/>
    </row>
    <row r="733" spans="1:1" x14ac:dyDescent="0.25">
      <c r="A733" s="281"/>
    </row>
    <row r="734" spans="1:1" x14ac:dyDescent="0.25">
      <c r="A734" s="281"/>
    </row>
    <row r="735" spans="1:1" x14ac:dyDescent="0.25">
      <c r="A735" s="281"/>
    </row>
    <row r="736" spans="1:1" x14ac:dyDescent="0.25">
      <c r="A736" s="281"/>
    </row>
  </sheetData>
  <mergeCells count="1">
    <mergeCell ref="C3:F3"/>
  </mergeCells>
  <conditionalFormatting sqref="A1:A1048576">
    <cfRule type="beginsWith" dxfId="216" priority="1" operator="beginsWith" text="Standard: ">
      <formula>LEFT(A1,LEN("Standard: "))="Standard: "</formula>
    </cfRule>
    <cfRule type="beginsWith" dxfId="215" priority="2" operator="beginsWith" text="(blank)">
      <formula>LEFT(A1,LEN("(blank)"))="(blank)"</formula>
    </cfRule>
    <cfRule type="beginsWith" dxfId="214" priority="3" operator="beginsWith" text="3 Low Priority - ">
      <formula>LEFT(A1,LEN("3 Low Priority - "))="3 Low Priority - "</formula>
    </cfRule>
    <cfRule type="beginsWith" dxfId="213" priority="4" operator="beginsWith" text="2 Medium Priority - ">
      <formula>LEFT(A1,LEN("2 Medium Priority - "))="2 Medium Priority - "</formula>
    </cfRule>
    <cfRule type="beginsWith" dxfId="212" priority="5" operator="beginsWith" text="1 High Priority - ">
      <formula>LEFT(A1,LEN("1 High Priority - "))="1 High Priority - "</formula>
    </cfRule>
  </conditionalFormatting>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29"/>
  <sheetViews>
    <sheetView workbookViewId="0">
      <selection activeCell="A4" sqref="A4"/>
    </sheetView>
  </sheetViews>
  <sheetFormatPr defaultRowHeight="15" x14ac:dyDescent="0.25"/>
  <cols>
    <col min="1" max="1" width="81.85546875" customWidth="1"/>
    <col min="2" max="2" width="9.42578125" customWidth="1"/>
    <col min="3" max="6" width="14.140625" customWidth="1"/>
  </cols>
  <sheetData>
    <row r="1" spans="1:6" ht="15.75" thickBot="1" x14ac:dyDescent="0.3"/>
    <row r="2" spans="1:6" ht="30" thickTop="1" thickBot="1" x14ac:dyDescent="0.3">
      <c r="A2" s="463">
        <f>Profile!G9</f>
        <v>0</v>
      </c>
    </row>
    <row r="3" spans="1:6" ht="27" thickTop="1" x14ac:dyDescent="0.4">
      <c r="A3" s="513" t="s">
        <v>1171</v>
      </c>
      <c r="C3" s="783" t="s">
        <v>977</v>
      </c>
      <c r="D3" s="784"/>
      <c r="E3" s="784"/>
      <c r="F3" s="785"/>
    </row>
    <row r="4" spans="1:6" x14ac:dyDescent="0.25">
      <c r="A4" s="455" t="s">
        <v>983</v>
      </c>
      <c r="C4" s="285" t="s">
        <v>504</v>
      </c>
      <c r="D4" s="286" t="s">
        <v>523</v>
      </c>
      <c r="E4" s="287" t="s">
        <v>528</v>
      </c>
      <c r="F4" s="288" t="s">
        <v>961</v>
      </c>
    </row>
    <row r="5" spans="1:6" ht="15.75" thickBot="1" x14ac:dyDescent="0.3">
      <c r="A5" s="456">
        <v>0</v>
      </c>
      <c r="C5" s="289">
        <f>'SAI Mitigation Worksheet'!I23</f>
        <v>9</v>
      </c>
      <c r="D5" s="290">
        <f>'SAI Mitigation Worksheet'!J23</f>
        <v>6</v>
      </c>
      <c r="E5" s="290">
        <f>'SAI Mitigation Worksheet'!K23</f>
        <v>4</v>
      </c>
      <c r="F5" s="291">
        <f>SUM(C5:E5)</f>
        <v>19</v>
      </c>
    </row>
    <row r="6" spans="1:6" ht="15.75" thickTop="1" x14ac:dyDescent="0.25">
      <c r="A6" s="457" t="s">
        <v>759</v>
      </c>
    </row>
    <row r="7" spans="1:6" x14ac:dyDescent="0.25">
      <c r="A7" s="458" t="s">
        <v>312</v>
      </c>
    </row>
    <row r="8" spans="1:6" x14ac:dyDescent="0.25">
      <c r="A8" s="459" t="s">
        <v>1169</v>
      </c>
    </row>
    <row r="9" spans="1:6" x14ac:dyDescent="0.25">
      <c r="A9" s="460" t="s">
        <v>1168</v>
      </c>
    </row>
    <row r="10" spans="1:6" x14ac:dyDescent="0.25">
      <c r="A10" s="461" t="s">
        <v>747</v>
      </c>
    </row>
    <row r="11" spans="1:6" x14ac:dyDescent="0.25">
      <c r="A11" s="457" t="s">
        <v>769</v>
      </c>
    </row>
    <row r="12" spans="1:6" x14ac:dyDescent="0.25">
      <c r="A12" s="458" t="s">
        <v>318</v>
      </c>
    </row>
    <row r="13" spans="1:6" x14ac:dyDescent="0.25">
      <c r="A13" s="459" t="s">
        <v>1169</v>
      </c>
    </row>
    <row r="14" spans="1:6" x14ac:dyDescent="0.25">
      <c r="A14" s="460" t="s">
        <v>1168</v>
      </c>
    </row>
    <row r="15" spans="1:6" x14ac:dyDescent="0.25">
      <c r="A15" s="461" t="s">
        <v>747</v>
      </c>
    </row>
    <row r="16" spans="1:6" x14ac:dyDescent="0.25">
      <c r="A16" s="457" t="s">
        <v>773</v>
      </c>
    </row>
    <row r="17" spans="1:1" x14ac:dyDescent="0.25">
      <c r="A17" s="458" t="s">
        <v>322</v>
      </c>
    </row>
    <row r="18" spans="1:1" x14ac:dyDescent="0.25">
      <c r="A18" s="459" t="s">
        <v>1169</v>
      </c>
    </row>
    <row r="19" spans="1:1" x14ac:dyDescent="0.25">
      <c r="A19" s="460" t="s">
        <v>1168</v>
      </c>
    </row>
    <row r="20" spans="1:1" x14ac:dyDescent="0.25">
      <c r="A20" s="461" t="s">
        <v>747</v>
      </c>
    </row>
    <row r="21" spans="1:1" x14ac:dyDescent="0.25">
      <c r="A21" s="457" t="s">
        <v>776</v>
      </c>
    </row>
    <row r="22" spans="1:1" x14ac:dyDescent="0.25">
      <c r="A22" s="458" t="s">
        <v>325</v>
      </c>
    </row>
    <row r="23" spans="1:1" x14ac:dyDescent="0.25">
      <c r="A23" s="459" t="s">
        <v>1169</v>
      </c>
    </row>
    <row r="24" spans="1:1" x14ac:dyDescent="0.25">
      <c r="A24" s="460" t="s">
        <v>1168</v>
      </c>
    </row>
    <row r="25" spans="1:1" x14ac:dyDescent="0.25">
      <c r="A25" s="461" t="s">
        <v>747</v>
      </c>
    </row>
    <row r="26" spans="1:1" x14ac:dyDescent="0.25">
      <c r="A26" s="457" t="s">
        <v>777</v>
      </c>
    </row>
    <row r="27" spans="1:1" x14ac:dyDescent="0.25">
      <c r="A27" s="458" t="s">
        <v>326</v>
      </c>
    </row>
    <row r="28" spans="1:1" x14ac:dyDescent="0.25">
      <c r="A28" s="459" t="s">
        <v>1169</v>
      </c>
    </row>
    <row r="29" spans="1:1" x14ac:dyDescent="0.25">
      <c r="A29" s="460" t="s">
        <v>1168</v>
      </c>
    </row>
    <row r="30" spans="1:1" x14ac:dyDescent="0.25">
      <c r="A30" s="461" t="s">
        <v>747</v>
      </c>
    </row>
    <row r="31" spans="1:1" x14ac:dyDescent="0.25">
      <c r="A31" s="457" t="s">
        <v>762</v>
      </c>
    </row>
    <row r="32" spans="1:1" x14ac:dyDescent="0.25">
      <c r="A32" s="458" t="s">
        <v>313</v>
      </c>
    </row>
    <row r="33" spans="1:1" x14ac:dyDescent="0.25">
      <c r="A33" s="459" t="s">
        <v>1169</v>
      </c>
    </row>
    <row r="34" spans="1:1" x14ac:dyDescent="0.25">
      <c r="A34" s="460" t="s">
        <v>1168</v>
      </c>
    </row>
    <row r="35" spans="1:1" x14ac:dyDescent="0.25">
      <c r="A35" s="461" t="s">
        <v>747</v>
      </c>
    </row>
    <row r="36" spans="1:1" x14ac:dyDescent="0.25">
      <c r="A36" s="457" t="s">
        <v>763</v>
      </c>
    </row>
    <row r="37" spans="1:1" x14ac:dyDescent="0.25">
      <c r="A37" s="458" t="s">
        <v>558</v>
      </c>
    </row>
    <row r="38" spans="1:1" x14ac:dyDescent="0.25">
      <c r="A38" s="459" t="s">
        <v>1169</v>
      </c>
    </row>
    <row r="39" spans="1:1" x14ac:dyDescent="0.25">
      <c r="A39" s="460" t="s">
        <v>1168</v>
      </c>
    </row>
    <row r="40" spans="1:1" x14ac:dyDescent="0.25">
      <c r="A40" s="461" t="s">
        <v>747</v>
      </c>
    </row>
    <row r="41" spans="1:1" x14ac:dyDescent="0.25">
      <c r="A41" s="457" t="s">
        <v>767</v>
      </c>
    </row>
    <row r="42" spans="1:1" x14ac:dyDescent="0.25">
      <c r="A42" s="458" t="s">
        <v>316</v>
      </c>
    </row>
    <row r="43" spans="1:1" x14ac:dyDescent="0.25">
      <c r="A43" s="459" t="s">
        <v>1169</v>
      </c>
    </row>
    <row r="44" spans="1:1" x14ac:dyDescent="0.25">
      <c r="A44" s="460" t="s">
        <v>1168</v>
      </c>
    </row>
    <row r="45" spans="1:1" x14ac:dyDescent="0.25">
      <c r="A45" s="461" t="s">
        <v>747</v>
      </c>
    </row>
    <row r="46" spans="1:1" x14ac:dyDescent="0.25">
      <c r="A46" s="457" t="s">
        <v>768</v>
      </c>
    </row>
    <row r="47" spans="1:1" x14ac:dyDescent="0.25">
      <c r="A47" s="458" t="s">
        <v>317</v>
      </c>
    </row>
    <row r="48" spans="1:1" x14ac:dyDescent="0.25">
      <c r="A48" s="459" t="s">
        <v>1169</v>
      </c>
    </row>
    <row r="49" spans="1:1" x14ac:dyDescent="0.25">
      <c r="A49" s="460" t="s">
        <v>1168</v>
      </c>
    </row>
    <row r="50" spans="1:1" x14ac:dyDescent="0.25">
      <c r="A50" s="461" t="s">
        <v>747</v>
      </c>
    </row>
    <row r="51" spans="1:1" x14ac:dyDescent="0.25">
      <c r="A51" s="455" t="s">
        <v>982</v>
      </c>
    </row>
    <row r="52" spans="1:1" x14ac:dyDescent="0.25">
      <c r="A52" s="456">
        <v>0</v>
      </c>
    </row>
    <row r="53" spans="1:1" x14ac:dyDescent="0.25">
      <c r="A53" s="457" t="s">
        <v>770</v>
      </c>
    </row>
    <row r="54" spans="1:1" x14ac:dyDescent="0.25">
      <c r="A54" s="458" t="s">
        <v>319</v>
      </c>
    </row>
    <row r="55" spans="1:1" x14ac:dyDescent="0.25">
      <c r="A55" s="459" t="s">
        <v>1169</v>
      </c>
    </row>
    <row r="56" spans="1:1" x14ac:dyDescent="0.25">
      <c r="A56" s="460" t="s">
        <v>1168</v>
      </c>
    </row>
    <row r="57" spans="1:1" x14ac:dyDescent="0.25">
      <c r="A57" s="461" t="s">
        <v>747</v>
      </c>
    </row>
    <row r="58" spans="1:1" x14ac:dyDescent="0.25">
      <c r="A58" s="457" t="s">
        <v>771</v>
      </c>
    </row>
    <row r="59" spans="1:1" x14ac:dyDescent="0.25">
      <c r="A59" s="458" t="s">
        <v>320</v>
      </c>
    </row>
    <row r="60" spans="1:1" x14ac:dyDescent="0.25">
      <c r="A60" s="459" t="s">
        <v>1169</v>
      </c>
    </row>
    <row r="61" spans="1:1" x14ac:dyDescent="0.25">
      <c r="A61" s="460" t="s">
        <v>1168</v>
      </c>
    </row>
    <row r="62" spans="1:1" x14ac:dyDescent="0.25">
      <c r="A62" s="461" t="s">
        <v>747</v>
      </c>
    </row>
    <row r="63" spans="1:1" x14ac:dyDescent="0.25">
      <c r="A63" s="457" t="s">
        <v>772</v>
      </c>
    </row>
    <row r="64" spans="1:1" x14ac:dyDescent="0.25">
      <c r="A64" s="458" t="s">
        <v>321</v>
      </c>
    </row>
    <row r="65" spans="1:1" x14ac:dyDescent="0.25">
      <c r="A65" s="459" t="s">
        <v>1169</v>
      </c>
    </row>
    <row r="66" spans="1:1" x14ac:dyDescent="0.25">
      <c r="A66" s="460" t="s">
        <v>1168</v>
      </c>
    </row>
    <row r="67" spans="1:1" x14ac:dyDescent="0.25">
      <c r="A67" s="461" t="s">
        <v>747</v>
      </c>
    </row>
    <row r="68" spans="1:1" x14ac:dyDescent="0.25">
      <c r="A68" s="457" t="s">
        <v>775</v>
      </c>
    </row>
    <row r="69" spans="1:1" x14ac:dyDescent="0.25">
      <c r="A69" s="458" t="s">
        <v>324</v>
      </c>
    </row>
    <row r="70" spans="1:1" x14ac:dyDescent="0.25">
      <c r="A70" s="459" t="s">
        <v>1169</v>
      </c>
    </row>
    <row r="71" spans="1:1" x14ac:dyDescent="0.25">
      <c r="A71" s="460" t="s">
        <v>1168</v>
      </c>
    </row>
    <row r="72" spans="1:1" x14ac:dyDescent="0.25">
      <c r="A72" s="461" t="s">
        <v>747</v>
      </c>
    </row>
    <row r="73" spans="1:1" x14ac:dyDescent="0.25">
      <c r="A73" s="457" t="s">
        <v>761</v>
      </c>
    </row>
    <row r="74" spans="1:1" x14ac:dyDescent="0.25">
      <c r="A74" s="458" t="s">
        <v>579</v>
      </c>
    </row>
    <row r="75" spans="1:1" x14ac:dyDescent="0.25">
      <c r="A75" s="459" t="s">
        <v>1169</v>
      </c>
    </row>
    <row r="76" spans="1:1" x14ac:dyDescent="0.25">
      <c r="A76" s="460" t="s">
        <v>1168</v>
      </c>
    </row>
    <row r="77" spans="1:1" x14ac:dyDescent="0.25">
      <c r="A77" s="461" t="s">
        <v>747</v>
      </c>
    </row>
    <row r="78" spans="1:1" x14ac:dyDescent="0.25">
      <c r="A78" s="457" t="s">
        <v>764</v>
      </c>
    </row>
    <row r="79" spans="1:1" x14ac:dyDescent="0.25">
      <c r="A79" s="458" t="s">
        <v>311</v>
      </c>
    </row>
    <row r="80" spans="1:1" x14ac:dyDescent="0.25">
      <c r="A80" s="459" t="s">
        <v>1169</v>
      </c>
    </row>
    <row r="81" spans="1:1" x14ac:dyDescent="0.25">
      <c r="A81" s="460" t="s">
        <v>1168</v>
      </c>
    </row>
    <row r="82" spans="1:1" x14ac:dyDescent="0.25">
      <c r="A82" s="461" t="s">
        <v>747</v>
      </c>
    </row>
    <row r="83" spans="1:1" x14ac:dyDescent="0.25">
      <c r="A83" s="455" t="s">
        <v>981</v>
      </c>
    </row>
    <row r="84" spans="1:1" x14ac:dyDescent="0.25">
      <c r="A84" s="456">
        <v>0</v>
      </c>
    </row>
    <row r="85" spans="1:1" x14ac:dyDescent="0.25">
      <c r="A85" s="457" t="s">
        <v>778</v>
      </c>
    </row>
    <row r="86" spans="1:1" x14ac:dyDescent="0.25">
      <c r="A86" s="458" t="s">
        <v>327</v>
      </c>
    </row>
    <row r="87" spans="1:1" x14ac:dyDescent="0.25">
      <c r="A87" s="459" t="s">
        <v>1169</v>
      </c>
    </row>
    <row r="88" spans="1:1" x14ac:dyDescent="0.25">
      <c r="A88" s="460" t="s">
        <v>1168</v>
      </c>
    </row>
    <row r="89" spans="1:1" x14ac:dyDescent="0.25">
      <c r="A89" s="461" t="s">
        <v>747</v>
      </c>
    </row>
    <row r="90" spans="1:1" x14ac:dyDescent="0.25">
      <c r="A90" s="457" t="s">
        <v>779</v>
      </c>
    </row>
    <row r="91" spans="1:1" x14ac:dyDescent="0.25">
      <c r="A91" s="458" t="s">
        <v>328</v>
      </c>
    </row>
    <row r="92" spans="1:1" x14ac:dyDescent="0.25">
      <c r="A92" s="459" t="s">
        <v>1169</v>
      </c>
    </row>
    <row r="93" spans="1:1" x14ac:dyDescent="0.25">
      <c r="A93" s="460" t="s">
        <v>1168</v>
      </c>
    </row>
    <row r="94" spans="1:1" x14ac:dyDescent="0.25">
      <c r="A94" s="461" t="s">
        <v>747</v>
      </c>
    </row>
    <row r="95" spans="1:1" x14ac:dyDescent="0.25">
      <c r="A95" s="457" t="s">
        <v>765</v>
      </c>
    </row>
    <row r="96" spans="1:1" x14ac:dyDescent="0.25">
      <c r="A96" s="458" t="s">
        <v>314</v>
      </c>
    </row>
    <row r="97" spans="1:1" x14ac:dyDescent="0.25">
      <c r="A97" s="459" t="s">
        <v>1169</v>
      </c>
    </row>
    <row r="98" spans="1:1" x14ac:dyDescent="0.25">
      <c r="A98" s="460" t="s">
        <v>1168</v>
      </c>
    </row>
    <row r="99" spans="1:1" x14ac:dyDescent="0.25">
      <c r="A99" s="461" t="s">
        <v>747</v>
      </c>
    </row>
    <row r="100" spans="1:1" x14ac:dyDescent="0.25">
      <c r="A100" s="457" t="s">
        <v>766</v>
      </c>
    </row>
    <row r="101" spans="1:1" x14ac:dyDescent="0.25">
      <c r="A101" s="458" t="s">
        <v>315</v>
      </c>
    </row>
    <row r="102" spans="1:1" x14ac:dyDescent="0.25">
      <c r="A102" s="459" t="s">
        <v>1169</v>
      </c>
    </row>
    <row r="103" spans="1:1" x14ac:dyDescent="0.25">
      <c r="A103" s="460" t="s">
        <v>1168</v>
      </c>
    </row>
    <row r="104" spans="1:1" x14ac:dyDescent="0.25">
      <c r="A104" s="461" t="s">
        <v>747</v>
      </c>
    </row>
    <row r="105" spans="1:1" ht="15.75" thickBot="1" x14ac:dyDescent="0.3">
      <c r="A105" s="462" t="s">
        <v>1170</v>
      </c>
    </row>
    <row r="106" spans="1:1" ht="15.75" thickTop="1" x14ac:dyDescent="0.25"/>
    <row r="108" spans="1:1" ht="15.75" thickBot="1" x14ac:dyDescent="0.3"/>
    <row r="109" spans="1:1" ht="15.75" thickTop="1" x14ac:dyDescent="0.25"/>
    <row r="110" spans="1:1" ht="15.75" thickBot="1" x14ac:dyDescent="0.3"/>
    <row r="111" spans="1:1" ht="15.75" thickTop="1" x14ac:dyDescent="0.25"/>
    <row r="128" ht="15.75" thickBot="1" x14ac:dyDescent="0.3"/>
    <row r="129" ht="15.75" thickTop="1" x14ac:dyDescent="0.25"/>
  </sheetData>
  <mergeCells count="1">
    <mergeCell ref="C3:F3"/>
  </mergeCells>
  <conditionalFormatting sqref="A1:XFD1048576">
    <cfRule type="containsText" dxfId="199" priority="1" operator="containsText" text="3 Low Priority - ">
      <formula>NOT(ISERROR(SEARCH("3 Low Priority - ",A1)))</formula>
    </cfRule>
    <cfRule type="containsText" dxfId="198" priority="2" operator="containsText" text="2 Medium Priority - ">
      <formula>NOT(ISERROR(SEARCH("2 Medium Priority - ",A1)))</formula>
    </cfRule>
    <cfRule type="containsText" dxfId="197" priority="3" operator="containsText" text="Grand Total">
      <formula>NOT(ISERROR(SEARCH("Grand Total",A1)))</formula>
    </cfRule>
    <cfRule type="containsText" dxfId="196" priority="4" operator="containsText" text="(blank)">
      <formula>NOT(ISERROR(SEARCH("(blank)",A1)))</formula>
    </cfRule>
    <cfRule type="containsText" dxfId="195" priority="5" operator="containsText" text="1 High Priority - ">
      <formula>NOT(ISERROR(SEARCH("1 High Priority - ",A1)))</formula>
    </cfRule>
  </conditionalFormatting>
  <pageMargins left="0.7" right="0.7" top="0.75" bottom="0.75" header="0.3" footer="0.3"/>
  <pageSetup orientation="portrait" horizontalDpi="4294967295" verticalDpi="4294967295"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22"/>
  <sheetViews>
    <sheetView workbookViewId="0">
      <selection activeCell="B2" sqref="B2"/>
    </sheetView>
  </sheetViews>
  <sheetFormatPr defaultColWidth="9.140625" defaultRowHeight="15" x14ac:dyDescent="0.25"/>
  <cols>
    <col min="1" max="1" width="39.5703125" style="90" bestFit="1" customWidth="1"/>
    <col min="2" max="18" width="10.7109375" style="90" bestFit="1" customWidth="1"/>
    <col min="19" max="21" width="10.7109375" style="90" customWidth="1"/>
    <col min="22" max="22" width="12.28515625" style="90" bestFit="1" customWidth="1"/>
    <col min="23" max="16384" width="9.140625" style="90"/>
  </cols>
  <sheetData>
    <row r="1" spans="1:22" ht="17.25" thickTop="1" thickBot="1" x14ac:dyDescent="0.3">
      <c r="B1" s="343" t="s">
        <v>1116</v>
      </c>
      <c r="C1" s="344" t="s">
        <v>1117</v>
      </c>
      <c r="D1" s="344" t="s">
        <v>1118</v>
      </c>
      <c r="E1" s="344" t="s">
        <v>1119</v>
      </c>
      <c r="F1" s="344" t="s">
        <v>1120</v>
      </c>
      <c r="G1" s="344" t="s">
        <v>1121</v>
      </c>
      <c r="H1" s="344" t="s">
        <v>1122</v>
      </c>
      <c r="I1" s="344" t="s">
        <v>1123</v>
      </c>
      <c r="J1" s="344" t="s">
        <v>1124</v>
      </c>
      <c r="K1" s="344" t="s">
        <v>1125</v>
      </c>
      <c r="L1" s="344" t="s">
        <v>1126</v>
      </c>
      <c r="M1" s="344" t="s">
        <v>1127</v>
      </c>
      <c r="N1" s="344" t="s">
        <v>1128</v>
      </c>
      <c r="O1" s="344" t="s">
        <v>1129</v>
      </c>
      <c r="P1" s="344" t="s">
        <v>1130</v>
      </c>
      <c r="Q1" s="344" t="s">
        <v>1131</v>
      </c>
      <c r="R1" s="344" t="s">
        <v>1132</v>
      </c>
      <c r="S1" s="344" t="s">
        <v>1141</v>
      </c>
      <c r="T1" s="344" t="s">
        <v>1142</v>
      </c>
      <c r="U1" s="344" t="s">
        <v>1143</v>
      </c>
      <c r="V1" s="345" t="s">
        <v>960</v>
      </c>
    </row>
    <row r="2" spans="1:22" ht="18.75" thickTop="1" x14ac:dyDescent="0.25">
      <c r="A2" s="346" t="s">
        <v>1133</v>
      </c>
      <c r="B2" s="488"/>
      <c r="C2" s="489"/>
      <c r="D2" s="489"/>
      <c r="E2" s="489"/>
      <c r="F2" s="489"/>
      <c r="G2" s="489"/>
      <c r="H2" s="489"/>
      <c r="I2" s="489"/>
      <c r="J2" s="489"/>
      <c r="K2" s="489"/>
      <c r="L2" s="489"/>
      <c r="M2" s="489"/>
      <c r="N2" s="489"/>
      <c r="O2" s="489"/>
      <c r="P2" s="489"/>
      <c r="Q2" s="489"/>
      <c r="R2" s="489"/>
      <c r="S2" s="489"/>
      <c r="T2" s="489"/>
      <c r="U2" s="489"/>
      <c r="V2" s="490"/>
    </row>
    <row r="3" spans="1:22" ht="18.75" thickBot="1" x14ac:dyDescent="0.3">
      <c r="A3" s="347" t="s">
        <v>1134</v>
      </c>
      <c r="B3" s="348"/>
      <c r="C3" s="349"/>
      <c r="D3" s="349"/>
      <c r="E3" s="349"/>
      <c r="F3" s="349"/>
      <c r="G3" s="349"/>
      <c r="H3" s="349"/>
      <c r="I3" s="349"/>
      <c r="J3" s="349"/>
      <c r="K3" s="349"/>
      <c r="L3" s="349"/>
      <c r="M3" s="349"/>
      <c r="N3" s="349"/>
      <c r="O3" s="349"/>
      <c r="P3" s="349"/>
      <c r="Q3" s="349"/>
      <c r="R3" s="349"/>
      <c r="S3" s="349"/>
      <c r="T3" s="349"/>
      <c r="U3" s="349"/>
      <c r="V3" s="112"/>
    </row>
    <row r="4" spans="1:22" ht="15.75" thickTop="1" x14ac:dyDescent="0.25"/>
    <row r="5" spans="1:22" ht="15.75" thickBot="1" x14ac:dyDescent="0.3"/>
    <row r="6" spans="1:22" ht="15.75" thickTop="1" x14ac:dyDescent="0.25">
      <c r="B6" s="786" t="s">
        <v>1135</v>
      </c>
      <c r="C6" s="787"/>
      <c r="D6" s="787"/>
      <c r="E6" s="787"/>
      <c r="F6" s="787"/>
      <c r="G6" s="787"/>
      <c r="H6" s="787"/>
      <c r="I6" s="788"/>
      <c r="L6" s="795" t="s">
        <v>1136</v>
      </c>
      <c r="M6" s="796"/>
      <c r="N6" s="796"/>
      <c r="O6" s="797"/>
    </row>
    <row r="7" spans="1:22" x14ac:dyDescent="0.25">
      <c r="B7" s="789"/>
      <c r="C7" s="790"/>
      <c r="D7" s="790"/>
      <c r="E7" s="790"/>
      <c r="F7" s="790"/>
      <c r="G7" s="790"/>
      <c r="H7" s="790"/>
      <c r="I7" s="791"/>
      <c r="L7" s="798"/>
      <c r="M7" s="799"/>
      <c r="N7" s="799"/>
      <c r="O7" s="800"/>
    </row>
    <row r="8" spans="1:22" ht="15.75" thickBot="1" x14ac:dyDescent="0.3">
      <c r="B8" s="789"/>
      <c r="C8" s="790"/>
      <c r="D8" s="790"/>
      <c r="E8" s="790"/>
      <c r="F8" s="790"/>
      <c r="G8" s="790"/>
      <c r="H8" s="790"/>
      <c r="I8" s="791"/>
      <c r="L8" s="801"/>
      <c r="M8" s="802"/>
      <c r="N8" s="802"/>
      <c r="O8" s="803"/>
    </row>
    <row r="9" spans="1:22" ht="16.5" thickTop="1" thickBot="1" x14ac:dyDescent="0.3">
      <c r="B9" s="789"/>
      <c r="C9" s="790"/>
      <c r="D9" s="790"/>
      <c r="E9" s="790"/>
      <c r="F9" s="790"/>
      <c r="G9" s="790"/>
      <c r="H9" s="790"/>
      <c r="I9" s="791"/>
    </row>
    <row r="10" spans="1:22" ht="15.75" thickTop="1" x14ac:dyDescent="0.25">
      <c r="B10" s="789"/>
      <c r="C10" s="790"/>
      <c r="D10" s="790"/>
      <c r="E10" s="790"/>
      <c r="F10" s="790"/>
      <c r="G10" s="790"/>
      <c r="H10" s="790"/>
      <c r="I10" s="791"/>
      <c r="M10" s="804">
        <v>1</v>
      </c>
      <c r="N10" s="805"/>
    </row>
    <row r="11" spans="1:22" x14ac:dyDescent="0.25">
      <c r="B11" s="789"/>
      <c r="C11" s="790"/>
      <c r="D11" s="790"/>
      <c r="E11" s="790"/>
      <c r="F11" s="790"/>
      <c r="G11" s="790"/>
      <c r="H11" s="790"/>
      <c r="I11" s="791"/>
      <c r="M11" s="806"/>
      <c r="N11" s="807"/>
    </row>
    <row r="12" spans="1:22" x14ac:dyDescent="0.25">
      <c r="B12" s="789"/>
      <c r="C12" s="790"/>
      <c r="D12" s="790"/>
      <c r="E12" s="790"/>
      <c r="F12" s="790"/>
      <c r="G12" s="790"/>
      <c r="H12" s="790"/>
      <c r="I12" s="791"/>
      <c r="M12" s="806"/>
      <c r="N12" s="807"/>
    </row>
    <row r="13" spans="1:22" x14ac:dyDescent="0.25">
      <c r="B13" s="789"/>
      <c r="C13" s="790"/>
      <c r="D13" s="790"/>
      <c r="E13" s="790"/>
      <c r="F13" s="790"/>
      <c r="G13" s="790"/>
      <c r="H13" s="790"/>
      <c r="I13" s="791"/>
      <c r="M13" s="806"/>
      <c r="N13" s="807"/>
    </row>
    <row r="14" spans="1:22" ht="15.75" thickBot="1" x14ac:dyDescent="0.3">
      <c r="B14" s="792"/>
      <c r="C14" s="793"/>
      <c r="D14" s="793"/>
      <c r="E14" s="793"/>
      <c r="F14" s="793"/>
      <c r="G14" s="793"/>
      <c r="H14" s="793"/>
      <c r="I14" s="794"/>
      <c r="M14" s="806"/>
      <c r="N14" s="807"/>
    </row>
    <row r="15" spans="1:22" ht="15.75" thickTop="1" x14ac:dyDescent="0.25">
      <c r="M15" s="806"/>
      <c r="N15" s="807"/>
    </row>
    <row r="16" spans="1:22" ht="15.75" thickBot="1" x14ac:dyDescent="0.3">
      <c r="M16" s="808"/>
      <c r="N16" s="809"/>
    </row>
    <row r="17" spans="2:9" ht="15.75" thickTop="1" x14ac:dyDescent="0.25">
      <c r="B17" s="786" t="s">
        <v>1154</v>
      </c>
      <c r="C17" s="787"/>
      <c r="D17" s="787"/>
      <c r="E17" s="787"/>
      <c r="F17" s="787"/>
      <c r="G17" s="787"/>
      <c r="H17" s="787"/>
      <c r="I17" s="788"/>
    </row>
    <row r="18" spans="2:9" x14ac:dyDescent="0.25">
      <c r="B18" s="789"/>
      <c r="C18" s="790"/>
      <c r="D18" s="790"/>
      <c r="E18" s="790"/>
      <c r="F18" s="790"/>
      <c r="G18" s="790"/>
      <c r="H18" s="790"/>
      <c r="I18" s="791"/>
    </row>
    <row r="19" spans="2:9" x14ac:dyDescent="0.25">
      <c r="B19" s="789"/>
      <c r="C19" s="790"/>
      <c r="D19" s="790"/>
      <c r="E19" s="790"/>
      <c r="F19" s="790"/>
      <c r="G19" s="790"/>
      <c r="H19" s="790"/>
      <c r="I19" s="791"/>
    </row>
    <row r="20" spans="2:9" x14ac:dyDescent="0.25">
      <c r="B20" s="789"/>
      <c r="C20" s="790"/>
      <c r="D20" s="790"/>
      <c r="E20" s="790"/>
      <c r="F20" s="790"/>
      <c r="G20" s="790"/>
      <c r="H20" s="790"/>
      <c r="I20" s="791"/>
    </row>
    <row r="21" spans="2:9" ht="15.75" thickBot="1" x14ac:dyDescent="0.3">
      <c r="B21" s="792"/>
      <c r="C21" s="793"/>
      <c r="D21" s="793"/>
      <c r="E21" s="793"/>
      <c r="F21" s="793"/>
      <c r="G21" s="793"/>
      <c r="H21" s="793"/>
      <c r="I21" s="794"/>
    </row>
    <row r="22" spans="2:9" ht="15.75" thickTop="1" x14ac:dyDescent="0.25"/>
  </sheetData>
  <mergeCells count="4">
    <mergeCell ref="B6:I14"/>
    <mergeCell ref="L6:O8"/>
    <mergeCell ref="M10:N16"/>
    <mergeCell ref="B17:I21"/>
  </mergeCells>
  <conditionalFormatting sqref="B3:U3">
    <cfRule type="cellIs" dxfId="178" priority="1" operator="greaterThan">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Lists'!$C$3:$C$7</xm:f>
          </x14:formula1>
          <xm:sqref>M10:N16</xm:sqref>
        </x14:dataValidation>
        <x14:dataValidation type="list" allowBlank="1" showInputMessage="1" showErrorMessage="1">
          <x14:formula1>
            <xm:f>'Dropdown Lists'!$C$2:$C$7</xm:f>
          </x14:formula1>
          <xm:sqref>B3:U3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E49"/>
  <sheetViews>
    <sheetView zoomScaleNormal="100" zoomScaleSheetLayoutView="100" workbookViewId="0">
      <selection activeCell="B52" sqref="B52"/>
    </sheetView>
  </sheetViews>
  <sheetFormatPr defaultColWidth="9.140625" defaultRowHeight="15.75" x14ac:dyDescent="0.25"/>
  <cols>
    <col min="1" max="1" width="9.140625" style="353"/>
    <col min="2" max="2" width="79.85546875" style="352" bestFit="1" customWidth="1"/>
    <col min="3" max="3" width="18.5703125" style="352" bestFit="1" customWidth="1"/>
    <col min="4" max="4" width="9.140625" style="352"/>
    <col min="5" max="5" width="59.7109375" style="352" customWidth="1"/>
    <col min="6" max="16384" width="9.140625" style="352"/>
  </cols>
  <sheetData>
    <row r="1" spans="1:5" ht="16.5" thickBot="1" x14ac:dyDescent="0.3">
      <c r="A1" s="811" t="s">
        <v>302</v>
      </c>
      <c r="B1" s="811"/>
      <c r="C1" s="811"/>
    </row>
    <row r="2" spans="1:5" ht="19.5" thickTop="1" x14ac:dyDescent="0.25">
      <c r="A2" s="823" t="s">
        <v>0</v>
      </c>
      <c r="B2" s="824"/>
      <c r="C2" s="825"/>
    </row>
    <row r="3" spans="1:5" ht="20.25" customHeight="1" thickBot="1" x14ac:dyDescent="0.3">
      <c r="A3" s="812" t="s">
        <v>1</v>
      </c>
      <c r="B3" s="813"/>
      <c r="C3" s="814"/>
    </row>
    <row r="4" spans="1:5" ht="33" thickTop="1" thickBot="1" x14ac:dyDescent="0.3">
      <c r="A4" s="826" t="s">
        <v>1179</v>
      </c>
      <c r="B4" s="826"/>
      <c r="C4" s="517" t="str">
        <f>Profile!L3</f>
        <v>HMC FY2020 V.1 (October 2019)</v>
      </c>
    </row>
    <row r="5" spans="1:5" ht="16.5" thickTop="1" x14ac:dyDescent="0.25">
      <c r="A5" s="827" t="s">
        <v>10</v>
      </c>
      <c r="B5" s="828"/>
      <c r="C5" s="466">
        <f>Profile!A36</f>
        <v>0</v>
      </c>
    </row>
    <row r="6" spans="1:5" ht="16.5" thickBot="1" x14ac:dyDescent="0.3">
      <c r="A6" s="818" t="s">
        <v>11</v>
      </c>
      <c r="B6" s="819"/>
      <c r="C6" s="467">
        <f>Profile!G5</f>
        <v>0</v>
      </c>
    </row>
    <row r="7" spans="1:5" ht="21.75" thickTop="1" thickBot="1" x14ac:dyDescent="0.3">
      <c r="A7" s="820">
        <f>Profile!G9</f>
        <v>0</v>
      </c>
      <c r="B7" s="821"/>
      <c r="C7" s="822"/>
    </row>
    <row r="8" spans="1:5" ht="17.25" thickTop="1" thickBot="1" x14ac:dyDescent="0.3">
      <c r="A8" s="815"/>
      <c r="B8" s="816"/>
      <c r="C8" s="817"/>
    </row>
    <row r="9" spans="1:5" ht="17.25" thickTop="1" thickBot="1" x14ac:dyDescent="0.3">
      <c r="A9" s="354" t="s">
        <v>310</v>
      </c>
      <c r="B9" s="355" t="s">
        <v>752</v>
      </c>
      <c r="C9" s="260" t="s">
        <v>1138</v>
      </c>
    </row>
    <row r="10" spans="1:5" ht="16.5" thickTop="1" x14ac:dyDescent="0.25">
      <c r="A10" s="468" t="s">
        <v>753</v>
      </c>
      <c r="B10" s="469" t="s">
        <v>499</v>
      </c>
      <c r="C10" s="356">
        <f>Technical!H10</f>
        <v>0</v>
      </c>
    </row>
    <row r="11" spans="1:5" x14ac:dyDescent="0.25">
      <c r="A11" s="470" t="s">
        <v>754</v>
      </c>
      <c r="B11" s="471" t="s">
        <v>498</v>
      </c>
      <c r="C11" s="357">
        <f>Technical!H42</f>
        <v>0</v>
      </c>
    </row>
    <row r="12" spans="1:5" ht="16.5" thickBot="1" x14ac:dyDescent="0.3">
      <c r="A12" s="470" t="s">
        <v>755</v>
      </c>
      <c r="B12" s="471" t="s">
        <v>497</v>
      </c>
      <c r="C12" s="357">
        <f>Technical!H65</f>
        <v>0</v>
      </c>
    </row>
    <row r="13" spans="1:5" ht="19.5" thickTop="1" thickBot="1" x14ac:dyDescent="0.3">
      <c r="A13" s="472" t="s">
        <v>756</v>
      </c>
      <c r="B13" s="473" t="s">
        <v>450</v>
      </c>
      <c r="C13" s="358">
        <f>Technical!H97</f>
        <v>0</v>
      </c>
      <c r="E13" s="464" t="str">
        <f>IF(Profile!$A$12='Dropdown Lists'!$A$15, "WARNING!!!", "This page is used for a")</f>
        <v>This page is used for a</v>
      </c>
    </row>
    <row r="14" spans="1:5" ht="17.25" thickTop="1" thickBot="1" x14ac:dyDescent="0.3">
      <c r="A14" s="354" t="s">
        <v>310</v>
      </c>
      <c r="B14" s="355" t="s">
        <v>309</v>
      </c>
      <c r="C14" s="260" t="s">
        <v>1138</v>
      </c>
      <c r="E14" s="465" t="str">
        <f>IF(Profile!$A$12='Dropdown Lists'!$A$15, "This has been identified as a Targeted BASE Assessment!!!  Use the Targeted SAI Summary tab!!!  (Black tab)", "Normal BASE Assessment")</f>
        <v>Normal BASE Assessment</v>
      </c>
    </row>
    <row r="15" spans="1:5" ht="16.5" thickTop="1" x14ac:dyDescent="0.25">
      <c r="A15" s="359">
        <v>1</v>
      </c>
      <c r="B15" s="360" t="s">
        <v>312</v>
      </c>
      <c r="C15" s="356">
        <f>IF(Technical!E11=0,"N/A",Technical!H11)</f>
        <v>0</v>
      </c>
    </row>
    <row r="16" spans="1:5" x14ac:dyDescent="0.25">
      <c r="A16" s="361">
        <v>2</v>
      </c>
      <c r="B16" s="362" t="s">
        <v>579</v>
      </c>
      <c r="C16" s="357">
        <f>IF(Technical!E15=0,"N/A",Technical!H15)</f>
        <v>0</v>
      </c>
    </row>
    <row r="17" spans="1:3" x14ac:dyDescent="0.25">
      <c r="A17" s="361">
        <v>3</v>
      </c>
      <c r="B17" s="363" t="s">
        <v>313</v>
      </c>
      <c r="C17" s="357">
        <f>IF(Technical!E19=0,"N/A",Technical!H19)</f>
        <v>0</v>
      </c>
    </row>
    <row r="18" spans="1:3" x14ac:dyDescent="0.25">
      <c r="A18" s="361">
        <v>4</v>
      </c>
      <c r="B18" s="363" t="s">
        <v>558</v>
      </c>
      <c r="C18" s="357">
        <f>IF(Technical!E29=0,"N/A",Technical!H29)</f>
        <v>0</v>
      </c>
    </row>
    <row r="19" spans="1:3" x14ac:dyDescent="0.25">
      <c r="A19" s="361">
        <v>5</v>
      </c>
      <c r="B19" s="364" t="s">
        <v>311</v>
      </c>
      <c r="C19" s="357">
        <f>IF(Technical!E32=0,"N/A",Technical!H32)</f>
        <v>0</v>
      </c>
    </row>
    <row r="20" spans="1:3" x14ac:dyDescent="0.25">
      <c r="A20" s="361">
        <v>6</v>
      </c>
      <c r="B20" s="364" t="s">
        <v>314</v>
      </c>
      <c r="C20" s="357">
        <f>IF(Technical!E35=0,"N/A",Technical!H35)</f>
        <v>0</v>
      </c>
    </row>
    <row r="21" spans="1:3" x14ac:dyDescent="0.25">
      <c r="A21" s="361">
        <v>7</v>
      </c>
      <c r="B21" s="364" t="s">
        <v>315</v>
      </c>
      <c r="C21" s="357">
        <f>IF(Technical!E39=0,"N/A",Technical!H39)</f>
        <v>0</v>
      </c>
    </row>
    <row r="22" spans="1:3" x14ac:dyDescent="0.25">
      <c r="A22" s="361">
        <v>8</v>
      </c>
      <c r="B22" s="364" t="s">
        <v>316</v>
      </c>
      <c r="C22" s="357">
        <f>IF(Technical!E43=0,"N/A",Technical!H43)</f>
        <v>0</v>
      </c>
    </row>
    <row r="23" spans="1:3" x14ac:dyDescent="0.25">
      <c r="A23" s="361">
        <v>9</v>
      </c>
      <c r="B23" s="364" t="s">
        <v>317</v>
      </c>
      <c r="C23" s="357">
        <f>IF(Technical!E51=0,"N/A",Technical!H51)</f>
        <v>0</v>
      </c>
    </row>
    <row r="24" spans="1:3" x14ac:dyDescent="0.25">
      <c r="A24" s="361">
        <v>10</v>
      </c>
      <c r="B24" s="364" t="s">
        <v>318</v>
      </c>
      <c r="C24" s="357">
        <f>IF(Technical!E59=0,"N/A",Technical!H59)</f>
        <v>0</v>
      </c>
    </row>
    <row r="25" spans="1:3" x14ac:dyDescent="0.25">
      <c r="A25" s="361">
        <v>11</v>
      </c>
      <c r="B25" s="365" t="s">
        <v>319</v>
      </c>
      <c r="C25" s="357">
        <f>IF(Technical!E66=0,"N/A",Technical!H66)</f>
        <v>0</v>
      </c>
    </row>
    <row r="26" spans="1:3" x14ac:dyDescent="0.25">
      <c r="A26" s="361">
        <v>12</v>
      </c>
      <c r="B26" s="365" t="s">
        <v>320</v>
      </c>
      <c r="C26" s="357">
        <f>IF(Technical!E76=0,"N/A",Technical!H76)</f>
        <v>0</v>
      </c>
    </row>
    <row r="27" spans="1:3" x14ac:dyDescent="0.25">
      <c r="A27" s="361">
        <v>13</v>
      </c>
      <c r="B27" s="365" t="s">
        <v>321</v>
      </c>
      <c r="C27" s="357">
        <f>IF(Technical!E90=0,"N/A",Technical!H90)</f>
        <v>0</v>
      </c>
    </row>
    <row r="28" spans="1:3" x14ac:dyDescent="0.25">
      <c r="A28" s="361">
        <v>14</v>
      </c>
      <c r="B28" s="366" t="s">
        <v>322</v>
      </c>
      <c r="C28" s="357">
        <f>IF(Technical!E98=0,"N/A",Technical!H98)</f>
        <v>0</v>
      </c>
    </row>
    <row r="29" spans="1:3" x14ac:dyDescent="0.25">
      <c r="A29" s="361">
        <v>15</v>
      </c>
      <c r="B29" s="366" t="s">
        <v>323</v>
      </c>
      <c r="C29" s="357" t="str">
        <f>IF(Technical!E109=0,"N/A",Technical!H109)</f>
        <v>N/A</v>
      </c>
    </row>
    <row r="30" spans="1:3" x14ac:dyDescent="0.25">
      <c r="A30" s="361">
        <v>16</v>
      </c>
      <c r="B30" s="366" t="s">
        <v>324</v>
      </c>
      <c r="C30" s="357">
        <f>IF(Technical!E125=0,"N/A",Technical!H125)</f>
        <v>0</v>
      </c>
    </row>
    <row r="31" spans="1:3" x14ac:dyDescent="0.25">
      <c r="A31" s="361">
        <v>17</v>
      </c>
      <c r="B31" s="366" t="s">
        <v>325</v>
      </c>
      <c r="C31" s="357">
        <f>IF(Technical!E131=0,"N/A",Technical!H131)</f>
        <v>0</v>
      </c>
    </row>
    <row r="32" spans="1:3" x14ac:dyDescent="0.25">
      <c r="A32" s="361">
        <v>18</v>
      </c>
      <c r="B32" s="367" t="s">
        <v>326</v>
      </c>
      <c r="C32" s="357">
        <f>IF(Technical!E141=0,"N/A",Technical!H141)</f>
        <v>0</v>
      </c>
    </row>
    <row r="33" spans="1:3" x14ac:dyDescent="0.25">
      <c r="A33" s="361">
        <v>19</v>
      </c>
      <c r="B33" s="367" t="s">
        <v>327</v>
      </c>
      <c r="C33" s="357">
        <f>IF(Technical!E147=0,"N/A",Technical!H147)</f>
        <v>0</v>
      </c>
    </row>
    <row r="34" spans="1:3" ht="16.5" thickBot="1" x14ac:dyDescent="0.3">
      <c r="A34" s="368">
        <v>20</v>
      </c>
      <c r="B34" s="369" t="s">
        <v>328</v>
      </c>
      <c r="C34" s="358">
        <f>IF(Technical!E161=0,"N/A",Technical!H161)</f>
        <v>0</v>
      </c>
    </row>
    <row r="35" spans="1:3" ht="17.25" thickTop="1" thickBot="1" x14ac:dyDescent="0.3">
      <c r="B35" s="370"/>
      <c r="C35" s="371"/>
    </row>
    <row r="36" spans="1:3" ht="17.25" thickTop="1" thickBot="1" x14ac:dyDescent="0.3">
      <c r="B36" s="372" t="s">
        <v>1152</v>
      </c>
      <c r="C36" s="477">
        <f>Technical!H4</f>
        <v>0</v>
      </c>
    </row>
    <row r="37" spans="1:3" ht="17.25" thickTop="1" thickBot="1" x14ac:dyDescent="0.3">
      <c r="B37" s="373"/>
      <c r="C37" s="371"/>
    </row>
    <row r="38" spans="1:3" ht="17.25" thickTop="1" thickBot="1" x14ac:dyDescent="0.3">
      <c r="B38" s="372" t="s">
        <v>1153</v>
      </c>
      <c r="C38" s="477">
        <f>Technical!H6</f>
        <v>0</v>
      </c>
    </row>
    <row r="39" spans="1:3" ht="16.5" thickTop="1" x14ac:dyDescent="0.25"/>
    <row r="41" spans="1:3" x14ac:dyDescent="0.25">
      <c r="A41" s="422" t="s">
        <v>1155</v>
      </c>
      <c r="B41" s="276"/>
      <c r="C41" s="90"/>
    </row>
    <row r="42" spans="1:3" ht="15" x14ac:dyDescent="0.25">
      <c r="A42" s="423"/>
      <c r="B42" s="423"/>
      <c r="C42" s="90"/>
    </row>
    <row r="43" spans="1:3" ht="15" x14ac:dyDescent="0.25">
      <c r="A43" s="424"/>
      <c r="B43" s="425" t="s">
        <v>1156</v>
      </c>
      <c r="C43" s="90"/>
    </row>
    <row r="44" spans="1:3" ht="15" x14ac:dyDescent="0.25">
      <c r="A44" s="424"/>
      <c r="B44" s="425" t="s">
        <v>1157</v>
      </c>
      <c r="C44" s="90"/>
    </row>
    <row r="45" spans="1:3" ht="15" x14ac:dyDescent="0.25">
      <c r="A45" s="424"/>
      <c r="B45" s="425" t="s">
        <v>1158</v>
      </c>
      <c r="C45" s="90"/>
    </row>
    <row r="46" spans="1:3" ht="15" x14ac:dyDescent="0.25">
      <c r="A46" s="423"/>
      <c r="B46" s="423"/>
      <c r="C46" s="90"/>
    </row>
    <row r="47" spans="1:3" ht="15" x14ac:dyDescent="0.25">
      <c r="A47" s="90"/>
      <c r="B47" s="90"/>
      <c r="C47" s="90"/>
    </row>
    <row r="48" spans="1:3" ht="15" x14ac:dyDescent="0.25">
      <c r="A48" s="90"/>
      <c r="B48" s="90"/>
      <c r="C48" s="90"/>
    </row>
    <row r="49" spans="1:3" ht="18" hidden="1" x14ac:dyDescent="0.25">
      <c r="A49" s="810" t="str">
        <f>'Gold Standard Award'!A1</f>
        <v>This Agency Did Not Meet the Requirements of the Gold Standard Award.</v>
      </c>
      <c r="B49" s="810"/>
      <c r="C49" s="810"/>
    </row>
  </sheetData>
  <sheetProtection selectLockedCells="1"/>
  <mergeCells count="9">
    <mergeCell ref="A49:C49"/>
    <mergeCell ref="A1:C1"/>
    <mergeCell ref="A3:C3"/>
    <mergeCell ref="A8:C8"/>
    <mergeCell ref="A6:B6"/>
    <mergeCell ref="A7:C7"/>
    <mergeCell ref="A2:C2"/>
    <mergeCell ref="A4:B4"/>
    <mergeCell ref="A5:B5"/>
  </mergeCells>
  <conditionalFormatting sqref="C36 C15:C34">
    <cfRule type="cellIs" dxfId="177" priority="25" operator="greaterThanOrEqual">
      <formula>0.9</formula>
    </cfRule>
    <cfRule type="cellIs" dxfId="176" priority="26" operator="between">
      <formula>0.7</formula>
      <formula>0.9</formula>
    </cfRule>
    <cfRule type="cellIs" dxfId="175" priority="27" operator="lessThan">
      <formula>0.7</formula>
    </cfRule>
  </conditionalFormatting>
  <conditionalFormatting sqref="C15:C34">
    <cfRule type="containsText" dxfId="174" priority="15" stopIfTrue="1" operator="containsText" text="N/A">
      <formula>NOT(ISERROR(SEARCH("N/A",C15)))</formula>
    </cfRule>
  </conditionalFormatting>
  <conditionalFormatting sqref="C38">
    <cfRule type="cellIs" dxfId="173" priority="12" operator="greaterThanOrEqual">
      <formula>0.9</formula>
    </cfRule>
    <cfRule type="cellIs" dxfId="172" priority="13" operator="between">
      <formula>0.7</formula>
      <formula>0.9</formula>
    </cfRule>
    <cfRule type="cellIs" dxfId="171" priority="14" operator="lessThan">
      <formula>0.7</formula>
    </cfRule>
  </conditionalFormatting>
  <conditionalFormatting sqref="C10:C13">
    <cfRule type="cellIs" dxfId="170" priority="9" operator="greaterThanOrEqual">
      <formula>0.9</formula>
    </cfRule>
    <cfRule type="cellIs" dxfId="169" priority="10" operator="between">
      <formula>0.7</formula>
      <formula>0.9</formula>
    </cfRule>
    <cfRule type="cellIs" dxfId="168" priority="11" operator="lessThan">
      <formula>0.7</formula>
    </cfRule>
  </conditionalFormatting>
  <conditionalFormatting sqref="C10:C13">
    <cfRule type="containsText" dxfId="167" priority="8" stopIfTrue="1" operator="containsText" text="N/A">
      <formula>NOT(ISERROR(SEARCH("N/A",C10)))</formula>
    </cfRule>
  </conditionalFormatting>
  <conditionalFormatting sqref="E13">
    <cfRule type="containsText" dxfId="166" priority="3" operator="containsText" text="WARNING!!!">
      <formula>NOT(ISERROR(SEARCH("WARNING!!!",E13)))</formula>
    </cfRule>
    <cfRule type="containsText" dxfId="165" priority="4" operator="containsText" text="This page is used for a">
      <formula>NOT(ISERROR(SEARCH("This page is used for a",E13)))</formula>
    </cfRule>
    <cfRule type="containsText" dxfId="164" priority="5" operator="containsText" text="WARNING!!!">
      <formula>NOT(ISERROR(SEARCH("WARNING!!!",E13)))</formula>
    </cfRule>
  </conditionalFormatting>
  <conditionalFormatting sqref="A49:C49">
    <cfRule type="beginsWith" dxfId="163" priority="1" operator="beginsWith" text="This Agency Received Scores">
      <formula>LEFT(A49,LEN("This Agency Received Scores"))="This Agency Received Scores"</formula>
    </cfRule>
    <cfRule type="beginsWith" dxfId="162" priority="2" operator="beginsWith" text="This Agency Did Not Meet">
      <formula>LEFT(A49,LEN("This Agency Did Not Meet"))="This Agency Did Not Meet"</formula>
    </cfRule>
  </conditionalFormatting>
  <pageMargins left="0.7" right="0.7" top="0.75" bottom="0.75" header="0.3" footer="0.3"/>
  <pageSetup scale="84" orientation="portrait" horizontalDpi="4294967292" verticalDpi="4294967292" r:id="rId1"/>
  <headerFooter>
    <oddHeader>&amp;C&amp;"-,Bold"&amp;20&amp;KFF0000SENSITIVE SECURITY INFORMATION</oddHeader>
    <oddFooter>&amp;C&amp;G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9FBD1FF58F94DB7D415D06E803387" ma:contentTypeVersion="6" ma:contentTypeDescription="Create a new document." ma:contentTypeScope="" ma:versionID="d87da8a325d3a912331c7165e7a9afe2">
  <xsd:schema xmlns:xsd="http://www.w3.org/2001/XMLSchema" xmlns:xs="http://www.w3.org/2001/XMLSchema" xmlns:p="http://schemas.microsoft.com/office/2006/metadata/properties" xmlns:ns2="dcc26ded-df53-40e4-b0ec-50f0378640d6" xmlns:ns3="b4b07245-ae5e-4f46-8beb-6f9ce3b587d9" targetNamespace="http://schemas.microsoft.com/office/2006/metadata/properties" ma:root="true" ma:fieldsID="a579cabd9965238bcbdd03064b6085d4" ns2:_="" ns3:_="">
    <xsd:import namespace="dcc26ded-df53-40e4-b0ec-50f0378640d6"/>
    <xsd:import namespace="b4b07245-ae5e-4f46-8beb-6f9ce3b587d9"/>
    <xsd:element name="properties">
      <xsd:complexType>
        <xsd:sequence>
          <xsd:element name="documentManagement">
            <xsd:complexType>
              <xsd:all>
                <xsd:element ref="ns2:_dlc_DocId" minOccurs="0"/>
                <xsd:element ref="ns2:_dlc_DocIdUrl" minOccurs="0"/>
                <xsd:element ref="ns2:_dlc_DocIdPersistId" minOccurs="0"/>
                <xsd:element ref="ns3:Col_x002e__x0020_Yr_x002e_" minOccurs="0"/>
                <xsd:element ref="ns3:Type_x0020_of_x0020_Request"/>
                <xsd:element ref="ns3:Doc_x002e__x0020_Type" minOccurs="0"/>
                <xsd:element ref="ns3:Reviewer_x0020_Cmt_x0028_s_x0029_" minOccurs="0"/>
                <xsd:element ref="ns3:Prog_x002e__x0020_Office" minOccurs="0"/>
                <xsd:element ref="ns3:Other_x0020_Ac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26ded-df53-40e4-b0ec-50f0378640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b07245-ae5e-4f46-8beb-6f9ce3b587d9" elementFormDefault="qualified">
    <xsd:import namespace="http://schemas.microsoft.com/office/2006/documentManagement/types"/>
    <xsd:import namespace="http://schemas.microsoft.com/office/infopath/2007/PartnerControls"/>
    <xsd:element name="Col_x002e__x0020_Yr_x002e_" ma:index="11" nillable="true" ma:displayName="Col. Yr." ma:default="FY19" ma:format="Dropdown" ma:internalName="Col_x002e__x0020_Yr_x002e_">
      <xsd:simpleType>
        <xsd:union memberTypes="dms:Text">
          <xsd:simpleType>
            <xsd:restriction base="dms:Choice">
              <xsd:enumeration value="FY19"/>
              <xsd:enumeration value="FY20"/>
              <xsd:enumeration value="FY21"/>
              <xsd:enumeration value="FY22"/>
            </xsd:restriction>
          </xsd:simpleType>
        </xsd:union>
      </xsd:simpleType>
    </xsd:element>
    <xsd:element name="Type_x0020_of_x0020_Request" ma:index="12" ma:displayName="Request Type" ma:default="EXT" ma:format="Dropdown" ma:internalName="Type_x0020_of_x0020_Request">
      <xsd:simpleType>
        <xsd:union memberTypes="dms:Text">
          <xsd:simpleType>
            <xsd:restriction base="dms:Choice">
              <xsd:enumeration value="EXT"/>
              <xsd:enumeration value="REV"/>
              <xsd:enumeration value="Gen. IC"/>
              <xsd:enumeration value="83C"/>
            </xsd:restriction>
          </xsd:simpleType>
        </xsd:union>
      </xsd:simpleType>
    </xsd:element>
    <xsd:element name="Doc_x002e__x0020_Type" ma:index="13" nillable="true" ma:displayName="Doc. Type" ma:default="N/A" ma:format="Dropdown" ma:internalName="Doc_x002e__x0020_Type">
      <xsd:simpleType>
        <xsd:union memberTypes="dms:Text">
          <xsd:simpleType>
            <xsd:restriction base="dms:Choice">
              <xsd:enumeration value="60DN"/>
              <xsd:enumeration value="30DN"/>
              <xsd:enumeration value="SS Pt. A"/>
              <xsd:enumeration value="SS Pt. B"/>
              <xsd:enumeration value="FR Pub."/>
              <xsd:enumeration value="N/A"/>
              <xsd:enumeration value="Instrument"/>
              <xsd:enumeration value="Screenshot(s)"/>
              <xsd:enumeration value="Instruction"/>
              <xsd:enumeration value="Gen. Appl."/>
              <xsd:enumeration value="PTA"/>
              <xsd:enumeration value="OMB NOA"/>
              <xsd:enumeration value="Auth."/>
              <xsd:enumeration value="SORN"/>
              <xsd:enumeration value="PIA"/>
            </xsd:restriction>
          </xsd:simpleType>
        </xsd:union>
      </xsd:simpleType>
    </xsd:element>
    <xsd:element name="Reviewer_x0020_Cmt_x0028_s_x0029_" ma:index="14" nillable="true" ma:displayName="Reviewer Cmt(s)" ma:internalName="Reviewer_x0020_Cmt_x0028_s_x0029_">
      <xsd:simpleType>
        <xsd:restriction base="dms:Text">
          <xsd:maxLength value="255"/>
        </xsd:restriction>
      </xsd:simpleType>
    </xsd:element>
    <xsd:element name="Prog_x002e__x0020_Office" ma:index="15" nillable="true" ma:displayName="Prog. Office" ma:default="N/A" ma:format="Dropdown" ma:internalName="Prog_x002e__x0020_Office">
      <xsd:simpleType>
        <xsd:union memberTypes="dms:Text">
          <xsd:simpleType>
            <xsd:restriction base="dms:Choice">
              <xsd:enumeration value="SPIE"/>
              <xsd:enumeration value="LE/FAMS"/>
              <xsd:enumeration value="I&amp;A"/>
              <xsd:enumeration value="T&amp;D"/>
              <xsd:enumeration value="CFO"/>
              <xsd:enumeration value="HC"/>
              <xsd:enumeration value="IT"/>
              <xsd:enumeration value="CRL/OTE"/>
              <xsd:enumeration value="RCA"/>
              <xsd:enumeration value="SEC. OPs."/>
              <xsd:enumeration value="N/A"/>
            </xsd:restriction>
          </xsd:simpleType>
        </xsd:union>
      </xsd:simpleType>
    </xsd:element>
    <xsd:element name="Other_x0020_Actions" ma:index="16" nillable="true" ma:displayName="Other Actions" ma:default="Legacy" ma:internalName="Other_x0020_Actions">
      <xsd:complexType>
        <xsd:complexContent>
          <xsd:extension base="dms:MultiChoice">
            <xsd:sequence>
              <xsd:element name="Value" maxOccurs="unbounded" minOccurs="0" nillable="true">
                <xsd:simpleType>
                  <xsd:restriction base="dms:Choice">
                    <xsd:enumeration value="PO Review"/>
                    <xsd:enumeration value="EAB Review"/>
                    <xsd:enumeration value="OCC Review"/>
                    <xsd:enumeration value="DocTracker"/>
                    <xsd:enumeration value="OCC Admin"/>
                    <xsd:enumeration value="Legacy"/>
                    <xsd:enumeration value="ROCIS"/>
                    <xsd:enumeration value="DHS Privacy"/>
                    <xsd:enumeration value="TSA Privacy"/>
                    <xsd:enumeration value="Fed. Reg."/>
                    <xsd:enumeration value="PO/EAB Review"/>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Projec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documentManagement>
    <Prog_x002e__x0020_Office xmlns="b4b07245-ae5e-4f46-8beb-6f9ce3b587d9">N/A</Prog_x002e__x0020_Office>
    <Type_x0020_of_x0020_Request xmlns="b4b07245-ae5e-4f46-8beb-6f9ce3b587d9">EXT</Type_x0020_of_x0020_Request>
    <Col_x002e__x0020_Yr_x002e_ xmlns="b4b07245-ae5e-4f46-8beb-6f9ce3b587d9">FY19</Col_x002e__x0020_Yr_x002e_>
    <Reviewer_x0020_Cmt_x0028_s_x0029_ xmlns="b4b07245-ae5e-4f46-8beb-6f9ce3b587d9" xsi:nil="true"/>
    <Doc_x002e__x0020_Type xmlns="b4b07245-ae5e-4f46-8beb-6f9ce3b587d9">N/A</Doc_x002e__x0020_Type>
    <Other_x0020_Actions xmlns="b4b07245-ae5e-4f46-8beb-6f9ce3b587d9">
      <Value>Legacy</Value>
    </Other_x0020_Actions>
    <_dlc_DocId xmlns="dcc26ded-df53-40e4-b0ec-50f0378640d6">2MNXFYDWMX7Y-59266938-269</_dlc_DocId>
    <_dlc_DocIdUrl xmlns="dcc26ded-df53-40e4-b0ec-50f0378640d6">
      <Url>https://office.ishare.tsa.dhs.gov/sites/oit/bmo/pra/_layouts/15/DocIdRedir.aspx?ID=2MNXFYDWMX7Y-59266938-269</Url>
      <Description>2MNXFYDWMX7Y-59266938-269</Description>
    </_dlc_DocIdUrl>
  </documentManagement>
</p:properties>
</file>

<file path=customXml/itemProps1.xml><?xml version="1.0" encoding="utf-8"?>
<ds:datastoreItem xmlns:ds="http://schemas.openxmlformats.org/officeDocument/2006/customXml" ds:itemID="{C0690EEA-36AA-43E3-9205-0608120FF8AA}">
  <ds:schemaRefs>
    <ds:schemaRef ds:uri="http://schemas.microsoft.com/sharepoint/events"/>
  </ds:schemaRefs>
</ds:datastoreItem>
</file>

<file path=customXml/itemProps2.xml><?xml version="1.0" encoding="utf-8"?>
<ds:datastoreItem xmlns:ds="http://schemas.openxmlformats.org/officeDocument/2006/customXml" ds:itemID="{4A3A08D2-E890-4400-AD94-F0D9C6DB3E2E}">
  <ds:schemaRefs>
    <ds:schemaRef ds:uri="http://schemas.microsoft.com/office/2006/metadata/longProperties"/>
  </ds:schemaRefs>
</ds:datastoreItem>
</file>

<file path=customXml/itemProps3.xml><?xml version="1.0" encoding="utf-8"?>
<ds:datastoreItem xmlns:ds="http://schemas.openxmlformats.org/officeDocument/2006/customXml" ds:itemID="{13C256C7-C119-4814-B4E2-D6561F93E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26ded-df53-40e4-b0ec-50f0378640d6"/>
    <ds:schemaRef ds:uri="b4b07245-ae5e-4f46-8beb-6f9ce3b587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DA1C30-12E1-4F54-A3EA-012CD5142F5B}">
  <ds:schemaRefs>
    <ds:schemaRef ds:uri="http://schemas.microsoft.com/sharepoint/v3/contenttype/forms"/>
  </ds:schemaRefs>
</ds:datastoreItem>
</file>

<file path=customXml/itemProps5.xml><?xml version="1.0" encoding="utf-8"?>
<ds:datastoreItem xmlns:ds="http://schemas.openxmlformats.org/officeDocument/2006/customXml" ds:itemID="{24FCA28B-AD5B-4367-AA81-20F6D557097B}">
  <ds:schemaRefs>
    <ds:schemaRef ds:uri="http://schemas.microsoft.com/office/2006/documentManagement/types"/>
    <ds:schemaRef ds:uri="b4b07245-ae5e-4f46-8beb-6f9ce3b587d9"/>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dcc26ded-df53-40e4-b0ec-50f0378640d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9</vt:i4>
      </vt:variant>
    </vt:vector>
  </HeadingPairs>
  <TitlesOfParts>
    <vt:vector size="31" baseType="lpstr">
      <vt:lpstr>SSI Coversheet</vt:lpstr>
      <vt:lpstr>Scoring Guidance</vt:lpstr>
      <vt:lpstr>Profile</vt:lpstr>
      <vt:lpstr>Checklist</vt:lpstr>
      <vt:lpstr>Additional Information</vt:lpstr>
      <vt:lpstr>Question Mitigation Priorities</vt:lpstr>
      <vt:lpstr>SAI Mitigation Priorities</vt:lpstr>
      <vt:lpstr>Previous BASE Implementation</vt:lpstr>
      <vt:lpstr>Comprehensive Summary</vt:lpstr>
      <vt:lpstr>Comprehensive Charting</vt:lpstr>
      <vt:lpstr>PRA Burden Statement</vt:lpstr>
      <vt:lpstr>Gold Standard Award</vt:lpstr>
      <vt:lpstr>Technical</vt:lpstr>
      <vt:lpstr>Weights</vt:lpstr>
      <vt:lpstr>Data String</vt:lpstr>
      <vt:lpstr>BASE Participant Averages</vt:lpstr>
      <vt:lpstr>Question Mitigation Worksheet</vt:lpstr>
      <vt:lpstr>Dropdown Lists</vt:lpstr>
      <vt:lpstr>Targeted SAI Summary</vt:lpstr>
      <vt:lpstr>Targeted SAI Charting</vt:lpstr>
      <vt:lpstr>SAI Mitigation Worksheet</vt:lpstr>
      <vt:lpstr>Targeted SAI Comparison</vt:lpstr>
      <vt:lpstr>'Additional Information'!Print_Area</vt:lpstr>
      <vt:lpstr>Checklist!Print_Area</vt:lpstr>
      <vt:lpstr>'Comprehensive Charting'!Print_Area</vt:lpstr>
      <vt:lpstr>'Comprehensive Summary'!Print_Area</vt:lpstr>
      <vt:lpstr>Profile!Print_Area</vt:lpstr>
      <vt:lpstr>'Scoring Guidance'!Print_Area</vt:lpstr>
      <vt:lpstr>'Targeted SAI Charting'!Print_Area</vt:lpstr>
      <vt:lpstr>'Targeted SAI Comparison'!Print_Area</vt:lpstr>
      <vt:lpstr>'Targeted SAI Summary'!Print_Area</vt:lpstr>
    </vt:vector>
  </TitlesOfParts>
  <Company>Transportation Security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 Form Template EXCEL</dc:title>
  <dc:creator>troy.manigault</dc:creator>
  <cp:lastModifiedBy>Christina A. Walsh</cp:lastModifiedBy>
  <cp:lastPrinted>2016-09-29T17:42:58Z</cp:lastPrinted>
  <dcterms:created xsi:type="dcterms:W3CDTF">2011-03-24T16:21:15Z</dcterms:created>
  <dcterms:modified xsi:type="dcterms:W3CDTF">2019-11-01T18:14:04Z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
    <vt:lpwstr>Document</vt:lpwstr>
  </property>
  <property fmtid="{D5CDD505-2E9C-101B-9397-08002B2CF9AE}" pid="4" name="PublishingExpirationDate">
    <vt:lpwstr/>
  </property>
  <property fmtid="{D5CDD505-2E9C-101B-9397-08002B2CF9AE}" pid="5" name="PublishingStartDate">
    <vt:lpwstr/>
  </property>
  <property fmtid="{D5CDD505-2E9C-101B-9397-08002B2CF9AE}" pid="6" name="SSI">
    <vt:lpwstr/>
  </property>
  <property fmtid="{D5CDD505-2E9C-101B-9397-08002B2CF9AE}" pid="7" name="ContentTypeId">
    <vt:lpwstr>0x01010051E9FBD1FF58F94DB7D415D06E803387</vt:lpwstr>
  </property>
  <property fmtid="{D5CDD505-2E9C-101B-9397-08002B2CF9AE}" pid="8" name="_dlc_DocIdItemGuid">
    <vt:lpwstr>85976798-a144-49f7-b5dd-c68a3571b8de</vt:lpwstr>
  </property>
</Properties>
</file>