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H:\CCD\ICR\ICR 1695.11 NRSI Cert\Second FR Notice\Forms\sent to the docket\"/>
    </mc:Choice>
  </mc:AlternateContent>
  <xr:revisionPtr revIDLastSave="0" documentId="13_ncr:1_{A8D109D6-7B80-456F-A621-F17808E9E3D7}" xr6:coauthVersionLast="41" xr6:coauthVersionMax="41" xr10:uidLastSave="{00000000-0000-0000-0000-000000000000}"/>
  <bookViews>
    <workbookView xWindow="19080" yWindow="555" windowWidth="19440" windowHeight="15000" activeTab="1" xr2:uid="{00000000-000D-0000-FFFF-FFFF00000000}"/>
  </bookViews>
  <sheets>
    <sheet name="Instructions" sheetId="10" r:id="rId1"/>
    <sheet name="Submission Template" sheetId="1" r:id="rId2"/>
    <sheet name="Calculations" sheetId="8" r:id="rId3"/>
    <sheet name="Notes" sheetId="11" r:id="rId4"/>
  </sheets>
  <definedNames>
    <definedName name="canbeinvalid">'Submission Template'!$AY$34:$AY$35</definedName>
    <definedName name="final">'Submission Template'!$AT$50:$AT$51</definedName>
    <definedName name="_xlnm.Print_Area" localSheetId="2">Calculations!$A$1:$AK$129</definedName>
    <definedName name="_xlnm.Print_Area" localSheetId="0">Instructions!$B$1:$S$190</definedName>
    <definedName name="_xlnm.Print_Area" localSheetId="3">Notes!$B$1:$O$71</definedName>
    <definedName name="_xlnm.Print_Area" localSheetId="1">'Submission Template'!$A$1:$AC$125</definedName>
    <definedName name="RESULTTYPE">'Submission Template'!$AR$50:$AR$51</definedName>
    <definedName name="YESNO">'Submission Template'!$AU$39:$AU$40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3" i="1" l="1"/>
  <c r="P26" i="1" l="1"/>
  <c r="U29" i="1" l="1"/>
  <c r="AV34" i="1"/>
  <c r="AU34" i="1"/>
  <c r="AU36" i="1" l="1"/>
  <c r="AQ123" i="1" l="1"/>
  <c r="AQ122" i="1"/>
  <c r="AQ121" i="1"/>
  <c r="AQ120" i="1"/>
  <c r="AQ119" i="1"/>
  <c r="AQ118" i="1"/>
  <c r="AQ117" i="1"/>
  <c r="AQ116" i="1"/>
  <c r="AQ115" i="1"/>
  <c r="AQ114" i="1"/>
  <c r="AQ113" i="1"/>
  <c r="AQ112" i="1"/>
  <c r="AQ111" i="1"/>
  <c r="AQ110" i="1"/>
  <c r="AQ109" i="1"/>
  <c r="AQ108" i="1"/>
  <c r="AQ107" i="1"/>
  <c r="AQ106" i="1"/>
  <c r="AQ105" i="1"/>
  <c r="AQ104" i="1"/>
  <c r="AQ103" i="1"/>
  <c r="AQ102" i="1"/>
  <c r="AQ101" i="1"/>
  <c r="AQ100" i="1"/>
  <c r="AQ99" i="1"/>
  <c r="AQ98" i="1"/>
  <c r="AQ97" i="1"/>
  <c r="AQ96" i="1"/>
  <c r="AQ95" i="1"/>
  <c r="AQ94" i="1"/>
  <c r="AQ93" i="1"/>
  <c r="AQ92" i="1"/>
  <c r="AQ91" i="1"/>
  <c r="AQ90" i="1"/>
  <c r="AQ89" i="1"/>
  <c r="AQ88" i="1"/>
  <c r="AQ87" i="1"/>
  <c r="AQ86" i="1"/>
  <c r="AQ85" i="1"/>
  <c r="AQ84" i="1"/>
  <c r="AQ83" i="1"/>
  <c r="AQ82" i="1"/>
  <c r="AQ81" i="1"/>
  <c r="AQ80" i="1"/>
  <c r="AQ79" i="1"/>
  <c r="AQ78" i="1"/>
  <c r="AQ77" i="1"/>
  <c r="AQ76" i="1"/>
  <c r="AQ75" i="1"/>
  <c r="AQ74" i="1"/>
  <c r="AQ73" i="1"/>
  <c r="AQ72" i="1"/>
  <c r="AQ71" i="1"/>
  <c r="AQ70" i="1"/>
  <c r="AQ69" i="1"/>
  <c r="AQ68" i="1"/>
  <c r="AQ67" i="1"/>
  <c r="AQ66" i="1"/>
  <c r="AQ65" i="1"/>
  <c r="AQ64" i="1"/>
  <c r="AQ63" i="1"/>
  <c r="AQ62" i="1"/>
  <c r="AQ61" i="1"/>
  <c r="AQ60" i="1"/>
  <c r="AQ59" i="1"/>
  <c r="AQ58" i="1"/>
  <c r="AQ57" i="1"/>
  <c r="AQ56" i="1"/>
  <c r="AQ55" i="1"/>
  <c r="AQ54" i="1"/>
  <c r="AQ53" i="1"/>
  <c r="AQ52" i="1"/>
  <c r="AQ51" i="1"/>
  <c r="AQ50" i="1"/>
  <c r="AQ49" i="1"/>
  <c r="AQ48" i="1"/>
  <c r="AQ47" i="1"/>
  <c r="AQ46" i="1"/>
  <c r="AQ45" i="1"/>
  <c r="AQ44" i="1"/>
  <c r="AQ43" i="1"/>
  <c r="AQ42" i="1"/>
  <c r="AQ41" i="1"/>
  <c r="AQ40" i="1"/>
  <c r="AQ39" i="1"/>
  <c r="AQ38" i="1"/>
  <c r="AQ37" i="1"/>
  <c r="AQ36" i="1"/>
  <c r="AQ35" i="1"/>
  <c r="AP123" i="1"/>
  <c r="AP122" i="1"/>
  <c r="AP121" i="1"/>
  <c r="AP120" i="1"/>
  <c r="AP119" i="1"/>
  <c r="AP118" i="1"/>
  <c r="AP117" i="1"/>
  <c r="AP116" i="1"/>
  <c r="AP115" i="1"/>
  <c r="AP114" i="1"/>
  <c r="AP113" i="1"/>
  <c r="AP112" i="1"/>
  <c r="AP111" i="1"/>
  <c r="AP110" i="1"/>
  <c r="AP109" i="1"/>
  <c r="AP108" i="1"/>
  <c r="AP107" i="1"/>
  <c r="AP106" i="1"/>
  <c r="AP105" i="1"/>
  <c r="AP104" i="1"/>
  <c r="AP103" i="1"/>
  <c r="AP102" i="1"/>
  <c r="AP101" i="1"/>
  <c r="AP100" i="1"/>
  <c r="AP99" i="1"/>
  <c r="AP98" i="1"/>
  <c r="AP97" i="1"/>
  <c r="AP96" i="1"/>
  <c r="AP95" i="1"/>
  <c r="AP94" i="1"/>
  <c r="AP93" i="1"/>
  <c r="AP92" i="1"/>
  <c r="AP91" i="1"/>
  <c r="AP90" i="1"/>
  <c r="AP89" i="1"/>
  <c r="AP88" i="1"/>
  <c r="AP87" i="1"/>
  <c r="AP86" i="1"/>
  <c r="AP85" i="1"/>
  <c r="AP84" i="1"/>
  <c r="AP83" i="1"/>
  <c r="AP82" i="1"/>
  <c r="AP81" i="1"/>
  <c r="AP80" i="1"/>
  <c r="AP79" i="1"/>
  <c r="AP78" i="1"/>
  <c r="AP77" i="1"/>
  <c r="AP76" i="1"/>
  <c r="AP75" i="1"/>
  <c r="AP74" i="1"/>
  <c r="AP73" i="1"/>
  <c r="AP72" i="1"/>
  <c r="AP71" i="1"/>
  <c r="AP70" i="1"/>
  <c r="AP69" i="1"/>
  <c r="AP68" i="1"/>
  <c r="AP67" i="1"/>
  <c r="AP66" i="1"/>
  <c r="AP65" i="1"/>
  <c r="AP64" i="1"/>
  <c r="AP63" i="1"/>
  <c r="AP62" i="1"/>
  <c r="AP61" i="1"/>
  <c r="AP60" i="1"/>
  <c r="AP59" i="1"/>
  <c r="AP58" i="1"/>
  <c r="AP57" i="1"/>
  <c r="AP56" i="1"/>
  <c r="AP55" i="1"/>
  <c r="AP54" i="1"/>
  <c r="AP53" i="1"/>
  <c r="AP52" i="1"/>
  <c r="AP51" i="1"/>
  <c r="AP50" i="1"/>
  <c r="AP49" i="1"/>
  <c r="AP48" i="1"/>
  <c r="AP47" i="1"/>
  <c r="AP46" i="1"/>
  <c r="AP45" i="1"/>
  <c r="AP44" i="1"/>
  <c r="AP43" i="1"/>
  <c r="AP42" i="1"/>
  <c r="AP41" i="1"/>
  <c r="AP40" i="1"/>
  <c r="AP39" i="1"/>
  <c r="AP38" i="1"/>
  <c r="AP37" i="1"/>
  <c r="AP36" i="1"/>
  <c r="AP35" i="1"/>
  <c r="AO123" i="1"/>
  <c r="AO122" i="1"/>
  <c r="AO121" i="1"/>
  <c r="AO120" i="1"/>
  <c r="AO119" i="1"/>
  <c r="AO118" i="1"/>
  <c r="AO117" i="1"/>
  <c r="AO116" i="1"/>
  <c r="AO115" i="1"/>
  <c r="AO114" i="1"/>
  <c r="AO113" i="1"/>
  <c r="AO112" i="1"/>
  <c r="AO111" i="1"/>
  <c r="AO110" i="1"/>
  <c r="AO109" i="1"/>
  <c r="AO108" i="1"/>
  <c r="AO107" i="1"/>
  <c r="AO106" i="1"/>
  <c r="AO105" i="1"/>
  <c r="AO104" i="1"/>
  <c r="AO103" i="1"/>
  <c r="AO102" i="1"/>
  <c r="AO101" i="1"/>
  <c r="AO100" i="1"/>
  <c r="AO99" i="1"/>
  <c r="AO98" i="1"/>
  <c r="AO97" i="1"/>
  <c r="AO96" i="1"/>
  <c r="AO95" i="1"/>
  <c r="AO94" i="1"/>
  <c r="AO93" i="1"/>
  <c r="AO92" i="1"/>
  <c r="AO91" i="1"/>
  <c r="AO90" i="1"/>
  <c r="AO89" i="1"/>
  <c r="AO88" i="1"/>
  <c r="AO87" i="1"/>
  <c r="AO86" i="1"/>
  <c r="AO85" i="1"/>
  <c r="AO84" i="1"/>
  <c r="AO83" i="1"/>
  <c r="AO82" i="1"/>
  <c r="AO81" i="1"/>
  <c r="AO80" i="1"/>
  <c r="AO79" i="1"/>
  <c r="AO78" i="1"/>
  <c r="AO77" i="1"/>
  <c r="AO76" i="1"/>
  <c r="AO75" i="1"/>
  <c r="AO74" i="1"/>
  <c r="AO73" i="1"/>
  <c r="AO72" i="1"/>
  <c r="AO71" i="1"/>
  <c r="AO70" i="1"/>
  <c r="AO69" i="1"/>
  <c r="AO68" i="1"/>
  <c r="AO67" i="1"/>
  <c r="AO66" i="1"/>
  <c r="AO65" i="1"/>
  <c r="AO64" i="1"/>
  <c r="AO63" i="1"/>
  <c r="AO62" i="1"/>
  <c r="AO61" i="1"/>
  <c r="AO60" i="1"/>
  <c r="AO59" i="1"/>
  <c r="AO58" i="1"/>
  <c r="AO57" i="1"/>
  <c r="AO56" i="1"/>
  <c r="AO55" i="1"/>
  <c r="AO54" i="1"/>
  <c r="AO53" i="1"/>
  <c r="AO52" i="1"/>
  <c r="AO51" i="1"/>
  <c r="AO50" i="1"/>
  <c r="AO49" i="1"/>
  <c r="AO48" i="1"/>
  <c r="AO47" i="1"/>
  <c r="AO46" i="1"/>
  <c r="AO45" i="1"/>
  <c r="AO44" i="1"/>
  <c r="AO43" i="1"/>
  <c r="AO42" i="1"/>
  <c r="AO41" i="1"/>
  <c r="AO40" i="1"/>
  <c r="AO39" i="1"/>
  <c r="AO38" i="1"/>
  <c r="AO37" i="1"/>
  <c r="AO36" i="1"/>
  <c r="AO35" i="1"/>
  <c r="AN123" i="1"/>
  <c r="AN122" i="1"/>
  <c r="AN121" i="1"/>
  <c r="AN120" i="1"/>
  <c r="AN119" i="1"/>
  <c r="AN118" i="1"/>
  <c r="AN117" i="1"/>
  <c r="AN116" i="1"/>
  <c r="AN115" i="1"/>
  <c r="AN114" i="1"/>
  <c r="AN113" i="1"/>
  <c r="AN112" i="1"/>
  <c r="AN111" i="1"/>
  <c r="AN110" i="1"/>
  <c r="AN109" i="1"/>
  <c r="AN108" i="1"/>
  <c r="AN107" i="1"/>
  <c r="AN106" i="1"/>
  <c r="AN105" i="1"/>
  <c r="AN104" i="1"/>
  <c r="AN103" i="1"/>
  <c r="AN102" i="1"/>
  <c r="AN101" i="1"/>
  <c r="AN100" i="1"/>
  <c r="AN99" i="1"/>
  <c r="AN98" i="1"/>
  <c r="AN97" i="1"/>
  <c r="AN96" i="1"/>
  <c r="AN95" i="1"/>
  <c r="AN94" i="1"/>
  <c r="AN93" i="1"/>
  <c r="AN92" i="1"/>
  <c r="AN91" i="1"/>
  <c r="AN90" i="1"/>
  <c r="AN89" i="1"/>
  <c r="AN88" i="1"/>
  <c r="AN87" i="1"/>
  <c r="AN86" i="1"/>
  <c r="AN85" i="1"/>
  <c r="AN84" i="1"/>
  <c r="AN83" i="1"/>
  <c r="AN82" i="1"/>
  <c r="AN81" i="1"/>
  <c r="AN80" i="1"/>
  <c r="AN79" i="1"/>
  <c r="AN78" i="1"/>
  <c r="AN77" i="1"/>
  <c r="AN76" i="1"/>
  <c r="AN75" i="1"/>
  <c r="AN74" i="1"/>
  <c r="AN73" i="1"/>
  <c r="AN72" i="1"/>
  <c r="AN71" i="1"/>
  <c r="AN70" i="1"/>
  <c r="AN69" i="1"/>
  <c r="AN68" i="1"/>
  <c r="AN67" i="1"/>
  <c r="AN66" i="1"/>
  <c r="AN65" i="1"/>
  <c r="AN64" i="1"/>
  <c r="AN63" i="1"/>
  <c r="AN62" i="1"/>
  <c r="AN61" i="1"/>
  <c r="AN60" i="1"/>
  <c r="AN59" i="1"/>
  <c r="AN58" i="1"/>
  <c r="AN57" i="1"/>
  <c r="AN56" i="1"/>
  <c r="AN55" i="1"/>
  <c r="AN54" i="1"/>
  <c r="AN53" i="1"/>
  <c r="AN52" i="1"/>
  <c r="AN51" i="1"/>
  <c r="AN50" i="1"/>
  <c r="AN49" i="1"/>
  <c r="AN48" i="1"/>
  <c r="AN47" i="1"/>
  <c r="AN46" i="1"/>
  <c r="AN45" i="1"/>
  <c r="AN44" i="1"/>
  <c r="AN43" i="1"/>
  <c r="AN42" i="1"/>
  <c r="AN41" i="1"/>
  <c r="AN40" i="1"/>
  <c r="AN39" i="1"/>
  <c r="AN38" i="1"/>
  <c r="AN37" i="1"/>
  <c r="AN36" i="1"/>
  <c r="AN35" i="1"/>
  <c r="AQ34" i="1"/>
  <c r="AP34" i="1"/>
  <c r="AO34" i="1"/>
  <c r="AN34" i="1"/>
  <c r="AX123" i="1"/>
  <c r="AX122" i="1"/>
  <c r="AX121" i="1"/>
  <c r="AX120" i="1"/>
  <c r="AX119" i="1"/>
  <c r="AX118" i="1"/>
  <c r="AX117" i="1"/>
  <c r="AX116" i="1"/>
  <c r="AX115" i="1"/>
  <c r="AX114" i="1"/>
  <c r="AX113" i="1"/>
  <c r="AX112" i="1"/>
  <c r="AX111" i="1"/>
  <c r="AX110" i="1"/>
  <c r="AX109" i="1"/>
  <c r="AX108" i="1"/>
  <c r="AX107" i="1"/>
  <c r="AX106" i="1"/>
  <c r="AX105" i="1"/>
  <c r="AX104" i="1"/>
  <c r="AX103" i="1"/>
  <c r="AX102" i="1"/>
  <c r="AX101" i="1"/>
  <c r="AX100" i="1"/>
  <c r="AX99" i="1"/>
  <c r="AX98" i="1"/>
  <c r="AX97" i="1"/>
  <c r="AX96" i="1"/>
  <c r="AX95" i="1"/>
  <c r="AX94" i="1"/>
  <c r="AX93" i="1"/>
  <c r="AX92" i="1"/>
  <c r="AX91" i="1"/>
  <c r="AX90" i="1"/>
  <c r="AX89" i="1"/>
  <c r="AX88" i="1"/>
  <c r="AX87" i="1"/>
  <c r="AX86" i="1"/>
  <c r="AX85" i="1"/>
  <c r="AX84" i="1"/>
  <c r="AX83" i="1"/>
  <c r="AX82" i="1"/>
  <c r="AX81" i="1"/>
  <c r="AX80" i="1"/>
  <c r="AX79" i="1"/>
  <c r="AX78" i="1"/>
  <c r="AX77" i="1"/>
  <c r="AX76" i="1"/>
  <c r="AX75" i="1"/>
  <c r="AX74" i="1"/>
  <c r="AX73" i="1"/>
  <c r="AX72" i="1"/>
  <c r="AX71" i="1"/>
  <c r="AX70" i="1"/>
  <c r="AX69" i="1"/>
  <c r="AX68" i="1"/>
  <c r="AX67" i="1"/>
  <c r="AX66" i="1"/>
  <c r="AX65" i="1"/>
  <c r="AX64" i="1"/>
  <c r="AX63" i="1"/>
  <c r="AX62" i="1"/>
  <c r="AX61" i="1"/>
  <c r="AX60" i="1"/>
  <c r="AX59" i="1"/>
  <c r="AX58" i="1"/>
  <c r="AX57" i="1"/>
  <c r="AX56" i="1"/>
  <c r="AX55" i="1"/>
  <c r="AX54" i="1"/>
  <c r="AX53" i="1"/>
  <c r="AX52" i="1"/>
  <c r="AX51" i="1"/>
  <c r="AX50" i="1"/>
  <c r="AX49" i="1"/>
  <c r="AX48" i="1"/>
  <c r="AX47" i="1"/>
  <c r="AX46" i="1"/>
  <c r="AX45" i="1"/>
  <c r="AX44" i="1"/>
  <c r="AX43" i="1"/>
  <c r="AX42" i="1"/>
  <c r="AX41" i="1"/>
  <c r="AX40" i="1"/>
  <c r="AX39" i="1"/>
  <c r="AX38" i="1"/>
  <c r="AX37" i="1"/>
  <c r="AX36" i="1"/>
  <c r="AX35" i="1"/>
  <c r="AX34" i="1"/>
  <c r="N35" i="1"/>
  <c r="CH21" i="8"/>
  <c r="U26" i="1"/>
  <c r="K26" i="1"/>
  <c r="CH19" i="8" s="1"/>
  <c r="AV36" i="1" l="1"/>
  <c r="BH21" i="8"/>
  <c r="X123" i="1" l="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G128" i="8" l="1"/>
  <c r="K128" i="8" s="1"/>
  <c r="G122" i="8"/>
  <c r="K122" i="8" s="1"/>
  <c r="G114" i="8"/>
  <c r="K114" i="8" s="1"/>
  <c r="G106" i="8"/>
  <c r="K106" i="8" s="1"/>
  <c r="G98" i="8"/>
  <c r="K98" i="8" s="1"/>
  <c r="G90" i="8"/>
  <c r="K90" i="8" s="1"/>
  <c r="G82" i="8"/>
  <c r="K82" i="8" s="1"/>
  <c r="G74" i="8"/>
  <c r="K74" i="8" s="1"/>
  <c r="G68" i="8"/>
  <c r="K68" i="8" s="1"/>
  <c r="G64" i="8"/>
  <c r="K64" i="8" s="1"/>
  <c r="G60" i="8"/>
  <c r="K60" i="8" s="1"/>
  <c r="G56" i="8"/>
  <c r="K56" i="8" s="1"/>
  <c r="G52" i="8"/>
  <c r="K52" i="8" s="1"/>
  <c r="G48" i="8"/>
  <c r="K48" i="8" s="1"/>
  <c r="G129" i="8"/>
  <c r="K129" i="8" s="1"/>
  <c r="G125" i="8"/>
  <c r="K125" i="8" s="1"/>
  <c r="G121" i="8"/>
  <c r="K121" i="8" s="1"/>
  <c r="G117" i="8"/>
  <c r="K117" i="8" s="1"/>
  <c r="G113" i="8"/>
  <c r="K113" i="8" s="1"/>
  <c r="G109" i="8"/>
  <c r="K109" i="8" s="1"/>
  <c r="G105" i="8"/>
  <c r="K105" i="8" s="1"/>
  <c r="G101" i="8"/>
  <c r="K101" i="8" s="1"/>
  <c r="G97" i="8"/>
  <c r="K97" i="8" s="1"/>
  <c r="G93" i="8"/>
  <c r="K93" i="8" s="1"/>
  <c r="G89" i="8"/>
  <c r="K89" i="8" s="1"/>
  <c r="G85" i="8"/>
  <c r="K85" i="8" s="1"/>
  <c r="G81" i="8"/>
  <c r="K81" i="8" s="1"/>
  <c r="G77" i="8"/>
  <c r="K77" i="8" s="1"/>
  <c r="G73" i="8"/>
  <c r="K73" i="8" s="1"/>
  <c r="G69" i="8"/>
  <c r="K69" i="8" s="1"/>
  <c r="G65" i="8"/>
  <c r="K65" i="8" s="1"/>
  <c r="G61" i="8"/>
  <c r="K61" i="8" s="1"/>
  <c r="G57" i="8"/>
  <c r="K57" i="8" s="1"/>
  <c r="G53" i="8"/>
  <c r="K53" i="8" s="1"/>
  <c r="G49" i="8"/>
  <c r="K49" i="8" s="1"/>
  <c r="BB123" i="1"/>
  <c r="BB122" i="1"/>
  <c r="BB121" i="1"/>
  <c r="BB120" i="1"/>
  <c r="BB119" i="1"/>
  <c r="BB118" i="1"/>
  <c r="BB117" i="1"/>
  <c r="BB116" i="1"/>
  <c r="BB115" i="1"/>
  <c r="BB114" i="1"/>
  <c r="BB113" i="1"/>
  <c r="BB112" i="1"/>
  <c r="BB111" i="1"/>
  <c r="BB110" i="1"/>
  <c r="BB109" i="1"/>
  <c r="BB108" i="1"/>
  <c r="BB107" i="1"/>
  <c r="BB106" i="1"/>
  <c r="BB105" i="1"/>
  <c r="BB104" i="1"/>
  <c r="BB103" i="1"/>
  <c r="BB102" i="1"/>
  <c r="BB101" i="1"/>
  <c r="BB100" i="1"/>
  <c r="BB99" i="1"/>
  <c r="BB98" i="1"/>
  <c r="BB97" i="1"/>
  <c r="BB96" i="1"/>
  <c r="BB95" i="1"/>
  <c r="BB94" i="1"/>
  <c r="BB93" i="1"/>
  <c r="BB92" i="1"/>
  <c r="BB91" i="1"/>
  <c r="BB90" i="1"/>
  <c r="BB89" i="1"/>
  <c r="BB88" i="1"/>
  <c r="BB87" i="1"/>
  <c r="BB86" i="1"/>
  <c r="BB85" i="1"/>
  <c r="BB84" i="1"/>
  <c r="BB83" i="1"/>
  <c r="BB82" i="1"/>
  <c r="BB81" i="1"/>
  <c r="BB80" i="1"/>
  <c r="BB79" i="1"/>
  <c r="BB78" i="1"/>
  <c r="BB77" i="1"/>
  <c r="BB76" i="1"/>
  <c r="BB75" i="1"/>
  <c r="BB74" i="1"/>
  <c r="BB73" i="1"/>
  <c r="BB72" i="1"/>
  <c r="BB71" i="1"/>
  <c r="BB70" i="1"/>
  <c r="BB69" i="1"/>
  <c r="BB68" i="1"/>
  <c r="BB67" i="1"/>
  <c r="BB66" i="1"/>
  <c r="BB65" i="1"/>
  <c r="BB64" i="1"/>
  <c r="BB63" i="1"/>
  <c r="BB62" i="1"/>
  <c r="BB61" i="1"/>
  <c r="BB60" i="1"/>
  <c r="BB59" i="1"/>
  <c r="BB58" i="1"/>
  <c r="BB57" i="1"/>
  <c r="BB56" i="1"/>
  <c r="BB55" i="1"/>
  <c r="BB54" i="1"/>
  <c r="BB53" i="1"/>
  <c r="BB52" i="1"/>
  <c r="BB51" i="1"/>
  <c r="BB50" i="1"/>
  <c r="BB49" i="1"/>
  <c r="BB48" i="1"/>
  <c r="BB47" i="1"/>
  <c r="BB46" i="1"/>
  <c r="BB45" i="1"/>
  <c r="BB44" i="1"/>
  <c r="BB43" i="1"/>
  <c r="BB42" i="1"/>
  <c r="BB41" i="1"/>
  <c r="BB40" i="1"/>
  <c r="BB39" i="1"/>
  <c r="BB38" i="1"/>
  <c r="BB37" i="1"/>
  <c r="BB36" i="1"/>
  <c r="BB35" i="1"/>
  <c r="CB41" i="8"/>
  <c r="BQ123" i="1"/>
  <c r="BQ122" i="1"/>
  <c r="BQ121" i="1"/>
  <c r="BQ120" i="1"/>
  <c r="BQ119" i="1"/>
  <c r="BQ118" i="1"/>
  <c r="BL124" i="8" s="1"/>
  <c r="BQ117" i="1"/>
  <c r="BQ116" i="1"/>
  <c r="BQ115" i="1"/>
  <c r="BQ114" i="1"/>
  <c r="BQ113" i="1"/>
  <c r="BQ112" i="1"/>
  <c r="BQ111" i="1"/>
  <c r="BQ110" i="1"/>
  <c r="BQ109" i="1"/>
  <c r="BQ108" i="1"/>
  <c r="BQ107" i="1"/>
  <c r="BQ106" i="1"/>
  <c r="BQ105" i="1"/>
  <c r="BL111" i="8" s="1"/>
  <c r="BQ104" i="1"/>
  <c r="BQ103" i="1"/>
  <c r="BQ102" i="1"/>
  <c r="BQ101" i="1"/>
  <c r="BQ100" i="1"/>
  <c r="BQ99" i="1"/>
  <c r="BQ98" i="1"/>
  <c r="BL104" i="8" s="1"/>
  <c r="BQ97" i="1"/>
  <c r="BL103" i="8" s="1"/>
  <c r="BQ96" i="1"/>
  <c r="BQ95" i="1"/>
  <c r="BQ94" i="1"/>
  <c r="BL100" i="8" s="1"/>
  <c r="BQ93" i="1"/>
  <c r="BQ92" i="1"/>
  <c r="BQ91" i="1"/>
  <c r="BQ90" i="1"/>
  <c r="BQ89" i="1"/>
  <c r="BQ88" i="1"/>
  <c r="BQ87" i="1"/>
  <c r="BQ86" i="1"/>
  <c r="BQ85" i="1"/>
  <c r="BF91" i="8" s="1"/>
  <c r="BQ84" i="1"/>
  <c r="BQ83" i="1"/>
  <c r="BQ82" i="1"/>
  <c r="BF88" i="8" s="1"/>
  <c r="BQ81" i="1"/>
  <c r="BL87" i="8" s="1"/>
  <c r="BQ80" i="1"/>
  <c r="BQ79" i="1"/>
  <c r="BQ78" i="1"/>
  <c r="BQ77" i="1"/>
  <c r="BQ76" i="1"/>
  <c r="BQ75" i="1"/>
  <c r="BQ74" i="1"/>
  <c r="BF80" i="8" s="1"/>
  <c r="BQ73" i="1"/>
  <c r="BQ72" i="1"/>
  <c r="BQ71" i="1"/>
  <c r="BQ70" i="1"/>
  <c r="BQ69" i="1"/>
  <c r="BF75" i="8" s="1"/>
  <c r="BQ68" i="1"/>
  <c r="BQ67" i="1"/>
  <c r="BQ66" i="1"/>
  <c r="BQ65" i="1"/>
  <c r="BQ64" i="1"/>
  <c r="BQ63" i="1"/>
  <c r="BF69" i="8" s="1"/>
  <c r="BQ62" i="1"/>
  <c r="BF68" i="8" s="1"/>
  <c r="BQ61" i="1"/>
  <c r="BQ60" i="1"/>
  <c r="BQ59" i="1"/>
  <c r="BQ58" i="1"/>
  <c r="BQ57" i="1"/>
  <c r="BF63" i="8" s="1"/>
  <c r="BQ56" i="1"/>
  <c r="BQ55" i="1"/>
  <c r="BQ54" i="1"/>
  <c r="BL60" i="8" s="1"/>
  <c r="AU20" i="8"/>
  <c r="AT20" i="8"/>
  <c r="S52" i="1"/>
  <c r="BQ52" i="1" s="1"/>
  <c r="S50" i="1"/>
  <c r="BQ50" i="1" s="1"/>
  <c r="S48" i="1"/>
  <c r="BQ48" i="1" s="1"/>
  <c r="S46" i="1"/>
  <c r="BQ46" i="1" s="1"/>
  <c r="S44" i="1"/>
  <c r="BQ44" i="1" s="1"/>
  <c r="S42" i="1"/>
  <c r="BQ42" i="1" s="1"/>
  <c r="BR123" i="1"/>
  <c r="BR122" i="1"/>
  <c r="BR121" i="1"/>
  <c r="BR120" i="1"/>
  <c r="BR119" i="1"/>
  <c r="BR118" i="1"/>
  <c r="BR117" i="1"/>
  <c r="BR116" i="1"/>
  <c r="BR115" i="1"/>
  <c r="BR114" i="1"/>
  <c r="BR113" i="1"/>
  <c r="BR112" i="1"/>
  <c r="BR111" i="1"/>
  <c r="BR110" i="1"/>
  <c r="BR109" i="1"/>
  <c r="BR108" i="1"/>
  <c r="BR107" i="1"/>
  <c r="BR106" i="1"/>
  <c r="BR105" i="1"/>
  <c r="BR104" i="1"/>
  <c r="BR103" i="1"/>
  <c r="BR102" i="1"/>
  <c r="BR101" i="1"/>
  <c r="BR100" i="1"/>
  <c r="BR99" i="1"/>
  <c r="BR98" i="1"/>
  <c r="BR97" i="1"/>
  <c r="BR96" i="1"/>
  <c r="BR95" i="1"/>
  <c r="BR94" i="1"/>
  <c r="BR93" i="1"/>
  <c r="BR92" i="1"/>
  <c r="BR91" i="1"/>
  <c r="BR90" i="1"/>
  <c r="BR89" i="1"/>
  <c r="BR88" i="1"/>
  <c r="BR87" i="1"/>
  <c r="BR86" i="1"/>
  <c r="BR85" i="1"/>
  <c r="BR84" i="1"/>
  <c r="BR83" i="1"/>
  <c r="BR82" i="1"/>
  <c r="BR81" i="1"/>
  <c r="BR80" i="1"/>
  <c r="BR79" i="1"/>
  <c r="BR78" i="1"/>
  <c r="BR77" i="1"/>
  <c r="BR76" i="1"/>
  <c r="BR75" i="1"/>
  <c r="BR74" i="1"/>
  <c r="BR73" i="1"/>
  <c r="BR72" i="1"/>
  <c r="BR71" i="1"/>
  <c r="BR70" i="1"/>
  <c r="BR69" i="1"/>
  <c r="BR68" i="1"/>
  <c r="BR67" i="1"/>
  <c r="BR66" i="1"/>
  <c r="BR65" i="1"/>
  <c r="BR64" i="1"/>
  <c r="BR63" i="1"/>
  <c r="BR62" i="1"/>
  <c r="BR61" i="1"/>
  <c r="BR60" i="1"/>
  <c r="BR59" i="1"/>
  <c r="BR58" i="1"/>
  <c r="BR57" i="1"/>
  <c r="BR56" i="1"/>
  <c r="BR55" i="1"/>
  <c r="BR54" i="1"/>
  <c r="X52" i="1"/>
  <c r="BR52" i="1" s="1"/>
  <c r="X50" i="1"/>
  <c r="BR50" i="1" s="1"/>
  <c r="X48" i="1"/>
  <c r="BR48" i="1" s="1"/>
  <c r="X46" i="1"/>
  <c r="BR46" i="1" s="1"/>
  <c r="X44" i="1"/>
  <c r="BR44" i="1" s="1"/>
  <c r="X42" i="1"/>
  <c r="BR42" i="1" s="1"/>
  <c r="X36" i="1"/>
  <c r="BR36" i="1" s="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91" i="1"/>
  <c r="V90" i="1"/>
  <c r="V89" i="1"/>
  <c r="V88" i="1"/>
  <c r="V87" i="1"/>
  <c r="V86" i="1"/>
  <c r="V85" i="1"/>
  <c r="V84" i="1"/>
  <c r="V83" i="1"/>
  <c r="V82" i="1"/>
  <c r="V81" i="1"/>
  <c r="V80" i="1"/>
  <c r="V79" i="1"/>
  <c r="V78" i="1"/>
  <c r="V77" i="1"/>
  <c r="V76" i="1"/>
  <c r="V75" i="1"/>
  <c r="V74" i="1"/>
  <c r="V73"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AV42" i="1"/>
  <c r="AV41" i="1"/>
  <c r="AV40" i="1"/>
  <c r="AV39" i="1"/>
  <c r="X29" i="1"/>
  <c r="X38" i="1" s="1"/>
  <c r="BR38" i="1" s="1"/>
  <c r="BG44" i="8" s="1"/>
  <c r="S29" i="1"/>
  <c r="S41" i="1" s="1"/>
  <c r="BQ41" i="1" s="1"/>
  <c r="BL47" i="8" s="1"/>
  <c r="D31" i="8"/>
  <c r="D30" i="8"/>
  <c r="AX24" i="8"/>
  <c r="AQ21" i="8"/>
  <c r="AQ22" i="8" s="1"/>
  <c r="AQ23" i="8"/>
  <c r="AR23" i="8"/>
  <c r="AS20" i="8"/>
  <c r="AV20" i="8"/>
  <c r="N36" i="1"/>
  <c r="BO36" i="1" s="1"/>
  <c r="N42" i="1"/>
  <c r="N44" i="1"/>
  <c r="N46" i="1"/>
  <c r="N48" i="1"/>
  <c r="N50" i="1"/>
  <c r="N52" i="1"/>
  <c r="N34" i="1"/>
  <c r="BO34" i="1" s="1"/>
  <c r="AL40" i="8" s="1"/>
  <c r="BD36" i="1"/>
  <c r="BD39" i="1"/>
  <c r="BD35" i="1"/>
  <c r="BD82" i="1"/>
  <c r="BD83" i="1"/>
  <c r="BD84" i="1"/>
  <c r="BD85" i="1"/>
  <c r="R18" i="1"/>
  <c r="R19" i="1"/>
  <c r="BD41" i="1"/>
  <c r="BD44" i="1"/>
  <c r="BD42" i="1"/>
  <c r="BD43" i="1"/>
  <c r="BD45" i="1"/>
  <c r="BD46" i="1"/>
  <c r="BD47" i="1"/>
  <c r="BD48" i="1"/>
  <c r="BD49" i="1"/>
  <c r="BD50" i="1"/>
  <c r="BD51" i="1"/>
  <c r="BD52" i="1"/>
  <c r="BD53" i="1"/>
  <c r="BD54" i="1"/>
  <c r="BD55" i="1"/>
  <c r="BD56" i="1"/>
  <c r="BD57" i="1"/>
  <c r="BD58" i="1"/>
  <c r="BD59" i="1"/>
  <c r="BD60" i="1"/>
  <c r="BD61" i="1"/>
  <c r="BD62" i="1"/>
  <c r="BD63" i="1"/>
  <c r="BD64" i="1"/>
  <c r="BD65" i="1"/>
  <c r="BD66" i="1"/>
  <c r="BD67" i="1"/>
  <c r="BD68" i="1"/>
  <c r="BD69" i="1"/>
  <c r="BD70" i="1"/>
  <c r="BD71" i="1"/>
  <c r="BD72" i="1"/>
  <c r="BD73" i="1"/>
  <c r="BD74" i="1"/>
  <c r="BD75" i="1"/>
  <c r="BD76" i="1"/>
  <c r="BD77" i="1"/>
  <c r="BD78" i="1"/>
  <c r="BD79" i="1"/>
  <c r="BD80" i="1"/>
  <c r="BD81" i="1"/>
  <c r="BD86" i="1"/>
  <c r="BD87" i="1"/>
  <c r="BD88" i="1"/>
  <c r="BD89" i="1"/>
  <c r="BD90" i="1"/>
  <c r="BD91" i="1"/>
  <c r="BD92" i="1"/>
  <c r="BD93" i="1"/>
  <c r="BD94" i="1"/>
  <c r="BD95" i="1"/>
  <c r="BD96" i="1"/>
  <c r="BD97" i="1"/>
  <c r="BD98" i="1"/>
  <c r="BD99" i="1"/>
  <c r="BD100" i="1"/>
  <c r="BD101" i="1"/>
  <c r="BD102" i="1"/>
  <c r="BD103" i="1"/>
  <c r="BD104" i="1"/>
  <c r="BD105" i="1"/>
  <c r="BD106" i="1"/>
  <c r="BD107" i="1"/>
  <c r="BD108" i="1"/>
  <c r="BD109" i="1"/>
  <c r="BD110" i="1"/>
  <c r="BD111" i="1"/>
  <c r="BD112" i="1"/>
  <c r="BD113" i="1"/>
  <c r="BD114" i="1"/>
  <c r="BD115" i="1"/>
  <c r="BD116" i="1"/>
  <c r="BD117" i="1"/>
  <c r="BD118" i="1"/>
  <c r="BD119" i="1"/>
  <c r="BD120" i="1"/>
  <c r="BD121" i="1"/>
  <c r="BD122" i="1"/>
  <c r="BD123" i="1"/>
  <c r="BO42" i="1"/>
  <c r="AL48" i="8" s="1"/>
  <c r="BO44" i="1"/>
  <c r="AL50" i="8" s="1"/>
  <c r="BO46" i="1"/>
  <c r="AL52" i="8" s="1"/>
  <c r="BO48" i="1"/>
  <c r="AL54" i="8" s="1"/>
  <c r="BO50" i="1"/>
  <c r="AL56" i="8" s="1"/>
  <c r="BO52" i="1"/>
  <c r="AL58" i="8" s="1"/>
  <c r="BO54" i="1"/>
  <c r="BD60" i="8" s="1"/>
  <c r="BO55" i="1"/>
  <c r="BD61" i="8" s="1"/>
  <c r="BO56" i="1"/>
  <c r="AL62" i="8" s="1"/>
  <c r="BO57" i="1"/>
  <c r="BO58" i="1"/>
  <c r="AL64" i="8" s="1"/>
  <c r="BO59" i="1"/>
  <c r="BD65" i="8" s="1"/>
  <c r="BO60" i="1"/>
  <c r="BJ66" i="8" s="1"/>
  <c r="BO61" i="1"/>
  <c r="BO62" i="1"/>
  <c r="BJ68" i="8" s="1"/>
  <c r="BO63" i="1"/>
  <c r="AL69" i="8" s="1"/>
  <c r="BO64" i="1"/>
  <c r="BJ70" i="8" s="1"/>
  <c r="BO65" i="1"/>
  <c r="BJ71" i="8" s="1"/>
  <c r="BO66" i="1"/>
  <c r="AL72" i="8" s="1"/>
  <c r="BO67" i="1"/>
  <c r="AL73" i="8" s="1"/>
  <c r="BO68" i="1"/>
  <c r="AL74" i="8" s="1"/>
  <c r="BO69" i="1"/>
  <c r="BD75" i="8" s="1"/>
  <c r="BO70" i="1"/>
  <c r="AL76" i="8" s="1"/>
  <c r="BO71" i="1"/>
  <c r="BO72" i="1"/>
  <c r="BJ78" i="8" s="1"/>
  <c r="BO73" i="1"/>
  <c r="AL79" i="8" s="1"/>
  <c r="BO74" i="1"/>
  <c r="AL80" i="8" s="1"/>
  <c r="BO75" i="1"/>
  <c r="BD81" i="8" s="1"/>
  <c r="BO76" i="1"/>
  <c r="AL82" i="8" s="1"/>
  <c r="BO77" i="1"/>
  <c r="BJ83" i="8" s="1"/>
  <c r="BO78" i="1"/>
  <c r="AL84" i="8" s="1"/>
  <c r="BO79" i="1"/>
  <c r="AL85" i="8" s="1"/>
  <c r="BO80" i="1"/>
  <c r="AL86" i="8" s="1"/>
  <c r="BO81" i="1"/>
  <c r="BO82" i="1"/>
  <c r="AL88" i="8" s="1"/>
  <c r="BO83" i="1"/>
  <c r="BO84" i="1"/>
  <c r="AL90" i="8" s="1"/>
  <c r="BO85" i="1"/>
  <c r="BO86" i="1"/>
  <c r="AL92" i="8" s="1"/>
  <c r="BO87" i="1"/>
  <c r="AL93" i="8" s="1"/>
  <c r="BO88" i="1"/>
  <c r="BJ94" i="8" s="1"/>
  <c r="BO89" i="1"/>
  <c r="BO90" i="1"/>
  <c r="AL96" i="8" s="1"/>
  <c r="BO91" i="1"/>
  <c r="BO92" i="1"/>
  <c r="AL98" i="8" s="1"/>
  <c r="BO93" i="1"/>
  <c r="BJ99" i="8" s="1"/>
  <c r="BO94" i="1"/>
  <c r="AL100" i="8" s="1"/>
  <c r="BO95" i="1"/>
  <c r="BO96" i="1"/>
  <c r="AL102" i="8" s="1"/>
  <c r="BO97" i="1"/>
  <c r="AL103" i="8" s="1"/>
  <c r="BO98" i="1"/>
  <c r="AL104" i="8" s="1"/>
  <c r="BO99" i="1"/>
  <c r="AL105" i="8" s="1"/>
  <c r="BO100" i="1"/>
  <c r="AL106" i="8" s="1"/>
  <c r="BO101" i="1"/>
  <c r="BJ107" i="8" s="1"/>
  <c r="BO102" i="1"/>
  <c r="AL108" i="8" s="1"/>
  <c r="BO103" i="1"/>
  <c r="BO104" i="1"/>
  <c r="AL110" i="8" s="1"/>
  <c r="BO105" i="1"/>
  <c r="BJ111" i="8" s="1"/>
  <c r="BO106" i="1"/>
  <c r="AL112" i="8" s="1"/>
  <c r="BO107" i="1"/>
  <c r="BO108" i="1"/>
  <c r="AL114" i="8" s="1"/>
  <c r="BO109" i="1"/>
  <c r="BO110" i="1"/>
  <c r="AL116" i="8" s="1"/>
  <c r="BO111" i="1"/>
  <c r="BJ117" i="8" s="1"/>
  <c r="BO112" i="1"/>
  <c r="AL118" i="8" s="1"/>
  <c r="BO113" i="1"/>
  <c r="BJ119" i="8" s="1"/>
  <c r="BO114" i="1"/>
  <c r="AL120" i="8" s="1"/>
  <c r="BO115" i="1"/>
  <c r="BJ121" i="8" s="1"/>
  <c r="BO116" i="1"/>
  <c r="AL122" i="8" s="1"/>
  <c r="BO117" i="1"/>
  <c r="BO118" i="1"/>
  <c r="AL124" i="8" s="1"/>
  <c r="BO119" i="1"/>
  <c r="BD125" i="8" s="1"/>
  <c r="BO120" i="1"/>
  <c r="AL126" i="8" s="1"/>
  <c r="BO121" i="1"/>
  <c r="BJ127" i="8" s="1"/>
  <c r="BO122" i="1"/>
  <c r="AL128" i="8" s="1"/>
  <c r="BO123" i="1"/>
  <c r="AS24" i="8"/>
  <c r="N23" i="8" s="1"/>
  <c r="R17" i="1"/>
  <c r="R16" i="1"/>
  <c r="N29" i="1"/>
  <c r="N39" i="1" s="1"/>
  <c r="BO39" i="1" s="1"/>
  <c r="AL45" i="8" s="1"/>
  <c r="BD29" i="1"/>
  <c r="BD38" i="1"/>
  <c r="BD34" i="1"/>
  <c r="CH31" i="8"/>
  <c r="CH30" i="8"/>
  <c r="CH29" i="8"/>
  <c r="CB42" i="8"/>
  <c r="CB43" i="8"/>
  <c r="CB44" i="8"/>
  <c r="CB45" i="8"/>
  <c r="CB46" i="8"/>
  <c r="CB47" i="8"/>
  <c r="CB48" i="8"/>
  <c r="CB49" i="8"/>
  <c r="CB50" i="8"/>
  <c r="CB51" i="8"/>
  <c r="CB52" i="8"/>
  <c r="CB53" i="8"/>
  <c r="CB54" i="8"/>
  <c r="CB55" i="8"/>
  <c r="CB56" i="8"/>
  <c r="CB57" i="8"/>
  <c r="CB58" i="8"/>
  <c r="CB59" i="8"/>
  <c r="CB60" i="8"/>
  <c r="CB61" i="8"/>
  <c r="CB62" i="8"/>
  <c r="CB63" i="8"/>
  <c r="CB64" i="8"/>
  <c r="CB65" i="8"/>
  <c r="CB66" i="8"/>
  <c r="CB67" i="8"/>
  <c r="CB68" i="8"/>
  <c r="CB69" i="8"/>
  <c r="CB70" i="8"/>
  <c r="CB71" i="8"/>
  <c r="CB72" i="8"/>
  <c r="CB73" i="8"/>
  <c r="CB74" i="8"/>
  <c r="CB75" i="8"/>
  <c r="CB76" i="8"/>
  <c r="CB77" i="8"/>
  <c r="CB78" i="8"/>
  <c r="CB79" i="8"/>
  <c r="CB80" i="8"/>
  <c r="CB81" i="8"/>
  <c r="CB82" i="8"/>
  <c r="CB83" i="8"/>
  <c r="CB84" i="8"/>
  <c r="CB85" i="8"/>
  <c r="CB86" i="8"/>
  <c r="CB87" i="8"/>
  <c r="CB88" i="8"/>
  <c r="CB89" i="8"/>
  <c r="CB90" i="8"/>
  <c r="CB91" i="8"/>
  <c r="CB92" i="8"/>
  <c r="CB93" i="8"/>
  <c r="CB94" i="8"/>
  <c r="CB95" i="8"/>
  <c r="CB96" i="8"/>
  <c r="CB97" i="8"/>
  <c r="CB98" i="8"/>
  <c r="CB99" i="8"/>
  <c r="CB100" i="8"/>
  <c r="CB101" i="8"/>
  <c r="CB102" i="8"/>
  <c r="CB103" i="8"/>
  <c r="CB104" i="8"/>
  <c r="CB105" i="8"/>
  <c r="CB106" i="8"/>
  <c r="CB107" i="8"/>
  <c r="CB108" i="8"/>
  <c r="CB109" i="8"/>
  <c r="CB110" i="8"/>
  <c r="CB111" i="8"/>
  <c r="CB112" i="8"/>
  <c r="CB113" i="8"/>
  <c r="CB114" i="8"/>
  <c r="CB115" i="8"/>
  <c r="CB116" i="8"/>
  <c r="CB117" i="8"/>
  <c r="CB118" i="8"/>
  <c r="CB119" i="8"/>
  <c r="CB120" i="8"/>
  <c r="CB121" i="8"/>
  <c r="CB122" i="8"/>
  <c r="CB123" i="8"/>
  <c r="CB124" i="8"/>
  <c r="CB125" i="8"/>
  <c r="CB126" i="8"/>
  <c r="CB127" i="8"/>
  <c r="CB128" i="8"/>
  <c r="CB129" i="8"/>
  <c r="CB40" i="8"/>
  <c r="CH14" i="8"/>
  <c r="AM123" i="1"/>
  <c r="AL123" i="1"/>
  <c r="AK123" i="1"/>
  <c r="L123" i="1"/>
  <c r="A35" i="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M122" i="1"/>
  <c r="AL122" i="1"/>
  <c r="AK122" i="1"/>
  <c r="L122" i="1"/>
  <c r="AM121" i="1"/>
  <c r="AL121" i="1"/>
  <c r="AK121" i="1"/>
  <c r="L121" i="1"/>
  <c r="AM120" i="1"/>
  <c r="AL120" i="1"/>
  <c r="AK120" i="1"/>
  <c r="L120" i="1"/>
  <c r="AM119" i="1"/>
  <c r="AL119" i="1"/>
  <c r="AK119" i="1"/>
  <c r="L119" i="1"/>
  <c r="AM118" i="1"/>
  <c r="AL118" i="1"/>
  <c r="AK118" i="1"/>
  <c r="L118" i="1"/>
  <c r="AM117" i="1"/>
  <c r="AL117" i="1"/>
  <c r="AK117" i="1"/>
  <c r="L117" i="1"/>
  <c r="AM116" i="1"/>
  <c r="AL116" i="1"/>
  <c r="AK116" i="1"/>
  <c r="L116" i="1"/>
  <c r="AM115" i="1"/>
  <c r="AL115" i="1"/>
  <c r="AK115" i="1"/>
  <c r="L115" i="1"/>
  <c r="AM114" i="1"/>
  <c r="AL114" i="1"/>
  <c r="AK114" i="1"/>
  <c r="L114" i="1"/>
  <c r="AM113" i="1"/>
  <c r="AL113" i="1"/>
  <c r="AK113" i="1"/>
  <c r="L113" i="1"/>
  <c r="AM112" i="1"/>
  <c r="AL112" i="1"/>
  <c r="AK112" i="1"/>
  <c r="L112" i="1"/>
  <c r="AM111" i="1"/>
  <c r="AL111" i="1"/>
  <c r="AK111" i="1"/>
  <c r="L111" i="1"/>
  <c r="AM110" i="1"/>
  <c r="AL110" i="1"/>
  <c r="AK110" i="1"/>
  <c r="L110" i="1"/>
  <c r="AM109" i="1"/>
  <c r="AL109" i="1"/>
  <c r="AK109" i="1"/>
  <c r="L109" i="1"/>
  <c r="AM108" i="1"/>
  <c r="AL108" i="1"/>
  <c r="AK108" i="1"/>
  <c r="L108" i="1"/>
  <c r="AM107" i="1"/>
  <c r="AL107" i="1"/>
  <c r="AK107" i="1"/>
  <c r="L107" i="1"/>
  <c r="AM106" i="1"/>
  <c r="AL106" i="1"/>
  <c r="AK106" i="1"/>
  <c r="L106" i="1"/>
  <c r="AM105" i="1"/>
  <c r="AL105" i="1"/>
  <c r="AK105" i="1"/>
  <c r="L105" i="1"/>
  <c r="AM104" i="1"/>
  <c r="AL104" i="1"/>
  <c r="AK104" i="1"/>
  <c r="L104" i="1"/>
  <c r="AM103" i="1"/>
  <c r="AL103" i="1"/>
  <c r="AK103" i="1"/>
  <c r="L103" i="1"/>
  <c r="AM102" i="1"/>
  <c r="AL102" i="1"/>
  <c r="AK102" i="1"/>
  <c r="L102" i="1"/>
  <c r="AM101" i="1"/>
  <c r="AL101" i="1"/>
  <c r="AK101" i="1"/>
  <c r="L101" i="1"/>
  <c r="AM100" i="1"/>
  <c r="AL100" i="1"/>
  <c r="AK100" i="1"/>
  <c r="L100" i="1"/>
  <c r="AM99" i="1"/>
  <c r="AL99" i="1"/>
  <c r="AK99" i="1"/>
  <c r="L99" i="1"/>
  <c r="AM98" i="1"/>
  <c r="AL98" i="1"/>
  <c r="AK98" i="1"/>
  <c r="L98" i="1"/>
  <c r="AM97" i="1"/>
  <c r="AL97" i="1"/>
  <c r="AK97" i="1"/>
  <c r="L97" i="1"/>
  <c r="AM96" i="1"/>
  <c r="AL96" i="1"/>
  <c r="AK96" i="1"/>
  <c r="L96" i="1"/>
  <c r="AM95" i="1"/>
  <c r="AL95" i="1"/>
  <c r="AK95" i="1"/>
  <c r="L95" i="1"/>
  <c r="AM94" i="1"/>
  <c r="AL94" i="1"/>
  <c r="AK94" i="1"/>
  <c r="L94" i="1"/>
  <c r="AM93" i="1"/>
  <c r="AL93" i="1"/>
  <c r="AK93" i="1"/>
  <c r="L93" i="1"/>
  <c r="AM92" i="1"/>
  <c r="AL92" i="1"/>
  <c r="AK92" i="1"/>
  <c r="L92" i="1"/>
  <c r="AM91" i="1"/>
  <c r="AL91" i="1"/>
  <c r="AK91" i="1"/>
  <c r="L91" i="1"/>
  <c r="AM90" i="1"/>
  <c r="AL90" i="1"/>
  <c r="AK90" i="1"/>
  <c r="L90" i="1"/>
  <c r="AM89" i="1"/>
  <c r="AL89" i="1"/>
  <c r="AK89" i="1"/>
  <c r="L89" i="1"/>
  <c r="AM88" i="1"/>
  <c r="AL88" i="1"/>
  <c r="AK88" i="1"/>
  <c r="L88" i="1"/>
  <c r="AM87" i="1"/>
  <c r="AL87" i="1"/>
  <c r="AK87" i="1"/>
  <c r="L87" i="1"/>
  <c r="AM86" i="1"/>
  <c r="AL86" i="1"/>
  <c r="AK86" i="1"/>
  <c r="L86" i="1"/>
  <c r="AM85" i="1"/>
  <c r="AL85" i="1"/>
  <c r="AK85" i="1"/>
  <c r="L85" i="1"/>
  <c r="AM84" i="1"/>
  <c r="AL84" i="1"/>
  <c r="AK84" i="1"/>
  <c r="L84" i="1"/>
  <c r="AM83" i="1"/>
  <c r="AL83" i="1"/>
  <c r="AK83" i="1"/>
  <c r="L83" i="1"/>
  <c r="AM82" i="1"/>
  <c r="AL82" i="1"/>
  <c r="AK82" i="1"/>
  <c r="L82" i="1"/>
  <c r="BB34" i="1"/>
  <c r="AS36" i="1"/>
  <c r="BO40" i="8"/>
  <c r="AS34" i="1"/>
  <c r="H17" i="8" s="1"/>
  <c r="H39" i="8"/>
  <c r="BP42" i="8"/>
  <c r="BP43" i="8" s="1"/>
  <c r="BP44" i="8" s="1"/>
  <c r="BP45" i="8" s="1"/>
  <c r="BP46" i="8" s="1"/>
  <c r="BP47" i="8" s="1"/>
  <c r="BP48" i="8" s="1"/>
  <c r="BP49" i="8" s="1"/>
  <c r="BP50" i="8" s="1"/>
  <c r="BP51" i="8" s="1"/>
  <c r="BP52" i="8" s="1"/>
  <c r="BP53" i="8" s="1"/>
  <c r="BP54" i="8" s="1"/>
  <c r="BP55" i="8" s="1"/>
  <c r="BP56" i="8" s="1"/>
  <c r="BP57" i="8" s="1"/>
  <c r="BP58" i="8" s="1"/>
  <c r="BP59" i="8" s="1"/>
  <c r="BP60" i="8" s="1"/>
  <c r="BP61" i="8" s="1"/>
  <c r="BP62" i="8" s="1"/>
  <c r="BP63" i="8" s="1"/>
  <c r="BP64" i="8" s="1"/>
  <c r="BP65" i="8" s="1"/>
  <c r="BP66" i="8" s="1"/>
  <c r="BP67" i="8" s="1"/>
  <c r="BP68" i="8" s="1"/>
  <c r="BP69" i="8" s="1"/>
  <c r="BP70" i="8" s="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AK37" i="1"/>
  <c r="AK36" i="1"/>
  <c r="AK34" i="1"/>
  <c r="AK35" i="1"/>
  <c r="AK38" i="1"/>
  <c r="AK39" i="1"/>
  <c r="AK40" i="1"/>
  <c r="AK41" i="1"/>
  <c r="AM81" i="1"/>
  <c r="AL81" i="1"/>
  <c r="AK81" i="1"/>
  <c r="AM80" i="1"/>
  <c r="AL80" i="1"/>
  <c r="AK80" i="1"/>
  <c r="AM79" i="1"/>
  <c r="AL79" i="1"/>
  <c r="AK79" i="1"/>
  <c r="AM78" i="1"/>
  <c r="AL78" i="1"/>
  <c r="AK78" i="1"/>
  <c r="AM77" i="1"/>
  <c r="AL77" i="1"/>
  <c r="AK77" i="1"/>
  <c r="AM76" i="1"/>
  <c r="AL76" i="1"/>
  <c r="AK76" i="1"/>
  <c r="AM75" i="1"/>
  <c r="AL75" i="1"/>
  <c r="AK75" i="1"/>
  <c r="AM74" i="1"/>
  <c r="AL74" i="1"/>
  <c r="AK74" i="1"/>
  <c r="AM73" i="1"/>
  <c r="AL73" i="1"/>
  <c r="AK73" i="1"/>
  <c r="AM72" i="1"/>
  <c r="AL72" i="1"/>
  <c r="AK72" i="1"/>
  <c r="AM71" i="1"/>
  <c r="AL71" i="1"/>
  <c r="AK71" i="1"/>
  <c r="AM70" i="1"/>
  <c r="AL70" i="1"/>
  <c r="AK70" i="1"/>
  <c r="AM69" i="1"/>
  <c r="AL69" i="1"/>
  <c r="AK69" i="1"/>
  <c r="AM68" i="1"/>
  <c r="AL68" i="1"/>
  <c r="AK68" i="1"/>
  <c r="AM67" i="1"/>
  <c r="AL67" i="1"/>
  <c r="AK67" i="1"/>
  <c r="AM66" i="1"/>
  <c r="AL66" i="1"/>
  <c r="AK66" i="1"/>
  <c r="AM65" i="1"/>
  <c r="AL65" i="1"/>
  <c r="AK65" i="1"/>
  <c r="AM64" i="1"/>
  <c r="AL64" i="1"/>
  <c r="AK64" i="1"/>
  <c r="AM63" i="1"/>
  <c r="AL63" i="1"/>
  <c r="AK63" i="1"/>
  <c r="AM62" i="1"/>
  <c r="AL62" i="1"/>
  <c r="AK62" i="1"/>
  <c r="AM61" i="1"/>
  <c r="AL61" i="1"/>
  <c r="AK61" i="1"/>
  <c r="AM60" i="1"/>
  <c r="AL60" i="1"/>
  <c r="AK60" i="1"/>
  <c r="AM59" i="1"/>
  <c r="AL59" i="1"/>
  <c r="AK59" i="1"/>
  <c r="AM58" i="1"/>
  <c r="AL58" i="1"/>
  <c r="AK58" i="1"/>
  <c r="AM57" i="1"/>
  <c r="AL57" i="1"/>
  <c r="AK57" i="1"/>
  <c r="AM56" i="1"/>
  <c r="AL56" i="1"/>
  <c r="AK56" i="1"/>
  <c r="AM55" i="1"/>
  <c r="AL55" i="1"/>
  <c r="AK55" i="1"/>
  <c r="AM54" i="1"/>
  <c r="AL54" i="1"/>
  <c r="AK54" i="1"/>
  <c r="AM53" i="1"/>
  <c r="AL53" i="1"/>
  <c r="AK53" i="1"/>
  <c r="AM52" i="1"/>
  <c r="AL52" i="1"/>
  <c r="AK52" i="1"/>
  <c r="AM51" i="1"/>
  <c r="AL51" i="1"/>
  <c r="AK51" i="1"/>
  <c r="AM50" i="1"/>
  <c r="AL50" i="1"/>
  <c r="AK50" i="1"/>
  <c r="AM49" i="1"/>
  <c r="AL49" i="1"/>
  <c r="AK49" i="1"/>
  <c r="AM48" i="1"/>
  <c r="AL48" i="1"/>
  <c r="AK48" i="1"/>
  <c r="AM47" i="1"/>
  <c r="AL47" i="1"/>
  <c r="AK47" i="1"/>
  <c r="AM46" i="1"/>
  <c r="AL46" i="1"/>
  <c r="AK46" i="1"/>
  <c r="AM45" i="1"/>
  <c r="AL45" i="1"/>
  <c r="AK45" i="1"/>
  <c r="AM44" i="1"/>
  <c r="AL44" i="1"/>
  <c r="AK44" i="1"/>
  <c r="AM43" i="1"/>
  <c r="AL43" i="1"/>
  <c r="AK43" i="1"/>
  <c r="AM42" i="1"/>
  <c r="AL42" i="1"/>
  <c r="AK42" i="1"/>
  <c r="AM41" i="1"/>
  <c r="AL41" i="1"/>
  <c r="AM40" i="1"/>
  <c r="AL40" i="1"/>
  <c r="AM39" i="1"/>
  <c r="AL39" i="1"/>
  <c r="AM38" i="1"/>
  <c r="AL38" i="1"/>
  <c r="AM37" i="1"/>
  <c r="AL37" i="1"/>
  <c r="AM36" i="1"/>
  <c r="AL36" i="1"/>
  <c r="AM35" i="1"/>
  <c r="AL35" i="1"/>
  <c r="AM34" i="1"/>
  <c r="AL34" i="1"/>
  <c r="BL66" i="8"/>
  <c r="BL90" i="8"/>
  <c r="BJ69" i="8"/>
  <c r="BD40" i="1"/>
  <c r="BD37" i="1"/>
  <c r="N38" i="1"/>
  <c r="BO38" i="1" s="1"/>
  <c r="AL44" i="8" s="1"/>
  <c r="N41" i="1"/>
  <c r="BO41" i="1" s="1"/>
  <c r="AL47" i="8" s="1"/>
  <c r="BO35" i="1"/>
  <c r="AL41" i="8" s="1"/>
  <c r="N40" i="1"/>
  <c r="BO40" i="1" s="1"/>
  <c r="AL46" i="8" s="1"/>
  <c r="N37" i="1"/>
  <c r="BO37" i="1" s="1"/>
  <c r="AL43" i="8" s="1"/>
  <c r="BJ93" i="8" l="1"/>
  <c r="BD106" i="8"/>
  <c r="BD56" i="8"/>
  <c r="BD105" i="8"/>
  <c r="BJ105" i="8"/>
  <c r="BD48" i="8"/>
  <c r="BJ85" i="8"/>
  <c r="X34" i="1"/>
  <c r="BR34" i="1" s="1"/>
  <c r="BG40" i="8" s="1"/>
  <c r="S36" i="1"/>
  <c r="BQ36" i="1" s="1"/>
  <c r="BL42" i="8" s="1"/>
  <c r="S34" i="1"/>
  <c r="BQ34" i="1" s="1"/>
  <c r="AZ40" i="8" s="1"/>
  <c r="BD58" i="8"/>
  <c r="CH28" i="8"/>
  <c r="BM44" i="8"/>
  <c r="BF123" i="8"/>
  <c r="BL115" i="8"/>
  <c r="BL83" i="8"/>
  <c r="BF83" i="8"/>
  <c r="BF119" i="8"/>
  <c r="BL107" i="8"/>
  <c r="BL71" i="8"/>
  <c r="BJ79" i="8"/>
  <c r="BD82" i="8"/>
  <c r="BL120" i="8"/>
  <c r="BD98" i="8"/>
  <c r="BD114" i="8"/>
  <c r="BJ64" i="8"/>
  <c r="BF108" i="8"/>
  <c r="BL70" i="8"/>
  <c r="BD122" i="8"/>
  <c r="BL98" i="8"/>
  <c r="BD118" i="8"/>
  <c r="BJ110" i="8"/>
  <c r="BL127" i="8"/>
  <c r="BL95" i="8"/>
  <c r="BJ48" i="8"/>
  <c r="BL65" i="8"/>
  <c r="BJ82" i="8"/>
  <c r="BJ106" i="8"/>
  <c r="BJ114" i="8"/>
  <c r="BL99" i="8"/>
  <c r="BF111" i="8"/>
  <c r="BF103" i="8"/>
  <c r="BF79" i="8"/>
  <c r="BL67" i="8"/>
  <c r="BD88" i="8"/>
  <c r="BJ62" i="8"/>
  <c r="BF115" i="8"/>
  <c r="BF97" i="8"/>
  <c r="BL123" i="8"/>
  <c r="BL119" i="8"/>
  <c r="BJ124" i="8"/>
  <c r="BJ122" i="8"/>
  <c r="BF129" i="8"/>
  <c r="BF107" i="8"/>
  <c r="BF87" i="8"/>
  <c r="BF71" i="8"/>
  <c r="BL61" i="8"/>
  <c r="BJ72" i="8"/>
  <c r="BJ56" i="8"/>
  <c r="BF81" i="8"/>
  <c r="BL121" i="8"/>
  <c r="BL129" i="8"/>
  <c r="BL89" i="8"/>
  <c r="BL97" i="8"/>
  <c r="BJ108" i="8"/>
  <c r="BF61" i="8"/>
  <c r="BL77" i="8"/>
  <c r="BJ104" i="8"/>
  <c r="BD80" i="8"/>
  <c r="BJ112" i="8"/>
  <c r="BF105" i="8"/>
  <c r="BL113" i="8"/>
  <c r="BL81" i="8"/>
  <c r="BF85" i="8"/>
  <c r="BF117" i="8"/>
  <c r="BJ100" i="8"/>
  <c r="BF73" i="8"/>
  <c r="BF121" i="8"/>
  <c r="BL109" i="8"/>
  <c r="BF101" i="8"/>
  <c r="BD64" i="8"/>
  <c r="BL85" i="8"/>
  <c r="BF125" i="8"/>
  <c r="BF65" i="8"/>
  <c r="BJ98" i="8"/>
  <c r="BJ92" i="8"/>
  <c r="BF89" i="8"/>
  <c r="BL93" i="8"/>
  <c r="BL73" i="8"/>
  <c r="BD100" i="8"/>
  <c r="BD62" i="8"/>
  <c r="BJ96" i="8"/>
  <c r="BJ80" i="8"/>
  <c r="BJ118" i="8"/>
  <c r="BD116" i="8"/>
  <c r="BD104" i="8"/>
  <c r="AS19" i="8"/>
  <c r="AL42" i="8"/>
  <c r="AK50" i="8"/>
  <c r="AK54" i="8"/>
  <c r="AK58" i="8"/>
  <c r="AK61" i="8"/>
  <c r="AK63" i="8"/>
  <c r="AK65" i="8"/>
  <c r="AK67" i="8"/>
  <c r="AK69" i="8"/>
  <c r="AK71" i="8"/>
  <c r="AK73" i="8"/>
  <c r="AK75" i="8"/>
  <c r="AK77" i="8"/>
  <c r="AK79" i="8"/>
  <c r="AK81" i="8"/>
  <c r="AK83" i="8"/>
  <c r="AK85" i="8"/>
  <c r="AK87" i="8"/>
  <c r="AK89" i="8"/>
  <c r="AK91" i="8"/>
  <c r="AK93" i="8"/>
  <c r="AK95" i="8"/>
  <c r="AK97" i="8"/>
  <c r="AK99" i="8"/>
  <c r="AK101" i="8"/>
  <c r="AK103" i="8"/>
  <c r="AK105" i="8"/>
  <c r="AK107" i="8"/>
  <c r="AK109" i="8"/>
  <c r="AK111" i="8"/>
  <c r="AK113" i="8"/>
  <c r="AK115" i="8"/>
  <c r="AK117" i="8"/>
  <c r="AK119" i="8"/>
  <c r="AK121" i="8"/>
  <c r="AK123" i="8"/>
  <c r="AK125" i="8"/>
  <c r="AK127" i="8"/>
  <c r="AK129" i="8"/>
  <c r="AK48" i="8"/>
  <c r="AK52" i="8"/>
  <c r="AK56" i="8"/>
  <c r="AK60" i="8"/>
  <c r="AK62" i="8"/>
  <c r="AK64" i="8"/>
  <c r="AK66" i="8"/>
  <c r="AK68" i="8"/>
  <c r="AK70" i="8"/>
  <c r="AK72" i="8"/>
  <c r="AK74" i="8"/>
  <c r="AK76" i="8"/>
  <c r="AK78" i="8"/>
  <c r="AK80" i="8"/>
  <c r="AK82" i="8"/>
  <c r="AK84" i="8"/>
  <c r="AK86" i="8"/>
  <c r="AK88" i="8"/>
  <c r="AK90" i="8"/>
  <c r="AK92" i="8"/>
  <c r="AK94" i="8"/>
  <c r="AK96" i="8"/>
  <c r="AK98" i="8"/>
  <c r="AK100" i="8"/>
  <c r="AK102" i="8"/>
  <c r="AK104" i="8"/>
  <c r="AK106" i="8"/>
  <c r="AK108" i="8"/>
  <c r="AK110" i="8"/>
  <c r="AK112" i="8"/>
  <c r="AK114" i="8"/>
  <c r="AK116" i="8"/>
  <c r="AK118" i="8"/>
  <c r="AK120" i="8"/>
  <c r="AK122" i="8"/>
  <c r="AK124" i="8"/>
  <c r="AK126" i="8"/>
  <c r="AK128" i="8"/>
  <c r="G47" i="8"/>
  <c r="K47" i="8" s="1"/>
  <c r="G51" i="8"/>
  <c r="K51" i="8" s="1"/>
  <c r="G55" i="8"/>
  <c r="K55" i="8" s="1"/>
  <c r="G59" i="8"/>
  <c r="K59" i="8" s="1"/>
  <c r="G63" i="8"/>
  <c r="K63" i="8" s="1"/>
  <c r="G67" i="8"/>
  <c r="K67" i="8" s="1"/>
  <c r="G71" i="8"/>
  <c r="K71" i="8" s="1"/>
  <c r="G75" i="8"/>
  <c r="K75" i="8" s="1"/>
  <c r="G79" i="8"/>
  <c r="K79" i="8" s="1"/>
  <c r="G83" i="8"/>
  <c r="K83" i="8" s="1"/>
  <c r="G87" i="8"/>
  <c r="K87" i="8" s="1"/>
  <c r="G91" i="8"/>
  <c r="K91" i="8" s="1"/>
  <c r="G95" i="8"/>
  <c r="K95" i="8" s="1"/>
  <c r="G99" i="8"/>
  <c r="K99" i="8" s="1"/>
  <c r="G103" i="8"/>
  <c r="K103" i="8" s="1"/>
  <c r="G107" i="8"/>
  <c r="K107" i="8" s="1"/>
  <c r="G111" i="8"/>
  <c r="K111" i="8" s="1"/>
  <c r="G115" i="8"/>
  <c r="K115" i="8" s="1"/>
  <c r="G119" i="8"/>
  <c r="K119" i="8" s="1"/>
  <c r="G123" i="8"/>
  <c r="K123" i="8" s="1"/>
  <c r="G127" i="8"/>
  <c r="K127" i="8" s="1"/>
  <c r="G50" i="8"/>
  <c r="K50" i="8" s="1"/>
  <c r="G54" i="8"/>
  <c r="K54" i="8" s="1"/>
  <c r="G58" i="8"/>
  <c r="K58" i="8" s="1"/>
  <c r="G62" i="8"/>
  <c r="K62" i="8" s="1"/>
  <c r="G66" i="8"/>
  <c r="K66" i="8" s="1"/>
  <c r="G70" i="8"/>
  <c r="K70" i="8" s="1"/>
  <c r="G78" i="8"/>
  <c r="K78" i="8" s="1"/>
  <c r="G86" i="8"/>
  <c r="K86" i="8" s="1"/>
  <c r="G94" i="8"/>
  <c r="K94" i="8" s="1"/>
  <c r="G102" i="8"/>
  <c r="K102" i="8" s="1"/>
  <c r="G110" i="8"/>
  <c r="K110" i="8" s="1"/>
  <c r="G118" i="8"/>
  <c r="K118" i="8" s="1"/>
  <c r="G126" i="8"/>
  <c r="K126" i="8" s="1"/>
  <c r="G72" i="8"/>
  <c r="K72" i="8" s="1"/>
  <c r="G76" i="8"/>
  <c r="K76" i="8" s="1"/>
  <c r="G80" i="8"/>
  <c r="K80" i="8" s="1"/>
  <c r="G84" i="8"/>
  <c r="K84" i="8" s="1"/>
  <c r="G88" i="8"/>
  <c r="K88" i="8" s="1"/>
  <c r="G92" i="8"/>
  <c r="K92" i="8" s="1"/>
  <c r="G96" i="8"/>
  <c r="K96" i="8" s="1"/>
  <c r="G100" i="8"/>
  <c r="K100" i="8" s="1"/>
  <c r="G104" i="8"/>
  <c r="K104" i="8" s="1"/>
  <c r="G108" i="8"/>
  <c r="K108" i="8" s="1"/>
  <c r="G112" i="8"/>
  <c r="K112" i="8" s="1"/>
  <c r="G116" i="8"/>
  <c r="K116" i="8" s="1"/>
  <c r="G120" i="8"/>
  <c r="K120" i="8" s="1"/>
  <c r="G124" i="8"/>
  <c r="K124" i="8" s="1"/>
  <c r="AT19" i="8"/>
  <c r="AU19" i="8"/>
  <c r="Q128" i="8"/>
  <c r="U128" i="8" s="1"/>
  <c r="Q126" i="8"/>
  <c r="U126" i="8" s="1"/>
  <c r="Q124" i="8"/>
  <c r="U124" i="8" s="1"/>
  <c r="Q122" i="8"/>
  <c r="U122" i="8" s="1"/>
  <c r="Q120" i="8"/>
  <c r="U120" i="8" s="1"/>
  <c r="Q118" i="8"/>
  <c r="U118" i="8" s="1"/>
  <c r="Q116" i="8"/>
  <c r="U116" i="8" s="1"/>
  <c r="Q114" i="8"/>
  <c r="U114" i="8" s="1"/>
  <c r="Q112" i="8"/>
  <c r="U112" i="8" s="1"/>
  <c r="Q110" i="8"/>
  <c r="U110" i="8" s="1"/>
  <c r="Q108" i="8"/>
  <c r="U108" i="8" s="1"/>
  <c r="Q106" i="8"/>
  <c r="U106" i="8" s="1"/>
  <c r="Q104" i="8"/>
  <c r="U104" i="8" s="1"/>
  <c r="Q102" i="8"/>
  <c r="U102" i="8" s="1"/>
  <c r="Q100" i="8"/>
  <c r="U100" i="8" s="1"/>
  <c r="Q98" i="8"/>
  <c r="U98" i="8" s="1"/>
  <c r="Q96" i="8"/>
  <c r="U96" i="8" s="1"/>
  <c r="Q94" i="8"/>
  <c r="U94" i="8" s="1"/>
  <c r="Q92" i="8"/>
  <c r="U92" i="8" s="1"/>
  <c r="Q90" i="8"/>
  <c r="U90" i="8" s="1"/>
  <c r="Q88" i="8"/>
  <c r="U88" i="8" s="1"/>
  <c r="Q86" i="8"/>
  <c r="U86" i="8" s="1"/>
  <c r="Q84" i="8"/>
  <c r="U84" i="8" s="1"/>
  <c r="Q82" i="8"/>
  <c r="U82" i="8" s="1"/>
  <c r="Q80" i="8"/>
  <c r="U80" i="8" s="1"/>
  <c r="Q78" i="8"/>
  <c r="U78" i="8" s="1"/>
  <c r="Q76" i="8"/>
  <c r="U76" i="8" s="1"/>
  <c r="Q74" i="8"/>
  <c r="U74" i="8" s="1"/>
  <c r="Q72" i="8"/>
  <c r="U72" i="8" s="1"/>
  <c r="Q70" i="8"/>
  <c r="U70" i="8" s="1"/>
  <c r="Q68" i="8"/>
  <c r="U68" i="8" s="1"/>
  <c r="Q66" i="8"/>
  <c r="U66" i="8" s="1"/>
  <c r="Q64" i="8"/>
  <c r="U64" i="8" s="1"/>
  <c r="Q62" i="8"/>
  <c r="U62" i="8" s="1"/>
  <c r="Q60" i="8"/>
  <c r="U60" i="8" s="1"/>
  <c r="Q58" i="8"/>
  <c r="U58" i="8" s="1"/>
  <c r="Q56" i="8"/>
  <c r="U56" i="8" s="1"/>
  <c r="Q54" i="8"/>
  <c r="U54" i="8" s="1"/>
  <c r="Q52" i="8"/>
  <c r="U52" i="8" s="1"/>
  <c r="Q50" i="8"/>
  <c r="U50" i="8" s="1"/>
  <c r="Q48" i="8"/>
  <c r="U48" i="8" s="1"/>
  <c r="Q129" i="8"/>
  <c r="U129" i="8" s="1"/>
  <c r="Q127" i="8"/>
  <c r="U127" i="8" s="1"/>
  <c r="Q125" i="8"/>
  <c r="U125" i="8" s="1"/>
  <c r="Q123" i="8"/>
  <c r="U123" i="8" s="1"/>
  <c r="Q121" i="8"/>
  <c r="U121" i="8" s="1"/>
  <c r="Q119" i="8"/>
  <c r="U119" i="8" s="1"/>
  <c r="Q117" i="8"/>
  <c r="U117" i="8" s="1"/>
  <c r="Q115" i="8"/>
  <c r="U115" i="8" s="1"/>
  <c r="Q113" i="8"/>
  <c r="U113" i="8" s="1"/>
  <c r="Q111" i="8"/>
  <c r="U111" i="8" s="1"/>
  <c r="Q109" i="8"/>
  <c r="U109" i="8" s="1"/>
  <c r="Q107" i="8"/>
  <c r="U107" i="8" s="1"/>
  <c r="Q105" i="8"/>
  <c r="U105" i="8" s="1"/>
  <c r="Q103" i="8"/>
  <c r="U103" i="8" s="1"/>
  <c r="Q101" i="8"/>
  <c r="U101" i="8" s="1"/>
  <c r="Q99" i="8"/>
  <c r="U99" i="8" s="1"/>
  <c r="Q97" i="8"/>
  <c r="U97" i="8" s="1"/>
  <c r="Q95" i="8"/>
  <c r="U95" i="8" s="1"/>
  <c r="Q93" i="8"/>
  <c r="U93" i="8" s="1"/>
  <c r="Q91" i="8"/>
  <c r="U91" i="8" s="1"/>
  <c r="Q89" i="8"/>
  <c r="U89" i="8" s="1"/>
  <c r="Q87" i="8"/>
  <c r="U87" i="8" s="1"/>
  <c r="Q85" i="8"/>
  <c r="U85" i="8" s="1"/>
  <c r="Q83" i="8"/>
  <c r="U83" i="8" s="1"/>
  <c r="Q81" i="8"/>
  <c r="U81" i="8" s="1"/>
  <c r="Q79" i="8"/>
  <c r="U79" i="8" s="1"/>
  <c r="Q77" i="8"/>
  <c r="U77" i="8" s="1"/>
  <c r="Q75" i="8"/>
  <c r="U75" i="8" s="1"/>
  <c r="Q73" i="8"/>
  <c r="U73" i="8" s="1"/>
  <c r="Q71" i="8"/>
  <c r="U71" i="8" s="1"/>
  <c r="Q69" i="8"/>
  <c r="U69" i="8" s="1"/>
  <c r="Q67" i="8"/>
  <c r="U67" i="8" s="1"/>
  <c r="Q65" i="8"/>
  <c r="U65" i="8" s="1"/>
  <c r="Q63" i="8"/>
  <c r="U63" i="8" s="1"/>
  <c r="Q61" i="8"/>
  <c r="U61" i="8" s="1"/>
  <c r="Q59" i="8"/>
  <c r="U59" i="8" s="1"/>
  <c r="Q57" i="8"/>
  <c r="U57" i="8" s="1"/>
  <c r="Q55" i="8"/>
  <c r="U55" i="8" s="1"/>
  <c r="Q53" i="8"/>
  <c r="U53" i="8" s="1"/>
  <c r="Q51" i="8"/>
  <c r="U51" i="8" s="1"/>
  <c r="Q49" i="8"/>
  <c r="U49" i="8" s="1"/>
  <c r="Q47" i="8"/>
  <c r="U47" i="8" s="1"/>
  <c r="BD129" i="8"/>
  <c r="AL129" i="8"/>
  <c r="BD127" i="8"/>
  <c r="AL127" i="8"/>
  <c r="BJ125" i="8"/>
  <c r="AL125" i="8"/>
  <c r="BJ123" i="8"/>
  <c r="AL123" i="8"/>
  <c r="BD121" i="8"/>
  <c r="AL121" i="8"/>
  <c r="BD119" i="8"/>
  <c r="AL119" i="8"/>
  <c r="BD117" i="8"/>
  <c r="AL117" i="8"/>
  <c r="BJ115" i="8"/>
  <c r="AL115" i="8"/>
  <c r="BD113" i="8"/>
  <c r="AL113" i="8"/>
  <c r="BD111" i="8"/>
  <c r="AL111" i="8"/>
  <c r="BJ109" i="8"/>
  <c r="AL109" i="8"/>
  <c r="BD107" i="8"/>
  <c r="AL107" i="8"/>
  <c r="BJ101" i="8"/>
  <c r="AL101" i="8"/>
  <c r="BD99" i="8"/>
  <c r="AL99" i="8"/>
  <c r="BD97" i="8"/>
  <c r="AL97" i="8"/>
  <c r="BD95" i="8"/>
  <c r="AL95" i="8"/>
  <c r="BD91" i="8"/>
  <c r="AL91" i="8"/>
  <c r="BD89" i="8"/>
  <c r="AL89" i="8"/>
  <c r="BJ87" i="8"/>
  <c r="AL87" i="8"/>
  <c r="BD83" i="8"/>
  <c r="AL83" i="8"/>
  <c r="BJ81" i="8"/>
  <c r="AL81" i="8"/>
  <c r="BD77" i="8"/>
  <c r="AL77" i="8"/>
  <c r="BJ75" i="8"/>
  <c r="AL75" i="8"/>
  <c r="BD71" i="8"/>
  <c r="AL71" i="8"/>
  <c r="BJ67" i="8"/>
  <c r="AL67" i="8"/>
  <c r="BJ65" i="8"/>
  <c r="AL65" i="8"/>
  <c r="BJ63" i="8"/>
  <c r="AL63" i="8"/>
  <c r="BJ61" i="8"/>
  <c r="AL61" i="8"/>
  <c r="BF47" i="8"/>
  <c r="BD94" i="8"/>
  <c r="AL94" i="8"/>
  <c r="BD78" i="8"/>
  <c r="AL78" i="8"/>
  <c r="BD70" i="8"/>
  <c r="AL70" i="8"/>
  <c r="BD68" i="8"/>
  <c r="AL68" i="8"/>
  <c r="BD66" i="8"/>
  <c r="AL66" i="8"/>
  <c r="BJ60" i="8"/>
  <c r="AL60" i="8"/>
  <c r="BL68" i="8"/>
  <c r="BF72" i="8"/>
  <c r="BL74" i="8"/>
  <c r="BL78" i="8"/>
  <c r="BL80" i="8"/>
  <c r="BL82" i="8"/>
  <c r="BL84" i="8"/>
  <c r="BF92" i="8"/>
  <c r="BL96" i="8"/>
  <c r="BF106" i="8"/>
  <c r="BL110" i="8"/>
  <c r="BL112" i="8"/>
  <c r="BL114" i="8"/>
  <c r="BL118" i="8"/>
  <c r="BL122" i="8"/>
  <c r="BL126" i="8"/>
  <c r="BL128" i="8"/>
  <c r="BD103" i="8"/>
  <c r="BJ103" i="8"/>
  <c r="BD93" i="8"/>
  <c r="BD85" i="8"/>
  <c r="BD69" i="8"/>
  <c r="BD54" i="8"/>
  <c r="BJ54" i="8"/>
  <c r="BD50" i="8"/>
  <c r="BL62" i="8"/>
  <c r="BF62" i="8"/>
  <c r="BF64" i="8"/>
  <c r="BF70" i="8"/>
  <c r="BF86" i="8"/>
  <c r="BL86" i="8"/>
  <c r="BF102" i="8"/>
  <c r="BL102" i="8"/>
  <c r="BL116" i="8"/>
  <c r="BF116" i="8"/>
  <c r="BF82" i="8"/>
  <c r="BF114" i="8"/>
  <c r="BF96" i="8"/>
  <c r="BD67" i="8"/>
  <c r="BD123" i="8"/>
  <c r="BJ89" i="8"/>
  <c r="BF110" i="8"/>
  <c r="BD63" i="8"/>
  <c r="BJ95" i="8"/>
  <c r="BL106" i="8"/>
  <c r="BF128" i="8"/>
  <c r="BD109" i="8"/>
  <c r="BD79" i="8"/>
  <c r="BJ73" i="8"/>
  <c r="BJ113" i="8"/>
  <c r="BJ91" i="8"/>
  <c r="BD115" i="8"/>
  <c r="BD87" i="8"/>
  <c r="BJ77" i="8"/>
  <c r="BD101" i="8"/>
  <c r="BL92" i="8"/>
  <c r="BL88" i="8"/>
  <c r="BJ58" i="8"/>
  <c r="BL94" i="8"/>
  <c r="BF98" i="8"/>
  <c r="BF94" i="8"/>
  <c r="BF84" i="8"/>
  <c r="BL76" i="8"/>
  <c r="BL64" i="8"/>
  <c r="BJ129" i="8"/>
  <c r="BJ50" i="8"/>
  <c r="AV19" i="8"/>
  <c r="AS23" i="8"/>
  <c r="BX59" i="8" s="1"/>
  <c r="BL58" i="8"/>
  <c r="BF58" i="8"/>
  <c r="BF56" i="8"/>
  <c r="BL56" i="8"/>
  <c r="BL54" i="8"/>
  <c r="BF54" i="8"/>
  <c r="BL52" i="8"/>
  <c r="BF52" i="8"/>
  <c r="BL50" i="8"/>
  <c r="BF48" i="8"/>
  <c r="BL48" i="8"/>
  <c r="BF40" i="8"/>
  <c r="BD42" i="8"/>
  <c r="BJ42" i="8"/>
  <c r="BJ40" i="8"/>
  <c r="N40" i="8" s="1"/>
  <c r="CE40" i="8" s="1"/>
  <c r="AX40" i="8"/>
  <c r="BD40" i="8"/>
  <c r="BA40" i="8"/>
  <c r="BG42" i="8"/>
  <c r="BM42" i="8"/>
  <c r="BG50" i="8"/>
  <c r="BM54" i="8"/>
  <c r="BG54" i="8"/>
  <c r="BM58" i="8"/>
  <c r="BG58" i="8"/>
  <c r="BG61" i="8"/>
  <c r="BM61" i="8"/>
  <c r="BG63" i="8"/>
  <c r="BM63" i="8"/>
  <c r="BG65" i="8"/>
  <c r="BM65" i="8"/>
  <c r="BG67" i="8"/>
  <c r="BM67" i="8"/>
  <c r="BM69" i="8"/>
  <c r="BG71" i="8"/>
  <c r="BM71" i="8"/>
  <c r="BG73" i="8"/>
  <c r="BM73" i="8"/>
  <c r="BM75" i="8"/>
  <c r="BG75" i="8"/>
  <c r="BG77" i="8"/>
  <c r="BM77" i="8"/>
  <c r="BG79" i="8"/>
  <c r="BM79" i="8"/>
  <c r="BM81" i="8"/>
  <c r="BG81" i="8"/>
  <c r="BM83" i="8"/>
  <c r="BG83" i="8"/>
  <c r="BM85" i="8"/>
  <c r="BG85" i="8"/>
  <c r="BM87" i="8"/>
  <c r="BG87" i="8"/>
  <c r="BG89" i="8"/>
  <c r="BM89" i="8"/>
  <c r="BG91" i="8"/>
  <c r="BM93" i="8"/>
  <c r="BG93" i="8"/>
  <c r="BG95" i="8"/>
  <c r="BM95" i="8"/>
  <c r="BG97" i="8"/>
  <c r="BM97" i="8"/>
  <c r="BM99" i="8"/>
  <c r="BG99" i="8"/>
  <c r="BM101" i="8"/>
  <c r="BG101" i="8"/>
  <c r="BM103" i="8"/>
  <c r="BG103" i="8"/>
  <c r="BG105" i="8"/>
  <c r="BM105" i="8"/>
  <c r="BM107" i="8"/>
  <c r="BG107" i="8"/>
  <c r="BM109" i="8"/>
  <c r="BG109" i="8"/>
  <c r="BM111" i="8"/>
  <c r="BG111" i="8"/>
  <c r="BG113" i="8"/>
  <c r="BM113" i="8"/>
  <c r="BM115" i="8"/>
  <c r="BG115" i="8"/>
  <c r="BG117" i="8"/>
  <c r="BM117" i="8"/>
  <c r="BM119" i="8"/>
  <c r="BG119" i="8"/>
  <c r="BG121" i="8"/>
  <c r="BM121" i="8"/>
  <c r="BM123" i="8"/>
  <c r="BG123" i="8"/>
  <c r="BG125" i="8"/>
  <c r="BM125" i="8"/>
  <c r="BG127" i="8"/>
  <c r="BM127" i="8"/>
  <c r="BM129" i="8"/>
  <c r="BG129" i="8"/>
  <c r="BG48" i="8"/>
  <c r="BM48" i="8"/>
  <c r="BG52" i="8"/>
  <c r="BM52" i="8"/>
  <c r="BM56" i="8"/>
  <c r="BM60" i="8"/>
  <c r="BG60" i="8"/>
  <c r="BG62" i="8"/>
  <c r="BM62" i="8"/>
  <c r="BM64" i="8"/>
  <c r="BG64" i="8"/>
  <c r="BM66" i="8"/>
  <c r="BG66" i="8"/>
  <c r="BG68" i="8"/>
  <c r="BM68" i="8"/>
  <c r="BG70" i="8"/>
  <c r="BM70" i="8"/>
  <c r="BM72" i="8"/>
  <c r="BG72" i="8"/>
  <c r="BM74" i="8"/>
  <c r="BG74" i="8"/>
  <c r="BG76" i="8"/>
  <c r="BM76" i="8"/>
  <c r="BG78" i="8"/>
  <c r="BM78" i="8"/>
  <c r="BM80" i="8"/>
  <c r="BG80" i="8"/>
  <c r="BM82" i="8"/>
  <c r="BM84" i="8"/>
  <c r="BG84" i="8"/>
  <c r="BG86" i="8"/>
  <c r="BM86" i="8"/>
  <c r="BG88" i="8"/>
  <c r="BM88" i="8"/>
  <c r="BM90" i="8"/>
  <c r="BG90" i="8"/>
  <c r="BG92" i="8"/>
  <c r="BM92" i="8"/>
  <c r="BM94" i="8"/>
  <c r="BG94" i="8"/>
  <c r="BG96" i="8"/>
  <c r="BM96" i="8"/>
  <c r="BG98" i="8"/>
  <c r="BM98" i="8"/>
  <c r="BG100" i="8"/>
  <c r="BM100" i="8"/>
  <c r="BM102" i="8"/>
  <c r="BG102" i="8"/>
  <c r="BM104" i="8"/>
  <c r="BG104" i="8"/>
  <c r="BM106" i="8"/>
  <c r="BG106" i="8"/>
  <c r="BG108" i="8"/>
  <c r="BM108" i="8"/>
  <c r="BG110" i="8"/>
  <c r="BM110" i="8"/>
  <c r="BM112" i="8"/>
  <c r="BG112" i="8"/>
  <c r="BM114" i="8"/>
  <c r="BG114" i="8"/>
  <c r="BM116" i="8"/>
  <c r="BG116" i="8"/>
  <c r="BM118" i="8"/>
  <c r="BG118" i="8"/>
  <c r="BG120" i="8"/>
  <c r="BM120" i="8"/>
  <c r="BM122" i="8"/>
  <c r="BG122" i="8"/>
  <c r="BM124" i="8"/>
  <c r="BG124" i="8"/>
  <c r="BM126" i="8"/>
  <c r="BG126" i="8"/>
  <c r="BG128" i="8"/>
  <c r="BM128" i="8"/>
  <c r="BC48" i="8"/>
  <c r="BC50" i="8"/>
  <c r="BI52" i="8"/>
  <c r="BC56" i="8"/>
  <c r="BD112" i="8"/>
  <c r="BD110" i="8"/>
  <c r="BD108" i="8"/>
  <c r="BD102" i="8"/>
  <c r="BD92" i="8"/>
  <c r="BJ90" i="8"/>
  <c r="BJ88" i="8"/>
  <c r="BD86" i="8"/>
  <c r="BJ84" i="8"/>
  <c r="BD73" i="8"/>
  <c r="BC62" i="8"/>
  <c r="BI62" i="8"/>
  <c r="BL63" i="8"/>
  <c r="BI63" i="8"/>
  <c r="BC63" i="8"/>
  <c r="BC64" i="8"/>
  <c r="BI64" i="8"/>
  <c r="BI65" i="8"/>
  <c r="BC65" i="8"/>
  <c r="BI68" i="8"/>
  <c r="BC68" i="8"/>
  <c r="BL69" i="8"/>
  <c r="BI69" i="8"/>
  <c r="BC69" i="8"/>
  <c r="BI77" i="8"/>
  <c r="BC77" i="8"/>
  <c r="BF78" i="8"/>
  <c r="BC78" i="8"/>
  <c r="BI78" i="8"/>
  <c r="BL79" i="8"/>
  <c r="BI79" i="8"/>
  <c r="BC79" i="8"/>
  <c r="BC80" i="8"/>
  <c r="BI80" i="8"/>
  <c r="BC82" i="8"/>
  <c r="BI82" i="8"/>
  <c r="BI87" i="8"/>
  <c r="BC87" i="8"/>
  <c r="BC88" i="8"/>
  <c r="BI88" i="8"/>
  <c r="BI89" i="8"/>
  <c r="BC89" i="8"/>
  <c r="BF90" i="8"/>
  <c r="BC90" i="8"/>
  <c r="BI90" i="8"/>
  <c r="BL91" i="8"/>
  <c r="BC91" i="8"/>
  <c r="BI91" i="8"/>
  <c r="BC102" i="8"/>
  <c r="BI102" i="8"/>
  <c r="BD126" i="8"/>
  <c r="BD124" i="8"/>
  <c r="BD120" i="8"/>
  <c r="BJ97" i="8"/>
  <c r="BD76" i="8"/>
  <c r="BD74" i="8"/>
  <c r="BD72" i="8"/>
  <c r="BF60" i="8"/>
  <c r="BI60" i="8"/>
  <c r="BC60" i="8"/>
  <c r="BI61" i="8"/>
  <c r="BC61" i="8"/>
  <c r="BF66" i="8"/>
  <c r="BC66" i="8"/>
  <c r="BI66" i="8"/>
  <c r="BF67" i="8"/>
  <c r="BC67" i="8"/>
  <c r="BI67" i="8"/>
  <c r="BC70" i="8"/>
  <c r="BI70" i="8"/>
  <c r="BI71" i="8"/>
  <c r="BC71" i="8"/>
  <c r="BL72" i="8"/>
  <c r="BC72" i="8"/>
  <c r="BI72" i="8"/>
  <c r="BI73" i="8"/>
  <c r="BC73" i="8"/>
  <c r="BF74" i="8"/>
  <c r="BC74" i="8"/>
  <c r="BI74" i="8"/>
  <c r="BL75" i="8"/>
  <c r="BC75" i="8"/>
  <c r="BI75" i="8"/>
  <c r="BF76" i="8"/>
  <c r="BI76" i="8"/>
  <c r="BC76" i="8"/>
  <c r="BI81" i="8"/>
  <c r="BC81" i="8"/>
  <c r="BC83" i="8"/>
  <c r="BI83" i="8"/>
  <c r="BI84" i="8"/>
  <c r="BC84" i="8"/>
  <c r="BI85" i="8"/>
  <c r="BC85" i="8"/>
  <c r="BC86" i="8"/>
  <c r="BI86" i="8"/>
  <c r="BI92" i="8"/>
  <c r="BC92" i="8"/>
  <c r="BF93" i="8"/>
  <c r="BI93" i="8"/>
  <c r="BC93" i="8"/>
  <c r="BC94" i="8"/>
  <c r="BI94" i="8"/>
  <c r="BF95" i="8"/>
  <c r="BI95" i="8"/>
  <c r="BC95" i="8"/>
  <c r="BC96" i="8"/>
  <c r="BI96" i="8"/>
  <c r="BI97" i="8"/>
  <c r="BC97" i="8"/>
  <c r="BC98" i="8"/>
  <c r="BI98" i="8"/>
  <c r="BF99" i="8"/>
  <c r="BC99" i="8"/>
  <c r="BI99" i="8"/>
  <c r="BF100" i="8"/>
  <c r="BI100" i="8"/>
  <c r="BC100" i="8"/>
  <c r="BL101" i="8"/>
  <c r="BI101" i="8"/>
  <c r="BC101" i="8"/>
  <c r="BI103" i="8"/>
  <c r="BC103" i="8"/>
  <c r="BF104" i="8"/>
  <c r="BC104" i="8"/>
  <c r="BI104" i="8"/>
  <c r="BL105" i="8"/>
  <c r="BI105" i="8"/>
  <c r="BC105" i="8"/>
  <c r="BC106" i="8"/>
  <c r="BI106" i="8"/>
  <c r="BC107" i="8"/>
  <c r="BI107" i="8"/>
  <c r="BL108" i="8"/>
  <c r="BI108" i="8"/>
  <c r="BC108" i="8"/>
  <c r="BF109" i="8"/>
  <c r="BI109" i="8"/>
  <c r="BC109" i="8"/>
  <c r="BC110" i="8"/>
  <c r="BI110" i="8"/>
  <c r="BI111" i="8"/>
  <c r="BC111" i="8"/>
  <c r="BF112" i="8"/>
  <c r="BC112" i="8"/>
  <c r="BI112" i="8"/>
  <c r="BF113" i="8"/>
  <c r="BI113" i="8"/>
  <c r="BC113" i="8"/>
  <c r="BC114" i="8"/>
  <c r="BI114" i="8"/>
  <c r="BC115" i="8"/>
  <c r="BI115" i="8"/>
  <c r="BI116" i="8"/>
  <c r="BC116" i="8"/>
  <c r="BL117" i="8"/>
  <c r="BI117" i="8"/>
  <c r="BC117" i="8"/>
  <c r="BF118" i="8"/>
  <c r="BC118" i="8"/>
  <c r="BI118" i="8"/>
  <c r="BI119" i="8"/>
  <c r="BC119" i="8"/>
  <c r="BF120" i="8"/>
  <c r="BC120" i="8"/>
  <c r="BI120" i="8"/>
  <c r="BI121" i="8"/>
  <c r="BC121" i="8"/>
  <c r="BF122" i="8"/>
  <c r="BC122" i="8"/>
  <c r="BI122" i="8"/>
  <c r="BC123" i="8"/>
  <c r="BI123" i="8"/>
  <c r="BF124" i="8"/>
  <c r="BI124" i="8"/>
  <c r="BC124" i="8"/>
  <c r="BL125" i="8"/>
  <c r="BI125" i="8"/>
  <c r="BC125" i="8"/>
  <c r="BF126" i="8"/>
  <c r="BC126" i="8"/>
  <c r="BI126" i="8"/>
  <c r="BF127" i="8"/>
  <c r="BI127" i="8"/>
  <c r="BC127" i="8"/>
  <c r="BC128" i="8"/>
  <c r="BI128" i="8"/>
  <c r="BI129" i="8"/>
  <c r="BC129" i="8"/>
  <c r="BJ116" i="8"/>
  <c r="BG69" i="8"/>
  <c r="BG82" i="8"/>
  <c r="BM91" i="8"/>
  <c r="BC52" i="8"/>
  <c r="BI50" i="8"/>
  <c r="BI58" i="8"/>
  <c r="BC54" i="8"/>
  <c r="BI48" i="8"/>
  <c r="BI56" i="8"/>
  <c r="BI54" i="8"/>
  <c r="BC58" i="8"/>
  <c r="X39" i="1"/>
  <c r="BR39" i="1" s="1"/>
  <c r="X43" i="1"/>
  <c r="BR43" i="1" s="1"/>
  <c r="BM49" i="8" s="1"/>
  <c r="X47" i="1"/>
  <c r="BR47" i="1" s="1"/>
  <c r="BG53" i="8" s="1"/>
  <c r="X51" i="1"/>
  <c r="BR51" i="1" s="1"/>
  <c r="BM57" i="8" s="1"/>
  <c r="S43" i="1"/>
  <c r="BQ43" i="1" s="1"/>
  <c r="BL49" i="8" s="1"/>
  <c r="S47" i="1"/>
  <c r="BQ47" i="1" s="1"/>
  <c r="S51" i="1"/>
  <c r="BQ51" i="1" s="1"/>
  <c r="N53" i="1"/>
  <c r="BO53" i="1" s="1"/>
  <c r="AL59" i="8" s="1"/>
  <c r="N49" i="1"/>
  <c r="BO49" i="1" s="1"/>
  <c r="AL55" i="8" s="1"/>
  <c r="N45" i="1"/>
  <c r="BO45" i="1" s="1"/>
  <c r="AL51" i="8" s="1"/>
  <c r="X40" i="1"/>
  <c r="BR40" i="1" s="1"/>
  <c r="X35" i="1"/>
  <c r="BR35" i="1" s="1"/>
  <c r="X41" i="1"/>
  <c r="BR41" i="1" s="1"/>
  <c r="AK47" i="8" s="1"/>
  <c r="X45" i="1"/>
  <c r="BR45" i="1" s="1"/>
  <c r="BM51" i="8" s="1"/>
  <c r="X49" i="1"/>
  <c r="BR49" i="1" s="1"/>
  <c r="BG55" i="8" s="1"/>
  <c r="X53" i="1"/>
  <c r="BR53" i="1" s="1"/>
  <c r="BM59" i="8" s="1"/>
  <c r="S45" i="1"/>
  <c r="BQ45" i="1" s="1"/>
  <c r="S49" i="1"/>
  <c r="BQ49" i="1" s="1"/>
  <c r="BF55" i="8" s="1"/>
  <c r="S53" i="1"/>
  <c r="BQ53" i="1" s="1"/>
  <c r="N51" i="1"/>
  <c r="BO51" i="1" s="1"/>
  <c r="AL57" i="8" s="1"/>
  <c r="N47" i="1"/>
  <c r="BO47" i="1" s="1"/>
  <c r="AL53" i="8" s="1"/>
  <c r="N43" i="1"/>
  <c r="BO43" i="1" s="1"/>
  <c r="BJ49" i="8" s="1"/>
  <c r="BJ126" i="8"/>
  <c r="BD128" i="8"/>
  <c r="BD90" i="8"/>
  <c r="BJ74" i="8"/>
  <c r="BJ86" i="8"/>
  <c r="BJ43" i="8"/>
  <c r="BD43" i="8"/>
  <c r="BD41" i="8"/>
  <c r="BJ41" i="8"/>
  <c r="N41" i="8" s="1"/>
  <c r="AX41" i="8"/>
  <c r="AX42" i="8" s="1"/>
  <c r="BJ44" i="8"/>
  <c r="BD44" i="8"/>
  <c r="BJ46" i="8"/>
  <c r="BD46" i="8"/>
  <c r="BD47" i="8"/>
  <c r="BJ47" i="8"/>
  <c r="BJ45" i="8"/>
  <c r="BD45" i="8"/>
  <c r="BJ120" i="8"/>
  <c r="BJ128" i="8"/>
  <c r="BD96" i="8"/>
  <c r="BD84" i="8"/>
  <c r="BJ102" i="8"/>
  <c r="BJ52" i="8"/>
  <c r="BJ76" i="8"/>
  <c r="BD52" i="8"/>
  <c r="X37" i="1"/>
  <c r="BR37" i="1" s="1"/>
  <c r="S35" i="1"/>
  <c r="BQ35" i="1" s="1"/>
  <c r="S37" i="1"/>
  <c r="BQ37" i="1" s="1"/>
  <c r="S38" i="1"/>
  <c r="BQ38" i="1" s="1"/>
  <c r="S39" i="1"/>
  <c r="BQ39" i="1" s="1"/>
  <c r="S40" i="1"/>
  <c r="BQ40" i="1" s="1"/>
  <c r="BF77" i="8"/>
  <c r="BG56" i="8"/>
  <c r="BF50" i="8"/>
  <c r="BM50" i="8"/>
  <c r="BG57" i="8" l="1"/>
  <c r="BM40" i="8"/>
  <c r="AW40" i="8"/>
  <c r="B40" i="8" s="1"/>
  <c r="BC42" i="8"/>
  <c r="BL55" i="8"/>
  <c r="BI42" i="8"/>
  <c r="AK40" i="8"/>
  <c r="BI40" i="8"/>
  <c r="D40" i="8" s="1"/>
  <c r="CC40" i="8" s="1"/>
  <c r="BL40" i="8"/>
  <c r="BF42" i="8"/>
  <c r="AK42" i="8"/>
  <c r="BC40" i="8"/>
  <c r="BG49" i="8"/>
  <c r="BF49" i="8"/>
  <c r="CE41" i="8"/>
  <c r="BF59" i="8"/>
  <c r="BL53" i="8"/>
  <c r="BL59" i="8"/>
  <c r="BF53" i="8"/>
  <c r="BL57" i="8"/>
  <c r="BF57" i="8"/>
  <c r="BX63" i="8"/>
  <c r="BX70" i="8"/>
  <c r="BX94" i="8"/>
  <c r="BX53" i="8"/>
  <c r="BX110" i="8"/>
  <c r="BX69" i="8"/>
  <c r="BX122" i="8"/>
  <c r="BX62" i="8"/>
  <c r="BX67" i="8"/>
  <c r="BX51" i="8"/>
  <c r="BX93" i="8"/>
  <c r="BX50" i="8"/>
  <c r="BX79" i="8"/>
  <c r="BX64" i="8"/>
  <c r="BX102" i="8"/>
  <c r="BX106" i="8"/>
  <c r="BX82" i="8"/>
  <c r="BX116" i="8"/>
  <c r="BX86" i="8"/>
  <c r="BX104" i="8"/>
  <c r="BX108" i="8"/>
  <c r="BX65" i="8"/>
  <c r="BX113" i="8"/>
  <c r="BX90" i="8"/>
  <c r="BX44" i="8"/>
  <c r="BX115" i="8"/>
  <c r="BX109" i="8"/>
  <c r="BX72" i="8"/>
  <c r="BX78" i="8"/>
  <c r="BX101" i="8"/>
  <c r="BX87" i="8"/>
  <c r="BX83" i="8"/>
  <c r="BX60" i="8"/>
  <c r="BX123" i="8"/>
  <c r="BX68" i="8"/>
  <c r="BX92" i="8"/>
  <c r="BX42" i="8"/>
  <c r="BX61" i="8"/>
  <c r="BX73" i="8"/>
  <c r="BX80" i="8"/>
  <c r="BX117" i="8"/>
  <c r="BX77" i="8"/>
  <c r="BX40" i="8"/>
  <c r="BX46" i="8"/>
  <c r="BX105" i="8"/>
  <c r="BX129" i="8"/>
  <c r="BX85" i="8"/>
  <c r="BX112" i="8"/>
  <c r="AK59" i="8"/>
  <c r="AK51" i="8"/>
  <c r="AK53" i="8"/>
  <c r="AK45" i="8"/>
  <c r="AK43" i="8"/>
  <c r="AK55" i="8"/>
  <c r="AK46" i="8"/>
  <c r="AK57" i="8"/>
  <c r="AK49" i="8"/>
  <c r="AK44" i="8"/>
  <c r="AK41" i="8"/>
  <c r="BD49" i="8"/>
  <c r="AL49" i="8"/>
  <c r="BC47" i="8"/>
  <c r="BM53" i="8"/>
  <c r="BX57" i="8"/>
  <c r="BX121" i="8"/>
  <c r="BX99" i="8"/>
  <c r="BX96" i="8"/>
  <c r="BX43" i="8"/>
  <c r="BX120" i="8"/>
  <c r="BX55" i="8"/>
  <c r="BX91" i="8"/>
  <c r="BX88" i="8"/>
  <c r="BX54" i="8"/>
  <c r="BX74" i="8"/>
  <c r="BX41" i="8"/>
  <c r="BX118" i="8"/>
  <c r="BX114" i="8"/>
  <c r="BX124" i="8"/>
  <c r="BX66" i="8"/>
  <c r="BX56" i="8"/>
  <c r="BX45" i="8"/>
  <c r="BX89" i="8"/>
  <c r="BX128" i="8"/>
  <c r="BX103" i="8"/>
  <c r="BX125" i="8"/>
  <c r="BX76" i="8"/>
  <c r="BX48" i="8"/>
  <c r="BX81" i="8"/>
  <c r="BX111" i="8"/>
  <c r="BX119" i="8"/>
  <c r="BX97" i="8"/>
  <c r="BX127" i="8"/>
  <c r="BX71" i="8"/>
  <c r="BX95" i="8"/>
  <c r="BX58" i="8"/>
  <c r="BX84" i="8"/>
  <c r="BX47" i="8"/>
  <c r="BX75" i="8"/>
  <c r="BX100" i="8"/>
  <c r="BX98" i="8"/>
  <c r="BX126" i="8"/>
  <c r="BX49" i="8"/>
  <c r="BX52" i="8"/>
  <c r="BX107" i="8"/>
  <c r="BG51" i="8"/>
  <c r="AH40" i="8"/>
  <c r="AI40" i="8"/>
  <c r="AF40" i="8"/>
  <c r="L40" i="8"/>
  <c r="BI46" i="8"/>
  <c r="BC46" i="8"/>
  <c r="BI44" i="8"/>
  <c r="BC44" i="8"/>
  <c r="BI41" i="8"/>
  <c r="D41" i="8" s="1"/>
  <c r="BC41" i="8"/>
  <c r="BI59" i="8"/>
  <c r="BC59" i="8"/>
  <c r="BI51" i="8"/>
  <c r="BC51" i="8"/>
  <c r="BI57" i="8"/>
  <c r="BC57" i="8"/>
  <c r="BI49" i="8"/>
  <c r="BC49" i="8"/>
  <c r="BI47" i="8"/>
  <c r="BI45" i="8"/>
  <c r="BC45" i="8"/>
  <c r="BI43" i="8"/>
  <c r="BC43" i="8"/>
  <c r="BC55" i="8"/>
  <c r="BI55" i="8"/>
  <c r="BI53" i="8"/>
  <c r="BC53" i="8"/>
  <c r="AW41" i="8"/>
  <c r="B41" i="8" s="1"/>
  <c r="AE40" i="8"/>
  <c r="BJ57" i="8"/>
  <c r="BD57" i="8"/>
  <c r="BG47" i="8"/>
  <c r="BM47" i="8"/>
  <c r="BD51" i="8"/>
  <c r="BJ51" i="8"/>
  <c r="BL51" i="8"/>
  <c r="BF51" i="8"/>
  <c r="BG59" i="8"/>
  <c r="BM41" i="8"/>
  <c r="BG41" i="8"/>
  <c r="BA41" i="8"/>
  <c r="BJ55" i="8"/>
  <c r="BD55" i="8"/>
  <c r="BM55" i="8"/>
  <c r="BJ59" i="8"/>
  <c r="BD59" i="8"/>
  <c r="BG45" i="8"/>
  <c r="BM45" i="8"/>
  <c r="BJ53" i="8"/>
  <c r="BD53" i="8"/>
  <c r="BM46" i="8"/>
  <c r="BG46" i="8"/>
  <c r="BF46" i="8"/>
  <c r="BL46" i="8"/>
  <c r="BL44" i="8"/>
  <c r="BF44" i="8"/>
  <c r="BF41" i="8"/>
  <c r="AZ41" i="8"/>
  <c r="BL41" i="8"/>
  <c r="AF41" i="8"/>
  <c r="L41" i="8"/>
  <c r="BF45" i="8"/>
  <c r="BL45" i="8"/>
  <c r="BL43" i="8"/>
  <c r="BF43" i="8"/>
  <c r="BM43" i="8"/>
  <c r="BG43" i="8"/>
  <c r="CC41" i="8" l="1"/>
  <c r="BA42" i="8"/>
  <c r="AZ42" i="8"/>
  <c r="AZ43" i="8" s="1"/>
  <c r="BS40" i="8"/>
  <c r="C40" i="8" s="1"/>
  <c r="G40" i="8"/>
  <c r="BT40" i="8"/>
  <c r="M40" i="8" s="1"/>
  <c r="CF40" i="8" s="1"/>
  <c r="Q40" i="8"/>
  <c r="O41" i="8"/>
  <c r="AU40" i="8"/>
  <c r="AT40" i="8"/>
  <c r="AW42" i="8"/>
  <c r="AW43" i="8" s="1"/>
  <c r="AW44" i="8" s="1"/>
  <c r="AW45" i="8" s="1"/>
  <c r="AW46" i="8" s="1"/>
  <c r="AW47" i="8" s="1"/>
  <c r="AW48" i="8" s="1"/>
  <c r="AW49" i="8" s="1"/>
  <c r="AW50" i="8" s="1"/>
  <c r="AW51" i="8" s="1"/>
  <c r="AW52" i="8" s="1"/>
  <c r="AW53" i="8" s="1"/>
  <c r="AW54" i="8" s="1"/>
  <c r="AW55" i="8" s="1"/>
  <c r="AW56" i="8" s="1"/>
  <c r="AW57" i="8" s="1"/>
  <c r="AW58" i="8" s="1"/>
  <c r="AW59" i="8" s="1"/>
  <c r="AW60" i="8" s="1"/>
  <c r="B60" i="8" s="1"/>
  <c r="D60" i="8" s="1"/>
  <c r="AR40" i="8"/>
  <c r="AQ40" i="8"/>
  <c r="AI41" i="8"/>
  <c r="BA43" i="8"/>
  <c r="L42" i="8"/>
  <c r="N42" i="8" s="1"/>
  <c r="CE42" i="8" s="1"/>
  <c r="AX43" i="8"/>
  <c r="AH41" i="8"/>
  <c r="AR41" i="8"/>
  <c r="AE41" i="8"/>
  <c r="BT41" i="8" l="1"/>
  <c r="M41" i="8" s="1"/>
  <c r="CF41" i="8" s="1"/>
  <c r="AT41" i="8"/>
  <c r="AU41" i="8"/>
  <c r="E41" i="8"/>
  <c r="AW61" i="8"/>
  <c r="AW62" i="8" s="1"/>
  <c r="AE61" i="8" s="1"/>
  <c r="AI42" i="8"/>
  <c r="BA44" i="8"/>
  <c r="I40" i="8"/>
  <c r="CD40" i="8"/>
  <c r="R40" i="8"/>
  <c r="T40" i="8" s="1"/>
  <c r="S40" i="8"/>
  <c r="P41" i="8"/>
  <c r="AW63" i="8"/>
  <c r="H40" i="8"/>
  <c r="J40" i="8" s="1"/>
  <c r="F41" i="8"/>
  <c r="AQ41" i="8"/>
  <c r="BS41" i="8" s="1"/>
  <c r="AH42" i="8"/>
  <c r="AZ44" i="8"/>
  <c r="B42" i="8"/>
  <c r="AF42" i="8"/>
  <c r="L43" i="8"/>
  <c r="N43" i="8" s="1"/>
  <c r="CE43" i="8" s="1"/>
  <c r="AX44" i="8"/>
  <c r="BA45" i="8"/>
  <c r="D42" i="8" l="1"/>
  <c r="CC42" i="8" s="1"/>
  <c r="Q41" i="8"/>
  <c r="P42" i="8" s="1"/>
  <c r="G41" i="8"/>
  <c r="F42" i="8" s="1"/>
  <c r="U40" i="8"/>
  <c r="AE60" i="8"/>
  <c r="AQ60" i="8" s="1"/>
  <c r="BS60" i="8" s="1"/>
  <c r="K40" i="8"/>
  <c r="B62" i="8"/>
  <c r="D62" i="8" s="1"/>
  <c r="B61" i="8"/>
  <c r="D61" i="8" s="1"/>
  <c r="AI43" i="8"/>
  <c r="AU43" i="8" s="1"/>
  <c r="O42" i="8"/>
  <c r="E61" i="8"/>
  <c r="BS61" i="8"/>
  <c r="AU42" i="8"/>
  <c r="C41" i="8"/>
  <c r="CD41" i="8" s="1"/>
  <c r="W40" i="8"/>
  <c r="AQ61" i="8"/>
  <c r="B63" i="8"/>
  <c r="D63" i="8" s="1"/>
  <c r="AW64" i="8"/>
  <c r="AE62" i="8"/>
  <c r="AT42" i="8"/>
  <c r="AI44" i="8"/>
  <c r="BA46" i="8"/>
  <c r="AF43" i="8"/>
  <c r="L44" i="8"/>
  <c r="N44" i="8" s="1"/>
  <c r="CE44" i="8" s="1"/>
  <c r="AX45" i="8"/>
  <c r="AR42" i="8"/>
  <c r="AE42" i="8"/>
  <c r="B43" i="8"/>
  <c r="AH43" i="8"/>
  <c r="AZ45" i="8"/>
  <c r="S41" i="8" l="1"/>
  <c r="R41" i="8"/>
  <c r="T41" i="8" s="1"/>
  <c r="U41" i="8" s="1"/>
  <c r="Q42" i="8"/>
  <c r="R42" i="8" s="1"/>
  <c r="BT42" i="8"/>
  <c r="M42" i="8" s="1"/>
  <c r="CF42" i="8" s="1"/>
  <c r="E60" i="8"/>
  <c r="D43" i="8"/>
  <c r="CC43" i="8" s="1"/>
  <c r="E42" i="8"/>
  <c r="E62" i="8"/>
  <c r="H41" i="8"/>
  <c r="I41" i="8"/>
  <c r="C61" i="8"/>
  <c r="C60" i="8"/>
  <c r="B64" i="8"/>
  <c r="D64" i="8" s="1"/>
  <c r="AW65" i="8"/>
  <c r="AE63" i="8"/>
  <c r="AQ62" i="8"/>
  <c r="BS62" i="8" s="1"/>
  <c r="AU44" i="8"/>
  <c r="AT43" i="8"/>
  <c r="B44" i="8"/>
  <c r="AE43" i="8"/>
  <c r="AQ42" i="8"/>
  <c r="BA47" i="8"/>
  <c r="AI45" i="8"/>
  <c r="AH44" i="8"/>
  <c r="AZ46" i="8"/>
  <c r="AF44" i="8"/>
  <c r="L45" i="8"/>
  <c r="AX46" i="8"/>
  <c r="AR43" i="8"/>
  <c r="O43" i="8"/>
  <c r="W41" i="8" l="1"/>
  <c r="P43" i="8"/>
  <c r="T42" i="8"/>
  <c r="BT43" i="8"/>
  <c r="M43" i="8" s="1"/>
  <c r="CF43" i="8" s="1"/>
  <c r="J41" i="8"/>
  <c r="K41" i="8" s="1"/>
  <c r="BS42" i="8"/>
  <c r="C42" i="8" s="1"/>
  <c r="G42" i="8"/>
  <c r="H42" i="8" s="1"/>
  <c r="W42" i="8" s="1"/>
  <c r="Q43" i="8"/>
  <c r="R43" i="8" s="1"/>
  <c r="S42" i="8"/>
  <c r="E43" i="8"/>
  <c r="E63" i="8"/>
  <c r="C62" i="8"/>
  <c r="B65" i="8"/>
  <c r="D65" i="8" s="1"/>
  <c r="AW66" i="8"/>
  <c r="AE64" i="8"/>
  <c r="AQ63" i="8"/>
  <c r="BS63" i="8" s="1"/>
  <c r="AU45" i="8"/>
  <c r="AT44" i="8"/>
  <c r="L46" i="8"/>
  <c r="N46" i="8" s="1"/>
  <c r="AF45" i="8"/>
  <c r="AX47" i="8"/>
  <c r="O44" i="8"/>
  <c r="AR44" i="8"/>
  <c r="AI46" i="8"/>
  <c r="BA48" i="8"/>
  <c r="AQ43" i="8"/>
  <c r="N45" i="8"/>
  <c r="CE45" i="8" s="1"/>
  <c r="AZ47" i="8"/>
  <c r="AH45" i="8"/>
  <c r="AE44" i="8"/>
  <c r="B45" i="8"/>
  <c r="D45" i="8" s="1"/>
  <c r="D44" i="8"/>
  <c r="CC44" i="8" s="1"/>
  <c r="BT44" i="8" l="1"/>
  <c r="M44" i="8" s="1"/>
  <c r="CF44" i="8" s="1"/>
  <c r="U42" i="8"/>
  <c r="F43" i="8"/>
  <c r="G43" i="8" s="1"/>
  <c r="H43" i="8" s="1"/>
  <c r="W43" i="8" s="1"/>
  <c r="BS43" i="8"/>
  <c r="C43" i="8" s="1"/>
  <c r="CC45" i="8"/>
  <c r="CE46" i="8"/>
  <c r="CD42" i="8"/>
  <c r="I42" i="8"/>
  <c r="E64" i="8"/>
  <c r="E44" i="8"/>
  <c r="P44" i="8"/>
  <c r="Q44" i="8" s="1"/>
  <c r="P45" i="8" s="1"/>
  <c r="C63" i="8"/>
  <c r="AQ64" i="8"/>
  <c r="B66" i="8"/>
  <c r="D66" i="8" s="1"/>
  <c r="AW67" i="8"/>
  <c r="AE65" i="8"/>
  <c r="AU46" i="8"/>
  <c r="AT45" i="8"/>
  <c r="J42" i="8"/>
  <c r="AI47" i="8"/>
  <c r="BA49" i="8"/>
  <c r="O45" i="8"/>
  <c r="AR45" i="8"/>
  <c r="BT45" i="8" s="1"/>
  <c r="T43" i="8"/>
  <c r="S43" i="8"/>
  <c r="AE45" i="8"/>
  <c r="B46" i="8"/>
  <c r="AQ44" i="8"/>
  <c r="AH46" i="8"/>
  <c r="AZ48" i="8"/>
  <c r="AF46" i="8"/>
  <c r="L47" i="8"/>
  <c r="AX48" i="8"/>
  <c r="BS44" i="8" l="1"/>
  <c r="C44" i="8" s="1"/>
  <c r="K42" i="8"/>
  <c r="U43" i="8"/>
  <c r="Q45" i="8"/>
  <c r="CD43" i="8"/>
  <c r="E45" i="8"/>
  <c r="E65" i="8"/>
  <c r="BS64" i="8"/>
  <c r="C64" i="8" s="1"/>
  <c r="AQ65" i="8"/>
  <c r="BS65" i="8" s="1"/>
  <c r="AE66" i="8"/>
  <c r="AW68" i="8"/>
  <c r="B67" i="8"/>
  <c r="D67" i="8" s="1"/>
  <c r="AU47" i="8"/>
  <c r="AT46" i="8"/>
  <c r="R44" i="8"/>
  <c r="T44" i="8" s="1"/>
  <c r="S44" i="8"/>
  <c r="F44" i="8"/>
  <c r="I43" i="8"/>
  <c r="J43" i="8"/>
  <c r="M45" i="8"/>
  <c r="CF45" i="8" s="1"/>
  <c r="AF47" i="8"/>
  <c r="BT47" i="8" s="1"/>
  <c r="L48" i="8"/>
  <c r="N48" i="8" s="1"/>
  <c r="AX49" i="8"/>
  <c r="N47" i="8"/>
  <c r="CE47" i="8" s="1"/>
  <c r="CE48" i="8" s="1"/>
  <c r="AH47" i="8"/>
  <c r="AZ49" i="8"/>
  <c r="D46" i="8"/>
  <c r="CC46" i="8" s="1"/>
  <c r="AQ45" i="8"/>
  <c r="O46" i="8"/>
  <c r="AR46" i="8"/>
  <c r="AE46" i="8"/>
  <c r="B47" i="8"/>
  <c r="D47" i="8" s="1"/>
  <c r="AI48" i="8"/>
  <c r="BA50" i="8"/>
  <c r="BT46" i="8" l="1"/>
  <c r="M46" i="8" s="1"/>
  <c r="CF46" i="8" s="1"/>
  <c r="BS45" i="8"/>
  <c r="C45" i="8" s="1"/>
  <c r="R45" i="8"/>
  <c r="T45" i="8" s="1"/>
  <c r="CC47" i="8"/>
  <c r="G44" i="8"/>
  <c r="I44" i="8" s="1"/>
  <c r="K43" i="8"/>
  <c r="U44" i="8"/>
  <c r="CD44" i="8"/>
  <c r="E46" i="8"/>
  <c r="E66" i="8"/>
  <c r="C65" i="8"/>
  <c r="AQ66" i="8"/>
  <c r="B68" i="8"/>
  <c r="D68" i="8" s="1"/>
  <c r="AW69" i="8"/>
  <c r="AE67" i="8"/>
  <c r="AU48" i="8"/>
  <c r="AT47" i="8"/>
  <c r="P46" i="8"/>
  <c r="Q46" i="8" s="1"/>
  <c r="S45" i="8"/>
  <c r="AI49" i="8"/>
  <c r="BA51" i="8"/>
  <c r="AQ46" i="8"/>
  <c r="AH48" i="8"/>
  <c r="AZ50" i="8"/>
  <c r="B48" i="8"/>
  <c r="D48" i="8" s="1"/>
  <c r="AE47" i="8"/>
  <c r="L49" i="8"/>
  <c r="N49" i="8" s="1"/>
  <c r="CE49" i="8" s="1"/>
  <c r="AX50" i="8"/>
  <c r="AF48" i="8"/>
  <c r="BT48" i="8" s="1"/>
  <c r="O47" i="8"/>
  <c r="AR47" i="8"/>
  <c r="BS46" i="8" l="1"/>
  <c r="C46" i="8" s="1"/>
  <c r="F45" i="8"/>
  <c r="G45" i="8" s="1"/>
  <c r="I45" i="8" s="1"/>
  <c r="CC48" i="8"/>
  <c r="CD45" i="8"/>
  <c r="H44" i="8"/>
  <c r="U45" i="8"/>
  <c r="E67" i="8"/>
  <c r="E47" i="8"/>
  <c r="BS66" i="8"/>
  <c r="C66" i="8" s="1"/>
  <c r="AQ67" i="8"/>
  <c r="B69" i="8"/>
  <c r="D69" i="8" s="1"/>
  <c r="AE68" i="8"/>
  <c r="AW70" i="8"/>
  <c r="R46" i="8"/>
  <c r="T46" i="8" s="1"/>
  <c r="P47" i="8"/>
  <c r="AU49" i="8"/>
  <c r="AT48" i="8"/>
  <c r="P48" i="8"/>
  <c r="S46" i="8"/>
  <c r="M47" i="8"/>
  <c r="CF47" i="8" s="1"/>
  <c r="R47" i="8"/>
  <c r="O48" i="8"/>
  <c r="AR48" i="8"/>
  <c r="AQ47" i="8"/>
  <c r="BS47" i="8" s="1"/>
  <c r="AZ51" i="8"/>
  <c r="AH49" i="8"/>
  <c r="BA52" i="8"/>
  <c r="AI50" i="8"/>
  <c r="L50" i="8"/>
  <c r="N50" i="8" s="1"/>
  <c r="CE50" i="8" s="1"/>
  <c r="AF49" i="8"/>
  <c r="BT49" i="8" s="1"/>
  <c r="AX51" i="8"/>
  <c r="AE48" i="8"/>
  <c r="B49" i="8"/>
  <c r="D49" i="8" s="1"/>
  <c r="F46" i="8" l="1"/>
  <c r="G46" i="8" s="1"/>
  <c r="I46" i="8" s="1"/>
  <c r="U46" i="8"/>
  <c r="CC49" i="8"/>
  <c r="CD46" i="8"/>
  <c r="H45" i="8"/>
  <c r="W45" i="8" s="1"/>
  <c r="W44" i="8"/>
  <c r="J44" i="8"/>
  <c r="K44" i="8" s="1"/>
  <c r="E48" i="8"/>
  <c r="E68" i="8"/>
  <c r="BS67" i="8"/>
  <c r="C67" i="8" s="1"/>
  <c r="P49" i="8"/>
  <c r="M48" i="8"/>
  <c r="CF48" i="8"/>
  <c r="AQ68" i="8"/>
  <c r="BS68" i="8" s="1"/>
  <c r="B70" i="8"/>
  <c r="D70" i="8" s="1"/>
  <c r="AE69" i="8"/>
  <c r="AW71" i="8"/>
  <c r="AU50" i="8"/>
  <c r="AT49" i="8"/>
  <c r="S47" i="8"/>
  <c r="S48" i="8" s="1"/>
  <c r="T47" i="8"/>
  <c r="C47" i="8"/>
  <c r="F47" i="8"/>
  <c r="R48" i="8"/>
  <c r="B50" i="8"/>
  <c r="D50" i="8" s="1"/>
  <c r="AE49" i="8"/>
  <c r="AR49" i="8"/>
  <c r="O49" i="8"/>
  <c r="P50" i="8" s="1"/>
  <c r="AQ48" i="8"/>
  <c r="AX52" i="8"/>
  <c r="AF50" i="8"/>
  <c r="BT50" i="8" s="1"/>
  <c r="L51" i="8"/>
  <c r="N51" i="8" s="1"/>
  <c r="CE51" i="8" s="1"/>
  <c r="BA53" i="8"/>
  <c r="AI51" i="8"/>
  <c r="AZ52" i="8"/>
  <c r="AH50" i="8"/>
  <c r="J45" i="8" l="1"/>
  <c r="K45" i="8" s="1"/>
  <c r="H46" i="8"/>
  <c r="CC50" i="8"/>
  <c r="CD47" i="8"/>
  <c r="E49" i="8"/>
  <c r="E69" i="8"/>
  <c r="BS48" i="8"/>
  <c r="C48" i="8" s="1"/>
  <c r="T48" i="8"/>
  <c r="C68" i="8"/>
  <c r="F48" i="8"/>
  <c r="F49" i="8" s="1"/>
  <c r="B71" i="8"/>
  <c r="D71" i="8" s="1"/>
  <c r="AE70" i="8"/>
  <c r="AW72" i="8"/>
  <c r="AQ69" i="8"/>
  <c r="BS69" i="8" s="1"/>
  <c r="AU51" i="8"/>
  <c r="AT50" i="8"/>
  <c r="M49" i="8"/>
  <c r="CF49" i="8" s="1"/>
  <c r="W46" i="8"/>
  <c r="AI52" i="8"/>
  <c r="BA54" i="8"/>
  <c r="O50" i="8"/>
  <c r="P51" i="8" s="1"/>
  <c r="AR50" i="8"/>
  <c r="M50" i="8" s="1"/>
  <c r="AQ49" i="8"/>
  <c r="BS49" i="8" s="1"/>
  <c r="AE50" i="8"/>
  <c r="B51" i="8"/>
  <c r="D51" i="8" s="1"/>
  <c r="H47" i="8"/>
  <c r="I47" i="8"/>
  <c r="AZ53" i="8"/>
  <c r="AH51" i="8"/>
  <c r="L52" i="8"/>
  <c r="N52" i="8" s="1"/>
  <c r="CE52" i="8" s="1"/>
  <c r="AX53" i="8"/>
  <c r="AF51" i="8"/>
  <c r="BT51" i="8" s="1"/>
  <c r="R49" i="8"/>
  <c r="T49" i="8" s="1"/>
  <c r="S49" i="8"/>
  <c r="J46" i="8" l="1"/>
  <c r="K46" i="8" s="1"/>
  <c r="CC51" i="8"/>
  <c r="CD48" i="8"/>
  <c r="E50" i="8"/>
  <c r="E70" i="8"/>
  <c r="F50" i="8"/>
  <c r="I48" i="8"/>
  <c r="C69" i="8"/>
  <c r="CF50" i="8"/>
  <c r="B72" i="8"/>
  <c r="D72" i="8" s="1"/>
  <c r="AE71" i="8"/>
  <c r="AW73" i="8"/>
  <c r="AQ70" i="8"/>
  <c r="BS70" i="8" s="1"/>
  <c r="AU52" i="8"/>
  <c r="AT51" i="8"/>
  <c r="C49" i="8"/>
  <c r="O51" i="8"/>
  <c r="P52" i="8" s="1"/>
  <c r="AR51" i="8"/>
  <c r="J47" i="8"/>
  <c r="W47" i="8"/>
  <c r="B52" i="8"/>
  <c r="D52" i="8" s="1"/>
  <c r="AE51" i="8"/>
  <c r="AF52" i="8"/>
  <c r="BT52" i="8" s="1"/>
  <c r="L53" i="8"/>
  <c r="N53" i="8" s="1"/>
  <c r="CE53" i="8" s="1"/>
  <c r="AX54" i="8"/>
  <c r="AZ54" i="8"/>
  <c r="AH52" i="8"/>
  <c r="AQ50" i="8"/>
  <c r="H48" i="8"/>
  <c r="R50" i="8"/>
  <c r="T50" i="8" s="1"/>
  <c r="S50" i="8"/>
  <c r="AI53" i="8"/>
  <c r="BA55" i="8"/>
  <c r="CC52" i="8" l="1"/>
  <c r="CD49" i="8"/>
  <c r="E51" i="8"/>
  <c r="E71" i="8"/>
  <c r="BS50" i="8"/>
  <c r="C50" i="8" s="1"/>
  <c r="F51" i="8"/>
  <c r="C70" i="8"/>
  <c r="AQ71" i="8"/>
  <c r="BS71" i="8" s="1"/>
  <c r="B73" i="8"/>
  <c r="D73" i="8" s="1"/>
  <c r="AW74" i="8"/>
  <c r="AE72" i="8"/>
  <c r="AU53" i="8"/>
  <c r="AT52" i="8"/>
  <c r="I49" i="8"/>
  <c r="M51" i="8"/>
  <c r="CF51" i="8" s="1"/>
  <c r="BA56" i="8"/>
  <c r="AI54" i="8"/>
  <c r="J48" i="8"/>
  <c r="W48" i="8"/>
  <c r="F52" i="8"/>
  <c r="AQ51" i="8"/>
  <c r="BS51" i="8" s="1"/>
  <c r="AE52" i="8"/>
  <c r="B53" i="8"/>
  <c r="D53" i="8" s="1"/>
  <c r="R51" i="8"/>
  <c r="T51" i="8" s="1"/>
  <c r="I50" i="8"/>
  <c r="AH53" i="8"/>
  <c r="AZ55" i="8"/>
  <c r="L54" i="8"/>
  <c r="N54" i="8" s="1"/>
  <c r="CE54" i="8" s="1"/>
  <c r="AF53" i="8"/>
  <c r="BT53" i="8" s="1"/>
  <c r="AX55" i="8"/>
  <c r="O52" i="8"/>
  <c r="P53" i="8" s="1"/>
  <c r="AR52" i="8"/>
  <c r="H49" i="8"/>
  <c r="CC53" i="8" l="1"/>
  <c r="CD50" i="8"/>
  <c r="E72" i="8"/>
  <c r="E52" i="8"/>
  <c r="C71" i="8"/>
  <c r="M52" i="8"/>
  <c r="CF52" i="8" s="1"/>
  <c r="AQ72" i="8"/>
  <c r="BS72" i="8" s="1"/>
  <c r="B74" i="8"/>
  <c r="D74" i="8" s="1"/>
  <c r="AW75" i="8"/>
  <c r="AE73" i="8"/>
  <c r="AU54" i="8"/>
  <c r="AT53" i="8"/>
  <c r="C51" i="8"/>
  <c r="S51" i="8"/>
  <c r="AR53" i="8"/>
  <c r="O53" i="8"/>
  <c r="P54" i="8" s="1"/>
  <c r="AZ56" i="8"/>
  <c r="AH54" i="8"/>
  <c r="H50" i="8"/>
  <c r="W50" i="8" s="1"/>
  <c r="AQ52" i="8"/>
  <c r="BS52" i="8" s="1"/>
  <c r="BA57" i="8"/>
  <c r="AI55" i="8"/>
  <c r="J49" i="8"/>
  <c r="W49" i="8"/>
  <c r="AX56" i="8"/>
  <c r="AF54" i="8"/>
  <c r="BT54" i="8" s="1"/>
  <c r="L55" i="8"/>
  <c r="N55" i="8" s="1"/>
  <c r="CE55" i="8" s="1"/>
  <c r="R52" i="8"/>
  <c r="T52" i="8" s="1"/>
  <c r="AE53" i="8"/>
  <c r="B54" i="8"/>
  <c r="D54" i="8" s="1"/>
  <c r="H51" i="8"/>
  <c r="CC54" i="8" l="1"/>
  <c r="CD51" i="8"/>
  <c r="E53" i="8"/>
  <c r="E73" i="8"/>
  <c r="C52" i="8"/>
  <c r="F53" i="8"/>
  <c r="C72" i="8"/>
  <c r="B75" i="8"/>
  <c r="D75" i="8" s="1"/>
  <c r="AE74" i="8"/>
  <c r="AW76" i="8"/>
  <c r="AQ73" i="8"/>
  <c r="BS73" i="8" s="1"/>
  <c r="AU55" i="8"/>
  <c r="AT54" i="8"/>
  <c r="I51" i="8"/>
  <c r="S52" i="8"/>
  <c r="M53" i="8"/>
  <c r="CF53" i="8" s="1"/>
  <c r="H52" i="8"/>
  <c r="W52" i="8" s="1"/>
  <c r="L56" i="8"/>
  <c r="N56" i="8" s="1"/>
  <c r="CE56" i="8" s="1"/>
  <c r="AX57" i="8"/>
  <c r="AF55" i="8"/>
  <c r="BT55" i="8" s="1"/>
  <c r="AI56" i="8"/>
  <c r="BA58" i="8"/>
  <c r="R53" i="8"/>
  <c r="T53" i="8" s="1"/>
  <c r="W51" i="8"/>
  <c r="AE54" i="8"/>
  <c r="B55" i="8"/>
  <c r="D55" i="8" s="1"/>
  <c r="F54" i="8"/>
  <c r="AQ53" i="8"/>
  <c r="BS53" i="8" s="1"/>
  <c r="O54" i="8"/>
  <c r="AR54" i="8"/>
  <c r="P55" i="8"/>
  <c r="AZ57" i="8"/>
  <c r="AH55" i="8"/>
  <c r="J50" i="8"/>
  <c r="J51" i="8" s="1"/>
  <c r="CC55" i="8" l="1"/>
  <c r="CD52" i="8"/>
  <c r="I52" i="8"/>
  <c r="E54" i="8"/>
  <c r="E74" i="8"/>
  <c r="M54" i="8"/>
  <c r="CF54" i="8" s="1"/>
  <c r="S53" i="8"/>
  <c r="C73" i="8"/>
  <c r="B76" i="8"/>
  <c r="D76" i="8" s="1"/>
  <c r="AW77" i="8"/>
  <c r="AE75" i="8"/>
  <c r="AQ74" i="8"/>
  <c r="BS74" i="8" s="1"/>
  <c r="AU56" i="8"/>
  <c r="AT55" i="8"/>
  <c r="C53" i="8"/>
  <c r="B56" i="8"/>
  <c r="D56" i="8" s="1"/>
  <c r="AE55" i="8"/>
  <c r="L57" i="8"/>
  <c r="N57" i="8" s="1"/>
  <c r="CE57" i="8" s="1"/>
  <c r="AF56" i="8"/>
  <c r="BT56" i="8" s="1"/>
  <c r="AX58" i="8"/>
  <c r="J52" i="8"/>
  <c r="AH56" i="8"/>
  <c r="AZ58" i="8"/>
  <c r="S54" i="8"/>
  <c r="R54" i="8"/>
  <c r="T54" i="8" s="1"/>
  <c r="H53" i="8"/>
  <c r="AQ54" i="8"/>
  <c r="BS54" i="8" s="1"/>
  <c r="F55" i="8"/>
  <c r="AI57" i="8"/>
  <c r="BA59" i="8"/>
  <c r="AR55" i="8"/>
  <c r="O55" i="8"/>
  <c r="CC56" i="8" l="1"/>
  <c r="CD53" i="8"/>
  <c r="CD54" i="8" s="1"/>
  <c r="E55" i="8"/>
  <c r="E75" i="8"/>
  <c r="C54" i="8"/>
  <c r="M55" i="8"/>
  <c r="CF55" i="8" s="1"/>
  <c r="C74" i="8"/>
  <c r="BA60" i="8"/>
  <c r="AI59" i="8" s="1"/>
  <c r="B77" i="8"/>
  <c r="D77" i="8" s="1"/>
  <c r="AE76" i="8"/>
  <c r="AW78" i="8"/>
  <c r="AQ75" i="8"/>
  <c r="BS75" i="8" s="1"/>
  <c r="AU57" i="8"/>
  <c r="AT56" i="8"/>
  <c r="I53" i="8"/>
  <c r="J53" i="8"/>
  <c r="W53" i="8"/>
  <c r="AI58" i="8"/>
  <c r="AH57" i="8"/>
  <c r="AZ59" i="8"/>
  <c r="AR56" i="8"/>
  <c r="O56" i="8"/>
  <c r="F56" i="8"/>
  <c r="AQ55" i="8"/>
  <c r="BS55" i="8" s="1"/>
  <c r="H54" i="8"/>
  <c r="I54" i="8"/>
  <c r="AF57" i="8"/>
  <c r="BT57" i="8" s="1"/>
  <c r="AX59" i="8"/>
  <c r="AX60" i="8" s="1"/>
  <c r="L58" i="8"/>
  <c r="N58" i="8" s="1"/>
  <c r="CE58" i="8" s="1"/>
  <c r="AE56" i="8"/>
  <c r="B57" i="8"/>
  <c r="D57" i="8" s="1"/>
  <c r="CC57" i="8" l="1"/>
  <c r="M56" i="8"/>
  <c r="CF56" i="8" s="1"/>
  <c r="E56" i="8"/>
  <c r="E76" i="8"/>
  <c r="BA61" i="8"/>
  <c r="AI60" i="8" s="1"/>
  <c r="C75" i="8"/>
  <c r="P56" i="8"/>
  <c r="BA62" i="8"/>
  <c r="AZ60" i="8"/>
  <c r="AH59" i="8" s="1"/>
  <c r="L60" i="8"/>
  <c r="N60" i="8" s="1"/>
  <c r="AX61" i="8"/>
  <c r="AQ76" i="8"/>
  <c r="BS76" i="8" s="1"/>
  <c r="B78" i="8"/>
  <c r="D78" i="8" s="1"/>
  <c r="AW79" i="8"/>
  <c r="AE77" i="8"/>
  <c r="AU58" i="8"/>
  <c r="AU59" i="8"/>
  <c r="AT57" i="8"/>
  <c r="R55" i="8"/>
  <c r="T55" i="8" s="1"/>
  <c r="S55" i="8"/>
  <c r="C55" i="8"/>
  <c r="CD55" i="8" s="1"/>
  <c r="J54" i="8"/>
  <c r="W54" i="8"/>
  <c r="F57" i="8"/>
  <c r="AQ56" i="8"/>
  <c r="BS56" i="8" s="1"/>
  <c r="O57" i="8"/>
  <c r="AR57" i="8"/>
  <c r="H55" i="8"/>
  <c r="J55" i="8" s="1"/>
  <c r="AE57" i="8"/>
  <c r="B58" i="8"/>
  <c r="D58" i="8" s="1"/>
  <c r="AF58" i="8"/>
  <c r="BT58" i="8" s="1"/>
  <c r="L59" i="8"/>
  <c r="AF59" i="8"/>
  <c r="BT59" i="8" s="1"/>
  <c r="AH58" i="8"/>
  <c r="CC58" i="8" l="1"/>
  <c r="E57" i="8"/>
  <c r="E77" i="8"/>
  <c r="AZ61" i="8"/>
  <c r="AH60" i="8" s="1"/>
  <c r="AU60" i="8"/>
  <c r="C76" i="8"/>
  <c r="P57" i="8"/>
  <c r="R56" i="8"/>
  <c r="T56" i="8" s="1"/>
  <c r="P58" i="8"/>
  <c r="S56" i="8"/>
  <c r="C56" i="8"/>
  <c r="CD56" i="8" s="1"/>
  <c r="BA63" i="8"/>
  <c r="AI61" i="8"/>
  <c r="AZ62" i="8"/>
  <c r="AF60" i="8"/>
  <c r="BT60" i="8" s="1"/>
  <c r="AX62" i="8"/>
  <c r="L61" i="8"/>
  <c r="N61" i="8" s="1"/>
  <c r="AQ77" i="8"/>
  <c r="BS77" i="8" s="1"/>
  <c r="AE78" i="8"/>
  <c r="B79" i="8"/>
  <c r="D79" i="8" s="1"/>
  <c r="AW80" i="8"/>
  <c r="AT58" i="8"/>
  <c r="AT59" i="8"/>
  <c r="N59" i="8"/>
  <c r="CE59" i="8" s="1"/>
  <c r="CE60" i="8" s="1"/>
  <c r="I55" i="8"/>
  <c r="M57" i="8"/>
  <c r="CF57" i="8" s="1"/>
  <c r="W55" i="8"/>
  <c r="O59" i="8"/>
  <c r="AR59" i="8"/>
  <c r="O58" i="8"/>
  <c r="P59" i="8" s="1"/>
  <c r="AR58" i="8"/>
  <c r="B59" i="8"/>
  <c r="AE59" i="8"/>
  <c r="AE58" i="8"/>
  <c r="AQ57" i="8"/>
  <c r="BS57" i="8" s="1"/>
  <c r="H56" i="8"/>
  <c r="R57" i="8"/>
  <c r="T57" i="8" s="1"/>
  <c r="W56" i="8" l="1"/>
  <c r="M59" i="8"/>
  <c r="E58" i="8"/>
  <c r="E59" i="8"/>
  <c r="E78" i="8"/>
  <c r="AU61" i="8"/>
  <c r="AT60" i="8"/>
  <c r="S57" i="8"/>
  <c r="M58" i="8"/>
  <c r="C77" i="8"/>
  <c r="CE61" i="8"/>
  <c r="CF58" i="8"/>
  <c r="AI62" i="8"/>
  <c r="BA64" i="8"/>
  <c r="AH61" i="8"/>
  <c r="AZ63" i="8"/>
  <c r="AR60" i="8"/>
  <c r="O60" i="8"/>
  <c r="AF61" i="8"/>
  <c r="BT61" i="8" s="1"/>
  <c r="AX63" i="8"/>
  <c r="L62" i="8"/>
  <c r="N62" i="8" s="1"/>
  <c r="AW81" i="8"/>
  <c r="B80" i="8"/>
  <c r="D80" i="8" s="1"/>
  <c r="AE79" i="8"/>
  <c r="AQ78" i="8"/>
  <c r="BS78" i="8" s="1"/>
  <c r="C57" i="8"/>
  <c r="CD57" i="8" s="1"/>
  <c r="D59" i="8"/>
  <c r="CC59" i="8" s="1"/>
  <c r="I56" i="8"/>
  <c r="AQ59" i="8"/>
  <c r="S58" i="8"/>
  <c r="R58" i="8"/>
  <c r="T58" i="8" s="1"/>
  <c r="J56" i="8"/>
  <c r="AQ58" i="8"/>
  <c r="CF59" i="8" l="1"/>
  <c r="CF60" i="8" s="1"/>
  <c r="E79" i="8"/>
  <c r="BS59" i="8"/>
  <c r="C59" i="8" s="1"/>
  <c r="BS58" i="8"/>
  <c r="C58" i="8" s="1"/>
  <c r="CD58" i="8" s="1"/>
  <c r="AT61" i="8"/>
  <c r="AU62" i="8"/>
  <c r="M60" i="8"/>
  <c r="C78" i="8"/>
  <c r="P60" i="8"/>
  <c r="P61" i="8" s="1"/>
  <c r="CE62" i="8"/>
  <c r="H57" i="8"/>
  <c r="J57" i="8" s="1"/>
  <c r="F58" i="8"/>
  <c r="AI63" i="8"/>
  <c r="BA65" i="8"/>
  <c r="AH62" i="8"/>
  <c r="AZ64" i="8"/>
  <c r="L63" i="8"/>
  <c r="N63" i="8" s="1"/>
  <c r="AF62" i="8"/>
  <c r="BT62" i="8" s="1"/>
  <c r="AX64" i="8"/>
  <c r="AR61" i="8"/>
  <c r="O61" i="8"/>
  <c r="AQ79" i="8"/>
  <c r="BS79" i="8" s="1"/>
  <c r="B81" i="8"/>
  <c r="D81" i="8" s="1"/>
  <c r="AW82" i="8"/>
  <c r="AE80" i="8"/>
  <c r="CC60" i="8"/>
  <c r="CC61" i="8" s="1"/>
  <c r="CC62" i="8" s="1"/>
  <c r="CC63" i="8" s="1"/>
  <c r="CC64" i="8" s="1"/>
  <c r="CC65" i="8" s="1"/>
  <c r="CC66" i="8" s="1"/>
  <c r="CC67" i="8" s="1"/>
  <c r="CC68" i="8" s="1"/>
  <c r="CC69" i="8" s="1"/>
  <c r="CC70" i="8" s="1"/>
  <c r="CC71" i="8" s="1"/>
  <c r="CC72" i="8" s="1"/>
  <c r="CC73" i="8" s="1"/>
  <c r="CC74" i="8" s="1"/>
  <c r="CC75" i="8" s="1"/>
  <c r="CC76" i="8" s="1"/>
  <c r="CC77" i="8" s="1"/>
  <c r="CC78" i="8" s="1"/>
  <c r="CC79" i="8" s="1"/>
  <c r="CC80" i="8" s="1"/>
  <c r="F59" i="8"/>
  <c r="I57" i="8"/>
  <c r="S59" i="8"/>
  <c r="R59" i="8"/>
  <c r="T59" i="8" s="1"/>
  <c r="CD59" i="8" l="1"/>
  <c r="CD60" i="8" s="1"/>
  <c r="CD61" i="8" s="1"/>
  <c r="CD62" i="8" s="1"/>
  <c r="CD63" i="8" s="1"/>
  <c r="CD64" i="8" s="1"/>
  <c r="CD65" i="8" s="1"/>
  <c r="CD66" i="8" s="1"/>
  <c r="CD67" i="8" s="1"/>
  <c r="CD68" i="8" s="1"/>
  <c r="CD69" i="8" s="1"/>
  <c r="CD70" i="8" s="1"/>
  <c r="CD71" i="8" s="1"/>
  <c r="CD72" i="8" s="1"/>
  <c r="CD73" i="8" s="1"/>
  <c r="CD74" i="8" s="1"/>
  <c r="CD75" i="8" s="1"/>
  <c r="CD76" i="8" s="1"/>
  <c r="CD77" i="8" s="1"/>
  <c r="CD78" i="8" s="1"/>
  <c r="CD79" i="8" s="1"/>
  <c r="E80" i="8"/>
  <c r="W57" i="8"/>
  <c r="AT62" i="8"/>
  <c r="AU63" i="8"/>
  <c r="P62" i="8"/>
  <c r="CE63" i="8"/>
  <c r="M61" i="8"/>
  <c r="CF61" i="8" s="1"/>
  <c r="C79" i="8"/>
  <c r="CC81" i="8"/>
  <c r="F60" i="8"/>
  <c r="F61" i="8" s="1"/>
  <c r="F62" i="8" s="1"/>
  <c r="BA66" i="8"/>
  <c r="AI64" i="8"/>
  <c r="AH63" i="8"/>
  <c r="AZ65" i="8"/>
  <c r="AF63" i="8"/>
  <c r="BT63" i="8" s="1"/>
  <c r="L64" i="8"/>
  <c r="N64" i="8" s="1"/>
  <c r="AX65" i="8"/>
  <c r="O62" i="8"/>
  <c r="AR62" i="8"/>
  <c r="B82" i="8"/>
  <c r="D82" i="8" s="1"/>
  <c r="AE81" i="8"/>
  <c r="AW83" i="8"/>
  <c r="S60" i="8"/>
  <c r="AQ80" i="8"/>
  <c r="BS80" i="8" s="1"/>
  <c r="R60" i="8"/>
  <c r="T60" i="8" s="1"/>
  <c r="H58" i="8"/>
  <c r="W58" i="8" s="1"/>
  <c r="I58" i="8"/>
  <c r="I59" i="8" s="1"/>
  <c r="H59" i="8"/>
  <c r="W59" i="8" s="1"/>
  <c r="CE64" i="8" l="1"/>
  <c r="S61" i="8"/>
  <c r="E81" i="8"/>
  <c r="P63" i="8"/>
  <c r="AT63" i="8"/>
  <c r="AU64" i="8"/>
  <c r="M62" i="8"/>
  <c r="CF62" i="8" s="1"/>
  <c r="C80" i="8"/>
  <c r="CD80" i="8" s="1"/>
  <c r="CC82" i="8"/>
  <c r="BA67" i="8"/>
  <c r="AI65" i="8"/>
  <c r="AH64" i="8"/>
  <c r="AZ66" i="8"/>
  <c r="AF64" i="8"/>
  <c r="BT64" i="8" s="1"/>
  <c r="AX66" i="8"/>
  <c r="L65" i="8"/>
  <c r="N65" i="8" s="1"/>
  <c r="AR63" i="8"/>
  <c r="O63" i="8"/>
  <c r="P64" i="8" s="1"/>
  <c r="AE82" i="8"/>
  <c r="B83" i="8"/>
  <c r="D83" i="8" s="1"/>
  <c r="AW84" i="8"/>
  <c r="I60" i="8"/>
  <c r="I61" i="8" s="1"/>
  <c r="AQ81" i="8"/>
  <c r="BS81" i="8" s="1"/>
  <c r="F63" i="8"/>
  <c r="R61" i="8"/>
  <c r="R62" i="8" s="1"/>
  <c r="H60" i="8"/>
  <c r="H61" i="8" s="1"/>
  <c r="J58" i="8"/>
  <c r="J59" i="8" s="1"/>
  <c r="CE65" i="8" l="1"/>
  <c r="S62" i="8"/>
  <c r="E82" i="8"/>
  <c r="AT64" i="8"/>
  <c r="AU65" i="8"/>
  <c r="C81" i="8"/>
  <c r="CD81" i="8" s="1"/>
  <c r="M63" i="8"/>
  <c r="CF63" i="8" s="1"/>
  <c r="CC83" i="8"/>
  <c r="BA68" i="8"/>
  <c r="AI66" i="8"/>
  <c r="AZ67" i="8"/>
  <c r="AH65" i="8"/>
  <c r="O64" i="8"/>
  <c r="AR64" i="8"/>
  <c r="AF65" i="8"/>
  <c r="BT65" i="8" s="1"/>
  <c r="AX67" i="8"/>
  <c r="L66" i="8"/>
  <c r="N66" i="8" s="1"/>
  <c r="B84" i="8"/>
  <c r="D84" i="8" s="1"/>
  <c r="AW85" i="8"/>
  <c r="AE83" i="8"/>
  <c r="AQ82" i="8"/>
  <c r="BS82" i="8" s="1"/>
  <c r="W60" i="8"/>
  <c r="J60" i="8"/>
  <c r="J61" i="8" s="1"/>
  <c r="W61" i="8"/>
  <c r="T61" i="8"/>
  <c r="I62" i="8"/>
  <c r="H62" i="8"/>
  <c r="W62" i="8" s="1"/>
  <c r="F64" i="8"/>
  <c r="S63" i="8"/>
  <c r="R63" i="8"/>
  <c r="P65" i="8"/>
  <c r="CE66" i="8" l="1"/>
  <c r="E83" i="8"/>
  <c r="T62" i="8"/>
  <c r="T63" i="8" s="1"/>
  <c r="AT65" i="8"/>
  <c r="AU66" i="8"/>
  <c r="M64" i="8"/>
  <c r="CF64" i="8" s="1"/>
  <c r="J62" i="8"/>
  <c r="C82" i="8"/>
  <c r="CD82" i="8" s="1"/>
  <c r="CC84" i="8"/>
  <c r="BA69" i="8"/>
  <c r="AI67" i="8"/>
  <c r="AH66" i="8"/>
  <c r="AZ68" i="8"/>
  <c r="AF66" i="8"/>
  <c r="BT66" i="8" s="1"/>
  <c r="AX68" i="8"/>
  <c r="L67" i="8"/>
  <c r="N67" i="8" s="1"/>
  <c r="O65" i="8"/>
  <c r="P66" i="8" s="1"/>
  <c r="AR65" i="8"/>
  <c r="I63" i="8"/>
  <c r="H63" i="8"/>
  <c r="W63" i="8" s="1"/>
  <c r="F65" i="8"/>
  <c r="AE84" i="8"/>
  <c r="B85" i="8"/>
  <c r="D85" i="8" s="1"/>
  <c r="AW86" i="8"/>
  <c r="S64" i="8"/>
  <c r="R64" i="8"/>
  <c r="T64" i="8" s="1"/>
  <c r="AQ83" i="8"/>
  <c r="BS83" i="8" s="1"/>
  <c r="CE67" i="8" l="1"/>
  <c r="E84" i="8"/>
  <c r="M65" i="8"/>
  <c r="AU67" i="8"/>
  <c r="AT66" i="8"/>
  <c r="C83" i="8"/>
  <c r="CD83" i="8" s="1"/>
  <c r="CC85" i="8"/>
  <c r="CF65" i="8"/>
  <c r="BA70" i="8"/>
  <c r="AI68" i="8"/>
  <c r="AH67" i="8"/>
  <c r="AZ69" i="8"/>
  <c r="O66" i="8"/>
  <c r="AR66" i="8"/>
  <c r="AF67" i="8"/>
  <c r="BT67" i="8" s="1"/>
  <c r="AX69" i="8"/>
  <c r="L68" i="8"/>
  <c r="N68" i="8" s="1"/>
  <c r="I64" i="8"/>
  <c r="H64" i="8"/>
  <c r="W64" i="8" s="1"/>
  <c r="F66" i="8"/>
  <c r="S65" i="8"/>
  <c r="R65" i="8"/>
  <c r="T65" i="8" s="1"/>
  <c r="P67" i="8"/>
  <c r="B86" i="8"/>
  <c r="D86" i="8" s="1"/>
  <c r="AE85" i="8"/>
  <c r="AW87" i="8"/>
  <c r="AQ84" i="8"/>
  <c r="BS84" i="8" s="1"/>
  <c r="J63" i="8"/>
  <c r="CE68" i="8" l="1"/>
  <c r="E85" i="8"/>
  <c r="AU68" i="8"/>
  <c r="AT67" i="8"/>
  <c r="C84" i="8"/>
  <c r="CD84" i="8" s="1"/>
  <c r="M66" i="8"/>
  <c r="CF66" i="8" s="1"/>
  <c r="CC86" i="8"/>
  <c r="BA71" i="8"/>
  <c r="AI69" i="8"/>
  <c r="AZ70" i="8"/>
  <c r="AH68" i="8"/>
  <c r="AF68" i="8"/>
  <c r="BT68" i="8" s="1"/>
  <c r="AX70" i="8"/>
  <c r="L69" i="8"/>
  <c r="N69" i="8" s="1"/>
  <c r="O67" i="8"/>
  <c r="P68" i="8" s="1"/>
  <c r="AR67" i="8"/>
  <c r="AQ85" i="8"/>
  <c r="BS85" i="8" s="1"/>
  <c r="R66" i="8"/>
  <c r="T66" i="8" s="1"/>
  <c r="S66" i="8"/>
  <c r="J64" i="8"/>
  <c r="B87" i="8"/>
  <c r="D87" i="8" s="1"/>
  <c r="AE86" i="8"/>
  <c r="AW88" i="8"/>
  <c r="H65" i="8"/>
  <c r="J65" i="8" s="1"/>
  <c r="I65" i="8"/>
  <c r="F67" i="8"/>
  <c r="CE69" i="8" l="1"/>
  <c r="E86" i="8"/>
  <c r="M67" i="8"/>
  <c r="CF67" i="8" s="1"/>
  <c r="AT68" i="8"/>
  <c r="AU69" i="8"/>
  <c r="W65" i="8"/>
  <c r="C85" i="8"/>
  <c r="CC87" i="8"/>
  <c r="CD85" i="8"/>
  <c r="BA72" i="8"/>
  <c r="AI70" i="8"/>
  <c r="AZ71" i="8"/>
  <c r="AH69" i="8"/>
  <c r="O68" i="8"/>
  <c r="AR68" i="8"/>
  <c r="L70" i="8"/>
  <c r="N70" i="8" s="1"/>
  <c r="AF69" i="8"/>
  <c r="BT69" i="8" s="1"/>
  <c r="AX71" i="8"/>
  <c r="B88" i="8"/>
  <c r="D88" i="8" s="1"/>
  <c r="AW89" i="8"/>
  <c r="AE87" i="8"/>
  <c r="S67" i="8"/>
  <c r="R67" i="8"/>
  <c r="T67" i="8" s="1"/>
  <c r="P69" i="8"/>
  <c r="I66" i="8"/>
  <c r="H66" i="8"/>
  <c r="W66" i="8" s="1"/>
  <c r="F68" i="8"/>
  <c r="AQ86" i="8"/>
  <c r="BS86" i="8" s="1"/>
  <c r="CE70" i="8" l="1"/>
  <c r="E87" i="8"/>
  <c r="M68" i="8"/>
  <c r="AT69" i="8"/>
  <c r="AU70" i="8"/>
  <c r="C86" i="8"/>
  <c r="CD86" i="8" s="1"/>
  <c r="CC88" i="8"/>
  <c r="CF68" i="8"/>
  <c r="BA73" i="8"/>
  <c r="AI71" i="8"/>
  <c r="AZ72" i="8"/>
  <c r="AH70" i="8"/>
  <c r="O69" i="8"/>
  <c r="AR69" i="8"/>
  <c r="AF70" i="8"/>
  <c r="BT70" i="8" s="1"/>
  <c r="L71" i="8"/>
  <c r="N71" i="8" s="1"/>
  <c r="AX72" i="8"/>
  <c r="I67" i="8"/>
  <c r="H67" i="8"/>
  <c r="W67" i="8" s="1"/>
  <c r="F69" i="8"/>
  <c r="AQ87" i="8"/>
  <c r="BS87" i="8" s="1"/>
  <c r="S68" i="8"/>
  <c r="R68" i="8"/>
  <c r="T68" i="8" s="1"/>
  <c r="P70" i="8"/>
  <c r="B89" i="8"/>
  <c r="D89" i="8" s="1"/>
  <c r="AW90" i="8"/>
  <c r="AE88" i="8"/>
  <c r="J66" i="8"/>
  <c r="CE71" i="8" l="1"/>
  <c r="E88" i="8"/>
  <c r="M69" i="8"/>
  <c r="S69" i="8" s="1"/>
  <c r="AT70" i="8"/>
  <c r="AU71" i="8"/>
  <c r="C87" i="8"/>
  <c r="CD87" i="8" s="1"/>
  <c r="CC89" i="8"/>
  <c r="J67" i="8"/>
  <c r="CF69" i="8"/>
  <c r="BA74" i="8"/>
  <c r="AI72" i="8"/>
  <c r="AZ73" i="8"/>
  <c r="AH71" i="8"/>
  <c r="L72" i="8"/>
  <c r="N72" i="8" s="1"/>
  <c r="AF71" i="8"/>
  <c r="BT71" i="8" s="1"/>
  <c r="AX73" i="8"/>
  <c r="O70" i="8"/>
  <c r="P71" i="8" s="1"/>
  <c r="AR70" i="8"/>
  <c r="B90" i="8"/>
  <c r="D90" i="8" s="1"/>
  <c r="AE89" i="8"/>
  <c r="AW91" i="8"/>
  <c r="H68" i="8"/>
  <c r="W68" i="8" s="1"/>
  <c r="I68" i="8"/>
  <c r="F70" i="8"/>
  <c r="AQ88" i="8"/>
  <c r="BS88" i="8" s="1"/>
  <c r="R69" i="8"/>
  <c r="CE72" i="8" l="1"/>
  <c r="E89" i="8"/>
  <c r="AT71" i="8"/>
  <c r="AU72" i="8"/>
  <c r="M70" i="8"/>
  <c r="C88" i="8"/>
  <c r="CD88" i="8"/>
  <c r="CC90" i="8"/>
  <c r="CF70" i="8"/>
  <c r="BA75" i="8"/>
  <c r="AI73" i="8"/>
  <c r="AZ74" i="8"/>
  <c r="AH72" i="8"/>
  <c r="L73" i="8"/>
  <c r="N73" i="8" s="1"/>
  <c r="AF72" i="8"/>
  <c r="BT72" i="8" s="1"/>
  <c r="AX74" i="8"/>
  <c r="AR71" i="8"/>
  <c r="O71" i="8"/>
  <c r="S70" i="8"/>
  <c r="R70" i="8"/>
  <c r="AQ89" i="8"/>
  <c r="BS89" i="8" s="1"/>
  <c r="T69" i="8"/>
  <c r="I69" i="8"/>
  <c r="H69" i="8"/>
  <c r="F71" i="8"/>
  <c r="B91" i="8"/>
  <c r="D91" i="8" s="1"/>
  <c r="AE90" i="8"/>
  <c r="AW92" i="8"/>
  <c r="J68" i="8"/>
  <c r="CE73" i="8" l="1"/>
  <c r="E90" i="8"/>
  <c r="M71" i="8"/>
  <c r="AT72" i="8"/>
  <c r="AU73" i="8"/>
  <c r="C89" i="8"/>
  <c r="CD89" i="8" s="1"/>
  <c r="P72" i="8"/>
  <c r="CC91" i="8"/>
  <c r="CF71" i="8"/>
  <c r="BA76" i="8"/>
  <c r="AI74" i="8"/>
  <c r="J69" i="8"/>
  <c r="AZ75" i="8"/>
  <c r="AH73" i="8"/>
  <c r="AF73" i="8"/>
  <c r="BT73" i="8" s="1"/>
  <c r="AX75" i="8"/>
  <c r="L74" i="8"/>
  <c r="N74" i="8" s="1"/>
  <c r="CE74" i="8" s="1"/>
  <c r="AR72" i="8"/>
  <c r="O72" i="8"/>
  <c r="T70" i="8"/>
  <c r="B92" i="8"/>
  <c r="D92" i="8" s="1"/>
  <c r="AW93" i="8"/>
  <c r="AE91" i="8"/>
  <c r="R71" i="8"/>
  <c r="T71" i="8" s="1"/>
  <c r="W69" i="8"/>
  <c r="AQ90" i="8"/>
  <c r="BS90" i="8" s="1"/>
  <c r="H70" i="8"/>
  <c r="J70" i="8" s="1"/>
  <c r="I70" i="8"/>
  <c r="F72" i="8"/>
  <c r="S71" i="8" l="1"/>
  <c r="E91" i="8"/>
  <c r="AU74" i="8"/>
  <c r="AT73" i="8"/>
  <c r="M72" i="8"/>
  <c r="C90" i="8"/>
  <c r="CD90" i="8" s="1"/>
  <c r="CC92" i="8"/>
  <c r="P73" i="8"/>
  <c r="CF72" i="8"/>
  <c r="W70" i="8"/>
  <c r="BA77" i="8"/>
  <c r="AI75" i="8"/>
  <c r="AZ76" i="8"/>
  <c r="AH74" i="8"/>
  <c r="O73" i="8"/>
  <c r="AR73" i="8"/>
  <c r="L75" i="8"/>
  <c r="N75" i="8" s="1"/>
  <c r="CE75" i="8" s="1"/>
  <c r="AF74" i="8"/>
  <c r="BT74" i="8" s="1"/>
  <c r="AX76" i="8"/>
  <c r="AQ91" i="8"/>
  <c r="BS91" i="8" s="1"/>
  <c r="I71" i="8"/>
  <c r="H71" i="8"/>
  <c r="J71" i="8" s="1"/>
  <c r="F73" i="8"/>
  <c r="S72" i="8"/>
  <c r="B93" i="8"/>
  <c r="D93" i="8" s="1"/>
  <c r="AW94" i="8"/>
  <c r="AE92" i="8"/>
  <c r="E92" i="8" l="1"/>
  <c r="P74" i="8"/>
  <c r="R72" i="8"/>
  <c r="T72" i="8" s="1"/>
  <c r="AT74" i="8"/>
  <c r="AU75" i="8"/>
  <c r="C91" i="8"/>
  <c r="CD91" i="8" s="1"/>
  <c r="M73" i="8"/>
  <c r="CF73" i="8" s="1"/>
  <c r="CC93" i="8"/>
  <c r="BA78" i="8"/>
  <c r="AI76" i="8"/>
  <c r="AZ77" i="8"/>
  <c r="AH75" i="8"/>
  <c r="AR74" i="8"/>
  <c r="O74" i="8"/>
  <c r="AF75" i="8"/>
  <c r="BT75" i="8" s="1"/>
  <c r="AX77" i="8"/>
  <c r="L76" i="8"/>
  <c r="N76" i="8" s="1"/>
  <c r="CE76" i="8" s="1"/>
  <c r="B94" i="8"/>
  <c r="D94" i="8" s="1"/>
  <c r="AE93" i="8"/>
  <c r="AW95" i="8"/>
  <c r="W71" i="8"/>
  <c r="AQ92" i="8"/>
  <c r="BS92" i="8" s="1"/>
  <c r="R73" i="8"/>
  <c r="T73" i="8" s="1"/>
  <c r="P75" i="8"/>
  <c r="H72" i="8"/>
  <c r="I72" i="8"/>
  <c r="F74" i="8"/>
  <c r="W72" i="8" l="1"/>
  <c r="S73" i="8"/>
  <c r="E93" i="8"/>
  <c r="M74" i="8"/>
  <c r="AT75" i="8"/>
  <c r="AU76" i="8"/>
  <c r="C92" i="8"/>
  <c r="CD92" i="8" s="1"/>
  <c r="CC94" i="8"/>
  <c r="CF74" i="8"/>
  <c r="BA79" i="8"/>
  <c r="AI77" i="8"/>
  <c r="AZ78" i="8"/>
  <c r="AH76" i="8"/>
  <c r="J72" i="8"/>
  <c r="AF76" i="8"/>
  <c r="BT76" i="8" s="1"/>
  <c r="L77" i="8"/>
  <c r="N77" i="8" s="1"/>
  <c r="CE77" i="8" s="1"/>
  <c r="AX78" i="8"/>
  <c r="O75" i="8"/>
  <c r="P76" i="8" s="1"/>
  <c r="AR75" i="8"/>
  <c r="S74" i="8"/>
  <c r="R74" i="8"/>
  <c r="T74" i="8" s="1"/>
  <c r="B95" i="8"/>
  <c r="D95" i="8" s="1"/>
  <c r="AE94" i="8"/>
  <c r="AW96" i="8"/>
  <c r="H73" i="8"/>
  <c r="I73" i="8"/>
  <c r="F75" i="8"/>
  <c r="AQ93" i="8"/>
  <c r="BS93" i="8" s="1"/>
  <c r="E94" i="8" l="1"/>
  <c r="M75" i="8"/>
  <c r="AT76" i="8"/>
  <c r="AU77" i="8"/>
  <c r="J73" i="8"/>
  <c r="W73" i="8"/>
  <c r="C93" i="8"/>
  <c r="CD93" i="8" s="1"/>
  <c r="CC95" i="8"/>
  <c r="CF75" i="8"/>
  <c r="AI78" i="8"/>
  <c r="BA80" i="8"/>
  <c r="AZ79" i="8"/>
  <c r="AH77" i="8"/>
  <c r="L78" i="8"/>
  <c r="N78" i="8" s="1"/>
  <c r="CE78" i="8" s="1"/>
  <c r="AF77" i="8"/>
  <c r="BT77" i="8" s="1"/>
  <c r="AX79" i="8"/>
  <c r="O76" i="8"/>
  <c r="AR76" i="8"/>
  <c r="AQ94" i="8"/>
  <c r="BS94" i="8" s="1"/>
  <c r="R75" i="8"/>
  <c r="T75" i="8" s="1"/>
  <c r="S75" i="8"/>
  <c r="P77" i="8"/>
  <c r="I74" i="8"/>
  <c r="H74" i="8"/>
  <c r="W74" i="8" s="1"/>
  <c r="F76" i="8"/>
  <c r="B96" i="8"/>
  <c r="D96" i="8" s="1"/>
  <c r="AW97" i="8"/>
  <c r="AE95" i="8"/>
  <c r="E95" i="8" l="1"/>
  <c r="AT77" i="8"/>
  <c r="AU78" i="8"/>
  <c r="C94" i="8"/>
  <c r="CD94" i="8" s="1"/>
  <c r="M76" i="8"/>
  <c r="CF76" i="8" s="1"/>
  <c r="J74" i="8"/>
  <c r="CC96" i="8"/>
  <c r="AI79" i="8"/>
  <c r="BA81" i="8"/>
  <c r="AZ80" i="8"/>
  <c r="AH78" i="8"/>
  <c r="AF78" i="8"/>
  <c r="BT78" i="8" s="1"/>
  <c r="AX80" i="8"/>
  <c r="L79" i="8"/>
  <c r="N79" i="8" s="1"/>
  <c r="CE79" i="8" s="1"/>
  <c r="AR77" i="8"/>
  <c r="O77" i="8"/>
  <c r="B97" i="8"/>
  <c r="D97" i="8" s="1"/>
  <c r="AW98" i="8"/>
  <c r="AE96" i="8"/>
  <c r="I75" i="8"/>
  <c r="H75" i="8"/>
  <c r="J75" i="8" s="1"/>
  <c r="F77" i="8"/>
  <c r="R76" i="8"/>
  <c r="T76" i="8" s="1"/>
  <c r="S76" i="8"/>
  <c r="AQ95" i="8"/>
  <c r="BS95" i="8" s="1"/>
  <c r="E96" i="8" l="1"/>
  <c r="M77" i="8"/>
  <c r="AT78" i="8"/>
  <c r="AU79" i="8"/>
  <c r="P78" i="8"/>
  <c r="C95" i="8"/>
  <c r="CD95" i="8" s="1"/>
  <c r="W75" i="8"/>
  <c r="CC97" i="8"/>
  <c r="CF77" i="8"/>
  <c r="BA82" i="8"/>
  <c r="AI80" i="8"/>
  <c r="AZ81" i="8"/>
  <c r="AH79" i="8"/>
  <c r="AR78" i="8"/>
  <c r="O78" i="8"/>
  <c r="P79" i="8" s="1"/>
  <c r="AF79" i="8"/>
  <c r="BT79" i="8" s="1"/>
  <c r="AX81" i="8"/>
  <c r="L80" i="8"/>
  <c r="N80" i="8" s="1"/>
  <c r="CE80" i="8" s="1"/>
  <c r="AQ96" i="8"/>
  <c r="BS96" i="8" s="1"/>
  <c r="S77" i="8"/>
  <c r="I76" i="8"/>
  <c r="H76" i="8"/>
  <c r="W76" i="8" s="1"/>
  <c r="F78" i="8"/>
  <c r="B98" i="8"/>
  <c r="D98" i="8" s="1"/>
  <c r="AE97" i="8"/>
  <c r="AW99" i="8"/>
  <c r="R77" i="8" l="1"/>
  <c r="T77" i="8" s="1"/>
  <c r="E97" i="8"/>
  <c r="AT79" i="8"/>
  <c r="AU80" i="8"/>
  <c r="C96" i="8"/>
  <c r="CD96" i="8" s="1"/>
  <c r="M78" i="8"/>
  <c r="CC98" i="8"/>
  <c r="CF78" i="8"/>
  <c r="AI81" i="8"/>
  <c r="BA83" i="8"/>
  <c r="AZ82" i="8"/>
  <c r="AH80" i="8"/>
  <c r="L81" i="8"/>
  <c r="N81" i="8" s="1"/>
  <c r="CE81" i="8" s="1"/>
  <c r="AF80" i="8"/>
  <c r="BT80" i="8" s="1"/>
  <c r="AX82" i="8"/>
  <c r="AR79" i="8"/>
  <c r="O79" i="8"/>
  <c r="B99" i="8"/>
  <c r="D99" i="8" s="1"/>
  <c r="AW100" i="8"/>
  <c r="AE98" i="8"/>
  <c r="AQ97" i="8"/>
  <c r="BS97" i="8" s="1"/>
  <c r="H77" i="8"/>
  <c r="I77" i="8"/>
  <c r="F79" i="8"/>
  <c r="J76" i="8"/>
  <c r="S78" i="8"/>
  <c r="R78" i="8"/>
  <c r="P80" i="8"/>
  <c r="W77" i="8" l="1"/>
  <c r="M79" i="8"/>
  <c r="E98" i="8"/>
  <c r="AU81" i="8"/>
  <c r="AT80" i="8"/>
  <c r="C97" i="8"/>
  <c r="CD97" i="8"/>
  <c r="CC99" i="8"/>
  <c r="CF79" i="8"/>
  <c r="BA84" i="8"/>
  <c r="AI82" i="8"/>
  <c r="J77" i="8"/>
  <c r="AZ83" i="8"/>
  <c r="AH81" i="8"/>
  <c r="L82" i="8"/>
  <c r="N82" i="8" s="1"/>
  <c r="CE82" i="8" s="1"/>
  <c r="AF81" i="8"/>
  <c r="BT81" i="8" s="1"/>
  <c r="AX83" i="8"/>
  <c r="O80" i="8"/>
  <c r="AR80" i="8"/>
  <c r="R79" i="8"/>
  <c r="S79" i="8"/>
  <c r="P81" i="8"/>
  <c r="AQ98" i="8"/>
  <c r="BS98" i="8" s="1"/>
  <c r="T78" i="8"/>
  <c r="I78" i="8"/>
  <c r="H78" i="8"/>
  <c r="J78" i="8" s="1"/>
  <c r="F80" i="8"/>
  <c r="B100" i="8"/>
  <c r="D100" i="8" s="1"/>
  <c r="AW101" i="8"/>
  <c r="AE99" i="8"/>
  <c r="E99" i="8" l="1"/>
  <c r="AU82" i="8"/>
  <c r="AT81" i="8"/>
  <c r="C98" i="8"/>
  <c r="CD98" i="8" s="1"/>
  <c r="M80" i="8"/>
  <c r="CC100" i="8"/>
  <c r="CF80" i="8"/>
  <c r="T79" i="8"/>
  <c r="AI83" i="8"/>
  <c r="BA85" i="8"/>
  <c r="AH82" i="8"/>
  <c r="AZ84" i="8"/>
  <c r="L83" i="8"/>
  <c r="N83" i="8" s="1"/>
  <c r="CE83" i="8" s="1"/>
  <c r="AX84" i="8"/>
  <c r="AF82" i="8"/>
  <c r="BT82" i="8" s="1"/>
  <c r="O81" i="8"/>
  <c r="P82" i="8" s="1"/>
  <c r="AR81" i="8"/>
  <c r="B101" i="8"/>
  <c r="D101" i="8" s="1"/>
  <c r="AW102" i="8"/>
  <c r="AE100" i="8"/>
  <c r="W78" i="8"/>
  <c r="H79" i="8"/>
  <c r="W79" i="8" s="1"/>
  <c r="I79" i="8"/>
  <c r="J79" i="8"/>
  <c r="F81" i="8"/>
  <c r="AQ99" i="8"/>
  <c r="R80" i="8"/>
  <c r="T80" i="8" s="1"/>
  <c r="S80" i="8"/>
  <c r="E100" i="8" l="1"/>
  <c r="BS99" i="8"/>
  <c r="C99" i="8" s="1"/>
  <c r="CD99" i="8" s="1"/>
  <c r="AT82" i="8"/>
  <c r="AU83" i="8"/>
  <c r="M81" i="8"/>
  <c r="CC101" i="8"/>
  <c r="CF81" i="8"/>
  <c r="BA86" i="8"/>
  <c r="AI84" i="8"/>
  <c r="AH83" i="8"/>
  <c r="AZ85" i="8"/>
  <c r="AR82" i="8"/>
  <c r="O82" i="8"/>
  <c r="L84" i="8"/>
  <c r="N84" i="8" s="1"/>
  <c r="CE84" i="8" s="1"/>
  <c r="AF83" i="8"/>
  <c r="BT83" i="8" s="1"/>
  <c r="AX85" i="8"/>
  <c r="S81" i="8"/>
  <c r="R81" i="8"/>
  <c r="T81" i="8" s="1"/>
  <c r="P83" i="8"/>
  <c r="H80" i="8"/>
  <c r="W80" i="8" s="1"/>
  <c r="I80" i="8"/>
  <c r="J80" i="8"/>
  <c r="F82" i="8"/>
  <c r="AQ100" i="8"/>
  <c r="BS100" i="8" s="1"/>
  <c r="AE101" i="8"/>
  <c r="B102" i="8"/>
  <c r="D102" i="8" s="1"/>
  <c r="AW103" i="8"/>
  <c r="E101" i="8" l="1"/>
  <c r="AT83" i="8"/>
  <c r="AU84" i="8"/>
  <c r="M82" i="8"/>
  <c r="C100" i="8"/>
  <c r="CD100" i="8" s="1"/>
  <c r="CC102" i="8"/>
  <c r="CF82" i="8"/>
  <c r="BA87" i="8"/>
  <c r="AI85" i="8"/>
  <c r="AZ86" i="8"/>
  <c r="AH84" i="8"/>
  <c r="AR83" i="8"/>
  <c r="O83" i="8"/>
  <c r="L85" i="8"/>
  <c r="N85" i="8" s="1"/>
  <c r="CE85" i="8" s="1"/>
  <c r="AX86" i="8"/>
  <c r="AF84" i="8"/>
  <c r="BT84" i="8" s="1"/>
  <c r="AQ101" i="8"/>
  <c r="BS101" i="8" s="1"/>
  <c r="B103" i="8"/>
  <c r="D103" i="8" s="1"/>
  <c r="AE102" i="8"/>
  <c r="AW104" i="8"/>
  <c r="H81" i="8"/>
  <c r="W81" i="8" s="1"/>
  <c r="I81" i="8"/>
  <c r="F83" i="8"/>
  <c r="R82" i="8"/>
  <c r="T82" i="8" s="1"/>
  <c r="S82" i="8"/>
  <c r="P84" i="8"/>
  <c r="E102" i="8" l="1"/>
  <c r="AT84" i="8"/>
  <c r="AU85" i="8"/>
  <c r="M83" i="8"/>
  <c r="CF83" i="8" s="1"/>
  <c r="C101" i="8"/>
  <c r="CD101" i="8" s="1"/>
  <c r="CC103" i="8"/>
  <c r="AI86" i="8"/>
  <c r="BA88" i="8"/>
  <c r="AH85" i="8"/>
  <c r="AZ87" i="8"/>
  <c r="L86" i="8"/>
  <c r="N86" i="8" s="1"/>
  <c r="CE86" i="8" s="1"/>
  <c r="AX87" i="8"/>
  <c r="AF85" i="8"/>
  <c r="BT85" i="8" s="1"/>
  <c r="AR84" i="8"/>
  <c r="O84" i="8"/>
  <c r="H82" i="8"/>
  <c r="W82" i="8" s="1"/>
  <c r="I82" i="8"/>
  <c r="F84" i="8"/>
  <c r="AW105" i="8"/>
  <c r="B104" i="8"/>
  <c r="D104" i="8" s="1"/>
  <c r="AE103" i="8"/>
  <c r="J81" i="8"/>
  <c r="R83" i="8"/>
  <c r="T83" i="8" s="1"/>
  <c r="S83" i="8"/>
  <c r="P85" i="8"/>
  <c r="AQ102" i="8"/>
  <c r="BS102" i="8" s="1"/>
  <c r="E103" i="8" l="1"/>
  <c r="M84" i="8"/>
  <c r="AT85" i="8"/>
  <c r="AU86" i="8"/>
  <c r="C102" i="8"/>
  <c r="CD102" i="8" s="1"/>
  <c r="CC104" i="8"/>
  <c r="CF84" i="8"/>
  <c r="AI87" i="8"/>
  <c r="BA89" i="8"/>
  <c r="AZ88" i="8"/>
  <c r="AH86" i="8"/>
  <c r="O85" i="8"/>
  <c r="P86" i="8" s="1"/>
  <c r="AR85" i="8"/>
  <c r="AF86" i="8"/>
  <c r="BT86" i="8" s="1"/>
  <c r="L87" i="8"/>
  <c r="N87" i="8" s="1"/>
  <c r="CE87" i="8" s="1"/>
  <c r="AX88" i="8"/>
  <c r="R84" i="8"/>
  <c r="T84" i="8" s="1"/>
  <c r="S84" i="8"/>
  <c r="I83" i="8"/>
  <c r="H83" i="8"/>
  <c r="W83" i="8" s="1"/>
  <c r="F85" i="8"/>
  <c r="AQ103" i="8"/>
  <c r="BS103" i="8" s="1"/>
  <c r="B105" i="8"/>
  <c r="D105" i="8" s="1"/>
  <c r="AW106" i="8"/>
  <c r="AE104" i="8"/>
  <c r="J82" i="8"/>
  <c r="E104" i="8" l="1"/>
  <c r="AT86" i="8"/>
  <c r="AU87" i="8"/>
  <c r="C103" i="8"/>
  <c r="CD103" i="8" s="1"/>
  <c r="M85" i="8"/>
  <c r="CF85" i="8" s="1"/>
  <c r="CC105" i="8"/>
  <c r="AI88" i="8"/>
  <c r="BA90" i="8"/>
  <c r="AH87" i="8"/>
  <c r="AZ89" i="8"/>
  <c r="L88" i="8"/>
  <c r="N88" i="8" s="1"/>
  <c r="CE88" i="8" s="1"/>
  <c r="AF87" i="8"/>
  <c r="BT87" i="8" s="1"/>
  <c r="AX89" i="8"/>
  <c r="O86" i="8"/>
  <c r="AR86" i="8"/>
  <c r="AQ104" i="8"/>
  <c r="BS104" i="8" s="1"/>
  <c r="I84" i="8"/>
  <c r="H84" i="8"/>
  <c r="W84" i="8" s="1"/>
  <c r="F86" i="8"/>
  <c r="B106" i="8"/>
  <c r="D106" i="8" s="1"/>
  <c r="AE105" i="8"/>
  <c r="AW107" i="8"/>
  <c r="R85" i="8"/>
  <c r="T85" i="8" s="1"/>
  <c r="S85" i="8"/>
  <c r="P87" i="8"/>
  <c r="J83" i="8"/>
  <c r="E105" i="8" l="1"/>
  <c r="AT87" i="8"/>
  <c r="AU88" i="8"/>
  <c r="C104" i="8"/>
  <c r="CD104" i="8" s="1"/>
  <c r="M86" i="8"/>
  <c r="CF86" i="8" s="1"/>
  <c r="CC106" i="8"/>
  <c r="AI89" i="8"/>
  <c r="BA91" i="8"/>
  <c r="AZ90" i="8"/>
  <c r="AH88" i="8"/>
  <c r="J84" i="8"/>
  <c r="AF88" i="8"/>
  <c r="BT88" i="8" s="1"/>
  <c r="AX90" i="8"/>
  <c r="L89" i="8"/>
  <c r="N89" i="8" s="1"/>
  <c r="CE89" i="8" s="1"/>
  <c r="O87" i="8"/>
  <c r="P88" i="8" s="1"/>
  <c r="AR87" i="8"/>
  <c r="R86" i="8"/>
  <c r="T86" i="8" s="1"/>
  <c r="AQ105" i="8"/>
  <c r="BS105" i="8" s="1"/>
  <c r="I85" i="8"/>
  <c r="H85" i="8"/>
  <c r="J85" i="8" s="1"/>
  <c r="F87" i="8"/>
  <c r="B107" i="8"/>
  <c r="D107" i="8" s="1"/>
  <c r="AW108" i="8"/>
  <c r="AE106" i="8"/>
  <c r="E106" i="8" l="1"/>
  <c r="M87" i="8"/>
  <c r="S86" i="8"/>
  <c r="W85" i="8"/>
  <c r="AT88" i="8"/>
  <c r="AU89" i="8"/>
  <c r="C105" i="8"/>
  <c r="CD105" i="8" s="1"/>
  <c r="CC107" i="8"/>
  <c r="CF87" i="8"/>
  <c r="AI90" i="8"/>
  <c r="BA92" i="8"/>
  <c r="AZ91" i="8"/>
  <c r="AH89" i="8"/>
  <c r="O88" i="8"/>
  <c r="P89" i="8" s="1"/>
  <c r="AR88" i="8"/>
  <c r="L90" i="8"/>
  <c r="N90" i="8" s="1"/>
  <c r="CE90" i="8" s="1"/>
  <c r="AF89" i="8"/>
  <c r="BT89" i="8" s="1"/>
  <c r="AX91" i="8"/>
  <c r="B108" i="8"/>
  <c r="D108" i="8" s="1"/>
  <c r="AW109" i="8"/>
  <c r="AE107" i="8"/>
  <c r="AQ106" i="8"/>
  <c r="BS106" i="8" s="1"/>
  <c r="H86" i="8"/>
  <c r="W86" i="8" s="1"/>
  <c r="I86" i="8"/>
  <c r="F88" i="8"/>
  <c r="R87" i="8"/>
  <c r="T87" i="8" s="1"/>
  <c r="S87" i="8"/>
  <c r="E107" i="8" l="1"/>
  <c r="M88" i="8"/>
  <c r="AT89" i="8"/>
  <c r="AU90" i="8"/>
  <c r="C106" i="8"/>
  <c r="CD106" i="8" s="1"/>
  <c r="CC108" i="8"/>
  <c r="CF88" i="8"/>
  <c r="BA93" i="8"/>
  <c r="AI91" i="8"/>
  <c r="AH90" i="8"/>
  <c r="AZ92" i="8"/>
  <c r="J86" i="8"/>
  <c r="AR89" i="8"/>
  <c r="O89" i="8"/>
  <c r="AF90" i="8"/>
  <c r="BT90" i="8" s="1"/>
  <c r="AX92" i="8"/>
  <c r="L91" i="8"/>
  <c r="N91" i="8" s="1"/>
  <c r="CE91" i="8" s="1"/>
  <c r="I87" i="8"/>
  <c r="H87" i="8"/>
  <c r="W87" i="8" s="1"/>
  <c r="F89" i="8"/>
  <c r="AQ107" i="8"/>
  <c r="BS107" i="8" s="1"/>
  <c r="S88" i="8"/>
  <c r="R88" i="8"/>
  <c r="T88" i="8" s="1"/>
  <c r="P90" i="8"/>
  <c r="B109" i="8"/>
  <c r="D109" i="8" s="1"/>
  <c r="AE108" i="8"/>
  <c r="AW110" i="8"/>
  <c r="E108" i="8" l="1"/>
  <c r="AT90" i="8"/>
  <c r="AU91" i="8"/>
  <c r="C107" i="8"/>
  <c r="CD107" i="8" s="1"/>
  <c r="M89" i="8"/>
  <c r="CC109" i="8"/>
  <c r="CF89" i="8"/>
  <c r="AI92" i="8"/>
  <c r="BA94" i="8"/>
  <c r="AH91" i="8"/>
  <c r="AZ93" i="8"/>
  <c r="J87" i="8"/>
  <c r="L92" i="8"/>
  <c r="N92" i="8" s="1"/>
  <c r="CE92" i="8" s="1"/>
  <c r="AF91" i="8"/>
  <c r="BT91" i="8" s="1"/>
  <c r="AX93" i="8"/>
  <c r="O90" i="8"/>
  <c r="P91" i="8" s="1"/>
  <c r="AR90" i="8"/>
  <c r="B110" i="8"/>
  <c r="D110" i="8" s="1"/>
  <c r="AW111" i="8"/>
  <c r="AE109" i="8"/>
  <c r="H88" i="8"/>
  <c r="W88" i="8" s="1"/>
  <c r="I88" i="8"/>
  <c r="F90" i="8"/>
  <c r="AQ108" i="8"/>
  <c r="S89" i="8"/>
  <c r="R89" i="8"/>
  <c r="T89" i="8" s="1"/>
  <c r="E109" i="8" l="1"/>
  <c r="BS108" i="8"/>
  <c r="C108" i="8" s="1"/>
  <c r="CD108" i="8" s="1"/>
  <c r="AT91" i="8"/>
  <c r="AU92" i="8"/>
  <c r="M90" i="8"/>
  <c r="CF90" i="8" s="1"/>
  <c r="CC110" i="8"/>
  <c r="AI93" i="8"/>
  <c r="BA95" i="8"/>
  <c r="AZ94" i="8"/>
  <c r="AH92" i="8"/>
  <c r="AF92" i="8"/>
  <c r="BT92" i="8" s="1"/>
  <c r="AX94" i="8"/>
  <c r="L93" i="8"/>
  <c r="N93" i="8" s="1"/>
  <c r="CE93" i="8" s="1"/>
  <c r="AR91" i="8"/>
  <c r="O91" i="8"/>
  <c r="R90" i="8"/>
  <c r="T90" i="8" s="1"/>
  <c r="S90" i="8"/>
  <c r="AQ109" i="8"/>
  <c r="BS109" i="8" s="1"/>
  <c r="J88" i="8"/>
  <c r="H89" i="8"/>
  <c r="W89" i="8" s="1"/>
  <c r="I89" i="8"/>
  <c r="F91" i="8"/>
  <c r="B111" i="8"/>
  <c r="D111" i="8" s="1"/>
  <c r="AE110" i="8"/>
  <c r="AW112" i="8"/>
  <c r="E110" i="8" l="1"/>
  <c r="M91" i="8"/>
  <c r="AU93" i="8"/>
  <c r="P92" i="8"/>
  <c r="AT92" i="8"/>
  <c r="C109" i="8"/>
  <c r="CD109" i="8" s="1"/>
  <c r="CC111" i="8"/>
  <c r="CF91" i="8"/>
  <c r="AI94" i="8"/>
  <c r="BA96" i="8"/>
  <c r="J89" i="8"/>
  <c r="AZ95" i="8"/>
  <c r="AH93" i="8"/>
  <c r="AR92" i="8"/>
  <c r="O92" i="8"/>
  <c r="AF93" i="8"/>
  <c r="BT93" i="8" s="1"/>
  <c r="AX95" i="8"/>
  <c r="L94" i="8"/>
  <c r="N94" i="8" s="1"/>
  <c r="CE94" i="8" s="1"/>
  <c r="AQ110" i="8"/>
  <c r="BS110" i="8" s="1"/>
  <c r="H90" i="8"/>
  <c r="I90" i="8"/>
  <c r="F92" i="8"/>
  <c r="B112" i="8"/>
  <c r="D112" i="8" s="1"/>
  <c r="AW113" i="8"/>
  <c r="AE111" i="8"/>
  <c r="R91" i="8"/>
  <c r="T91" i="8" s="1"/>
  <c r="E111" i="8" l="1"/>
  <c r="P93" i="8"/>
  <c r="S91" i="8"/>
  <c r="AT93" i="8"/>
  <c r="AU94" i="8"/>
  <c r="J90" i="8"/>
  <c r="M92" i="8"/>
  <c r="CF92" i="8" s="1"/>
  <c r="C110" i="8"/>
  <c r="CD110" i="8"/>
  <c r="CC112" i="8"/>
  <c r="BA97" i="8"/>
  <c r="AI95" i="8"/>
  <c r="AH94" i="8"/>
  <c r="AZ96" i="8"/>
  <c r="W90" i="8"/>
  <c r="AF94" i="8"/>
  <c r="BT94" i="8" s="1"/>
  <c r="L95" i="8"/>
  <c r="N95" i="8" s="1"/>
  <c r="CE95" i="8" s="1"/>
  <c r="AX96" i="8"/>
  <c r="O93" i="8"/>
  <c r="AR93" i="8"/>
  <c r="P94" i="8"/>
  <c r="AQ111" i="8"/>
  <c r="BS111" i="8" s="1"/>
  <c r="H91" i="8"/>
  <c r="W91" i="8" s="1"/>
  <c r="I91" i="8"/>
  <c r="F93" i="8"/>
  <c r="B113" i="8"/>
  <c r="D113" i="8" s="1"/>
  <c r="AW114" i="8"/>
  <c r="AE112" i="8"/>
  <c r="R92" i="8" l="1"/>
  <c r="T92" i="8" s="1"/>
  <c r="S92" i="8"/>
  <c r="E112" i="8"/>
  <c r="AT94" i="8"/>
  <c r="AU95" i="8"/>
  <c r="M93" i="8"/>
  <c r="CF93" i="8" s="1"/>
  <c r="C111" i="8"/>
  <c r="CD111" i="8" s="1"/>
  <c r="CC113" i="8"/>
  <c r="AI96" i="8"/>
  <c r="BA98" i="8"/>
  <c r="AZ97" i="8"/>
  <c r="AH95" i="8"/>
  <c r="J91" i="8"/>
  <c r="AF95" i="8"/>
  <c r="BT95" i="8" s="1"/>
  <c r="L96" i="8"/>
  <c r="N96" i="8" s="1"/>
  <c r="CE96" i="8" s="1"/>
  <c r="AX97" i="8"/>
  <c r="O94" i="8"/>
  <c r="P95" i="8" s="1"/>
  <c r="AR94" i="8"/>
  <c r="B114" i="8"/>
  <c r="D114" i="8" s="1"/>
  <c r="AW115" i="8"/>
  <c r="AE113" i="8"/>
  <c r="AQ112" i="8"/>
  <c r="BS112" i="8" s="1"/>
  <c r="H92" i="8"/>
  <c r="I92" i="8"/>
  <c r="F94" i="8"/>
  <c r="R93" i="8"/>
  <c r="T93" i="8" s="1"/>
  <c r="S93" i="8"/>
  <c r="W92" i="8" l="1"/>
  <c r="E113" i="8"/>
  <c r="AU96" i="8"/>
  <c r="AT95" i="8"/>
  <c r="M94" i="8"/>
  <c r="C112" i="8"/>
  <c r="CD112" i="8" s="1"/>
  <c r="CC114" i="8"/>
  <c r="CF94" i="8"/>
  <c r="J92" i="8"/>
  <c r="AI97" i="8"/>
  <c r="BA99" i="8"/>
  <c r="AZ98" i="8"/>
  <c r="AH96" i="8"/>
  <c r="AF96" i="8"/>
  <c r="BT96" i="8" s="1"/>
  <c r="AX98" i="8"/>
  <c r="L97" i="8"/>
  <c r="N97" i="8" s="1"/>
  <c r="CE97" i="8" s="1"/>
  <c r="AR95" i="8"/>
  <c r="O95" i="8"/>
  <c r="AQ113" i="8"/>
  <c r="BS113" i="8" s="1"/>
  <c r="R94" i="8"/>
  <c r="T94" i="8" s="1"/>
  <c r="S94" i="8"/>
  <c r="H93" i="8"/>
  <c r="W93" i="8" s="1"/>
  <c r="I93" i="8"/>
  <c r="F95" i="8"/>
  <c r="B115" i="8"/>
  <c r="D115" i="8" s="1"/>
  <c r="AE114" i="8"/>
  <c r="AW116" i="8"/>
  <c r="M95" i="8" l="1"/>
  <c r="E114" i="8"/>
  <c r="AT96" i="8"/>
  <c r="AU97" i="8"/>
  <c r="P96" i="8"/>
  <c r="C113" i="8"/>
  <c r="CD113" i="8" s="1"/>
  <c r="CC115" i="8"/>
  <c r="CF95" i="8"/>
  <c r="J93" i="8"/>
  <c r="AI98" i="8"/>
  <c r="BA100" i="8"/>
  <c r="AH97" i="8"/>
  <c r="AZ99" i="8"/>
  <c r="AR96" i="8"/>
  <c r="O96" i="8"/>
  <c r="AF97" i="8"/>
  <c r="BT97" i="8" s="1"/>
  <c r="AX99" i="8"/>
  <c r="L98" i="8"/>
  <c r="N98" i="8" s="1"/>
  <c r="CE98" i="8" s="1"/>
  <c r="P97" i="8"/>
  <c r="B116" i="8"/>
  <c r="D116" i="8" s="1"/>
  <c r="AW117" i="8"/>
  <c r="AE115" i="8"/>
  <c r="AQ114" i="8"/>
  <c r="BS114" i="8" s="1"/>
  <c r="I94" i="8"/>
  <c r="H94" i="8"/>
  <c r="W94" i="8" s="1"/>
  <c r="F96" i="8"/>
  <c r="E115" i="8" l="1"/>
  <c r="R95" i="8"/>
  <c r="T95" i="8" s="1"/>
  <c r="S95" i="8"/>
  <c r="AT97" i="8"/>
  <c r="AU98" i="8"/>
  <c r="M96" i="8"/>
  <c r="C114" i="8"/>
  <c r="CD114" i="8" s="1"/>
  <c r="CC116" i="8"/>
  <c r="CF96" i="8"/>
  <c r="AI99" i="8"/>
  <c r="BA101" i="8"/>
  <c r="AH98" i="8"/>
  <c r="AZ100" i="8"/>
  <c r="AF98" i="8"/>
  <c r="BT98" i="8" s="1"/>
  <c r="AX100" i="8"/>
  <c r="L99" i="8"/>
  <c r="N99" i="8" s="1"/>
  <c r="CE99" i="8" s="1"/>
  <c r="AR97" i="8"/>
  <c r="O97" i="8"/>
  <c r="I95" i="8"/>
  <c r="H95" i="8"/>
  <c r="F97" i="8"/>
  <c r="AQ115" i="8"/>
  <c r="BS115" i="8" s="1"/>
  <c r="B117" i="8"/>
  <c r="D117" i="8" s="1"/>
  <c r="AW118" i="8"/>
  <c r="AE116" i="8"/>
  <c r="R96" i="8"/>
  <c r="T96" i="8" s="1"/>
  <c r="J94" i="8"/>
  <c r="W95" i="8" l="1"/>
  <c r="E116" i="8"/>
  <c r="M97" i="8"/>
  <c r="S96" i="8"/>
  <c r="AT98" i="8"/>
  <c r="AU99" i="8"/>
  <c r="P98" i="8"/>
  <c r="C115" i="8"/>
  <c r="CC117" i="8"/>
  <c r="CD115" i="8"/>
  <c r="J95" i="8"/>
  <c r="CF97" i="8"/>
  <c r="AI100" i="8"/>
  <c r="BA102" i="8"/>
  <c r="AZ101" i="8"/>
  <c r="AH99" i="8"/>
  <c r="O98" i="8"/>
  <c r="AR98" i="8"/>
  <c r="L100" i="8"/>
  <c r="N100" i="8" s="1"/>
  <c r="CE100" i="8" s="1"/>
  <c r="AF99" i="8"/>
  <c r="BT99" i="8" s="1"/>
  <c r="AX101" i="8"/>
  <c r="B118" i="8"/>
  <c r="D118" i="8" s="1"/>
  <c r="AE117" i="8"/>
  <c r="AW119" i="8"/>
  <c r="I96" i="8"/>
  <c r="H96" i="8"/>
  <c r="W96" i="8" s="1"/>
  <c r="F98" i="8"/>
  <c r="P99" i="8"/>
  <c r="AQ116" i="8"/>
  <c r="BS116" i="8" s="1"/>
  <c r="S97" i="8" l="1"/>
  <c r="E117" i="8"/>
  <c r="R97" i="8"/>
  <c r="T97" i="8" s="1"/>
  <c r="M98" i="8"/>
  <c r="CF98" i="8" s="1"/>
  <c r="AT99" i="8"/>
  <c r="AU100" i="8"/>
  <c r="C116" i="8"/>
  <c r="CD116" i="8" s="1"/>
  <c r="CC118" i="8"/>
  <c r="AI101" i="8"/>
  <c r="BA103" i="8"/>
  <c r="AH100" i="8"/>
  <c r="AZ102" i="8"/>
  <c r="AR99" i="8"/>
  <c r="O99" i="8"/>
  <c r="AF100" i="8"/>
  <c r="BT100" i="8" s="1"/>
  <c r="AX102" i="8"/>
  <c r="L101" i="8"/>
  <c r="N101" i="8" s="1"/>
  <c r="CE101" i="8" s="1"/>
  <c r="H97" i="8"/>
  <c r="I97" i="8"/>
  <c r="F99" i="8"/>
  <c r="B119" i="8"/>
  <c r="D119" i="8" s="1"/>
  <c r="AE118" i="8"/>
  <c r="AW120" i="8"/>
  <c r="J96" i="8"/>
  <c r="R98" i="8"/>
  <c r="T98" i="8" s="1"/>
  <c r="S98" i="8"/>
  <c r="AQ117" i="8"/>
  <c r="BS117" i="8" s="1"/>
  <c r="W97" i="8" l="1"/>
  <c r="E118" i="8"/>
  <c r="AT100" i="8"/>
  <c r="AU101" i="8"/>
  <c r="C117" i="8"/>
  <c r="CD117" i="8" s="1"/>
  <c r="CC119" i="8"/>
  <c r="M99" i="8"/>
  <c r="CF99" i="8" s="1"/>
  <c r="P100" i="8"/>
  <c r="AI102" i="8"/>
  <c r="BA104" i="8"/>
  <c r="AH101" i="8"/>
  <c r="AZ103" i="8"/>
  <c r="AF101" i="8"/>
  <c r="BT101" i="8" s="1"/>
  <c r="L102" i="8"/>
  <c r="N102" i="8" s="1"/>
  <c r="CE102" i="8" s="1"/>
  <c r="AX103" i="8"/>
  <c r="O100" i="8"/>
  <c r="AR100" i="8"/>
  <c r="B120" i="8"/>
  <c r="D120" i="8" s="1"/>
  <c r="AW121" i="8"/>
  <c r="AE119" i="8"/>
  <c r="J97" i="8"/>
  <c r="AQ118" i="8"/>
  <c r="BS118" i="8" s="1"/>
  <c r="I98" i="8"/>
  <c r="H98" i="8"/>
  <c r="W98" i="8" s="1"/>
  <c r="F100" i="8"/>
  <c r="E119" i="8" l="1"/>
  <c r="R99" i="8"/>
  <c r="T99" i="8" s="1"/>
  <c r="P101" i="8"/>
  <c r="S99" i="8"/>
  <c r="AT101" i="8"/>
  <c r="AU102" i="8"/>
  <c r="C118" i="8"/>
  <c r="CD118" i="8" s="1"/>
  <c r="M100" i="8"/>
  <c r="CF100" i="8" s="1"/>
  <c r="CC120" i="8"/>
  <c r="AI103" i="8"/>
  <c r="BA105" i="8"/>
  <c r="AZ104" i="8"/>
  <c r="AH102" i="8"/>
  <c r="AF102" i="8"/>
  <c r="BT102" i="8" s="1"/>
  <c r="AX104" i="8"/>
  <c r="L103" i="8"/>
  <c r="N103" i="8" s="1"/>
  <c r="CE103" i="8" s="1"/>
  <c r="O101" i="8"/>
  <c r="AR101" i="8"/>
  <c r="H99" i="8"/>
  <c r="I99" i="8"/>
  <c r="F101" i="8"/>
  <c r="AQ119" i="8"/>
  <c r="BS119" i="8" s="1"/>
  <c r="R100" i="8"/>
  <c r="T100" i="8" s="1"/>
  <c r="P102" i="8"/>
  <c r="J98" i="8"/>
  <c r="B121" i="8"/>
  <c r="D121" i="8" s="1"/>
  <c r="AW122" i="8"/>
  <c r="AE120" i="8"/>
  <c r="W99" i="8" l="1"/>
  <c r="E120" i="8"/>
  <c r="M101" i="8"/>
  <c r="S100" i="8"/>
  <c r="AU103" i="8"/>
  <c r="AT102" i="8"/>
  <c r="CC121" i="8"/>
  <c r="C119" i="8"/>
  <c r="CD119" i="8" s="1"/>
  <c r="CF101" i="8"/>
  <c r="AI104" i="8"/>
  <c r="BA106" i="8"/>
  <c r="AH103" i="8"/>
  <c r="AZ105" i="8"/>
  <c r="J99" i="8"/>
  <c r="O102" i="8"/>
  <c r="P103" i="8" s="1"/>
  <c r="AR102" i="8"/>
  <c r="AF103" i="8"/>
  <c r="BT103" i="8" s="1"/>
  <c r="AX105" i="8"/>
  <c r="L104" i="8"/>
  <c r="N104" i="8" s="1"/>
  <c r="CE104" i="8" s="1"/>
  <c r="S101" i="8"/>
  <c r="R101" i="8"/>
  <c r="T101" i="8" s="1"/>
  <c r="H100" i="8"/>
  <c r="W100" i="8" s="1"/>
  <c r="I100" i="8"/>
  <c r="F102" i="8"/>
  <c r="B122" i="8"/>
  <c r="D122" i="8" s="1"/>
  <c r="AW123" i="8"/>
  <c r="AE121" i="8"/>
  <c r="AQ120" i="8"/>
  <c r="E121" i="8" l="1"/>
  <c r="BS120" i="8"/>
  <c r="C120" i="8" s="1"/>
  <c r="CD120" i="8" s="1"/>
  <c r="AT103" i="8"/>
  <c r="AU104" i="8"/>
  <c r="M102" i="8"/>
  <c r="CC122" i="8"/>
  <c r="CF102" i="8"/>
  <c r="AI105" i="8"/>
  <c r="BA107" i="8"/>
  <c r="AZ106" i="8"/>
  <c r="AH104" i="8"/>
  <c r="L105" i="8"/>
  <c r="N105" i="8" s="1"/>
  <c r="CE105" i="8" s="1"/>
  <c r="AF104" i="8"/>
  <c r="BT104" i="8" s="1"/>
  <c r="AX106" i="8"/>
  <c r="O103" i="8"/>
  <c r="AR103" i="8"/>
  <c r="AQ121" i="8"/>
  <c r="BS121" i="8" s="1"/>
  <c r="B123" i="8"/>
  <c r="D123" i="8" s="1"/>
  <c r="AE122" i="8"/>
  <c r="AW124" i="8"/>
  <c r="I101" i="8"/>
  <c r="H101" i="8"/>
  <c r="F103" i="8"/>
  <c r="S102" i="8"/>
  <c r="R102" i="8"/>
  <c r="T102" i="8" s="1"/>
  <c r="P104" i="8"/>
  <c r="J100" i="8"/>
  <c r="E122" i="8" l="1"/>
  <c r="AU105" i="8"/>
  <c r="AT104" i="8"/>
  <c r="M103" i="8"/>
  <c r="CF103" i="8" s="1"/>
  <c r="C121" i="8"/>
  <c r="CD121" i="8" s="1"/>
  <c r="CC123" i="8"/>
  <c r="BA108" i="8"/>
  <c r="AI106" i="8"/>
  <c r="AZ107" i="8"/>
  <c r="AH105" i="8"/>
  <c r="J101" i="8"/>
  <c r="L106" i="8"/>
  <c r="N106" i="8" s="1"/>
  <c r="CE106" i="8" s="1"/>
  <c r="AF105" i="8"/>
  <c r="BT105" i="8" s="1"/>
  <c r="AX107" i="8"/>
  <c r="AR104" i="8"/>
  <c r="O104" i="8"/>
  <c r="P105" i="8" s="1"/>
  <c r="H102" i="8"/>
  <c r="W102" i="8" s="1"/>
  <c r="I102" i="8"/>
  <c r="F104" i="8"/>
  <c r="AQ122" i="8"/>
  <c r="BS122" i="8" s="1"/>
  <c r="W101" i="8"/>
  <c r="S103" i="8"/>
  <c r="R103" i="8"/>
  <c r="T103" i="8" s="1"/>
  <c r="B124" i="8"/>
  <c r="D124" i="8" s="1"/>
  <c r="AW125" i="8"/>
  <c r="AE123" i="8"/>
  <c r="E123" i="8" l="1"/>
  <c r="M104" i="8"/>
  <c r="CF104" i="8" s="1"/>
  <c r="AT105" i="8"/>
  <c r="AU106" i="8"/>
  <c r="C122" i="8"/>
  <c r="CD122" i="8" s="1"/>
  <c r="CC124" i="8"/>
  <c r="AI107" i="8"/>
  <c r="BA109" i="8"/>
  <c r="AZ108" i="8"/>
  <c r="AH106" i="8"/>
  <c r="J102" i="8"/>
  <c r="L107" i="8"/>
  <c r="N107" i="8" s="1"/>
  <c r="CE107" i="8" s="1"/>
  <c r="AF106" i="8"/>
  <c r="BT106" i="8" s="1"/>
  <c r="AX108" i="8"/>
  <c r="O105" i="8"/>
  <c r="AR105" i="8"/>
  <c r="AQ123" i="8"/>
  <c r="BS123" i="8" s="1"/>
  <c r="B125" i="8"/>
  <c r="D125" i="8" s="1"/>
  <c r="AW126" i="8"/>
  <c r="AE124" i="8"/>
  <c r="S104" i="8"/>
  <c r="R104" i="8"/>
  <c r="T104" i="8" s="1"/>
  <c r="P106" i="8"/>
  <c r="H103" i="8"/>
  <c r="J103" i="8" s="1"/>
  <c r="I103" i="8"/>
  <c r="F105" i="8"/>
  <c r="E124" i="8" l="1"/>
  <c r="M105" i="8"/>
  <c r="AT106" i="8"/>
  <c r="AU107" i="8"/>
  <c r="C123" i="8"/>
  <c r="CD123" i="8" s="1"/>
  <c r="CC125" i="8"/>
  <c r="CF105" i="8"/>
  <c r="BA110" i="8"/>
  <c r="AI108" i="8"/>
  <c r="AZ109" i="8"/>
  <c r="AH107" i="8"/>
  <c r="L108" i="8"/>
  <c r="N108" i="8" s="1"/>
  <c r="CE108" i="8" s="1"/>
  <c r="AX109" i="8"/>
  <c r="AF107" i="8"/>
  <c r="BT107" i="8" s="1"/>
  <c r="AR106" i="8"/>
  <c r="O106" i="8"/>
  <c r="B126" i="8"/>
  <c r="D126" i="8" s="1"/>
  <c r="AE125" i="8"/>
  <c r="AW127" i="8"/>
  <c r="W103" i="8"/>
  <c r="I104" i="8"/>
  <c r="H104" i="8"/>
  <c r="J104" i="8" s="1"/>
  <c r="F106" i="8"/>
  <c r="R105" i="8"/>
  <c r="S105" i="8"/>
  <c r="P107" i="8"/>
  <c r="AQ124" i="8"/>
  <c r="BS124" i="8" s="1"/>
  <c r="M106" i="8" l="1"/>
  <c r="E125" i="8"/>
  <c r="AT107" i="8"/>
  <c r="AU108" i="8"/>
  <c r="C124" i="8"/>
  <c r="W104" i="8"/>
  <c r="CC126" i="8"/>
  <c r="CD124" i="8"/>
  <c r="CF106" i="8"/>
  <c r="AI109" i="8"/>
  <c r="BA111" i="8"/>
  <c r="AZ110" i="8"/>
  <c r="AH108" i="8"/>
  <c r="AR107" i="8"/>
  <c r="O107" i="8"/>
  <c r="P108" i="8" s="1"/>
  <c r="L109" i="8"/>
  <c r="N109" i="8" s="1"/>
  <c r="CE109" i="8" s="1"/>
  <c r="AF108" i="8"/>
  <c r="BT108" i="8" s="1"/>
  <c r="AX110" i="8"/>
  <c r="H105" i="8"/>
  <c r="J105" i="8" s="1"/>
  <c r="I105" i="8"/>
  <c r="F107" i="8"/>
  <c r="AQ125" i="8"/>
  <c r="BS125" i="8" s="1"/>
  <c r="R106" i="8"/>
  <c r="S106" i="8"/>
  <c r="B127" i="8"/>
  <c r="D127" i="8" s="1"/>
  <c r="AE126" i="8"/>
  <c r="AW128" i="8"/>
  <c r="T105" i="8"/>
  <c r="E126" i="8" l="1"/>
  <c r="W105" i="8"/>
  <c r="M107" i="8"/>
  <c r="AU109" i="8"/>
  <c r="AT108" i="8"/>
  <c r="C125" i="8"/>
  <c r="CD125" i="8" s="1"/>
  <c r="CC127" i="8"/>
  <c r="CF107" i="8"/>
  <c r="BA112" i="8"/>
  <c r="AI110" i="8"/>
  <c r="AZ111" i="8"/>
  <c r="AH109" i="8"/>
  <c r="AR108" i="8"/>
  <c r="O108" i="8"/>
  <c r="P109" i="8" s="1"/>
  <c r="AF109" i="8"/>
  <c r="BT109" i="8" s="1"/>
  <c r="L110" i="8"/>
  <c r="N110" i="8" s="1"/>
  <c r="CE110" i="8" s="1"/>
  <c r="AX111" i="8"/>
  <c r="T106" i="8"/>
  <c r="B128" i="8"/>
  <c r="D128" i="8" s="1"/>
  <c r="AW129" i="8"/>
  <c r="AE127" i="8"/>
  <c r="AQ126" i="8"/>
  <c r="BS126" i="8" s="1"/>
  <c r="R107" i="8"/>
  <c r="S107" i="8"/>
  <c r="H106" i="8"/>
  <c r="W106" i="8" s="1"/>
  <c r="I106" i="8"/>
  <c r="F108" i="8"/>
  <c r="E127" i="8" l="1"/>
  <c r="AT109" i="8"/>
  <c r="AU110" i="8"/>
  <c r="C126" i="8"/>
  <c r="CD126" i="8" s="1"/>
  <c r="M108" i="8"/>
  <c r="CF108" i="8" s="1"/>
  <c r="CC128" i="8"/>
  <c r="AI111" i="8"/>
  <c r="BA113" i="8"/>
  <c r="AH110" i="8"/>
  <c r="AZ112" i="8"/>
  <c r="J106" i="8"/>
  <c r="T107" i="8"/>
  <c r="L111" i="8"/>
  <c r="N111" i="8" s="1"/>
  <c r="CE111" i="8" s="1"/>
  <c r="AF110" i="8"/>
  <c r="BT110" i="8" s="1"/>
  <c r="AX112" i="8"/>
  <c r="O109" i="8"/>
  <c r="P110" i="8" s="1"/>
  <c r="AR109" i="8"/>
  <c r="S108" i="8"/>
  <c r="R108" i="8"/>
  <c r="AQ127" i="8"/>
  <c r="BS127" i="8" s="1"/>
  <c r="I107" i="8"/>
  <c r="H107" i="8"/>
  <c r="F109" i="8"/>
  <c r="AE129" i="8"/>
  <c r="AE128" i="8"/>
  <c r="B129" i="8"/>
  <c r="H18" i="8" s="1"/>
  <c r="CJ15" i="8" l="1"/>
  <c r="D129" i="8"/>
  <c r="E128" i="8"/>
  <c r="E129" i="8"/>
  <c r="T108" i="8"/>
  <c r="M109" i="8"/>
  <c r="J107" i="8"/>
  <c r="AT110" i="8"/>
  <c r="AU111" i="8"/>
  <c r="C127" i="8"/>
  <c r="CD127" i="8" s="1"/>
  <c r="CC129" i="8"/>
  <c r="CF109" i="8"/>
  <c r="BA114" i="8"/>
  <c r="AI112" i="8"/>
  <c r="W107" i="8"/>
  <c r="AZ113" i="8"/>
  <c r="AH111" i="8"/>
  <c r="AF111" i="8"/>
  <c r="BT111" i="8" s="1"/>
  <c r="AX113" i="8"/>
  <c r="L112" i="8"/>
  <c r="N112" i="8" s="1"/>
  <c r="CE112" i="8" s="1"/>
  <c r="O110" i="8"/>
  <c r="AR110" i="8"/>
  <c r="AQ128" i="8"/>
  <c r="BS128" i="8" s="1"/>
  <c r="I108" i="8"/>
  <c r="H108" i="8"/>
  <c r="W108" i="8" s="1"/>
  <c r="F110" i="8"/>
  <c r="S109" i="8"/>
  <c r="R109" i="8"/>
  <c r="T109" i="8" s="1"/>
  <c r="P111" i="8"/>
  <c r="CH20" i="8"/>
  <c r="CK15" i="8"/>
  <c r="AQ129" i="8"/>
  <c r="BS129" i="8" s="1"/>
  <c r="C129" i="8" s="1"/>
  <c r="M110" i="8" l="1"/>
  <c r="CF110" i="8" s="1"/>
  <c r="AT111" i="8"/>
  <c r="AU112" i="8"/>
  <c r="C128" i="8"/>
  <c r="CD128" i="8" s="1"/>
  <c r="CD129" i="8" s="1"/>
  <c r="BA115" i="8"/>
  <c r="AI113" i="8"/>
  <c r="AZ114" i="8"/>
  <c r="AH112" i="8"/>
  <c r="O111" i="8"/>
  <c r="AR111" i="8"/>
  <c r="AF112" i="8"/>
  <c r="BT112" i="8" s="1"/>
  <c r="AX114" i="8"/>
  <c r="L113" i="8"/>
  <c r="N113" i="8" s="1"/>
  <c r="CE113" i="8" s="1"/>
  <c r="R110" i="8"/>
  <c r="T110" i="8" s="1"/>
  <c r="S110" i="8"/>
  <c r="P112" i="8"/>
  <c r="I109" i="8"/>
  <c r="H109" i="8"/>
  <c r="W109" i="8" s="1"/>
  <c r="F111" i="8"/>
  <c r="J108" i="8"/>
  <c r="AT112" i="8" l="1"/>
  <c r="AU113" i="8"/>
  <c r="M111" i="8"/>
  <c r="CF111" i="8" s="1"/>
  <c r="BA116" i="8"/>
  <c r="AI114" i="8"/>
  <c r="AH113" i="8"/>
  <c r="AZ115" i="8"/>
  <c r="L114" i="8"/>
  <c r="N114" i="8" s="1"/>
  <c r="CE114" i="8" s="1"/>
  <c r="AF113" i="8"/>
  <c r="BT113" i="8" s="1"/>
  <c r="AX115" i="8"/>
  <c r="O112" i="8"/>
  <c r="P113" i="8" s="1"/>
  <c r="AR112" i="8"/>
  <c r="H110" i="8"/>
  <c r="W110" i="8" s="1"/>
  <c r="I110" i="8"/>
  <c r="F112" i="8"/>
  <c r="R111" i="8"/>
  <c r="T111" i="8" s="1"/>
  <c r="S111" i="8"/>
  <c r="J109" i="8"/>
  <c r="AT113" i="8" l="1"/>
  <c r="AU114" i="8"/>
  <c r="M112" i="8"/>
  <c r="CF112" i="8" s="1"/>
  <c r="J110" i="8"/>
  <c r="AI115" i="8"/>
  <c r="BA117" i="8"/>
  <c r="AZ116" i="8"/>
  <c r="AH114" i="8"/>
  <c r="L115" i="8"/>
  <c r="N115" i="8" s="1"/>
  <c r="CE115" i="8" s="1"/>
  <c r="AF114" i="8"/>
  <c r="BT114" i="8" s="1"/>
  <c r="AX116" i="8"/>
  <c r="O113" i="8"/>
  <c r="P114" i="8" s="1"/>
  <c r="AR113" i="8"/>
  <c r="I111" i="8"/>
  <c r="H111" i="8"/>
  <c r="J111" i="8" s="1"/>
  <c r="F113" i="8"/>
  <c r="R112" i="8"/>
  <c r="T112" i="8" s="1"/>
  <c r="S112" i="8"/>
  <c r="W111" i="8" l="1"/>
  <c r="AT114" i="8"/>
  <c r="AU115" i="8"/>
  <c r="M113" i="8"/>
  <c r="CF113" i="8" s="1"/>
  <c r="BA118" i="8"/>
  <c r="AI116" i="8"/>
  <c r="AH115" i="8"/>
  <c r="AZ117" i="8"/>
  <c r="L116" i="8"/>
  <c r="N116" i="8" s="1"/>
  <c r="CE116" i="8" s="1"/>
  <c r="AX117" i="8"/>
  <c r="AF115" i="8"/>
  <c r="BT115" i="8" s="1"/>
  <c r="O114" i="8"/>
  <c r="P115" i="8" s="1"/>
  <c r="AR114" i="8"/>
  <c r="R113" i="8"/>
  <c r="T113" i="8" s="1"/>
  <c r="S113" i="8"/>
  <c r="I112" i="8"/>
  <c r="H112" i="8"/>
  <c r="W112" i="8" s="1"/>
  <c r="F114" i="8"/>
  <c r="M114" i="8" l="1"/>
  <c r="AU116" i="8"/>
  <c r="AT115" i="8"/>
  <c r="CF114" i="8"/>
  <c r="BA119" i="8"/>
  <c r="AI117" i="8"/>
  <c r="AH116" i="8"/>
  <c r="AZ118" i="8"/>
  <c r="AR115" i="8"/>
  <c r="O115" i="8"/>
  <c r="P116" i="8" s="1"/>
  <c r="L117" i="8"/>
  <c r="N117" i="8" s="1"/>
  <c r="CE117" i="8" s="1"/>
  <c r="AF116" i="8"/>
  <c r="BT116" i="8" s="1"/>
  <c r="AX118" i="8"/>
  <c r="R114" i="8"/>
  <c r="T114" i="8" s="1"/>
  <c r="S114" i="8"/>
  <c r="H113" i="8"/>
  <c r="I113" i="8"/>
  <c r="F115" i="8"/>
  <c r="J112" i="8"/>
  <c r="W113" i="8"/>
  <c r="AT116" i="8" l="1"/>
  <c r="AU117" i="8"/>
  <c r="M115" i="8"/>
  <c r="J113" i="8"/>
  <c r="CF115" i="8"/>
  <c r="AI118" i="8"/>
  <c r="BA120" i="8"/>
  <c r="AZ119" i="8"/>
  <c r="AH117" i="8"/>
  <c r="O116" i="8"/>
  <c r="AR116" i="8"/>
  <c r="L118" i="8"/>
  <c r="N118" i="8" s="1"/>
  <c r="CE118" i="8" s="1"/>
  <c r="AX119" i="8"/>
  <c r="AF117" i="8"/>
  <c r="BT117" i="8" s="1"/>
  <c r="H114" i="8"/>
  <c r="W114" i="8" s="1"/>
  <c r="I114" i="8"/>
  <c r="F116" i="8"/>
  <c r="R115" i="8"/>
  <c r="T115" i="8" s="1"/>
  <c r="S115" i="8"/>
  <c r="P117" i="8"/>
  <c r="AU118" i="8" l="1"/>
  <c r="AT117" i="8"/>
  <c r="M116" i="8"/>
  <c r="CF116" i="8" s="1"/>
  <c r="BA121" i="8"/>
  <c r="AI119" i="8"/>
  <c r="AZ120" i="8"/>
  <c r="AH118" i="8"/>
  <c r="J114" i="8"/>
  <c r="AF118" i="8"/>
  <c r="BT118" i="8" s="1"/>
  <c r="AX120" i="8"/>
  <c r="L119" i="8"/>
  <c r="N119" i="8" s="1"/>
  <c r="CE119" i="8" s="1"/>
  <c r="O117" i="8"/>
  <c r="P118" i="8" s="1"/>
  <c r="AR117" i="8"/>
  <c r="S116" i="8"/>
  <c r="R116" i="8"/>
  <c r="T116" i="8" s="1"/>
  <c r="I115" i="8"/>
  <c r="H115" i="8"/>
  <c r="F117" i="8"/>
  <c r="J115" i="8" l="1"/>
  <c r="AT118" i="8"/>
  <c r="AU119" i="8"/>
  <c r="W115" i="8"/>
  <c r="M117" i="8"/>
  <c r="CF117" i="8" s="1"/>
  <c r="BA122" i="8"/>
  <c r="AI120" i="8"/>
  <c r="AZ121" i="8"/>
  <c r="AH119" i="8"/>
  <c r="O118" i="8"/>
  <c r="AR118" i="8"/>
  <c r="L120" i="8"/>
  <c r="N120" i="8" s="1"/>
  <c r="CE120" i="8" s="1"/>
  <c r="AF119" i="8"/>
  <c r="BT119" i="8" s="1"/>
  <c r="AX121" i="8"/>
  <c r="H116" i="8"/>
  <c r="J116" i="8" s="1"/>
  <c r="I116" i="8"/>
  <c r="F118" i="8"/>
  <c r="R117" i="8"/>
  <c r="T117" i="8" s="1"/>
  <c r="S117" i="8"/>
  <c r="P119" i="8"/>
  <c r="AT119" i="8" l="1"/>
  <c r="AU120" i="8"/>
  <c r="M118" i="8"/>
  <c r="CF118" i="8" s="1"/>
  <c r="W116" i="8"/>
  <c r="BA123" i="8"/>
  <c r="AI121" i="8"/>
  <c r="AZ122" i="8"/>
  <c r="AH120" i="8"/>
  <c r="L121" i="8"/>
  <c r="N121" i="8" s="1"/>
  <c r="CE121" i="8" s="1"/>
  <c r="AF120" i="8"/>
  <c r="BT120" i="8" s="1"/>
  <c r="AX122" i="8"/>
  <c r="AR119" i="8"/>
  <c r="O119" i="8"/>
  <c r="P120" i="8" s="1"/>
  <c r="S118" i="8"/>
  <c r="R118" i="8"/>
  <c r="T118" i="8" s="1"/>
  <c r="I117" i="8"/>
  <c r="H117" i="8"/>
  <c r="W117" i="8" s="1"/>
  <c r="F119" i="8"/>
  <c r="AT120" i="8" l="1"/>
  <c r="AU121" i="8"/>
  <c r="M119" i="8"/>
  <c r="CF119" i="8" s="1"/>
  <c r="BA124" i="8"/>
  <c r="AI122" i="8"/>
  <c r="AZ123" i="8"/>
  <c r="AH121" i="8"/>
  <c r="AR120" i="8"/>
  <c r="O120" i="8"/>
  <c r="AF121" i="8"/>
  <c r="BT121" i="8" s="1"/>
  <c r="AX123" i="8"/>
  <c r="L122" i="8"/>
  <c r="N122" i="8" s="1"/>
  <c r="CE122" i="8" s="1"/>
  <c r="I118" i="8"/>
  <c r="H118" i="8"/>
  <c r="F120" i="8"/>
  <c r="R119" i="8"/>
  <c r="T119" i="8" s="1"/>
  <c r="S119" i="8"/>
  <c r="J117" i="8"/>
  <c r="M120" i="8" l="1"/>
  <c r="P121" i="8"/>
  <c r="AT121" i="8"/>
  <c r="AU122" i="8"/>
  <c r="CF120" i="8"/>
  <c r="BA125" i="8"/>
  <c r="AI123" i="8"/>
  <c r="AZ124" i="8"/>
  <c r="AH122" i="8"/>
  <c r="J118" i="8"/>
  <c r="L123" i="8"/>
  <c r="N123" i="8" s="1"/>
  <c r="CE123" i="8" s="1"/>
  <c r="AF122" i="8"/>
  <c r="BT122" i="8" s="1"/>
  <c r="AX124" i="8"/>
  <c r="O121" i="8"/>
  <c r="AR121" i="8"/>
  <c r="I119" i="8"/>
  <c r="H119" i="8"/>
  <c r="F121" i="8"/>
  <c r="W118" i="8"/>
  <c r="P122" i="8"/>
  <c r="R120" i="8" l="1"/>
  <c r="T120" i="8" s="1"/>
  <c r="S120" i="8"/>
  <c r="M121" i="8"/>
  <c r="AT122" i="8"/>
  <c r="AU123" i="8"/>
  <c r="CF121" i="8"/>
  <c r="J119" i="8"/>
  <c r="BA126" i="8"/>
  <c r="AI124" i="8"/>
  <c r="W119" i="8"/>
  <c r="AZ125" i="8"/>
  <c r="AH123" i="8"/>
  <c r="L124" i="8"/>
  <c r="N124" i="8" s="1"/>
  <c r="CE124" i="8" s="1"/>
  <c r="AX125" i="8"/>
  <c r="AF123" i="8"/>
  <c r="BT123" i="8" s="1"/>
  <c r="O122" i="8"/>
  <c r="P123" i="8" s="1"/>
  <c r="AR122" i="8"/>
  <c r="H120" i="8"/>
  <c r="I120" i="8"/>
  <c r="F122" i="8"/>
  <c r="R121" i="8"/>
  <c r="T121" i="8" s="1"/>
  <c r="S121" i="8"/>
  <c r="W120" i="8" l="1"/>
  <c r="AT123" i="8"/>
  <c r="M122" i="8"/>
  <c r="CF122" i="8" s="1"/>
  <c r="AU124" i="8"/>
  <c r="BA127" i="8"/>
  <c r="AI125" i="8"/>
  <c r="AZ126" i="8"/>
  <c r="AH124" i="8"/>
  <c r="J120" i="8"/>
  <c r="O123" i="8"/>
  <c r="AR123" i="8"/>
  <c r="L125" i="8"/>
  <c r="N125" i="8" s="1"/>
  <c r="CE125" i="8" s="1"/>
  <c r="AF124" i="8"/>
  <c r="BT124" i="8" s="1"/>
  <c r="AX126" i="8"/>
  <c r="R122" i="8"/>
  <c r="S122" i="8"/>
  <c r="T122" i="8"/>
  <c r="P124" i="8"/>
  <c r="H121" i="8"/>
  <c r="I121" i="8"/>
  <c r="F123" i="8"/>
  <c r="AT124" i="8" l="1"/>
  <c r="AU125" i="8"/>
  <c r="M123" i="8"/>
  <c r="CF123" i="8" s="1"/>
  <c r="J121" i="8"/>
  <c r="BA128" i="8"/>
  <c r="AI126" i="8"/>
  <c r="W121" i="8"/>
  <c r="AZ127" i="8"/>
  <c r="AH125" i="8"/>
  <c r="O124" i="8"/>
  <c r="AR124" i="8"/>
  <c r="L126" i="8"/>
  <c r="N126" i="8" s="1"/>
  <c r="CE126" i="8" s="1"/>
  <c r="AF125" i="8"/>
  <c r="BT125" i="8" s="1"/>
  <c r="AX127" i="8"/>
  <c r="H122" i="8"/>
  <c r="J122" i="8" s="1"/>
  <c r="I122" i="8"/>
  <c r="F124" i="8"/>
  <c r="R123" i="8"/>
  <c r="T123" i="8" s="1"/>
  <c r="S123" i="8"/>
  <c r="P125" i="8"/>
  <c r="M124" i="8" l="1"/>
  <c r="CF124" i="8" s="1"/>
  <c r="AT125" i="8"/>
  <c r="AU126" i="8"/>
  <c r="BA129" i="8"/>
  <c r="AI127" i="8"/>
  <c r="AH126" i="8"/>
  <c r="AZ128" i="8"/>
  <c r="O125" i="8"/>
  <c r="P126" i="8" s="1"/>
  <c r="AR125" i="8"/>
  <c r="L127" i="8"/>
  <c r="N127" i="8" s="1"/>
  <c r="CE127" i="8" s="1"/>
  <c r="AF126" i="8"/>
  <c r="BT126" i="8" s="1"/>
  <c r="AX128" i="8"/>
  <c r="S124" i="8"/>
  <c r="R124" i="8"/>
  <c r="T124" i="8" s="1"/>
  <c r="H123" i="8"/>
  <c r="W123" i="8" s="1"/>
  <c r="I123" i="8"/>
  <c r="F125" i="8"/>
  <c r="W122" i="8"/>
  <c r="J123" i="8" l="1"/>
  <c r="AT126" i="8"/>
  <c r="M125" i="8"/>
  <c r="AU127" i="8"/>
  <c r="CF125" i="8"/>
  <c r="AI128" i="8"/>
  <c r="AI129" i="8"/>
  <c r="AH127" i="8"/>
  <c r="AZ129" i="8"/>
  <c r="O126" i="8"/>
  <c r="P127" i="8" s="1"/>
  <c r="AR126" i="8"/>
  <c r="AF127" i="8"/>
  <c r="BT127" i="8" s="1"/>
  <c r="AX129" i="8"/>
  <c r="L128" i="8"/>
  <c r="N128" i="8" s="1"/>
  <c r="CE128" i="8" s="1"/>
  <c r="I124" i="8"/>
  <c r="H124" i="8"/>
  <c r="J124" i="8" s="1"/>
  <c r="F126" i="8"/>
  <c r="S125" i="8"/>
  <c r="R125" i="8"/>
  <c r="T125" i="8" s="1"/>
  <c r="W124" i="8" l="1"/>
  <c r="AT127" i="8"/>
  <c r="AU128" i="8"/>
  <c r="AU129" i="8"/>
  <c r="M126" i="8"/>
  <c r="CF126" i="8" s="1"/>
  <c r="AH128" i="8"/>
  <c r="AH129" i="8"/>
  <c r="L129" i="8"/>
  <c r="AF129" i="8"/>
  <c r="BT129" i="8" s="1"/>
  <c r="AF128" i="8"/>
  <c r="BT128" i="8" s="1"/>
  <c r="O127" i="8"/>
  <c r="P128" i="8" s="1"/>
  <c r="AR127" i="8"/>
  <c r="R126" i="8"/>
  <c r="T126" i="8" s="1"/>
  <c r="S126" i="8"/>
  <c r="I125" i="8"/>
  <c r="H125" i="8"/>
  <c r="W125" i="8" s="1"/>
  <c r="F127" i="8"/>
  <c r="N129" i="8" l="1"/>
  <c r="CE129" i="8" s="1"/>
  <c r="CJ16" i="8"/>
  <c r="CH26" i="8" s="1"/>
  <c r="AT129" i="8"/>
  <c r="AT128" i="8"/>
  <c r="M127" i="8"/>
  <c r="CF127" i="8"/>
  <c r="J125" i="8"/>
  <c r="O128" i="8"/>
  <c r="P129" i="8" s="1"/>
  <c r="AR128" i="8"/>
  <c r="CH18" i="8"/>
  <c r="CK16" i="8"/>
  <c r="CH27" i="8" s="1"/>
  <c r="O129" i="8"/>
  <c r="AR129" i="8"/>
  <c r="H126" i="8"/>
  <c r="J126" i="8" s="1"/>
  <c r="I126" i="8"/>
  <c r="F128" i="8"/>
  <c r="S127" i="8"/>
  <c r="R127" i="8"/>
  <c r="T127" i="8" s="1"/>
  <c r="M128" i="8" l="1"/>
  <c r="CF128" i="8" s="1"/>
  <c r="M129" i="8"/>
  <c r="H127" i="8"/>
  <c r="W127" i="8" s="1"/>
  <c r="I127" i="8"/>
  <c r="J127" i="8"/>
  <c r="F129" i="8"/>
  <c r="W126" i="8"/>
  <c r="R128" i="8"/>
  <c r="S128" i="8"/>
  <c r="T128" i="8"/>
  <c r="CF129" i="8" l="1"/>
  <c r="I128" i="8"/>
  <c r="H128" i="8"/>
  <c r="W128" i="8" s="1"/>
  <c r="S129" i="8"/>
  <c r="N19" i="8" s="1"/>
  <c r="D28" i="8" s="1"/>
  <c r="R129" i="8"/>
  <c r="T129" i="8" s="1"/>
  <c r="H19" i="8" l="1"/>
  <c r="J128" i="8"/>
  <c r="H129" i="8"/>
  <c r="W129" i="8" s="1"/>
  <c r="I129" i="8"/>
  <c r="N18" i="8" s="1"/>
  <c r="G23" i="8" l="1"/>
  <c r="D27" i="8"/>
  <c r="J129" i="8"/>
  <c r="H23" i="8" s="1"/>
  <c r="D26" i="8" s="1"/>
  <c r="D29" i="8" l="1"/>
  <c r="I23" i="8"/>
  <c r="CH15" i="8" s="1"/>
</calcChain>
</file>

<file path=xl/sharedStrings.xml><?xml version="1.0" encoding="utf-8"?>
<sst xmlns="http://schemas.openxmlformats.org/spreadsheetml/2006/main" count="398" uniqueCount="226">
  <si>
    <t>Manufacturer:</t>
  </si>
  <si>
    <t>Engine Family:</t>
  </si>
  <si>
    <t>PLT Test Contact:</t>
  </si>
  <si>
    <t>Email Address:</t>
  </si>
  <si>
    <t>Phone #:</t>
  </si>
  <si>
    <t>PLT Engine Test Results</t>
  </si>
  <si>
    <t>Test</t>
  </si>
  <si>
    <t>Number</t>
  </si>
  <si>
    <t>Date</t>
  </si>
  <si>
    <t>Comments:</t>
  </si>
  <si>
    <t>Engine</t>
  </si>
  <si>
    <t>ID</t>
  </si>
  <si>
    <t>Build</t>
  </si>
  <si>
    <t>Include in</t>
  </si>
  <si>
    <t>CumSum?</t>
  </si>
  <si>
    <t>Location</t>
  </si>
  <si>
    <t>Contact</t>
  </si>
  <si>
    <t>HC+NOx</t>
  </si>
  <si>
    <t>Initial</t>
  </si>
  <si>
    <t>Result</t>
  </si>
  <si>
    <t>CO</t>
  </si>
  <si>
    <t>Service</t>
  </si>
  <si>
    <t>Hours</t>
  </si>
  <si>
    <t>Accumulation</t>
  </si>
  <si>
    <t>Actual</t>
  </si>
  <si>
    <t>Sample</t>
  </si>
  <si>
    <t>Required</t>
  </si>
  <si>
    <t>Mean</t>
  </si>
  <si>
    <t>Standard</t>
  </si>
  <si>
    <t>Deviation</t>
  </si>
  <si>
    <t>CumSum</t>
  </si>
  <si>
    <t>Action</t>
  </si>
  <si>
    <t>Limit</t>
  </si>
  <si>
    <t>Prior</t>
  </si>
  <si>
    <t>Test Comments</t>
  </si>
  <si>
    <t>yes</t>
  </si>
  <si>
    <t>no</t>
  </si>
  <si>
    <t>Invalid?</t>
  </si>
  <si>
    <t>Invalid</t>
  </si>
  <si>
    <t>Reason</t>
  </si>
  <si>
    <t>Failure</t>
  </si>
  <si>
    <t>Remedy</t>
  </si>
  <si>
    <t>Repairs</t>
  </si>
  <si>
    <t>Warnings</t>
  </si>
  <si>
    <t>Included</t>
  </si>
  <si>
    <t>Results</t>
  </si>
  <si>
    <t>Calculation</t>
  </si>
  <si>
    <t>n</t>
  </si>
  <si>
    <t>t-value</t>
  </si>
  <si>
    <t>Size (n)</t>
  </si>
  <si>
    <t>Size (N)</t>
  </si>
  <si>
    <t>Requirement</t>
  </si>
  <si>
    <t>Met?</t>
  </si>
  <si>
    <t>Fail?</t>
  </si>
  <si>
    <t>Pass?</t>
  </si>
  <si>
    <t>Maximum Tests:</t>
  </si>
  <si>
    <t>CO (N-met?):</t>
  </si>
  <si>
    <t>CO?</t>
  </si>
  <si>
    <t>Current PLT Test Status:</t>
  </si>
  <si>
    <t>CO - Calculations</t>
  </si>
  <si>
    <t>Large SI</t>
  </si>
  <si>
    <t>Small SI</t>
  </si>
  <si>
    <t>Notes:</t>
  </si>
  <si>
    <t>Quarterly Requirements Check</t>
  </si>
  <si>
    <t># Q1</t>
  </si>
  <si>
    <t># Q2</t>
  </si>
  <si>
    <t># Q3</t>
  </si>
  <si>
    <t># Q4</t>
  </si>
  <si>
    <t>year</t>
  </si>
  <si>
    <t>month</t>
  </si>
  <si>
    <t xml:space="preserve">day </t>
  </si>
  <si>
    <t>q1</t>
  </si>
  <si>
    <t>q2</t>
  </si>
  <si>
    <t>q3</t>
  </si>
  <si>
    <t>q4</t>
  </si>
  <si>
    <t>Marine SI</t>
  </si>
  <si>
    <t>HIDDEN FIELDS</t>
  </si>
  <si>
    <t>Is this a carry-over engine family?</t>
  </si>
  <si>
    <t>Time</t>
  </si>
  <si>
    <t>CALC N</t>
  </si>
  <si>
    <t>g/bhp-hr</t>
  </si>
  <si>
    <t>g/kW-hr</t>
  </si>
  <si>
    <t>Carryover?</t>
  </si>
  <si>
    <t>HC</t>
  </si>
  <si>
    <t xml:space="preserve">Initial </t>
  </si>
  <si>
    <t>Final</t>
  </si>
  <si>
    <t>HC?</t>
  </si>
  <si>
    <t>CO (passing status?)</t>
  </si>
  <si>
    <t>CO Det. Factor</t>
  </si>
  <si>
    <t>HC+NOx Det. Factor</t>
  </si>
  <si>
    <t>HC+NOx Emission Limit/FEL</t>
  </si>
  <si>
    <t>Rounded Result</t>
  </si>
  <si>
    <t>Det. Result</t>
  </si>
  <si>
    <t>CO Test #</t>
  </si>
  <si>
    <t>CO Binary</t>
  </si>
  <si>
    <t>HC+NOx Binary</t>
  </si>
  <si>
    <t>CO Det. Factor Type</t>
  </si>
  <si>
    <t>HC+NOx Det. Factor Type</t>
  </si>
  <si>
    <t>Additive</t>
  </si>
  <si>
    <t>Multiplicative</t>
  </si>
  <si>
    <t>Production Period</t>
  </si>
  <si>
    <t>From:</t>
  </si>
  <si>
    <t>To:</t>
  </si>
  <si>
    <t xml:space="preserve"> </t>
  </si>
  <si>
    <t>t-value CO</t>
  </si>
  <si>
    <t>t-value HC+NOx</t>
  </si>
  <si>
    <t>Final or</t>
  </si>
  <si>
    <t>Initial?</t>
  </si>
  <si>
    <t>final</t>
  </si>
  <si>
    <t>N/A</t>
  </si>
  <si>
    <t>initial</t>
  </si>
  <si>
    <t>HC+NOx Test #</t>
  </si>
  <si>
    <t>Status</t>
  </si>
  <si>
    <t>CO res</t>
  </si>
  <si>
    <t>CO stan</t>
  </si>
  <si>
    <t>HC+NOx res</t>
  </si>
  <si>
    <t>HC+NOx stan</t>
  </si>
  <si>
    <t>Tests Required</t>
  </si>
  <si>
    <t>Valid Tests</t>
  </si>
  <si>
    <t>Invalid Tests</t>
  </si>
  <si>
    <t>Date Start</t>
  </si>
  <si>
    <t>Date End</t>
  </si>
  <si>
    <t>comment</t>
  </si>
  <si>
    <t>Det. Factor Type</t>
  </si>
  <si>
    <t>Paperwork Reduction Act Notice</t>
  </si>
  <si>
    <t>III</t>
  </si>
  <si>
    <t>IV</t>
  </si>
  <si>
    <t>V</t>
  </si>
  <si>
    <t>Period</t>
  </si>
  <si>
    <t>Current Period:</t>
  </si>
  <si>
    <t>Number of Test Periods</t>
  </si>
  <si>
    <t>Part 91</t>
  </si>
  <si>
    <t>Part 1045</t>
  </si>
  <si>
    <t>Outboard &amp; Personnel Watercraft</t>
  </si>
  <si>
    <t>Sterndrive/Inboard</t>
  </si>
  <si>
    <t>United States</t>
  </si>
  <si>
    <t>Office of Transportation and Air Quality</t>
  </si>
  <si>
    <t>Manufacturer Notes</t>
  </si>
  <si>
    <t xml:space="preserve">Approval Expires on </t>
  </si>
  <si>
    <t xml:space="preserve">Manufacturer Data Submission Template -- INSTRUCTIONS </t>
  </si>
  <si>
    <t>Basic Information</t>
  </si>
  <si>
    <t>Submission Date</t>
  </si>
  <si>
    <t>Calculated Results Data</t>
  </si>
  <si>
    <t>PASSING STATUS</t>
  </si>
  <si>
    <t>EPA</t>
  </si>
  <si>
    <t>APPROVED</t>
  </si>
  <si>
    <t>Environmental Protection Agency</t>
  </si>
  <si>
    <t>Pre-approved reduced sample size*:</t>
  </si>
  <si>
    <t>Fuel Type</t>
  </si>
  <si>
    <t>Fuel Type:</t>
  </si>
  <si>
    <t>Natural Gas</t>
  </si>
  <si>
    <t>Alcohol</t>
  </si>
  <si>
    <t>NOx</t>
  </si>
  <si>
    <t>NOx Det. Factor</t>
  </si>
  <si>
    <t>NOx Det. Factor Type</t>
  </si>
  <si>
    <t>HC Det. Factor</t>
  </si>
  <si>
    <t>HC Det. Factor Type</t>
  </si>
  <si>
    <t>Result Type</t>
  </si>
  <si>
    <t xml:space="preserve">final </t>
  </si>
  <si>
    <t>HC+NOx?</t>
  </si>
  <si>
    <t>NOx?</t>
  </si>
  <si>
    <t>Data Exists</t>
  </si>
  <si>
    <t>Proj Ann Prod Vol</t>
  </si>
  <si>
    <t># of test periods</t>
  </si>
  <si>
    <t>carry over</t>
  </si>
  <si>
    <t>HC+Nox</t>
  </si>
  <si>
    <t>Nox</t>
  </si>
  <si>
    <t>HC Test #</t>
  </si>
  <si>
    <t>t-value HC</t>
  </si>
  <si>
    <t>t-value NOx</t>
  </si>
  <si>
    <t>HC Binary</t>
  </si>
  <si>
    <t>NOx Binary</t>
  </si>
  <si>
    <t>mean result</t>
  </si>
  <si>
    <t>req sample size</t>
  </si>
  <si>
    <t>final, include, valid</t>
  </si>
  <si>
    <t>NOx Test #</t>
  </si>
  <si>
    <t xml:space="preserve">CO </t>
  </si>
  <si>
    <t>HC and Nox data</t>
  </si>
  <si>
    <t xml:space="preserve">Now checks </t>
  </si>
  <si>
    <t>if both</t>
  </si>
  <si>
    <t>ok for HC+Nox</t>
  </si>
  <si>
    <t>if combined and both</t>
  </si>
  <si>
    <t>if combined and adds</t>
  </si>
  <si>
    <t>Engine Fam</t>
  </si>
  <si>
    <t>Uses FEL for HC+Nox</t>
  </si>
  <si>
    <t>Tests req</t>
  </si>
  <si>
    <t>valid tests</t>
  </si>
  <si>
    <t>hc+nox</t>
  </si>
  <si>
    <t>co</t>
  </si>
  <si>
    <t>Projected Annual Production Volume - Engine Family:</t>
  </si>
  <si>
    <t>Approval Expires on</t>
  </si>
  <si>
    <t>Please provide any additional notes here.</t>
  </si>
  <si>
    <t>CO Emission Limit</t>
  </si>
  <si>
    <t>NOx+HC</t>
  </si>
  <si>
    <t>Test Cycle</t>
  </si>
  <si>
    <t>1 (E3)</t>
  </si>
  <si>
    <t>2 (E5)</t>
  </si>
  <si>
    <t>3 (E2)</t>
  </si>
  <si>
    <t>4 (D2)</t>
  </si>
  <si>
    <t>5 (G2)</t>
  </si>
  <si>
    <t>6 (C1)</t>
  </si>
  <si>
    <t>O (other)</t>
  </si>
  <si>
    <t>Combined?</t>
  </si>
  <si>
    <t>To determine if the parameters are tested:</t>
  </si>
  <si>
    <t xml:space="preserve">Final Det Results </t>
  </si>
  <si>
    <t>Adds Final HC and Final Nox</t>
  </si>
  <si>
    <t>&lt;= THIS VALUE IS ALWAYS YES</t>
  </si>
  <si>
    <t>Keep these for check to see if HC plus Nox equals</t>
  </si>
  <si>
    <t xml:space="preserve">Keep these for check for HC+Nox </t>
  </si>
  <si>
    <t>Test to see if HC, Nox Det Factors and HC+Nox, CO FELs are there</t>
  </si>
  <si>
    <t>? P29?</t>
  </si>
  <si>
    <t>Manufacturer Production Line Testing Report for ATVs and Off-Highway Motorcycles</t>
  </si>
  <si>
    <t>Other</t>
  </si>
  <si>
    <t>HC+NOx - Calculations</t>
  </si>
  <si>
    <t>HC+NOx (passing status?)</t>
  </si>
  <si>
    <t>HC+NOx (N-met?):</t>
  </si>
  <si>
    <t xml:space="preserve">Last Revision: December 2014  Version Number: 1.0  </t>
  </si>
  <si>
    <t xml:space="preserve">Last Revision: December 2014 Version Number: 1.0  </t>
  </si>
  <si>
    <r>
      <t>OMB No. 2060-</t>
    </r>
    <r>
      <rPr>
        <sz val="10"/>
        <color rgb="FFFF0000"/>
        <rFont val="Arial"/>
        <family val="2"/>
      </rPr>
      <t>XXXX</t>
    </r>
  </si>
  <si>
    <t>MM/DD/YYYY</t>
  </si>
  <si>
    <r>
      <t>EPA Form  5900-</t>
    </r>
    <r>
      <rPr>
        <sz val="10"/>
        <color rgb="FFFF0000"/>
        <rFont val="Arial"/>
        <family val="2"/>
      </rPr>
      <t>XXX</t>
    </r>
  </si>
  <si>
    <r>
      <t xml:space="preserve">The public reporting and recordkeeping burden for this collection of information is estimated to average </t>
    </r>
    <r>
      <rPr>
        <sz val="9"/>
        <color rgb="FFFF0000"/>
        <rFont val="Arial"/>
        <family val="2"/>
      </rPr>
      <t>XX</t>
    </r>
    <r>
      <rPr>
        <sz val="9"/>
        <rFont val="Arial"/>
        <family val="2"/>
      </rPr>
      <t xml:space="preserve">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
</t>
    </r>
  </si>
  <si>
    <r>
      <t>EPA Form 5900-</t>
    </r>
    <r>
      <rPr>
        <sz val="10"/>
        <color rgb="FFFF0000"/>
        <rFont val="Arial"/>
        <family val="2"/>
      </rPr>
      <t>XXX</t>
    </r>
  </si>
  <si>
    <r>
      <t xml:space="preserve">The public reporting and recordkeeping burden for this collection of information is estimated to average </t>
    </r>
    <r>
      <rPr>
        <sz val="10"/>
        <color rgb="FFFF0000"/>
        <rFont val="Arial"/>
        <family val="2"/>
      </rPr>
      <t>XX</t>
    </r>
    <r>
      <rPr>
        <sz val="10"/>
        <rFont val="Arial"/>
        <family val="2"/>
      </rPr>
      <t xml:space="preserve">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r>
  </si>
  <si>
    <t xml:space="preserve">* Per 1051.301(e), engine families with carryover emissions data that have consistently passed PLT requirements over the past 2 years, may request a reduced sample size. Minimum testing rate is one vehicle or engine or per engine family. </t>
  </si>
  <si>
    <t>The public reporting and recordkeeping burden for this collection of information is estimated to average 453.79  hours per respondent.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2060-0338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</si>
</sst>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d/yy;@"/>
    <numFmt numFmtId="165" formatCode="#,##0.0_);\(#,##0.0\)"/>
    <numFmt numFmtId="166" formatCode="h:mm;@"/>
    <numFmt numFmtId="167" formatCode="0.0"/>
    <numFmt numFmtId="168" formatCode="_(* #,##0_);_(* \(#,##0\);_(* &quot;-&quot;??_);_(@_)"/>
  </numFmts>
  <fonts count="65" x14ac:knownFonts="1">
    <font>
      <sz val="10"/>
      <name val="Arial"/>
    </font>
    <font>
      <sz val="10"/>
      <name val="Arial"/>
      <family val="2"/>
    </font>
    <font>
      <sz val="8"/>
      <name val="Arial"/>
      <family val="2"/>
    </font>
    <font>
      <b/>
      <sz val="10"/>
      <name val="Arial"/>
      <family val="2"/>
    </font>
    <font>
      <i/>
      <sz val="10"/>
      <color indexed="18"/>
      <name val="Arial"/>
      <family val="2"/>
    </font>
    <font>
      <sz val="10"/>
      <color indexed="18"/>
      <name val="Arial"/>
      <family val="2"/>
    </font>
    <font>
      <b/>
      <sz val="11"/>
      <color indexed="9"/>
      <name val="Arial"/>
      <family val="2"/>
    </font>
    <font>
      <b/>
      <sz val="10"/>
      <color indexed="10"/>
      <name val="Arial"/>
      <family val="2"/>
    </font>
    <font>
      <b/>
      <sz val="8"/>
      <name val="Arial"/>
      <family val="2"/>
    </font>
    <font>
      <sz val="10"/>
      <name val="Arial"/>
      <family val="2"/>
    </font>
    <font>
      <b/>
      <sz val="10"/>
      <color indexed="17"/>
      <name val="Arial"/>
      <family val="2"/>
    </font>
    <font>
      <b/>
      <sz val="10"/>
      <color indexed="13"/>
      <name val="Arial"/>
      <family val="2"/>
    </font>
    <font>
      <b/>
      <sz val="14"/>
      <color indexed="18"/>
      <name val="Tw Cen MT Condensed"/>
      <family val="2"/>
    </font>
    <font>
      <i/>
      <sz val="11"/>
      <color indexed="18"/>
      <name val="Tw Cen MT"/>
      <family val="2"/>
    </font>
    <font>
      <sz val="10"/>
      <color indexed="12"/>
      <name val="Arial"/>
      <family val="2"/>
    </font>
    <font>
      <u/>
      <sz val="10"/>
      <color indexed="12"/>
      <name val="Arial"/>
      <family val="2"/>
    </font>
    <font>
      <b/>
      <i/>
      <sz val="10"/>
      <name val="Arial"/>
      <family val="2"/>
    </font>
    <font>
      <b/>
      <u/>
      <sz val="8"/>
      <name val="Arial"/>
      <family val="2"/>
    </font>
    <font>
      <sz val="8"/>
      <name val="Arial"/>
      <family val="2"/>
    </font>
    <font>
      <sz val="12"/>
      <name val="Times New Roman"/>
      <family val="1"/>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8"/>
      <color indexed="9"/>
      <name val="Arial"/>
      <family val="2"/>
    </font>
    <font>
      <sz val="8"/>
      <color indexed="41"/>
      <name val="Arial"/>
      <family val="2"/>
    </font>
    <font>
      <sz val="8"/>
      <color indexed="8"/>
      <name val="Arial"/>
      <family val="2"/>
    </font>
    <font>
      <b/>
      <sz val="10"/>
      <color indexed="9"/>
      <name val="Arial"/>
      <family val="2"/>
    </font>
    <font>
      <sz val="12"/>
      <color indexed="9"/>
      <name val="Arial"/>
      <family val="2"/>
    </font>
    <font>
      <sz val="12"/>
      <name val="Arial"/>
      <family val="2"/>
    </font>
    <font>
      <b/>
      <sz val="12"/>
      <color indexed="18"/>
      <name val="Arial"/>
      <family val="2"/>
    </font>
    <font>
      <b/>
      <sz val="12"/>
      <color indexed="12"/>
      <name val="Arial"/>
      <family val="2"/>
    </font>
    <font>
      <b/>
      <sz val="14"/>
      <name val="Arial"/>
      <family val="2"/>
    </font>
    <font>
      <sz val="10"/>
      <color indexed="10"/>
      <name val="Arial"/>
      <family val="2"/>
    </font>
    <font>
      <sz val="10"/>
      <color indexed="10"/>
      <name val="Arial"/>
      <family val="2"/>
    </font>
    <font>
      <sz val="10"/>
      <color rgb="FFFF0000"/>
      <name val="Arial"/>
      <family val="2"/>
    </font>
    <font>
      <b/>
      <sz val="8"/>
      <color rgb="FFFF0000"/>
      <name val="Arial"/>
      <family val="2"/>
    </font>
    <font>
      <sz val="9"/>
      <name val="Arial"/>
      <family val="2"/>
    </font>
    <font>
      <i/>
      <sz val="10"/>
      <name val="Arial"/>
      <family val="2"/>
    </font>
    <font>
      <sz val="10"/>
      <name val="Calibri"/>
      <family val="2"/>
    </font>
    <font>
      <sz val="8"/>
      <color rgb="FFCCFFCC"/>
      <name val="Arial"/>
      <family val="2"/>
    </font>
    <font>
      <sz val="11"/>
      <name val="Calibri"/>
      <family val="2"/>
    </font>
    <font>
      <sz val="10"/>
      <name val="Arial"/>
      <family val="2"/>
    </font>
    <font>
      <b/>
      <sz val="10"/>
      <color rgb="FFFF0000"/>
      <name val="Arial"/>
      <family val="2"/>
    </font>
    <font>
      <sz val="8"/>
      <color rgb="FFFF0000"/>
      <name val="Arial"/>
      <family val="2"/>
    </font>
    <font>
      <sz val="9"/>
      <color rgb="FFFF0000"/>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9">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15" fillId="0" borderId="0" applyNumberFormat="0" applyFill="0" applyBorder="0" applyAlignment="0" applyProtection="0">
      <alignment vertical="top"/>
      <protection locked="0"/>
    </xf>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9" fillId="0" borderId="0"/>
    <xf numFmtId="0" fontId="9" fillId="0" borderId="0"/>
    <xf numFmtId="0" fontId="1"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34" fillId="20"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43" fontId="61" fillId="0" borderId="0" applyFont="0" applyFill="0" applyBorder="0" applyAlignment="0" applyProtection="0"/>
  </cellStyleXfs>
  <cellXfs count="436">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0" fillId="0" borderId="0" xfId="0" applyFill="1"/>
    <xf numFmtId="0" fontId="2" fillId="0" borderId="0" xfId="0" applyFont="1"/>
    <xf numFmtId="0" fontId="8" fillId="0" borderId="0" xfId="0" applyFont="1" applyFill="1" applyBorder="1" applyAlignment="1">
      <alignment horizontal="center"/>
    </xf>
    <xf numFmtId="0" fontId="8" fillId="0" borderId="0" xfId="0" applyFont="1" applyFill="1" applyAlignment="1">
      <alignment horizontal="center"/>
    </xf>
    <xf numFmtId="0" fontId="5" fillId="0" borderId="0" xfId="0" applyFont="1" applyFill="1"/>
    <xf numFmtId="0" fontId="0" fillId="24" borderId="0" xfId="0" applyFill="1"/>
    <xf numFmtId="0" fontId="3" fillId="24" borderId="0" xfId="0" applyFont="1" applyFill="1"/>
    <xf numFmtId="0" fontId="8" fillId="24" borderId="0" xfId="0" applyFont="1" applyFill="1"/>
    <xf numFmtId="0" fontId="0" fillId="24" borderId="0" xfId="0" applyFill="1" applyBorder="1"/>
    <xf numFmtId="0" fontId="0" fillId="24" borderId="0" xfId="0" applyFill="1" applyBorder="1" applyAlignment="1"/>
    <xf numFmtId="0" fontId="0" fillId="24" borderId="0" xfId="0" applyFill="1" applyBorder="1" applyAlignment="1">
      <alignment horizontal="center"/>
    </xf>
    <xf numFmtId="0" fontId="8" fillId="24" borderId="0" xfId="0" applyFont="1" applyFill="1" applyAlignment="1">
      <alignment horizontal="center"/>
    </xf>
    <xf numFmtId="0" fontId="8" fillId="24" borderId="0" xfId="0" applyFont="1" applyFill="1" applyBorder="1" applyAlignment="1">
      <alignment horizontal="center"/>
    </xf>
    <xf numFmtId="0" fontId="2" fillId="24" borderId="0" xfId="0" applyFont="1" applyFill="1" applyBorder="1"/>
    <xf numFmtId="0" fontId="0" fillId="24" borderId="10" xfId="0" applyFill="1" applyBorder="1"/>
    <xf numFmtId="0" fontId="0" fillId="24" borderId="11" xfId="0" applyFill="1" applyBorder="1"/>
    <xf numFmtId="0" fontId="0" fillId="0" borderId="0" xfId="0" applyProtection="1">
      <protection hidden="1"/>
    </xf>
    <xf numFmtId="0" fontId="0" fillId="0" borderId="0" xfId="0" applyAlignment="1" applyProtection="1">
      <alignment horizontal="center"/>
      <protection hidden="1"/>
    </xf>
    <xf numFmtId="0" fontId="2" fillId="0" borderId="0" xfId="0" applyFont="1" applyProtection="1">
      <protection hidden="1"/>
    </xf>
    <xf numFmtId="0" fontId="2" fillId="0" borderId="12" xfId="0" applyFont="1" applyBorder="1" applyAlignment="1" applyProtection="1">
      <alignment horizontal="center"/>
      <protection hidden="1"/>
    </xf>
    <xf numFmtId="43" fontId="9" fillId="0" borderId="0" xfId="0" applyNumberFormat="1" applyFont="1" applyFill="1" applyBorder="1" applyProtection="1">
      <protection hidden="1"/>
    </xf>
    <xf numFmtId="0" fontId="3" fillId="0" borderId="12" xfId="0" applyFont="1" applyBorder="1" applyAlignment="1">
      <alignment horizontal="center"/>
    </xf>
    <xf numFmtId="49" fontId="0" fillId="24" borderId="0" xfId="0" applyNumberFormat="1" applyFill="1"/>
    <xf numFmtId="49" fontId="0" fillId="0" borderId="0" xfId="0" applyNumberFormat="1"/>
    <xf numFmtId="0" fontId="0" fillId="25" borderId="0" xfId="0" applyFill="1"/>
    <xf numFmtId="0" fontId="3" fillId="25" borderId="0" xfId="0" applyFont="1" applyFill="1" applyAlignment="1">
      <alignment horizontal="center"/>
    </xf>
    <xf numFmtId="49" fontId="0" fillId="25" borderId="0" xfId="0" applyNumberFormat="1" applyFill="1"/>
    <xf numFmtId="0" fontId="16" fillId="25" borderId="0" xfId="0" applyFont="1" applyFill="1"/>
    <xf numFmtId="0" fontId="3" fillId="25" borderId="12" xfId="0" applyFont="1" applyFill="1" applyBorder="1" applyAlignment="1">
      <alignment horizontal="center"/>
    </xf>
    <xf numFmtId="0" fontId="0" fillId="25" borderId="0" xfId="0" applyFill="1" applyAlignment="1">
      <alignment horizontal="center"/>
    </xf>
    <xf numFmtId="0" fontId="3" fillId="0" borderId="0" xfId="0" applyFont="1" applyAlignment="1" applyProtection="1">
      <alignment horizontal="center"/>
      <protection hidden="1"/>
    </xf>
    <xf numFmtId="0" fontId="2" fillId="0" borderId="13" xfId="0" applyFont="1" applyFill="1" applyBorder="1"/>
    <xf numFmtId="0" fontId="0" fillId="24" borderId="14" xfId="0" applyFill="1" applyBorder="1"/>
    <xf numFmtId="38" fontId="2" fillId="24" borderId="0" xfId="0" applyNumberFormat="1" applyFont="1" applyFill="1" applyBorder="1" applyAlignment="1" applyProtection="1">
      <alignment horizontal="left"/>
      <protection locked="0"/>
    </xf>
    <xf numFmtId="0" fontId="2" fillId="0" borderId="16" xfId="0" applyFont="1" applyFill="1" applyBorder="1" applyAlignment="1" applyProtection="1">
      <alignment horizontal="center"/>
      <protection locked="0"/>
    </xf>
    <xf numFmtId="38" fontId="0" fillId="25" borderId="0" xfId="0" applyNumberFormat="1" applyFill="1"/>
    <xf numFmtId="0" fontId="3" fillId="0" borderId="0" xfId="0" applyFont="1" applyAlignment="1"/>
    <xf numFmtId="0" fontId="3" fillId="0" borderId="0" xfId="0" applyFont="1" applyBorder="1" applyAlignment="1">
      <alignment horizontal="center"/>
    </xf>
    <xf numFmtId="0" fontId="3" fillId="25" borderId="12" xfId="0" applyFont="1" applyFill="1" applyBorder="1"/>
    <xf numFmtId="0" fontId="8" fillId="24" borderId="0" xfId="0" applyFont="1" applyFill="1" applyBorder="1" applyAlignment="1"/>
    <xf numFmtId="14" fontId="2" fillId="24" borderId="0" xfId="0" applyNumberFormat="1" applyFont="1" applyFill="1" applyBorder="1"/>
    <xf numFmtId="0" fontId="17" fillId="24" borderId="0" xfId="0" applyFont="1" applyFill="1" applyBorder="1" applyAlignment="1"/>
    <xf numFmtId="14" fontId="0" fillId="25" borderId="0" xfId="0" applyNumberFormat="1" applyFill="1"/>
    <xf numFmtId="0" fontId="2" fillId="0" borderId="17" xfId="0" applyFont="1" applyFill="1" applyBorder="1" applyAlignment="1" applyProtection="1">
      <alignment horizontal="center"/>
      <protection locked="0"/>
    </xf>
    <xf numFmtId="0" fontId="2" fillId="0" borderId="16" xfId="0" applyFont="1" applyFill="1" applyBorder="1"/>
    <xf numFmtId="0" fontId="0" fillId="24" borderId="0" xfId="0" applyFill="1" applyAlignment="1"/>
    <xf numFmtId="1" fontId="0" fillId="25" borderId="0" xfId="0" applyNumberFormat="1" applyFill="1"/>
    <xf numFmtId="0" fontId="8" fillId="24" borderId="0" xfId="0" applyFont="1" applyFill="1" applyBorder="1" applyAlignment="1">
      <alignment horizontal="left"/>
    </xf>
    <xf numFmtId="0" fontId="18" fillId="24" borderId="0" xfId="0" applyNumberFormat="1" applyFont="1" applyFill="1" applyBorder="1" applyAlignment="1" applyProtection="1">
      <protection locked="0"/>
    </xf>
    <xf numFmtId="0" fontId="2" fillId="24" borderId="0" xfId="0" applyFont="1" applyFill="1" applyAlignment="1"/>
    <xf numFmtId="0" fontId="19" fillId="0" borderId="0" xfId="0" applyFont="1" applyAlignment="1">
      <alignment horizontal="center"/>
    </xf>
    <xf numFmtId="0" fontId="9" fillId="0" borderId="0" xfId="0" applyFont="1"/>
    <xf numFmtId="0" fontId="0" fillId="25" borderId="0" xfId="0" applyFill="1" applyBorder="1"/>
    <xf numFmtId="0" fontId="9" fillId="25" borderId="0" xfId="0" applyFont="1" applyFill="1"/>
    <xf numFmtId="0" fontId="2" fillId="24" borderId="16" xfId="0" applyFont="1" applyFill="1" applyBorder="1" applyAlignment="1" applyProtection="1">
      <alignment horizontal="center"/>
      <protection hidden="1"/>
    </xf>
    <xf numFmtId="0" fontId="0" fillId="26" borderId="16" xfId="0" applyNumberFormat="1" applyFill="1" applyBorder="1" applyProtection="1">
      <protection locked="0"/>
    </xf>
    <xf numFmtId="0" fontId="2" fillId="0" borderId="12" xfId="0" applyNumberFormat="1" applyFont="1" applyFill="1" applyBorder="1" applyAlignment="1" applyProtection="1">
      <alignment horizontal="center"/>
      <protection locked="0"/>
    </xf>
    <xf numFmtId="0" fontId="2" fillId="0" borderId="18" xfId="0" applyNumberFormat="1" applyFont="1" applyFill="1" applyBorder="1" applyAlignment="1" applyProtection="1">
      <alignment horizontal="center"/>
      <protection locked="0"/>
    </xf>
    <xf numFmtId="0" fontId="0" fillId="0" borderId="0" xfId="0" applyNumberFormat="1"/>
    <xf numFmtId="0" fontId="18" fillId="0" borderId="0" xfId="0" applyFont="1" applyProtection="1"/>
    <xf numFmtId="0" fontId="38" fillId="27" borderId="0" xfId="0" applyFont="1" applyFill="1" applyProtection="1"/>
    <xf numFmtId="0" fontId="18" fillId="0" borderId="0" xfId="0" applyFont="1" applyFill="1" applyProtection="1"/>
    <xf numFmtId="0" fontId="38" fillId="24" borderId="0" xfId="0" applyFont="1" applyFill="1" applyProtection="1"/>
    <xf numFmtId="0" fontId="42" fillId="28" borderId="0" xfId="0" applyFont="1" applyFill="1" applyProtection="1"/>
    <xf numFmtId="0" fontId="43" fillId="28" borderId="0" xfId="0" applyFont="1" applyFill="1" applyProtection="1"/>
    <xf numFmtId="0" fontId="38" fillId="28" borderId="0" xfId="0" applyFont="1" applyFill="1" applyProtection="1"/>
    <xf numFmtId="0" fontId="44" fillId="28" borderId="0" xfId="0" applyFont="1" applyFill="1" applyProtection="1"/>
    <xf numFmtId="22" fontId="44" fillId="28" borderId="0" xfId="0" applyNumberFormat="1" applyFont="1" applyFill="1" applyProtection="1"/>
    <xf numFmtId="0" fontId="0" fillId="0" borderId="0" xfId="0" applyProtection="1">
      <protection locked="0"/>
    </xf>
    <xf numFmtId="0" fontId="0" fillId="24" borderId="0" xfId="0" applyFill="1" applyProtection="1">
      <protection locked="0"/>
    </xf>
    <xf numFmtId="0" fontId="18" fillId="24" borderId="0" xfId="0" applyFont="1" applyFill="1" applyProtection="1"/>
    <xf numFmtId="0" fontId="3" fillId="24" borderId="0" xfId="0" applyFont="1" applyFill="1" applyBorder="1" applyAlignment="1">
      <alignment horizontal="center" wrapText="1"/>
    </xf>
    <xf numFmtId="0" fontId="9" fillId="24" borderId="0" xfId="0" applyFont="1" applyFill="1" applyBorder="1" applyAlignment="1"/>
    <xf numFmtId="0" fontId="3" fillId="24" borderId="0" xfId="0" applyFont="1" applyFill="1" applyBorder="1" applyAlignment="1"/>
    <xf numFmtId="0" fontId="3" fillId="24" borderId="0" xfId="0" applyFont="1" applyFill="1" applyAlignment="1">
      <alignment horizontal="left"/>
    </xf>
    <xf numFmtId="164" fontId="3" fillId="24" borderId="0" xfId="0" applyNumberFormat="1" applyFont="1" applyFill="1"/>
    <xf numFmtId="0" fontId="3" fillId="24" borderId="0" xfId="0" applyFont="1" applyFill="1" applyAlignment="1">
      <alignment horizontal="center"/>
    </xf>
    <xf numFmtId="0" fontId="2" fillId="24" borderId="0" xfId="0" applyFont="1" applyFill="1" applyBorder="1" applyAlignment="1" applyProtection="1">
      <alignment horizontal="left" vertical="top" wrapText="1"/>
      <protection locked="0"/>
    </xf>
    <xf numFmtId="0" fontId="45" fillId="24" borderId="0" xfId="0" applyFont="1" applyFill="1" applyAlignment="1">
      <alignment horizontal="left"/>
    </xf>
    <xf numFmtId="0" fontId="2" fillId="24" borderId="0" xfId="0" applyFont="1" applyFill="1" applyBorder="1" applyAlignment="1">
      <alignment horizontal="left" vertical="top" wrapText="1"/>
    </xf>
    <xf numFmtId="0" fontId="3" fillId="29" borderId="19" xfId="0" applyFont="1" applyFill="1" applyBorder="1" applyAlignment="1">
      <alignment horizontal="center"/>
    </xf>
    <xf numFmtId="0" fontId="3" fillId="29" borderId="20" xfId="0" applyFont="1" applyFill="1" applyBorder="1" applyAlignment="1">
      <alignment horizontal="center"/>
    </xf>
    <xf numFmtId="0" fontId="3" fillId="29" borderId="14" xfId="0" applyFont="1" applyFill="1" applyBorder="1" applyAlignment="1">
      <alignment horizontal="center"/>
    </xf>
    <xf numFmtId="0" fontId="3" fillId="29" borderId="10" xfId="0" applyFont="1" applyFill="1" applyBorder="1" applyAlignment="1">
      <alignment horizontal="center"/>
    </xf>
    <xf numFmtId="0" fontId="3" fillId="29" borderId="0" xfId="0" applyFont="1" applyFill="1" applyBorder="1" applyAlignment="1">
      <alignment horizontal="center"/>
    </xf>
    <xf numFmtId="0" fontId="3" fillId="29" borderId="11" xfId="0" applyFont="1" applyFill="1" applyBorder="1" applyAlignment="1">
      <alignment horizontal="center"/>
    </xf>
    <xf numFmtId="0" fontId="3" fillId="29" borderId="18" xfId="0" applyFont="1" applyFill="1" applyBorder="1" applyAlignment="1">
      <alignment horizontal="center"/>
    </xf>
    <xf numFmtId="0" fontId="3" fillId="29" borderId="12" xfId="0" applyFont="1" applyFill="1" applyBorder="1" applyAlignment="1">
      <alignment horizontal="center"/>
    </xf>
    <xf numFmtId="0" fontId="3" fillId="29" borderId="18" xfId="0" applyFont="1" applyFill="1" applyBorder="1" applyAlignment="1">
      <alignment horizontal="center" wrapText="1"/>
    </xf>
    <xf numFmtId="0" fontId="3" fillId="29" borderId="17" xfId="0" applyFont="1" applyFill="1" applyBorder="1" applyAlignment="1">
      <alignment horizontal="center"/>
    </xf>
    <xf numFmtId="0" fontId="0" fillId="24" borderId="19" xfId="0" applyFill="1" applyBorder="1"/>
    <xf numFmtId="0" fontId="0" fillId="24" borderId="20" xfId="0" applyFill="1" applyBorder="1"/>
    <xf numFmtId="0" fontId="42" fillId="28" borderId="0" xfId="0" applyFont="1" applyFill="1" applyAlignment="1" applyProtection="1"/>
    <xf numFmtId="0" fontId="12" fillId="24" borderId="0" xfId="0" applyFont="1" applyFill="1"/>
    <xf numFmtId="0" fontId="6" fillId="24" borderId="0" xfId="0" applyFont="1" applyFill="1"/>
    <xf numFmtId="22" fontId="0" fillId="24" borderId="0" xfId="0" applyNumberFormat="1" applyFill="1"/>
    <xf numFmtId="0" fontId="13" fillId="24" borderId="0" xfId="0" applyFont="1" applyFill="1"/>
    <xf numFmtId="0" fontId="4" fillId="24" borderId="0" xfId="0" applyFont="1" applyFill="1"/>
    <xf numFmtId="0" fontId="5" fillId="24" borderId="0" xfId="0" applyFont="1" applyFill="1"/>
    <xf numFmtId="0" fontId="0" fillId="24" borderId="0" xfId="0" applyFill="1" applyProtection="1"/>
    <xf numFmtId="0" fontId="3" fillId="24" borderId="10" xfId="0" applyFont="1" applyFill="1" applyBorder="1"/>
    <xf numFmtId="0" fontId="3" fillId="24" borderId="0" xfId="0" applyFont="1" applyFill="1" applyBorder="1"/>
    <xf numFmtId="0" fontId="3" fillId="29" borderId="19" xfId="0" applyFont="1" applyFill="1" applyBorder="1"/>
    <xf numFmtId="0" fontId="0" fillId="29" borderId="20" xfId="0" applyFill="1" applyBorder="1"/>
    <xf numFmtId="0" fontId="0" fillId="29" borderId="19" xfId="0" applyFill="1" applyBorder="1"/>
    <xf numFmtId="0" fontId="0" fillId="29" borderId="14" xfId="0" applyFill="1" applyBorder="1"/>
    <xf numFmtId="0" fontId="0" fillId="29" borderId="10" xfId="0" applyFill="1" applyBorder="1"/>
    <xf numFmtId="0" fontId="0" fillId="29" borderId="0" xfId="0" applyFill="1" applyBorder="1"/>
    <xf numFmtId="0" fontId="0" fillId="29" borderId="0" xfId="0" applyFill="1" applyBorder="1" applyAlignment="1">
      <alignment horizontal="center"/>
    </xf>
    <xf numFmtId="0" fontId="0" fillId="29" borderId="11" xfId="0" applyFill="1" applyBorder="1"/>
    <xf numFmtId="0" fontId="20" fillId="29" borderId="20" xfId="0" applyFont="1" applyFill="1" applyBorder="1" applyAlignment="1"/>
    <xf numFmtId="0" fontId="48" fillId="29" borderId="20" xfId="0" applyFont="1" applyFill="1" applyBorder="1" applyAlignment="1"/>
    <xf numFmtId="0" fontId="0" fillId="0" borderId="10" xfId="0" applyFill="1" applyBorder="1"/>
    <xf numFmtId="0" fontId="0" fillId="0" borderId="12" xfId="0" applyFill="1" applyBorder="1"/>
    <xf numFmtId="0" fontId="7" fillId="0" borderId="12" xfId="0" applyFont="1" applyFill="1" applyBorder="1" applyAlignment="1">
      <alignment horizontal="center"/>
    </xf>
    <xf numFmtId="0" fontId="10" fillId="0" borderId="12" xfId="0" applyFont="1" applyFill="1" applyBorder="1" applyAlignment="1">
      <alignment horizontal="center"/>
    </xf>
    <xf numFmtId="0" fontId="11" fillId="0" borderId="12" xfId="0" applyFont="1" applyFill="1" applyBorder="1" applyAlignment="1">
      <alignment horizontal="center"/>
    </xf>
    <xf numFmtId="0" fontId="9" fillId="0" borderId="12" xfId="0" applyFont="1" applyFill="1" applyBorder="1"/>
    <xf numFmtId="0" fontId="9" fillId="0" borderId="12" xfId="0" applyFont="1" applyFill="1" applyBorder="1" applyAlignment="1">
      <alignment horizontal="center"/>
    </xf>
    <xf numFmtId="0" fontId="0" fillId="0" borderId="11" xfId="0" applyFill="1" applyBorder="1"/>
    <xf numFmtId="0" fontId="0" fillId="0" borderId="18" xfId="0" applyFill="1" applyBorder="1"/>
    <xf numFmtId="0" fontId="2" fillId="0" borderId="12" xfId="0" applyFont="1" applyFill="1" applyBorder="1"/>
    <xf numFmtId="0" fontId="0" fillId="0" borderId="17" xfId="0" applyFill="1" applyBorder="1"/>
    <xf numFmtId="0" fontId="3" fillId="0" borderId="12" xfId="0" applyFont="1" applyFill="1" applyBorder="1"/>
    <xf numFmtId="0" fontId="0" fillId="0" borderId="0" xfId="0" applyFill="1" applyBorder="1" applyAlignment="1"/>
    <xf numFmtId="0" fontId="0" fillId="0" borderId="0" xfId="0" applyFill="1" applyBorder="1" applyAlignment="1">
      <alignment horizontal="center"/>
    </xf>
    <xf numFmtId="0" fontId="3" fillId="0" borderId="0" xfId="0" applyFont="1" applyFill="1" applyBorder="1"/>
    <xf numFmtId="0" fontId="9" fillId="0" borderId="0" xfId="0" applyFont="1" applyFill="1" applyBorder="1"/>
    <xf numFmtId="0" fontId="49" fillId="0" borderId="0" xfId="0" applyFont="1" applyFill="1" applyBorder="1"/>
    <xf numFmtId="0" fontId="50" fillId="24" borderId="21" xfId="0" applyFont="1" applyFill="1" applyBorder="1" applyAlignment="1">
      <alignment horizontal="center"/>
    </xf>
    <xf numFmtId="0" fontId="50" fillId="24" borderId="22" xfId="0" applyFont="1" applyFill="1" applyBorder="1" applyAlignment="1">
      <alignment horizontal="center"/>
    </xf>
    <xf numFmtId="0" fontId="50" fillId="24" borderId="23" xfId="0" applyFont="1" applyFill="1" applyBorder="1" applyAlignment="1">
      <alignment horizontal="center"/>
    </xf>
    <xf numFmtId="0" fontId="52" fillId="0" borderId="12" xfId="0" applyFont="1" applyFill="1" applyBorder="1"/>
    <xf numFmtId="2" fontId="2" fillId="24" borderId="12" xfId="0" applyNumberFormat="1" applyFont="1" applyFill="1" applyBorder="1" applyAlignment="1" applyProtection="1">
      <alignment horizontal="center"/>
    </xf>
    <xf numFmtId="0" fontId="18" fillId="0" borderId="0" xfId="0" applyFont="1" applyProtection="1">
      <protection locked="0"/>
    </xf>
    <xf numFmtId="0" fontId="47" fillId="27" borderId="0" xfId="0" applyFont="1" applyFill="1" applyAlignment="1" applyProtection="1">
      <protection locked="0"/>
    </xf>
    <xf numFmtId="0" fontId="2" fillId="0" borderId="0" xfId="0" applyFont="1" applyProtection="1">
      <protection locked="0"/>
    </xf>
    <xf numFmtId="0" fontId="38" fillId="27" borderId="0" xfId="0" applyFont="1" applyFill="1" applyAlignment="1" applyProtection="1">
      <protection locked="0"/>
    </xf>
    <xf numFmtId="0" fontId="8" fillId="0" borderId="0" xfId="0" applyFont="1" applyFill="1" applyAlignment="1" applyProtection="1">
      <alignment horizontal="center"/>
      <protection locked="0"/>
    </xf>
    <xf numFmtId="0" fontId="8" fillId="0" borderId="0" xfId="0" applyFont="1" applyFill="1" applyBorder="1" applyAlignment="1" applyProtection="1">
      <alignment horizontal="center"/>
      <protection locked="0"/>
    </xf>
    <xf numFmtId="0" fontId="2" fillId="0" borderId="0" xfId="0" applyFont="1" applyFill="1" applyBorder="1" applyProtection="1">
      <protection locked="0"/>
    </xf>
    <xf numFmtId="0" fontId="0" fillId="0" borderId="20" xfId="0" applyFill="1" applyBorder="1"/>
    <xf numFmtId="0" fontId="54" fillId="0" borderId="0" xfId="0" applyFont="1" applyFill="1" applyBorder="1"/>
    <xf numFmtId="0" fontId="2" fillId="0" borderId="12" xfId="38" applyNumberFormat="1" applyFont="1" applyFill="1" applyBorder="1" applyAlignment="1" applyProtection="1">
      <alignment horizontal="center"/>
      <protection locked="0"/>
    </xf>
    <xf numFmtId="0" fontId="52" fillId="0" borderId="0" xfId="0" applyFont="1" applyFill="1" applyBorder="1"/>
    <xf numFmtId="0" fontId="51" fillId="26" borderId="16" xfId="0" applyFont="1" applyFill="1" applyBorder="1" applyAlignment="1" applyProtection="1">
      <protection locked="0"/>
    </xf>
    <xf numFmtId="164" fontId="54" fillId="24" borderId="0" xfId="0" applyNumberFormat="1" applyFont="1" applyFill="1" applyBorder="1" applyAlignment="1"/>
    <xf numFmtId="0" fontId="3" fillId="24" borderId="0" xfId="0" applyFont="1" applyFill="1" applyBorder="1" applyAlignment="1">
      <alignment horizontal="left"/>
    </xf>
    <xf numFmtId="0" fontId="3" fillId="0" borderId="0" xfId="0" applyFont="1"/>
    <xf numFmtId="0" fontId="3" fillId="29" borderId="12" xfId="0" applyFont="1" applyFill="1" applyBorder="1" applyAlignment="1">
      <alignment horizontal="center" wrapText="1"/>
    </xf>
    <xf numFmtId="0" fontId="3" fillId="30" borderId="0" xfId="0" applyFont="1" applyFill="1" applyBorder="1" applyAlignment="1"/>
    <xf numFmtId="0" fontId="0" fillId="30" borderId="0" xfId="0" applyFill="1" applyAlignment="1"/>
    <xf numFmtId="0" fontId="38" fillId="27" borderId="0" xfId="0" applyFont="1" applyFill="1" applyAlignment="1" applyProtection="1"/>
    <xf numFmtId="0" fontId="41" fillId="27" borderId="0" xfId="0" applyFont="1" applyFill="1" applyAlignment="1" applyProtection="1"/>
    <xf numFmtId="0" fontId="39" fillId="27" borderId="0" xfId="0" applyFont="1" applyFill="1" applyAlignment="1" applyProtection="1"/>
    <xf numFmtId="0" fontId="40" fillId="27" borderId="0" xfId="0" applyFont="1" applyFill="1" applyAlignment="1" applyProtection="1"/>
    <xf numFmtId="0" fontId="0" fillId="0" borderId="16" xfId="0" applyBorder="1"/>
    <xf numFmtId="0" fontId="0" fillId="0" borderId="16" xfId="0" applyNumberFormat="1" applyBorder="1"/>
    <xf numFmtId="0" fontId="2" fillId="0" borderId="19" xfId="0" applyFont="1" applyBorder="1"/>
    <xf numFmtId="0" fontId="2" fillId="0" borderId="14" xfId="0" applyFont="1" applyBorder="1"/>
    <xf numFmtId="0" fontId="2" fillId="0" borderId="10" xfId="0" applyFont="1" applyBorder="1"/>
    <xf numFmtId="0" fontId="2" fillId="0" borderId="11" xfId="0" applyFont="1" applyBorder="1"/>
    <xf numFmtId="0" fontId="2" fillId="0" borderId="18" xfId="0" applyFont="1" applyBorder="1"/>
    <xf numFmtId="0" fontId="2" fillId="0" borderId="17" xfId="0" applyFont="1" applyBorder="1"/>
    <xf numFmtId="0" fontId="0" fillId="0" borderId="13" xfId="0" applyBorder="1"/>
    <xf numFmtId="0" fontId="0" fillId="0" borderId="24" xfId="0" applyBorder="1"/>
    <xf numFmtId="0" fontId="0" fillId="0" borderId="15" xfId="0" applyBorder="1"/>
    <xf numFmtId="0" fontId="9" fillId="0" borderId="13" xfId="0" applyFont="1" applyBorder="1"/>
    <xf numFmtId="0" fontId="9" fillId="0" borderId="24" xfId="0" applyFont="1" applyBorder="1"/>
    <xf numFmtId="0" fontId="9" fillId="0" borderId="15" xfId="0" applyFont="1" applyBorder="1"/>
    <xf numFmtId="0" fontId="9" fillId="0" borderId="19" xfId="0" applyFont="1" applyBorder="1"/>
    <xf numFmtId="0" fontId="9" fillId="0" borderId="10" xfId="0" applyFont="1" applyBorder="1"/>
    <xf numFmtId="0" fontId="9" fillId="0" borderId="18" xfId="0" applyFont="1" applyBorder="1"/>
    <xf numFmtId="38" fontId="9" fillId="0" borderId="14" xfId="0" applyNumberFormat="1" applyFont="1" applyBorder="1"/>
    <xf numFmtId="0" fontId="9" fillId="0" borderId="11" xfId="0" applyFont="1" applyBorder="1"/>
    <xf numFmtId="167" fontId="9" fillId="0" borderId="11" xfId="0" applyNumberFormat="1" applyFont="1" applyBorder="1"/>
    <xf numFmtId="1" fontId="9" fillId="0" borderId="11" xfId="0" applyNumberFormat="1" applyFont="1" applyBorder="1"/>
    <xf numFmtId="2" fontId="9" fillId="0" borderId="11" xfId="0" applyNumberFormat="1" applyFont="1" applyBorder="1"/>
    <xf numFmtId="14" fontId="9" fillId="0" borderId="11" xfId="0" applyNumberFormat="1" applyFont="1" applyBorder="1"/>
    <xf numFmtId="0" fontId="9" fillId="0" borderId="17" xfId="0" applyFont="1" applyBorder="1"/>
    <xf numFmtId="0" fontId="9" fillId="0" borderId="16" xfId="0" applyFont="1" applyBorder="1"/>
    <xf numFmtId="0" fontId="9" fillId="0" borderId="0" xfId="0" applyFont="1" applyAlignment="1" applyProtection="1">
      <alignment horizontal="center"/>
      <protection hidden="1"/>
    </xf>
    <xf numFmtId="0" fontId="2" fillId="0" borderId="19" xfId="0" applyFont="1" applyBorder="1" applyProtection="1">
      <protection hidden="1"/>
    </xf>
    <xf numFmtId="0" fontId="2" fillId="0" borderId="20" xfId="0" applyFont="1" applyBorder="1" applyProtection="1">
      <protection hidden="1"/>
    </xf>
    <xf numFmtId="0" fontId="2" fillId="0" borderId="14" xfId="0" applyFont="1" applyBorder="1" applyProtection="1">
      <protection hidden="1"/>
    </xf>
    <xf numFmtId="0" fontId="2" fillId="0" borderId="10" xfId="0" applyFont="1" applyBorder="1" applyProtection="1">
      <protection hidden="1"/>
    </xf>
    <xf numFmtId="0" fontId="2" fillId="0" borderId="0" xfId="0" applyFont="1" applyBorder="1" applyProtection="1">
      <protection hidden="1"/>
    </xf>
    <xf numFmtId="0" fontId="2" fillId="0" borderId="11" xfId="0" applyFont="1" applyBorder="1" applyProtection="1">
      <protection hidden="1"/>
    </xf>
    <xf numFmtId="0" fontId="2" fillId="0" borderId="18" xfId="0" applyFont="1" applyBorder="1" applyProtection="1">
      <protection hidden="1"/>
    </xf>
    <xf numFmtId="0" fontId="2" fillId="0" borderId="12" xfId="0" applyFont="1" applyBorder="1" applyProtection="1">
      <protection hidden="1"/>
    </xf>
    <xf numFmtId="0" fontId="2" fillId="0" borderId="17" xfId="0" applyFont="1" applyBorder="1" applyProtection="1">
      <protection hidden="1"/>
    </xf>
    <xf numFmtId="0" fontId="2" fillId="0" borderId="13" xfId="0" applyFont="1" applyBorder="1" applyProtection="1">
      <protection hidden="1"/>
    </xf>
    <xf numFmtId="0" fontId="2" fillId="0" borderId="24" xfId="0" applyFont="1" applyBorder="1" applyProtection="1">
      <protection hidden="1"/>
    </xf>
    <xf numFmtId="0" fontId="2" fillId="0" borderId="15" xfId="0" applyFont="1" applyBorder="1" applyProtection="1">
      <protection hidden="1"/>
    </xf>
    <xf numFmtId="0" fontId="0" fillId="0" borderId="19" xfId="0" applyBorder="1" applyAlignment="1" applyProtection="1">
      <alignment horizontal="center"/>
      <protection hidden="1"/>
    </xf>
    <xf numFmtId="0" fontId="0" fillId="0" borderId="20"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10" xfId="0" applyBorder="1" applyAlignment="1" applyProtection="1">
      <alignment horizontal="center"/>
      <protection hidden="1"/>
    </xf>
    <xf numFmtId="0" fontId="0" fillId="0" borderId="0"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2" xfId="0" applyBorder="1" applyAlignment="1" applyProtection="1">
      <alignment horizontal="center"/>
      <protection hidden="1"/>
    </xf>
    <xf numFmtId="0" fontId="9" fillId="0" borderId="12" xfId="0" applyFont="1" applyBorder="1" applyAlignment="1" applyProtection="1">
      <alignment horizontal="center"/>
      <protection hidden="1"/>
    </xf>
    <xf numFmtId="0" fontId="9" fillId="0" borderId="17" xfId="0" applyFont="1" applyBorder="1" applyAlignment="1" applyProtection="1">
      <alignment horizontal="center"/>
      <protection hidden="1"/>
    </xf>
    <xf numFmtId="0" fontId="2" fillId="0" borderId="0" xfId="0" applyFont="1" applyBorder="1"/>
    <xf numFmtId="0" fontId="2" fillId="0" borderId="20" xfId="0" applyFont="1" applyBorder="1"/>
    <xf numFmtId="0" fontId="2" fillId="0" borderId="12" xfId="0" applyFont="1" applyBorder="1"/>
    <xf numFmtId="0" fontId="9" fillId="0" borderId="0" xfId="0" applyFont="1" applyProtection="1">
      <protection hidden="1"/>
    </xf>
    <xf numFmtId="0" fontId="9" fillId="0" borderId="0" xfId="0" applyFont="1" applyBorder="1"/>
    <xf numFmtId="0" fontId="55" fillId="24" borderId="0" xfId="0" applyFont="1" applyFill="1" applyBorder="1" applyAlignment="1">
      <alignment horizontal="center"/>
    </xf>
    <xf numFmtId="14" fontId="0" fillId="31" borderId="0" xfId="0" applyNumberFormat="1" applyFill="1"/>
    <xf numFmtId="0" fontId="0" fillId="0" borderId="19" xfId="0" applyBorder="1"/>
    <xf numFmtId="0" fontId="0" fillId="0" borderId="14" xfId="0" applyBorder="1"/>
    <xf numFmtId="0" fontId="0" fillId="0" borderId="10" xfId="0" applyBorder="1"/>
    <xf numFmtId="0" fontId="0" fillId="0" borderId="11" xfId="0" applyBorder="1"/>
    <xf numFmtId="0" fontId="0" fillId="0" borderId="18" xfId="0" applyBorder="1"/>
    <xf numFmtId="0" fontId="0" fillId="0" borderId="17" xfId="0" applyBorder="1"/>
    <xf numFmtId="0" fontId="9" fillId="0" borderId="0" xfId="0" applyFont="1" applyAlignment="1">
      <alignment horizontal="center"/>
    </xf>
    <xf numFmtId="0" fontId="54" fillId="0" borderId="0" xfId="0" applyFont="1" applyAlignment="1">
      <alignment horizontal="center"/>
    </xf>
    <xf numFmtId="0" fontId="54" fillId="0" borderId="0" xfId="0" applyFont="1" applyProtection="1">
      <protection hidden="1"/>
    </xf>
    <xf numFmtId="0" fontId="3" fillId="32" borderId="0" xfId="0" applyFont="1" applyFill="1" applyAlignment="1" applyProtection="1">
      <alignment horizontal="center"/>
      <protection hidden="1"/>
    </xf>
    <xf numFmtId="167" fontId="9" fillId="32" borderId="11" xfId="0" applyNumberFormat="1" applyFont="1" applyFill="1" applyBorder="1"/>
    <xf numFmtId="0" fontId="0" fillId="32" borderId="25" xfId="0" applyFill="1" applyBorder="1"/>
    <xf numFmtId="0" fontId="0" fillId="32" borderId="26" xfId="0" applyFill="1" applyBorder="1"/>
    <xf numFmtId="0" fontId="1" fillId="0" borderId="0" xfId="0" applyFont="1"/>
    <xf numFmtId="0" fontId="2" fillId="24" borderId="0" xfId="0" applyFont="1" applyFill="1" applyBorder="1" applyAlignment="1">
      <alignment vertical="top" wrapText="1"/>
    </xf>
    <xf numFmtId="0" fontId="0" fillId="32" borderId="27" xfId="0" applyFill="1" applyBorder="1"/>
    <xf numFmtId="0" fontId="0" fillId="0" borderId="0" xfId="0" applyProtection="1"/>
    <xf numFmtId="0" fontId="3" fillId="24" borderId="0" xfId="0" applyFont="1" applyFill="1" applyProtection="1"/>
    <xf numFmtId="0" fontId="1" fillId="24" borderId="0" xfId="0" applyFont="1" applyFill="1" applyBorder="1"/>
    <xf numFmtId="0" fontId="1" fillId="24" borderId="11" xfId="0" applyFont="1" applyFill="1" applyBorder="1"/>
    <xf numFmtId="0" fontId="1" fillId="24" borderId="10" xfId="0" applyFont="1" applyFill="1" applyBorder="1"/>
    <xf numFmtId="2" fontId="1" fillId="30" borderId="0" xfId="0" applyNumberFormat="1" applyFont="1" applyFill="1" applyBorder="1"/>
    <xf numFmtId="0" fontId="1" fillId="24" borderId="19" xfId="0" applyFont="1" applyFill="1" applyBorder="1"/>
    <xf numFmtId="0" fontId="1" fillId="24" borderId="20" xfId="0" applyFont="1" applyFill="1" applyBorder="1"/>
    <xf numFmtId="0" fontId="1" fillId="24" borderId="14" xfId="0" applyFont="1" applyFill="1" applyBorder="1"/>
    <xf numFmtId="0" fontId="1" fillId="24" borderId="10" xfId="0" applyFont="1" applyFill="1" applyBorder="1" applyAlignment="1">
      <alignment horizontal="center"/>
    </xf>
    <xf numFmtId="167" fontId="1" fillId="24" borderId="0" xfId="0" applyNumberFormat="1" applyFont="1" applyFill="1" applyBorder="1" applyAlignment="1">
      <alignment horizontal="center"/>
    </xf>
    <xf numFmtId="2" fontId="1" fillId="24" borderId="0" xfId="0" applyNumberFormat="1" applyFont="1" applyFill="1" applyBorder="1" applyAlignment="1">
      <alignment horizontal="center"/>
    </xf>
    <xf numFmtId="2" fontId="1" fillId="30" borderId="0" xfId="0" applyNumberFormat="1" applyFont="1" applyFill="1" applyBorder="1" applyAlignment="1">
      <alignment horizontal="center"/>
    </xf>
    <xf numFmtId="3" fontId="1" fillId="24" borderId="0" xfId="0" applyNumberFormat="1" applyFont="1" applyFill="1" applyBorder="1" applyAlignment="1">
      <alignment horizontal="center"/>
    </xf>
    <xf numFmtId="3" fontId="1" fillId="24" borderId="11" xfId="0" applyNumberFormat="1" applyFont="1" applyFill="1" applyBorder="1" applyAlignment="1">
      <alignment horizontal="center"/>
    </xf>
    <xf numFmtId="0" fontId="7" fillId="24" borderId="0" xfId="0" applyFont="1" applyFill="1" applyBorder="1"/>
    <xf numFmtId="2" fontId="58" fillId="30" borderId="0" xfId="0" applyNumberFormat="1" applyFont="1" applyFill="1" applyAlignment="1">
      <alignment horizontal="center"/>
    </xf>
    <xf numFmtId="0" fontId="1" fillId="24" borderId="18" xfId="0" applyFont="1" applyFill="1" applyBorder="1" applyAlignment="1">
      <alignment horizontal="center"/>
    </xf>
    <xf numFmtId="167" fontId="1" fillId="24" borderId="12" xfId="0" applyNumberFormat="1" applyFont="1" applyFill="1" applyBorder="1" applyAlignment="1">
      <alignment horizontal="center"/>
    </xf>
    <xf numFmtId="2" fontId="1" fillId="24" borderId="12" xfId="0" applyNumberFormat="1" applyFont="1" applyFill="1" applyBorder="1" applyAlignment="1">
      <alignment horizontal="center"/>
    </xf>
    <xf numFmtId="2" fontId="58" fillId="30" borderId="12" xfId="0" applyNumberFormat="1" applyFont="1" applyFill="1" applyBorder="1" applyAlignment="1">
      <alignment horizontal="center"/>
    </xf>
    <xf numFmtId="3" fontId="1" fillId="24" borderId="12" xfId="0" applyNumberFormat="1" applyFont="1" applyFill="1" applyBorder="1" applyAlignment="1">
      <alignment horizontal="center"/>
    </xf>
    <xf numFmtId="3" fontId="1" fillId="24" borderId="17" xfId="0" applyNumberFormat="1" applyFont="1" applyFill="1" applyBorder="1" applyAlignment="1">
      <alignment horizontal="center"/>
    </xf>
    <xf numFmtId="0" fontId="1" fillId="24" borderId="18" xfId="0" applyFont="1" applyFill="1" applyBorder="1"/>
    <xf numFmtId="0" fontId="7" fillId="24" borderId="12" xfId="0" applyFont="1" applyFill="1" applyBorder="1"/>
    <xf numFmtId="0" fontId="1" fillId="24" borderId="12" xfId="0" applyFont="1" applyFill="1" applyBorder="1"/>
    <xf numFmtId="0" fontId="1" fillId="24" borderId="17" xfId="0" applyFont="1" applyFill="1" applyBorder="1"/>
    <xf numFmtId="0" fontId="1" fillId="0" borderId="0" xfId="0" applyFont="1" applyFill="1" applyBorder="1"/>
    <xf numFmtId="0" fontId="1" fillId="0" borderId="18" xfId="0" applyFont="1" applyFill="1" applyBorder="1" applyAlignment="1" applyProtection="1">
      <alignment horizontal="center"/>
      <protection locked="0"/>
    </xf>
    <xf numFmtId="0" fontId="1" fillId="0" borderId="17" xfId="0" applyFont="1" applyFill="1" applyBorder="1" applyAlignment="1" applyProtection="1">
      <alignment horizontal="center"/>
      <protection locked="0"/>
    </xf>
    <xf numFmtId="164" fontId="1" fillId="0" borderId="12" xfId="0" applyNumberFormat="1" applyFont="1" applyFill="1" applyBorder="1" applyAlignment="1" applyProtection="1">
      <alignment horizontal="center"/>
      <protection locked="0"/>
    </xf>
    <xf numFmtId="166" fontId="1" fillId="0" borderId="12" xfId="0" applyNumberFormat="1" applyFont="1" applyFill="1" applyBorder="1" applyAlignment="1" applyProtection="1">
      <alignment horizontal="center"/>
      <protection locked="0"/>
    </xf>
    <xf numFmtId="0" fontId="1" fillId="26" borderId="12" xfId="0" applyFont="1" applyFill="1" applyBorder="1" applyAlignment="1" applyProtection="1">
      <alignment horizontal="center"/>
      <protection locked="0"/>
    </xf>
    <xf numFmtId="49" fontId="1" fillId="0" borderId="12" xfId="0" applyNumberFormat="1" applyFont="1" applyFill="1" applyBorder="1" applyAlignment="1" applyProtection="1">
      <alignment horizontal="center"/>
      <protection locked="0"/>
    </xf>
    <xf numFmtId="165" fontId="1" fillId="0" borderId="12" xfId="0" applyNumberFormat="1" applyFont="1" applyFill="1" applyBorder="1" applyAlignment="1" applyProtection="1">
      <alignment horizontal="center"/>
      <protection locked="0"/>
    </xf>
    <xf numFmtId="2" fontId="1" fillId="0" borderId="18" xfId="0" applyNumberFormat="1" applyFont="1" applyFill="1" applyBorder="1" applyAlignment="1" applyProtection="1">
      <alignment horizontal="center"/>
      <protection locked="0"/>
    </xf>
    <xf numFmtId="2" fontId="1" fillId="24" borderId="12" xfId="0" applyNumberFormat="1" applyFont="1" applyFill="1" applyBorder="1" applyAlignment="1" applyProtection="1">
      <alignment horizontal="center"/>
    </xf>
    <xf numFmtId="2" fontId="1" fillId="0" borderId="12" xfId="0" applyNumberFormat="1" applyFont="1" applyFill="1" applyBorder="1" applyAlignment="1" applyProtection="1">
      <alignment horizontal="center"/>
      <protection locked="0"/>
    </xf>
    <xf numFmtId="0" fontId="1" fillId="0" borderId="12" xfId="0" applyFont="1" applyFill="1" applyBorder="1" applyAlignment="1" applyProtection="1">
      <alignment horizontal="center"/>
      <protection locked="0"/>
    </xf>
    <xf numFmtId="14" fontId="1" fillId="26" borderId="16" xfId="0" applyNumberFormat="1" applyFont="1" applyFill="1" applyBorder="1" applyAlignment="1" applyProtection="1">
      <protection locked="0"/>
    </xf>
    <xf numFmtId="38" fontId="1" fillId="0" borderId="16" xfId="0" applyNumberFormat="1" applyFont="1" applyFill="1" applyBorder="1" applyAlignment="1" applyProtection="1">
      <alignment horizontal="center"/>
      <protection locked="0"/>
    </xf>
    <xf numFmtId="0" fontId="1" fillId="0" borderId="16" xfId="0" applyFont="1" applyFill="1" applyBorder="1" applyAlignment="1" applyProtection="1">
      <alignment horizontal="center"/>
      <protection locked="0"/>
    </xf>
    <xf numFmtId="0" fontId="1" fillId="26" borderId="16" xfId="0" applyFont="1" applyFill="1" applyBorder="1" applyAlignment="1" applyProtection="1">
      <alignment horizontal="center"/>
      <protection locked="0"/>
    </xf>
    <xf numFmtId="167" fontId="59" fillId="24" borderId="0" xfId="0" applyNumberFormat="1" applyFont="1" applyFill="1" applyBorder="1" applyAlignment="1" applyProtection="1">
      <alignment horizontal="left" vertical="top" wrapText="1"/>
    </xf>
    <xf numFmtId="0" fontId="60" fillId="0" borderId="0" xfId="0" applyFont="1"/>
    <xf numFmtId="168" fontId="1" fillId="0" borderId="15" xfId="48" applyNumberFormat="1" applyFont="1" applyFill="1" applyBorder="1" applyAlignment="1" applyProtection="1">
      <protection locked="0"/>
    </xf>
    <xf numFmtId="168" fontId="1" fillId="24" borderId="0" xfId="48" applyNumberFormat="1" applyFont="1" applyFill="1" applyBorder="1" applyAlignment="1" applyProtection="1">
      <protection locked="0"/>
    </xf>
    <xf numFmtId="0" fontId="2" fillId="24" borderId="0" xfId="0" applyFont="1" applyFill="1" applyBorder="1" applyAlignment="1">
      <alignment horizontal="left" vertical="top" wrapText="1"/>
    </xf>
    <xf numFmtId="0" fontId="2" fillId="0" borderId="0" xfId="0" applyFont="1" applyBorder="1" applyProtection="1"/>
    <xf numFmtId="0" fontId="18" fillId="0" borderId="0" xfId="0" applyFont="1" applyBorder="1" applyProtection="1"/>
    <xf numFmtId="0" fontId="54" fillId="0" borderId="0" xfId="0" applyFont="1"/>
    <xf numFmtId="0" fontId="54" fillId="25" borderId="0" xfId="0" applyFont="1" applyFill="1"/>
    <xf numFmtId="167" fontId="0" fillId="26" borderId="16" xfId="0" applyNumberFormat="1" applyFill="1" applyBorder="1" applyAlignment="1" applyProtection="1">
      <alignment horizontal="center"/>
      <protection locked="0"/>
    </xf>
    <xf numFmtId="0" fontId="1" fillId="0" borderId="0" xfId="0" applyFont="1" applyProtection="1">
      <protection hidden="1"/>
    </xf>
    <xf numFmtId="0" fontId="62" fillId="0" borderId="0" xfId="0" applyFont="1"/>
    <xf numFmtId="167" fontId="0" fillId="30" borderId="16" xfId="0" applyNumberFormat="1" applyFill="1" applyBorder="1" applyAlignment="1" applyProtection="1">
      <alignment horizontal="center"/>
    </xf>
    <xf numFmtId="0" fontId="2" fillId="32" borderId="13" xfId="0" applyFont="1" applyFill="1" applyBorder="1"/>
    <xf numFmtId="0" fontId="55" fillId="0" borderId="0" xfId="0" applyFont="1" applyAlignment="1" applyProtection="1">
      <alignment horizontal="right"/>
      <protection hidden="1"/>
    </xf>
    <xf numFmtId="0" fontId="0" fillId="24" borderId="0" xfId="0" applyNumberFormat="1" applyFill="1"/>
    <xf numFmtId="0" fontId="0" fillId="26" borderId="16" xfId="0" applyNumberFormat="1" applyFill="1" applyBorder="1" applyAlignment="1" applyProtection="1">
      <alignment horizontal="center"/>
      <protection locked="0"/>
    </xf>
    <xf numFmtId="1" fontId="0" fillId="26" borderId="16" xfId="0" applyNumberFormat="1" applyFill="1" applyBorder="1" applyProtection="1">
      <protection locked="0"/>
    </xf>
    <xf numFmtId="167" fontId="1" fillId="0" borderId="18" xfId="0" applyNumberFormat="1" applyFont="1" applyFill="1" applyBorder="1" applyAlignment="1" applyProtection="1">
      <alignment horizontal="center"/>
      <protection locked="0"/>
    </xf>
    <xf numFmtId="167" fontId="1" fillId="24" borderId="12" xfId="0" applyNumberFormat="1" applyFont="1" applyFill="1" applyBorder="1" applyAlignment="1" applyProtection="1">
      <alignment horizontal="center"/>
    </xf>
    <xf numFmtId="167" fontId="1" fillId="0" borderId="12" xfId="39" applyNumberFormat="1" applyFont="1" applyFill="1" applyBorder="1" applyAlignment="1" applyProtection="1">
      <alignment horizontal="center"/>
      <protection locked="0"/>
    </xf>
    <xf numFmtId="167" fontId="1" fillId="0" borderId="12" xfId="0" applyNumberFormat="1" applyFont="1" applyFill="1" applyBorder="1" applyAlignment="1" applyProtection="1">
      <alignment horizontal="center"/>
      <protection locked="0"/>
    </xf>
    <xf numFmtId="0" fontId="3" fillId="33" borderId="25" xfId="0" applyFont="1" applyFill="1" applyBorder="1" applyAlignment="1">
      <alignment horizontal="center"/>
    </xf>
    <xf numFmtId="0" fontId="3" fillId="33" borderId="26" xfId="0" applyFont="1" applyFill="1" applyBorder="1" applyAlignment="1">
      <alignment horizontal="center"/>
    </xf>
    <xf numFmtId="0" fontId="3" fillId="33" borderId="28" xfId="0" applyFont="1" applyFill="1" applyBorder="1" applyAlignment="1">
      <alignment horizontal="center"/>
    </xf>
    <xf numFmtId="0" fontId="1" fillId="33" borderId="29" xfId="0" applyFont="1" applyFill="1" applyBorder="1" applyAlignment="1">
      <alignment horizontal="left" vertical="top" wrapText="1"/>
    </xf>
    <xf numFmtId="0" fontId="1" fillId="33" borderId="30" xfId="0" applyFont="1" applyFill="1" applyBorder="1" applyAlignment="1">
      <alignment horizontal="left" vertical="top" wrapText="1"/>
    </xf>
    <xf numFmtId="0" fontId="1" fillId="33" borderId="31" xfId="0" applyFont="1" applyFill="1" applyBorder="1" applyAlignment="1">
      <alignment horizontal="left" vertical="top" wrapText="1"/>
    </xf>
    <xf numFmtId="0" fontId="1" fillId="33" borderId="32" xfId="0" applyFont="1" applyFill="1" applyBorder="1" applyAlignment="1">
      <alignment horizontal="left" vertical="top" wrapText="1"/>
    </xf>
    <xf numFmtId="0" fontId="1" fillId="33" borderId="0" xfId="0" applyFont="1" applyFill="1" applyBorder="1" applyAlignment="1">
      <alignment horizontal="left" vertical="top" wrapText="1"/>
    </xf>
    <xf numFmtId="0" fontId="1" fillId="33" borderId="33" xfId="0" applyFont="1" applyFill="1" applyBorder="1" applyAlignment="1">
      <alignment horizontal="left" vertical="top" wrapText="1"/>
    </xf>
    <xf numFmtId="0" fontId="1" fillId="33" borderId="34" xfId="0" applyFont="1" applyFill="1" applyBorder="1" applyAlignment="1">
      <alignment horizontal="left" vertical="top" wrapText="1"/>
    </xf>
    <xf numFmtId="0" fontId="1" fillId="33" borderId="35" xfId="0" applyFont="1" applyFill="1" applyBorder="1" applyAlignment="1">
      <alignment horizontal="left" vertical="top" wrapText="1"/>
    </xf>
    <xf numFmtId="0" fontId="1" fillId="33" borderId="36" xfId="0" applyFont="1" applyFill="1" applyBorder="1" applyAlignment="1">
      <alignment horizontal="left" vertical="top" wrapText="1"/>
    </xf>
    <xf numFmtId="0" fontId="39" fillId="27" borderId="0" xfId="0" applyFont="1" applyFill="1" applyAlignment="1" applyProtection="1">
      <alignment horizontal="center"/>
    </xf>
    <xf numFmtId="0" fontId="40" fillId="27" borderId="0" xfId="0" applyFont="1" applyFill="1" applyAlignment="1" applyProtection="1">
      <alignment horizontal="center"/>
    </xf>
    <xf numFmtId="0" fontId="41" fillId="27" borderId="0" xfId="0" applyFont="1" applyFill="1" applyAlignment="1" applyProtection="1">
      <alignment horizontal="center"/>
    </xf>
    <xf numFmtId="0" fontId="38" fillId="27" borderId="0" xfId="0" applyFont="1" applyFill="1" applyAlignment="1" applyProtection="1">
      <alignment horizontal="center" vertical="center"/>
    </xf>
    <xf numFmtId="0" fontId="1" fillId="33" borderId="34" xfId="0" applyFont="1" applyFill="1" applyBorder="1" applyAlignment="1" applyProtection="1">
      <alignment horizontal="center"/>
    </xf>
    <xf numFmtId="0" fontId="9" fillId="33" borderId="35" xfId="0" applyFont="1" applyFill="1" applyBorder="1" applyAlignment="1" applyProtection="1">
      <alignment horizontal="center"/>
    </xf>
    <xf numFmtId="0" fontId="9" fillId="33" borderId="36" xfId="0" applyFont="1" applyFill="1" applyBorder="1" applyAlignment="1" applyProtection="1">
      <alignment horizontal="center"/>
    </xf>
    <xf numFmtId="0" fontId="1" fillId="33" borderId="29" xfId="0" applyFont="1" applyFill="1" applyBorder="1" applyAlignment="1" applyProtection="1">
      <alignment horizontal="center"/>
    </xf>
    <xf numFmtId="0" fontId="9" fillId="33" borderId="30" xfId="0" applyFont="1" applyFill="1" applyBorder="1" applyAlignment="1" applyProtection="1">
      <alignment horizontal="center"/>
    </xf>
    <xf numFmtId="0" fontId="9" fillId="33" borderId="31" xfId="0" applyFont="1" applyFill="1" applyBorder="1" applyAlignment="1" applyProtection="1">
      <alignment horizontal="center"/>
    </xf>
    <xf numFmtId="0" fontId="9" fillId="33" borderId="32" xfId="0" applyFont="1" applyFill="1" applyBorder="1" applyAlignment="1" applyProtection="1">
      <alignment horizontal="center"/>
    </xf>
    <xf numFmtId="0" fontId="9" fillId="33" borderId="0" xfId="0" applyFont="1" applyFill="1" applyBorder="1" applyAlignment="1" applyProtection="1">
      <alignment horizontal="center"/>
    </xf>
    <xf numFmtId="0" fontId="9" fillId="33" borderId="33" xfId="0" applyFont="1" applyFill="1" applyBorder="1" applyAlignment="1" applyProtection="1">
      <alignment horizontal="center"/>
    </xf>
    <xf numFmtId="14" fontId="54" fillId="33" borderId="32" xfId="0" applyNumberFormat="1" applyFont="1" applyFill="1" applyBorder="1" applyAlignment="1" applyProtection="1">
      <alignment horizontal="center"/>
    </xf>
    <xf numFmtId="14" fontId="54" fillId="33" borderId="0" xfId="0" applyNumberFormat="1" applyFont="1" applyFill="1" applyBorder="1" applyAlignment="1" applyProtection="1">
      <alignment horizontal="center"/>
    </xf>
    <xf numFmtId="14" fontId="54" fillId="33" borderId="33" xfId="0" applyNumberFormat="1" applyFont="1" applyFill="1" applyBorder="1" applyAlignment="1" applyProtection="1">
      <alignment horizontal="center"/>
    </xf>
    <xf numFmtId="0" fontId="46" fillId="28" borderId="0" xfId="0" applyFont="1" applyFill="1" applyAlignment="1" applyProtection="1">
      <alignment horizontal="center"/>
    </xf>
    <xf numFmtId="0" fontId="38" fillId="27" borderId="0" xfId="0" applyFont="1" applyFill="1" applyAlignment="1" applyProtection="1">
      <alignment horizontal="center"/>
    </xf>
    <xf numFmtId="164" fontId="63" fillId="24" borderId="0" xfId="0" applyNumberFormat="1" applyFont="1" applyFill="1" applyBorder="1" applyAlignment="1">
      <alignment horizontal="left" vertical="top" wrapText="1"/>
    </xf>
    <xf numFmtId="0" fontId="3" fillId="29" borderId="14" xfId="0" applyFont="1" applyFill="1" applyBorder="1" applyAlignment="1">
      <alignment horizontal="center"/>
    </xf>
    <xf numFmtId="0" fontId="3" fillId="29" borderId="11" xfId="0" applyFont="1" applyFill="1" applyBorder="1" applyAlignment="1">
      <alignment horizontal="center"/>
    </xf>
    <xf numFmtId="0" fontId="3" fillId="29" borderId="17" xfId="0" applyFont="1" applyFill="1" applyBorder="1" applyAlignment="1">
      <alignment horizontal="center"/>
    </xf>
    <xf numFmtId="0" fontId="42" fillId="28" borderId="0" xfId="0" applyFont="1" applyFill="1" applyAlignment="1" applyProtection="1">
      <alignment horizontal="left"/>
    </xf>
    <xf numFmtId="0" fontId="1" fillId="0" borderId="21" xfId="0" applyFont="1" applyFill="1" applyBorder="1" applyAlignment="1" applyProtection="1">
      <alignment horizontal="left"/>
      <protection locked="0"/>
    </xf>
    <xf numFmtId="0" fontId="1" fillId="0" borderId="22" xfId="0" applyFont="1" applyFill="1" applyBorder="1" applyAlignment="1" applyProtection="1">
      <alignment horizontal="left"/>
      <protection locked="0"/>
    </xf>
    <xf numFmtId="0" fontId="1" fillId="0" borderId="23" xfId="0" applyFont="1" applyFill="1" applyBorder="1" applyAlignment="1" applyProtection="1">
      <alignment horizontal="left"/>
      <protection locked="0"/>
    </xf>
    <xf numFmtId="0" fontId="1" fillId="0" borderId="19" xfId="0" applyFont="1" applyFill="1" applyBorder="1" applyAlignment="1" applyProtection="1">
      <alignment horizontal="left" vertical="top" wrapText="1"/>
      <protection locked="0"/>
    </xf>
    <xf numFmtId="0" fontId="1" fillId="0" borderId="20" xfId="0" applyFont="1" applyFill="1" applyBorder="1" applyAlignment="1" applyProtection="1">
      <alignment horizontal="left" vertical="top" wrapText="1"/>
      <protection locked="0"/>
    </xf>
    <xf numFmtId="0" fontId="1" fillId="0" borderId="14"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18" xfId="0" applyFont="1" applyFill="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0" fontId="1" fillId="0" borderId="17" xfId="0" applyFont="1" applyFill="1" applyBorder="1" applyAlignment="1" applyProtection="1">
      <alignment horizontal="left" vertical="top" wrapText="1"/>
      <protection locked="0"/>
    </xf>
    <xf numFmtId="0" fontId="52" fillId="30" borderId="10" xfId="0" applyFont="1" applyFill="1" applyBorder="1" applyAlignment="1">
      <alignment horizontal="left" vertical="top" wrapText="1"/>
    </xf>
    <xf numFmtId="0" fontId="52" fillId="30" borderId="0" xfId="0" applyFont="1" applyFill="1" applyAlignment="1">
      <alignment horizontal="left" vertical="top" wrapText="1"/>
    </xf>
    <xf numFmtId="0" fontId="53" fillId="30" borderId="10" xfId="0" applyFont="1" applyFill="1" applyBorder="1" applyAlignment="1">
      <alignment horizontal="left" vertical="top" wrapText="1"/>
    </xf>
    <xf numFmtId="0" fontId="53" fillId="30" borderId="0" xfId="0" applyFont="1" applyFill="1" applyBorder="1" applyAlignment="1">
      <alignment horizontal="left" vertical="top" wrapText="1"/>
    </xf>
    <xf numFmtId="0" fontId="15" fillId="0" borderId="16" xfId="34" applyFont="1" applyFill="1" applyBorder="1" applyAlignment="1" applyProtection="1">
      <alignment horizontal="left"/>
      <protection locked="0"/>
    </xf>
    <xf numFmtId="0" fontId="1" fillId="0" borderId="16" xfId="0" applyFont="1" applyFill="1" applyBorder="1" applyAlignment="1" applyProtection="1">
      <alignment horizontal="left"/>
      <protection locked="0"/>
    </xf>
    <xf numFmtId="0" fontId="1" fillId="0" borderId="21" xfId="0" applyFont="1" applyBorder="1" applyAlignment="1" applyProtection="1">
      <alignment horizontal="left"/>
      <protection locked="0"/>
    </xf>
    <xf numFmtId="0" fontId="1" fillId="0" borderId="22" xfId="0" applyFont="1" applyBorder="1" applyAlignment="1" applyProtection="1">
      <alignment horizontal="left"/>
      <protection locked="0"/>
    </xf>
    <xf numFmtId="0" fontId="1" fillId="0" borderId="23" xfId="0" applyFont="1" applyBorder="1" applyAlignment="1" applyProtection="1">
      <alignment horizontal="left"/>
      <protection locked="0"/>
    </xf>
    <xf numFmtId="38" fontId="1" fillId="0" borderId="21" xfId="0" applyNumberFormat="1" applyFont="1" applyFill="1" applyBorder="1" applyAlignment="1" applyProtection="1">
      <alignment horizontal="center"/>
      <protection locked="0"/>
    </xf>
    <xf numFmtId="38" fontId="1" fillId="0" borderId="23" xfId="0" applyNumberFormat="1" applyFont="1" applyFill="1" applyBorder="1" applyAlignment="1" applyProtection="1">
      <alignment horizontal="center"/>
      <protection locked="0"/>
    </xf>
    <xf numFmtId="0" fontId="62" fillId="0" borderId="0" xfId="0" applyFont="1" applyAlignment="1" applyProtection="1">
      <alignment horizontal="center" wrapText="1"/>
      <protection hidden="1"/>
    </xf>
    <xf numFmtId="0" fontId="56" fillId="33" borderId="29" xfId="0" applyFont="1" applyFill="1" applyBorder="1" applyAlignment="1" applyProtection="1">
      <alignment horizontal="left" vertical="top" wrapText="1"/>
    </xf>
    <xf numFmtId="0" fontId="56" fillId="33" borderId="30" xfId="0" applyFont="1" applyFill="1" applyBorder="1" applyAlignment="1" applyProtection="1">
      <alignment horizontal="left" vertical="top" wrapText="1"/>
    </xf>
    <xf numFmtId="0" fontId="56" fillId="33" borderId="31" xfId="0" applyFont="1" applyFill="1" applyBorder="1" applyAlignment="1" applyProtection="1">
      <alignment horizontal="left" vertical="top" wrapText="1"/>
    </xf>
    <xf numFmtId="0" fontId="56" fillId="33" borderId="32" xfId="0" applyFont="1" applyFill="1" applyBorder="1" applyAlignment="1" applyProtection="1">
      <alignment horizontal="left" vertical="top" wrapText="1"/>
    </xf>
    <xf numFmtId="0" fontId="56" fillId="33" borderId="0" xfId="0" applyFont="1" applyFill="1" applyBorder="1" applyAlignment="1" applyProtection="1">
      <alignment horizontal="left" vertical="top" wrapText="1"/>
    </xf>
    <xf numFmtId="0" fontId="56" fillId="33" borderId="33" xfId="0" applyFont="1" applyFill="1" applyBorder="1" applyAlignment="1" applyProtection="1">
      <alignment horizontal="left" vertical="top" wrapText="1"/>
    </xf>
    <xf numFmtId="0" fontId="56" fillId="33" borderId="34" xfId="0" applyFont="1" applyFill="1" applyBorder="1" applyAlignment="1" applyProtection="1">
      <alignment horizontal="left" vertical="top" wrapText="1"/>
    </xf>
    <xf numFmtId="0" fontId="56" fillId="33" borderId="35" xfId="0" applyFont="1" applyFill="1" applyBorder="1" applyAlignment="1" applyProtection="1">
      <alignment horizontal="left" vertical="top" wrapText="1"/>
    </xf>
    <xf numFmtId="0" fontId="56" fillId="33" borderId="36" xfId="0" applyFont="1" applyFill="1" applyBorder="1" applyAlignment="1" applyProtection="1">
      <alignment horizontal="left" vertical="top" wrapText="1"/>
    </xf>
    <xf numFmtId="0" fontId="3" fillId="33" borderId="25" xfId="0" applyFont="1" applyFill="1" applyBorder="1" applyAlignment="1" applyProtection="1">
      <alignment horizontal="center"/>
    </xf>
    <xf numFmtId="0" fontId="3" fillId="33" borderId="26" xfId="0" applyFont="1" applyFill="1" applyBorder="1" applyAlignment="1" applyProtection="1">
      <alignment horizontal="center"/>
    </xf>
    <xf numFmtId="0" fontId="3" fillId="33" borderId="28" xfId="0" applyFont="1" applyFill="1" applyBorder="1" applyAlignment="1" applyProtection="1">
      <alignment horizontal="center"/>
    </xf>
    <xf numFmtId="0" fontId="1" fillId="33" borderId="31" xfId="0" applyFont="1" applyFill="1" applyBorder="1" applyAlignment="1" applyProtection="1">
      <alignment horizontal="center"/>
    </xf>
    <xf numFmtId="0" fontId="0" fillId="24" borderId="21" xfId="0" applyFill="1" applyBorder="1" applyAlignment="1">
      <alignment horizontal="center"/>
    </xf>
    <xf numFmtId="0" fontId="0" fillId="24" borderId="23" xfId="0" applyFill="1" applyBorder="1" applyAlignment="1">
      <alignment horizontal="center"/>
    </xf>
    <xf numFmtId="38" fontId="14" fillId="0" borderId="0" xfId="0" applyNumberFormat="1" applyFont="1" applyFill="1" applyBorder="1" applyAlignment="1">
      <alignment horizontal="center"/>
    </xf>
    <xf numFmtId="0" fontId="14" fillId="0" borderId="0" xfId="0" applyFont="1" applyFill="1" applyBorder="1" applyAlignment="1">
      <alignment horizontal="center"/>
    </xf>
    <xf numFmtId="0" fontId="51" fillId="29" borderId="19" xfId="0" applyFont="1" applyFill="1" applyBorder="1" applyAlignment="1">
      <alignment horizontal="left"/>
    </xf>
    <xf numFmtId="0" fontId="51" fillId="29" borderId="20" xfId="0" applyFont="1" applyFill="1" applyBorder="1" applyAlignment="1">
      <alignment horizontal="left"/>
    </xf>
    <xf numFmtId="0" fontId="51" fillId="29" borderId="14" xfId="0" applyFont="1" applyFill="1" applyBorder="1" applyAlignment="1">
      <alignment horizontal="left"/>
    </xf>
    <xf numFmtId="0" fontId="51" fillId="29" borderId="18" xfId="0" applyFont="1" applyFill="1" applyBorder="1" applyAlignment="1">
      <alignment horizontal="left"/>
    </xf>
    <xf numFmtId="0" fontId="51" fillId="29" borderId="12" xfId="0" applyFont="1" applyFill="1" applyBorder="1" applyAlignment="1">
      <alignment horizontal="left"/>
    </xf>
    <xf numFmtId="0" fontId="51" fillId="29" borderId="17" xfId="0" applyFont="1" applyFill="1" applyBorder="1" applyAlignment="1">
      <alignment horizontal="left"/>
    </xf>
    <xf numFmtId="1" fontId="0" fillId="24" borderId="21" xfId="0" applyNumberFormat="1" applyFill="1" applyBorder="1" applyAlignment="1">
      <alignment horizontal="center"/>
    </xf>
    <xf numFmtId="1" fontId="0" fillId="24" borderId="23" xfId="0" applyNumberFormat="1" applyFill="1" applyBorder="1" applyAlignment="1">
      <alignment horizontal="center"/>
    </xf>
    <xf numFmtId="0" fontId="3" fillId="24" borderId="18" xfId="0" applyFont="1" applyFill="1" applyBorder="1" applyAlignment="1">
      <alignment horizontal="center"/>
    </xf>
    <xf numFmtId="0" fontId="3" fillId="24" borderId="12" xfId="0" applyFont="1" applyFill="1" applyBorder="1" applyAlignment="1">
      <alignment horizontal="center"/>
    </xf>
    <xf numFmtId="0" fontId="3" fillId="24" borderId="17" xfId="0" applyFont="1" applyFill="1" applyBorder="1" applyAlignment="1">
      <alignment horizontal="center"/>
    </xf>
    <xf numFmtId="0" fontId="1" fillId="33" borderId="36" xfId="0" applyFont="1" applyFill="1" applyBorder="1" applyAlignment="1" applyProtection="1">
      <alignment horizontal="center"/>
    </xf>
    <xf numFmtId="0" fontId="57" fillId="0" borderId="19" xfId="0" applyFont="1" applyFill="1" applyBorder="1" applyAlignment="1" applyProtection="1">
      <alignment horizontal="left" vertical="top"/>
      <protection locked="0"/>
    </xf>
    <xf numFmtId="0" fontId="0" fillId="0" borderId="20" xfId="0" applyFill="1" applyBorder="1" applyAlignment="1" applyProtection="1">
      <alignment horizontal="left" vertical="top"/>
      <protection locked="0"/>
    </xf>
    <xf numFmtId="0" fontId="0" fillId="0" borderId="14" xfId="0" applyFill="1" applyBorder="1" applyAlignment="1" applyProtection="1">
      <alignment horizontal="left" vertical="top"/>
      <protection locked="0"/>
    </xf>
    <xf numFmtId="0" fontId="0" fillId="0" borderId="10" xfId="0"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0" borderId="11" xfId="0" applyFill="1" applyBorder="1" applyAlignment="1" applyProtection="1">
      <alignment horizontal="left" vertical="top"/>
      <protection locked="0"/>
    </xf>
    <xf numFmtId="0" fontId="0" fillId="0" borderId="18" xfId="0" applyFill="1" applyBorder="1" applyAlignment="1" applyProtection="1">
      <alignment horizontal="left" vertical="top"/>
      <protection locked="0"/>
    </xf>
    <xf numFmtId="0" fontId="0" fillId="0" borderId="12" xfId="0" applyFill="1" applyBorder="1" applyAlignment="1" applyProtection="1">
      <alignment horizontal="left" vertical="top"/>
      <protection locked="0"/>
    </xf>
    <xf numFmtId="0" fontId="0" fillId="0" borderId="17" xfId="0" applyFill="1" applyBorder="1" applyAlignment="1" applyProtection="1">
      <alignment horizontal="left" vertical="top"/>
      <protection locked="0"/>
    </xf>
    <xf numFmtId="0" fontId="42" fillId="27" borderId="0" xfId="0" applyFont="1" applyFill="1" applyAlignment="1" applyProtection="1">
      <alignment horizontal="center"/>
    </xf>
    <xf numFmtId="0" fontId="1" fillId="33" borderId="18" xfId="0" applyFont="1" applyFill="1" applyBorder="1" applyAlignment="1" applyProtection="1">
      <alignment horizontal="center"/>
    </xf>
    <xf numFmtId="0" fontId="0" fillId="33" borderId="12" xfId="0" applyFill="1" applyBorder="1" applyAlignment="1" applyProtection="1">
      <alignment horizontal="center"/>
    </xf>
    <xf numFmtId="0" fontId="0" fillId="33" borderId="17" xfId="0" applyFill="1" applyBorder="1" applyAlignment="1" applyProtection="1">
      <alignment horizontal="center"/>
    </xf>
    <xf numFmtId="0" fontId="56" fillId="33" borderId="19" xfId="0" applyFont="1" applyFill="1" applyBorder="1" applyAlignment="1" applyProtection="1">
      <alignment horizontal="left" vertical="top" wrapText="1"/>
    </xf>
    <xf numFmtId="0" fontId="56" fillId="33" borderId="20" xfId="0" applyFont="1" applyFill="1" applyBorder="1" applyAlignment="1" applyProtection="1">
      <alignment horizontal="left" vertical="top"/>
    </xf>
    <xf numFmtId="0" fontId="56" fillId="33" borderId="14" xfId="0" applyFont="1" applyFill="1" applyBorder="1" applyAlignment="1" applyProtection="1">
      <alignment horizontal="left" vertical="top"/>
    </xf>
    <xf numFmtId="0" fontId="56" fillId="33" borderId="10" xfId="0" applyFont="1" applyFill="1" applyBorder="1" applyAlignment="1" applyProtection="1">
      <alignment horizontal="left" vertical="top"/>
    </xf>
    <xf numFmtId="0" fontId="56" fillId="33" borderId="0" xfId="0" applyFont="1" applyFill="1" applyBorder="1" applyAlignment="1" applyProtection="1">
      <alignment horizontal="left" vertical="top"/>
    </xf>
    <xf numFmtId="0" fontId="56" fillId="33" borderId="11" xfId="0" applyFont="1" applyFill="1" applyBorder="1" applyAlignment="1" applyProtection="1">
      <alignment horizontal="left" vertical="top"/>
    </xf>
    <xf numFmtId="0" fontId="56" fillId="33" borderId="18" xfId="0" applyFont="1" applyFill="1" applyBorder="1" applyAlignment="1" applyProtection="1">
      <alignment horizontal="left" vertical="top"/>
    </xf>
    <xf numFmtId="0" fontId="56" fillId="33" borderId="12" xfId="0" applyFont="1" applyFill="1" applyBorder="1" applyAlignment="1" applyProtection="1">
      <alignment horizontal="left" vertical="top"/>
    </xf>
    <xf numFmtId="0" fontId="56" fillId="33" borderId="17" xfId="0" applyFont="1" applyFill="1" applyBorder="1" applyAlignment="1" applyProtection="1">
      <alignment horizontal="left" vertical="top"/>
    </xf>
    <xf numFmtId="0" fontId="20" fillId="33" borderId="21" xfId="0" applyFont="1" applyFill="1" applyBorder="1" applyAlignment="1" applyProtection="1">
      <alignment horizontal="center"/>
    </xf>
    <xf numFmtId="0" fontId="20" fillId="33" borderId="22" xfId="0" applyFont="1" applyFill="1" applyBorder="1" applyAlignment="1" applyProtection="1">
      <alignment horizontal="center"/>
    </xf>
    <xf numFmtId="0" fontId="20" fillId="33" borderId="23" xfId="0" applyFont="1" applyFill="1" applyBorder="1" applyAlignment="1" applyProtection="1">
      <alignment horizontal="center"/>
    </xf>
    <xf numFmtId="0" fontId="1" fillId="33" borderId="19" xfId="0" applyFont="1" applyFill="1" applyBorder="1" applyAlignment="1" applyProtection="1">
      <alignment horizontal="center"/>
    </xf>
    <xf numFmtId="0" fontId="0" fillId="33" borderId="20" xfId="0" applyFill="1" applyBorder="1" applyAlignment="1" applyProtection="1">
      <alignment horizontal="center"/>
    </xf>
    <xf numFmtId="0" fontId="0" fillId="33" borderId="14" xfId="0" applyFill="1" applyBorder="1" applyAlignment="1" applyProtection="1">
      <alignment horizontal="center"/>
    </xf>
    <xf numFmtId="0" fontId="1" fillId="33" borderId="10" xfId="0" applyFont="1" applyFill="1" applyBorder="1" applyAlignment="1" applyProtection="1">
      <alignment horizontal="center"/>
    </xf>
    <xf numFmtId="0" fontId="0" fillId="33" borderId="0" xfId="0" applyFill="1" applyBorder="1" applyAlignment="1" applyProtection="1">
      <alignment horizontal="center"/>
    </xf>
    <xf numFmtId="0" fontId="0" fillId="33" borderId="11" xfId="0" applyFill="1" applyBorder="1" applyAlignment="1" applyProtection="1">
      <alignment horizontal="center"/>
    </xf>
    <xf numFmtId="14" fontId="54" fillId="33" borderId="10" xfId="0" applyNumberFormat="1" applyFont="1" applyFill="1" applyBorder="1" applyAlignment="1" applyProtection="1">
      <alignment horizontal="center"/>
    </xf>
    <xf numFmtId="0" fontId="54" fillId="33" borderId="0" xfId="0" applyFont="1" applyFill="1" applyBorder="1" applyAlignment="1" applyProtection="1">
      <alignment horizontal="center"/>
    </xf>
    <xf numFmtId="0" fontId="54" fillId="33" borderId="11" xfId="0" applyFont="1" applyFill="1" applyBorder="1" applyAlignment="1" applyProtection="1">
      <alignment horizontal="center"/>
    </xf>
    <xf numFmtId="0" fontId="56" fillId="30" borderId="0" xfId="0" applyFont="1" applyFill="1" applyBorder="1" applyAlignment="1" applyProtection="1"/>
    <xf numFmtId="14" fontId="64" fillId="30" borderId="0" xfId="0" applyNumberFormat="1" applyFont="1" applyFill="1" applyBorder="1" applyAlignment="1" applyProtection="1"/>
    <xf numFmtId="14" fontId="56" fillId="30" borderId="0" xfId="0" applyNumberFormat="1" applyFont="1" applyFill="1" applyBorder="1" applyAlignment="1" applyProtection="1"/>
    <xf numFmtId="0" fontId="56" fillId="30" borderId="0" xfId="0" applyFont="1" applyFill="1" applyBorder="1" applyAlignment="1">
      <alignment vertical="top" wrapText="1"/>
    </xf>
    <xf numFmtId="0" fontId="55" fillId="24" borderId="0" xfId="0" applyFont="1" applyFill="1" applyAlignment="1">
      <alignment wrapText="1"/>
    </xf>
    <xf numFmtId="0" fontId="55" fillId="24" borderId="0" xfId="0" applyFont="1" applyFill="1" applyBorder="1" applyAlignment="1">
      <alignment wrapText="1"/>
    </xf>
    <xf numFmtId="0" fontId="56" fillId="34" borderId="25" xfId="0" applyFont="1" applyFill="1" applyBorder="1" applyAlignment="1">
      <alignment horizontal="center" vertical="top" wrapText="1"/>
    </xf>
    <xf numFmtId="0" fontId="56" fillId="34" borderId="26" xfId="0" applyFont="1" applyFill="1" applyBorder="1" applyAlignment="1">
      <alignment horizontal="center" vertical="top" wrapText="1"/>
    </xf>
    <xf numFmtId="0" fontId="56" fillId="34" borderId="28" xfId="0" applyFont="1" applyFill="1" applyBorder="1" applyAlignment="1">
      <alignment horizontal="center" vertical="top" wrapText="1"/>
    </xf>
    <xf numFmtId="0" fontId="56" fillId="34" borderId="29" xfId="0" applyFont="1" applyFill="1" applyBorder="1" applyAlignment="1">
      <alignment horizontal="left" vertical="top" wrapText="1"/>
    </xf>
    <xf numFmtId="0" fontId="56" fillId="34" borderId="30" xfId="0" applyFont="1" applyFill="1" applyBorder="1" applyAlignment="1">
      <alignment horizontal="left" vertical="top" wrapText="1"/>
    </xf>
    <xf numFmtId="0" fontId="56" fillId="34" borderId="31" xfId="0" applyFont="1" applyFill="1" applyBorder="1" applyAlignment="1">
      <alignment horizontal="left" vertical="top" wrapText="1"/>
    </xf>
    <xf numFmtId="0" fontId="56" fillId="34" borderId="32" xfId="0" applyFont="1" applyFill="1" applyBorder="1" applyAlignment="1">
      <alignment horizontal="left" vertical="top" wrapText="1"/>
    </xf>
    <xf numFmtId="0" fontId="56" fillId="34" borderId="0" xfId="0" applyFont="1" applyFill="1" applyBorder="1" applyAlignment="1">
      <alignment horizontal="left" vertical="top" wrapText="1"/>
    </xf>
    <xf numFmtId="0" fontId="56" fillId="34" borderId="33" xfId="0" applyFont="1" applyFill="1" applyBorder="1" applyAlignment="1">
      <alignment horizontal="left" vertical="top" wrapText="1"/>
    </xf>
    <xf numFmtId="0" fontId="56" fillId="34" borderId="34" xfId="0" applyFont="1" applyFill="1" applyBorder="1" applyAlignment="1">
      <alignment horizontal="left" vertical="top" wrapText="1"/>
    </xf>
    <xf numFmtId="0" fontId="56" fillId="34" borderId="35" xfId="0" applyFont="1" applyFill="1" applyBorder="1" applyAlignment="1">
      <alignment horizontal="left" vertical="top" wrapText="1"/>
    </xf>
    <xf numFmtId="0" fontId="56" fillId="34" borderId="36" xfId="0" applyFont="1" applyFill="1" applyBorder="1" applyAlignment="1">
      <alignment horizontal="left" vertical="top" wrapTex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8"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 3" xfId="39" xr:uid="{00000000-0005-0000-0000-000028000000}"/>
    <cellStyle name="Note" xfId="40" builtinId="10" customBuiltin="1"/>
    <cellStyle name="Note 2" xfId="41" xr:uid="{00000000-0005-0000-0000-00002A000000}"/>
    <cellStyle name="Note 2 2" xfId="42" xr:uid="{00000000-0005-0000-0000-00002B000000}"/>
    <cellStyle name="Note 3" xfId="43" xr:uid="{00000000-0005-0000-0000-00002C000000}"/>
    <cellStyle name="Output" xfId="44" builtinId="21" customBuiltin="1"/>
    <cellStyle name="Title" xfId="45" builtinId="15" customBuiltin="1"/>
    <cellStyle name="Total" xfId="46" builtinId="25" customBuiltin="1"/>
    <cellStyle name="Warning Text" xfId="47" builtinId="11" customBuiltin="1"/>
  </cellStyles>
  <dxfs count="211">
    <dxf>
      <font>
        <color rgb="FFCCFFCC"/>
      </font>
    </dxf>
    <dxf>
      <font>
        <color rgb="FFCCFFCC"/>
      </font>
    </dxf>
    <dxf>
      <fill>
        <patternFill>
          <bgColor indexed="45"/>
        </patternFill>
      </fill>
    </dxf>
    <dxf>
      <fill>
        <patternFill>
          <bgColor indexed="45"/>
        </patternFill>
      </fill>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ont>
        <b val="0"/>
        <i val="0"/>
        <condense val="0"/>
        <extend val="0"/>
        <color indexed="10"/>
      </font>
    </dxf>
    <dxf>
      <font>
        <condense val="0"/>
        <extend val="0"/>
        <color indexed="42"/>
      </font>
      <fill>
        <patternFill>
          <bgColor indexed="42"/>
        </patternFill>
      </fill>
      <border>
        <left/>
        <right/>
        <top/>
        <bottom/>
      </border>
    </dxf>
    <dxf>
      <font>
        <b val="0"/>
        <i val="0"/>
        <condense val="0"/>
        <extend val="0"/>
        <color indexed="10"/>
      </font>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theme="1" tint="0.14996795556505021"/>
        </patternFill>
      </fill>
    </dxf>
    <dxf>
      <fill>
        <patternFill>
          <bgColor theme="1" tint="0.14996795556505021"/>
        </patternFill>
      </fill>
    </dxf>
    <dxf>
      <fill>
        <patternFill>
          <bgColor theme="1" tint="0.14996795556505021"/>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9</xdr:row>
      <xdr:rowOff>152401</xdr:rowOff>
    </xdr:from>
    <xdr:to>
      <xdr:col>17</xdr:col>
      <xdr:colOff>438150</xdr:colOff>
      <xdr:row>50</xdr:row>
      <xdr:rowOff>85725</xdr:rowOff>
    </xdr:to>
    <xdr:sp macro="" textlink="">
      <xdr:nvSpPr>
        <xdr:cNvPr id="7169" name="Text Box 1">
          <a:extLst>
            <a:ext uri="{FF2B5EF4-FFF2-40B4-BE49-F238E27FC236}">
              <a16:creationId xmlns:a16="http://schemas.microsoft.com/office/drawing/2014/main" id="{00000000-0008-0000-0000-0000011C0000}"/>
            </a:ext>
          </a:extLst>
        </xdr:cNvPr>
        <xdr:cNvSpPr txBox="1">
          <a:spLocks noChangeArrowheads="1"/>
        </xdr:cNvSpPr>
      </xdr:nvSpPr>
      <xdr:spPr bwMode="auto">
        <a:xfrm>
          <a:off x="38099" y="1943101"/>
          <a:ext cx="8172451" cy="6572249"/>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1" i="0" u="none" strike="noStrike" baseline="0">
              <a:solidFill>
                <a:srgbClr val="000000"/>
              </a:solidFill>
              <a:latin typeface="Arial" pitchFamily="34" charset="0"/>
              <a:cs typeface="Arial" pitchFamily="34" charset="0"/>
            </a:rPr>
            <a:t>I.  About</a:t>
          </a:r>
          <a:endParaRPr lang="en-US" sz="1100" b="0" i="0" u="none" strike="noStrike" baseline="0">
            <a:solidFill>
              <a:srgbClr val="000000"/>
            </a:solidFill>
            <a:latin typeface="Arial" pitchFamily="34" charset="0"/>
            <a:cs typeface="Arial" pitchFamily="34" charset="0"/>
          </a:endParaRPr>
        </a:p>
        <a:p>
          <a:pPr algn="l" rtl="0">
            <a:defRPr sz="1000"/>
          </a:pPr>
          <a:endParaRPr lang="en-US" sz="11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instructions in this document are specific to the ATV and Off-Highway Motorcycle template, which is intended for use by manufacturers who are submitting PLT data in accordance with 40 CFR Part 1051, Subpart D. A copy of this template should be created for each engine family for which the reporting of PLT results is required, and the results included should be cumulative (e.g., a quarter 2 submittal would include both quarter 1 and quarter 2 results).  The engine family name should be included in the submission file name. These data must be submitted for each ‘test period’. The template provides a field to indicate the associated quarter at the engine test level.</a:t>
          </a:r>
        </a:p>
        <a:p>
          <a:pPr algn="l" rtl="0">
            <a:defRPr sz="1000"/>
          </a:pPr>
          <a:r>
            <a:rPr lang="en-US" sz="1000" b="0" i="0" u="none" strike="noStrike" baseline="0">
              <a:solidFill>
                <a:srgbClr val="000000"/>
              </a:solidFill>
              <a:latin typeface="Arial" pitchFamily="34" charset="0"/>
              <a:cs typeface="Arial" pitchFamily="34" charset="0"/>
            </a:rPr>
            <a:t>  </a:t>
          </a:r>
        </a:p>
        <a:p>
          <a:pPr algn="l" rtl="0">
            <a:defRPr sz="1000"/>
          </a:pPr>
          <a:r>
            <a:rPr lang="en-US" sz="1000" b="0" i="0" u="none" strike="noStrike" baseline="0">
              <a:solidFill>
                <a:srgbClr val="000000"/>
              </a:solidFill>
              <a:latin typeface="Arial" pitchFamily="34" charset="0"/>
              <a:cs typeface="Arial" pitchFamily="34" charset="0"/>
            </a:rPr>
            <a:t>Manufacturers who have received approval for using an alternate program should contact EPA for further instructions.  The general structure of this reporting template is described below.</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primary worksheet for entering PLT data is the worksheet labeled "Submission Template". Only values in cells that are white may be modified. The green and yellow shaded cells contain either labels or calculated values.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"Notes" worksheet provides space for a manufacturer to provide any additional notes or relevant information for the engine family's PLT information.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resulting calculations, including an indication of whether the test results yield a status of Pass, Fail, or Open, are displayed in the "Calculations" worksheet.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100" b="1" i="0" u="none" strike="noStrike" baseline="0">
              <a:solidFill>
                <a:srgbClr val="000000"/>
              </a:solidFill>
              <a:latin typeface="Arial" pitchFamily="34" charset="0"/>
              <a:cs typeface="Arial" pitchFamily="34" charset="0"/>
            </a:rPr>
            <a:t>II.  General Information</a:t>
          </a:r>
          <a:endParaRPr lang="en-US" sz="1100" b="0" i="0" u="none" strike="noStrike" baseline="0">
            <a:solidFill>
              <a:srgbClr val="000000"/>
            </a:solidFill>
            <a:latin typeface="Arial" pitchFamily="34" charset="0"/>
            <a:cs typeface="Arial" pitchFamily="34" charset="0"/>
          </a:endParaRPr>
        </a:p>
        <a:p>
          <a:pPr algn="l" rtl="0">
            <a:defRPr sz="1000"/>
          </a:pPr>
          <a:endParaRPr lang="en-US" sz="11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At the top of the "Submission Template" worksheet, there are spaces to enter general information about the PLT test. These fields include: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Manufacturer name and contact information;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Engine family identifier;</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000" b="0" i="0" baseline="0">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Fuel Type;</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000" b="0" i="0" baseline="0">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mn-lt"/>
              <a:ea typeface="+mn-ea"/>
              <a:cs typeface="+mn-cs"/>
            </a:rPr>
            <a:t>● </a:t>
          </a:r>
          <a:r>
            <a:rPr lang="en-US" sz="1000" b="0" i="0" baseline="0">
              <a:latin typeface="Arial" pitchFamily="34" charset="0"/>
              <a:ea typeface="+mn-ea"/>
              <a:cs typeface="Arial" pitchFamily="34" charset="0"/>
            </a:rPr>
            <a:t>Production Period;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Projected annual production volume; and </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Indication of whether the engine family is a carry-over family. </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If an engine family is certified with carry-over emissions data, the field labeled "Is this a carry-over engine family?" should be set to "yes."  If EPA has approved a reduced sample size, the user can enter the reduced size in the field labeled "Pre-approved reduced sample size ". The first row of data entered for a carry-over engine family should be the last test results from the previous year. A test period of "1" should be entered for this row. If the engine family has been specified as a carry-over engine family, the first row in the calculations worksheet will appear in pink.</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template also provides fields for users to enter the actual production volume for the current test period as well as the previous test periods for the year. These fields appear </a:t>
          </a:r>
          <a:r>
            <a:rPr lang="en-US" sz="1000" b="0" i="0" u="sng" strike="noStrike" baseline="0">
              <a:solidFill>
                <a:srgbClr val="000000"/>
              </a:solidFill>
              <a:latin typeface="Arial" pitchFamily="34" charset="0"/>
              <a:cs typeface="Arial" pitchFamily="34" charset="0"/>
            </a:rPr>
            <a:t>after</a:t>
          </a:r>
          <a:r>
            <a:rPr lang="en-US" sz="1000" b="0" i="0" u="none" strike="noStrike" baseline="0">
              <a:solidFill>
                <a:srgbClr val="000000"/>
              </a:solidFill>
              <a:latin typeface="Arial" pitchFamily="34" charset="0"/>
              <a:cs typeface="Arial" pitchFamily="34" charset="0"/>
            </a:rPr>
            <a:t> the user has specified the test period for which the report is being submitted. A field for the number of test periods to be used in the year is also provided. Users should also provide the start and end date for each test period in the "Notes" tab.</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38100</xdr:colOff>
      <xdr:row>50</xdr:row>
      <xdr:rowOff>66675</xdr:rowOff>
    </xdr:from>
    <xdr:to>
      <xdr:col>17</xdr:col>
      <xdr:colOff>438150</xdr:colOff>
      <xdr:row>110</xdr:row>
      <xdr:rowOff>57150</xdr:rowOff>
    </xdr:to>
    <xdr:sp macro="" textlink="">
      <xdr:nvSpPr>
        <xdr:cNvPr id="7171" name="Text Box 3">
          <a:extLst>
            <a:ext uri="{FF2B5EF4-FFF2-40B4-BE49-F238E27FC236}">
              <a16:creationId xmlns:a16="http://schemas.microsoft.com/office/drawing/2014/main" id="{00000000-0008-0000-0000-0000031C0000}"/>
            </a:ext>
          </a:extLst>
        </xdr:cNvPr>
        <xdr:cNvSpPr txBox="1">
          <a:spLocks noChangeArrowheads="1"/>
        </xdr:cNvSpPr>
      </xdr:nvSpPr>
      <xdr:spPr bwMode="auto">
        <a:xfrm>
          <a:off x="209550" y="8496300"/>
          <a:ext cx="8210550" cy="9705975"/>
        </a:xfrm>
        <a:prstGeom prst="rect">
          <a:avLst/>
        </a:prstGeom>
        <a:solidFill>
          <a:srgbClr val="FFFFFF"/>
        </a:solidFill>
        <a:ln w="9525">
          <a:noFill/>
          <a:miter lim="800000"/>
          <a:headEnd/>
          <a:tailEnd/>
        </a:ln>
      </xdr:spPr>
      <xdr:txBody>
        <a:bodyPr vertOverflow="clip" wrap="square" lIns="27432" tIns="22860" rIns="0" bIns="0" anchor="t" upright="1"/>
        <a:lstStyle/>
        <a:p>
          <a:r>
            <a:rPr lang="en-US" sz="1100" b="1">
              <a:latin typeface="Arial" pitchFamily="34" charset="0"/>
              <a:ea typeface="+mn-ea"/>
              <a:cs typeface="Arial" pitchFamily="34" charset="0"/>
            </a:rPr>
            <a:t>III.  Test Results</a:t>
          </a:r>
          <a:r>
            <a:rPr lang="en-US" sz="1100">
              <a:latin typeface="Arial" pitchFamily="34" charset="0"/>
              <a:ea typeface="+mn-ea"/>
              <a:cs typeface="Arial" pitchFamily="34" charset="0"/>
            </a:rPr>
            <a:t>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PLT test results are composed of data from individual engines within the engine family being tested.  For an individual engine, there may be several test results (i.e., initial results) that need to be combined into a final result.  The user should round the initial results to the number of decimal places in the emission standard expressed to one additional significant figure.  The user should then calculate a final result by averaging these results for the engine and rounding this average, again to the number of decimal places in the emission standard expressed to one additional significant figure.  The initial and final results should then be entered into the template. Each initial result corresponding to an individual engine should be entered in its own row, in the "Initial Result" column for each relevant pollutant.  Under the column labeled "Final or Initial?" (column E), "initial" should be selected; this will gray out the "Final Result" and "Include in CumSum?" columns for each pollutant.  After all the initial results for an individual engine have been entered, the final result should be entered on the next row, in the "Final Result" column for each relevant pollutant.  Under the column labeled "Final or Initial?", "final" should be selected; this will gray out the "Initial Result" column for each pollutant. Additionally, either "yes" or "no" should be selected under the "Include in CumSum?" columns for each relevant pollutant.  The date and time entered in this row should be the date and time entered for the last initial test (which should be in the previous row). </a:t>
          </a:r>
        </a:p>
        <a:p>
          <a:pPr rtl="0"/>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In the case that there is only a single test corresponding to an individual engine, there is no need for results to be entered separately as initial and final; the test result can be entered once, on a single row, with an entry of "Final" in the "Final or Initial?" column.  When carry-over data is included, only the final result from the last engine tested the previous model year should be filled in - if multiple initial tests were performed on this engine, the initial test results should not be entered.</a:t>
          </a:r>
          <a:endParaRPr lang="en-US" sz="1000">
            <a:latin typeface="Arial" pitchFamily="34" charset="0"/>
            <a:ea typeface="+mn-ea"/>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It is important that data be entered starting in the first row (beginning in cell B34) of the "Submission Template" worksheet.  Furthermore, to ensure the accuracy of the CumSum results, the specific engine tests should be entered in the order in which they occurred and in consecutive rows.  Skipping rows will preclude accurate CumSum calculations.</a:t>
          </a:r>
          <a:endParaRPr lang="en-US" sz="1000">
            <a:latin typeface="Arial" pitchFamily="34" charset="0"/>
            <a:ea typeface="+mn-ea"/>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The following fields apply to all of the engine tests and are only filled in once:</a:t>
          </a:r>
          <a:endParaRPr lang="en-US" sz="1000">
            <a:latin typeface="Arial" pitchFamily="34" charset="0"/>
            <a:ea typeface="+mn-ea"/>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Deterioration Factor type (additive or multiplicative; applies to all parameters);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Emission Limit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Deterioration Factor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HC+NOx Emission Limit or FEL (required); </a:t>
          </a: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HC Deterioration Factor (required); and</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NOx Deterioration Factor (required).</a:t>
          </a:r>
        </a:p>
        <a:p>
          <a:pPr rtl="0"/>
          <a:endParaRPr lang="en-US" sz="1000" b="0" i="0" baseline="0">
            <a:latin typeface="Arial" pitchFamily="34" charset="0"/>
            <a:ea typeface="+mn-ea"/>
            <a:cs typeface="Arial" pitchFamily="34" charset="0"/>
          </a:endParaRPr>
        </a:p>
        <a:p>
          <a:pPr rtl="0"/>
          <a:r>
            <a:rPr lang="en-US" sz="1000" b="0" i="0" u="none" strike="noStrike" baseline="0">
              <a:solidFill>
                <a:srgbClr val="000000"/>
              </a:solidFill>
              <a:latin typeface="Arial" pitchFamily="34" charset="0"/>
              <a:cs typeface="Arial" pitchFamily="34" charset="0"/>
            </a:rPr>
            <a:t>The following data fields are available for each engine test.  Fields that are required for valid CumSum calculations are indicated.  The official reporting requirements can be found in </a:t>
          </a:r>
          <a:r>
            <a:rPr lang="en-US" sz="1000" b="0" i="0" baseline="0">
              <a:latin typeface="Arial" pitchFamily="34" charset="0"/>
              <a:ea typeface="+mn-ea"/>
              <a:cs typeface="Arial" pitchFamily="34" charset="0"/>
            </a:rPr>
            <a:t> 40 CFR Part 1051.345(a).</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Number (required); this should be numeric and sequential;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Date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Time;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Period;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Engine ID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Build Date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Service Hours Accumulation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Service Hours Location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Initial Result (required; should only be filled in if "Final or Initial" is equal to "initial");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Initial Rounded Result (automatically filled in based on CO Initial Result);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Final Result (required; based on one or more Initial Result; should only be filled in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Final Deteriorated Result (automatically filled in based on CO Final Result and the CO Deterioration Factor);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Include CO result in CumSum? Indicator (required; should only be specified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xdr:txBody>
    </xdr:sp>
    <xdr:clientData/>
  </xdr:twoCellAnchor>
  <xdr:twoCellAnchor editAs="oneCell">
    <xdr:from>
      <xdr:col>2</xdr:col>
      <xdr:colOff>419100</xdr:colOff>
      <xdr:row>0</xdr:row>
      <xdr:rowOff>28575</xdr:rowOff>
    </xdr:from>
    <xdr:to>
      <xdr:col>4</xdr:col>
      <xdr:colOff>457200</xdr:colOff>
      <xdr:row>5</xdr:row>
      <xdr:rowOff>47625</xdr:rowOff>
    </xdr:to>
    <xdr:pic>
      <xdr:nvPicPr>
        <xdr:cNvPr id="11140" name="Picture 1" descr="epa_seal_small_trim">
          <a:extLst>
            <a:ext uri="{FF2B5EF4-FFF2-40B4-BE49-F238E27FC236}">
              <a16:creationId xmlns:a16="http://schemas.microsoft.com/office/drawing/2014/main" id="{00000000-0008-0000-0000-0000842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5" y="28575"/>
          <a:ext cx="10096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109</xdr:row>
      <xdr:rowOff>133350</xdr:rowOff>
    </xdr:from>
    <xdr:to>
      <xdr:col>17</xdr:col>
      <xdr:colOff>428625</xdr:colOff>
      <xdr:row>185</xdr:row>
      <xdr:rowOff>19049</xdr:rowOff>
    </xdr:to>
    <xdr:sp macro="" textlink="">
      <xdr:nvSpPr>
        <xdr:cNvPr id="7173" name="Text Box 5">
          <a:extLst>
            <a:ext uri="{FF2B5EF4-FFF2-40B4-BE49-F238E27FC236}">
              <a16:creationId xmlns:a16="http://schemas.microsoft.com/office/drawing/2014/main" id="{00000000-0008-0000-0000-0000051C0000}"/>
            </a:ext>
          </a:extLst>
        </xdr:cNvPr>
        <xdr:cNvSpPr txBox="1">
          <a:spLocks noChangeArrowheads="1"/>
        </xdr:cNvSpPr>
      </xdr:nvSpPr>
      <xdr:spPr bwMode="auto">
        <a:xfrm>
          <a:off x="19050" y="18116550"/>
          <a:ext cx="8181975" cy="12191999"/>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1100"/>
            </a:lnSpc>
            <a:defRPr sz="1000"/>
          </a:pPr>
          <a:endParaRPr lang="en-US" sz="1000" b="1" i="0" u="none" strike="noStrike" baseline="0">
            <a:solidFill>
              <a:srgbClr val="000000"/>
            </a:solidFill>
            <a:latin typeface="Arial"/>
            <a:cs typeface="Arial"/>
          </a:endParaRPr>
        </a:p>
        <a:p>
          <a:r>
            <a:rPr lang="en-US" sz="1000">
              <a:latin typeface="Arial" pitchFamily="34" charset="0"/>
              <a:ea typeface="+mn-ea"/>
              <a:cs typeface="Arial" pitchFamily="34" charset="0"/>
            </a:rPr>
            <a:t>● HC Initial Result (required; should only be filled in if "Final or Initial" is equal to "initial");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HC Initial Rounded Result (automatically filled in based on HC Initial Result);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HC Final Result (required; based on one or more Initial Result; should only be filled in if "Final or Initial" is equal to "final");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HC Final Deteriorated Result (automatically filled in based on HC Final Result and the HC Deterioration Factor);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Include HC result in CumSum? Indicator (required; should only be specified if "Final or Initial" is equal to "final");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NOx Initial Result (required; should only be filled in if "Final or Initial" is equal to "Initial");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NOx Initial Rounded Result (automatically filled in based on NOx Initial Result);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NOx Final Result (required; based on one or more Initial Result; should only be filled in if "Final or Initial" is equal to "final");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NOx Final Deteriorated Result (automatically filled in based on NOx Final Result and the NOx Deterioration Factor);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Include NOx result in CumSum? Indicator (required; should only be specified if "Final or Initial" is equal to "initial");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Test Location;</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Test Contact;</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Invalid Test Indicator (required -- must be "yes" if test is declared invalid).  The template will not allow a test to be marked as invalid if the "Include in CumSum?" field  has been set to "yes" for any of the parameters;</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Invalid Reason;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Failure Reason;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Remedy;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Repairs; and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Test Comments. </a:t>
          </a:r>
        </a:p>
        <a:p>
          <a:pPr algn="l" rtl="0">
            <a:lnSpc>
              <a:spcPts val="1100"/>
            </a:lnSpc>
            <a:defRPr sz="1000"/>
          </a:pPr>
          <a:endParaRPr lang="en-US" sz="1050" b="1" i="0" u="none" strike="noStrike" baseline="0">
            <a:solidFill>
              <a:srgbClr val="000000"/>
            </a:solidFill>
            <a:latin typeface="Arial"/>
            <a:cs typeface="Arial"/>
          </a:endParaRPr>
        </a:p>
        <a:p>
          <a:pPr algn="l" rtl="0">
            <a:lnSpc>
              <a:spcPts val="1100"/>
            </a:lnSpc>
            <a:defRPr sz="1000"/>
          </a:pPr>
          <a:endParaRPr lang="en-US" sz="1100" b="1" i="0" u="none" strike="noStrike" baseline="0">
            <a:solidFill>
              <a:srgbClr val="000000"/>
            </a:solidFill>
            <a:latin typeface="Arial"/>
            <a:cs typeface="Arial"/>
          </a:endParaRPr>
        </a:p>
        <a:p>
          <a:pPr algn="l" rtl="0">
            <a:lnSpc>
              <a:spcPts val="1100"/>
            </a:lnSpc>
            <a:defRPr sz="1000"/>
          </a:pPr>
          <a:r>
            <a:rPr lang="en-US" sz="1100" b="1" i="0" u="none" strike="noStrike" baseline="0">
              <a:solidFill>
                <a:srgbClr val="000000"/>
              </a:solidFill>
              <a:latin typeface="Arial"/>
              <a:cs typeface="Arial"/>
            </a:rPr>
            <a:t>IV.  Test Status </a:t>
          </a:r>
          <a:endParaRPr lang="en-US" sz="11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r>
            <a:rPr lang="en-US" sz="1000" b="0" i="0" u="none" strike="noStrike" baseline="0">
              <a:solidFill>
                <a:srgbClr val="000000"/>
              </a:solidFill>
              <a:latin typeface="Arial"/>
              <a:cs typeface="Arial"/>
            </a:rPr>
            <a:t>The "Calculations" worksheet checks the data that is entered and attempts to determine the current status of the PLT test.  The test will appear to be in exactly one of three possible statuses -- FAIL, PASS, or OPEN.</a:t>
          </a:r>
        </a:p>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r>
            <a:rPr lang="en-US" sz="1000" b="0" i="0" u="none" strike="noStrike" baseline="0">
              <a:solidFill>
                <a:srgbClr val="000000"/>
              </a:solidFill>
              <a:latin typeface="Arial"/>
              <a:cs typeface="Arial"/>
            </a:rPr>
            <a:t>● FAIL:  The PLT Test will be in a failing status if, for one or more parameter, there are consecutive engine tests in which the calculated CumSum statistic exceeds the calculated Action Limit value.  Once a test has reached a fail status, subsequent tests will not change it. </a:t>
          </a:r>
        </a:p>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r>
            <a:rPr lang="en-US" sz="1000" b="0" i="0" u="none" strike="noStrike" baseline="0">
              <a:solidFill>
                <a:srgbClr val="000000"/>
              </a:solidFill>
              <a:latin typeface="Arial"/>
              <a:cs typeface="Arial"/>
            </a:rPr>
            <a:t>● PASS:  The PLT Test will be a passing status if, for all required parameters, the actual number of included engine tests (n) is greater than or equal to the required test sample size (N), and for all required parameters, the mean result is less than or equal to the provided emission limit or FEL.  </a:t>
          </a:r>
          <a:r>
            <a:rPr lang="en-US" sz="1000" b="0" i="0" baseline="0">
              <a:latin typeface="Arial" pitchFamily="34" charset="0"/>
              <a:ea typeface="+mn-ea"/>
              <a:cs typeface="Arial" pitchFamily="34" charset="0"/>
            </a:rPr>
            <a:t>Please note that even if a passing status is achieved, there may be additional requirements for the number of tests required each test period. </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OPEN:  The PLT Test will remain in an open status if it has not yet reached a fail or pass status.</a:t>
          </a:r>
        </a:p>
        <a:p>
          <a:pPr algn="l" rtl="0">
            <a:defRPr sz="1000"/>
          </a:pPr>
          <a:endParaRPr lang="en-US" sz="1050" b="0"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V.  Troubleshooting</a:t>
          </a:r>
          <a:endParaRPr lang="en-US" sz="1100" b="0" i="0" u="none" strike="noStrike" baseline="0">
            <a:solidFill>
              <a:srgbClr val="000000"/>
            </a:solidFill>
            <a:latin typeface="Arial"/>
            <a:cs typeface="Arial"/>
          </a:endParaRP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a:t>
          </a:r>
          <a:r>
            <a:rPr lang="en-US" sz="1000" b="0" i="0" u="none" strike="noStrike" baseline="0">
              <a:solidFill>
                <a:srgbClr val="000000"/>
              </a:solidFill>
              <a:latin typeface="Arial"/>
              <a:cs typeface="Arial"/>
            </a:rPr>
            <a:t>If there are odd or unexpected results in the "Calculations" worksheet, the following should be checked: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required parameter, has a standard or FEL been entered?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required parameter, has a deterioration factor been entered and specified as either additive or multiplicative?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Have all engine tests been entered sequentially without skipping rows?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this has been indicated as a carry-over engine family, has the final result from the last engine tested the previous model year been entered as the first entry in the worksheet, with a test period of "1"?</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this has been indicated as a carry-over engine family, has a reduced sample size been entered?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row where the "Final or Initial?" column equals "final", has the final result been entered, and has it been specified whether or not the test is to be included in CumSum, for each relevant parameter?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there are any rows where the "Final or Initial?" column equals "initial", has data mistakenly been entered in the "Final Result" columns for these rows?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Has an included test inadvertently been marked as Invalid?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All parameters must continue to be tested until all have met their sample size requirement (N).  A parameter that has reached PASS status must continue to have its test results entered; however, these tests need not be entered in the CumSum calculation for that parameter.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Has a low Projected Annual Production mistakenly been entered?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Have the number of test periods been specified?</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lnSpc>
              <a:spcPts val="1300"/>
            </a:lnSpc>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100541</xdr:colOff>
      <xdr:row>0</xdr:row>
      <xdr:rowOff>124883</xdr:rowOff>
    </xdr:from>
    <xdr:to>
      <xdr:col>6</xdr:col>
      <xdr:colOff>190463</xdr:colOff>
      <xdr:row>6</xdr:row>
      <xdr:rowOff>19050</xdr:rowOff>
    </xdr:to>
    <xdr:pic>
      <xdr:nvPicPr>
        <xdr:cNvPr id="11292" name="Picture 1" descr="epa_seal_small_trim">
          <a:extLst>
            <a:ext uri="{FF2B5EF4-FFF2-40B4-BE49-F238E27FC236}">
              <a16:creationId xmlns:a16="http://schemas.microsoft.com/office/drawing/2014/main" id="{00000000-0008-0000-0100-00001C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6041" y="124883"/>
          <a:ext cx="114825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0</xdr:colOff>
      <xdr:row>12</xdr:row>
      <xdr:rowOff>0</xdr:rowOff>
    </xdr:from>
    <xdr:to>
      <xdr:col>31</xdr:col>
      <xdr:colOff>879264</xdr:colOff>
      <xdr:row>18</xdr:row>
      <xdr:rowOff>58844</xdr:rowOff>
    </xdr:to>
    <xdr:sp macro="" textlink="">
      <xdr:nvSpPr>
        <xdr:cNvPr id="4" name="Text Box 922">
          <a:extLst>
            <a:ext uri="{FF2B5EF4-FFF2-40B4-BE49-F238E27FC236}">
              <a16:creationId xmlns:a16="http://schemas.microsoft.com/office/drawing/2014/main" id="{41BC2247-9872-4A33-AFF1-9F8AAED2352F}"/>
            </a:ext>
          </a:extLst>
        </xdr:cNvPr>
        <xdr:cNvSpPr txBox="1">
          <a:spLocks noChangeArrowheads="1"/>
        </xdr:cNvSpPr>
      </xdr:nvSpPr>
      <xdr:spPr bwMode="auto">
        <a:xfrm>
          <a:off x="23420917" y="2275417"/>
          <a:ext cx="1725930" cy="1032510"/>
        </a:xfrm>
        <a:prstGeom prst="rect">
          <a:avLst/>
        </a:prstGeom>
        <a:solidFill>
          <a:srgbClr val="C0C0C0"/>
        </a:solidFill>
        <a:ln w="19050">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ysClr val="windowText" lastClr="000000"/>
              </a:solidFill>
              <a:latin typeface="Arial"/>
              <a:cs typeface="Arial"/>
            </a:rPr>
            <a:t>October 31, 2022 </a:t>
          </a:r>
        </a:p>
        <a:p>
          <a:pPr algn="ctr" rtl="0">
            <a:defRPr sz="1000"/>
          </a:pPr>
          <a:r>
            <a:rPr lang="en-US" sz="800" b="0" i="0" u="none" strike="noStrike" baseline="0">
              <a:solidFill>
                <a:srgbClr val="000000"/>
              </a:solidFill>
              <a:latin typeface="Arial"/>
              <a:cs typeface="Arial"/>
            </a:rPr>
            <a:t>EPA Form</a:t>
          </a:r>
          <a:r>
            <a:rPr lang="en-US" sz="800" b="0" i="0" u="none" strike="noStrike" baseline="0">
              <a:solidFill>
                <a:sysClr val="windowText" lastClr="000000"/>
              </a:solidFill>
              <a:latin typeface="Arial"/>
              <a:cs typeface="Arial"/>
            </a:rPr>
            <a:t> 5900-461</a:t>
          </a:r>
          <a:endParaRPr lang="en-US" sz="800" b="0" i="0" u="none" strike="noStrike" baseline="0">
            <a:solidFill>
              <a:srgbClr val="FF0000"/>
            </a:solidFill>
            <a:latin typeface="Arial"/>
            <a:cs typeface="Arial"/>
          </a:endParaRPr>
        </a:p>
        <a:p>
          <a:pPr algn="ctr" rtl="0">
            <a:defRPr sz="1000"/>
          </a:pPr>
          <a:endParaRPr lang="en-US" sz="8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99172</xdr:colOff>
      <xdr:row>0</xdr:row>
      <xdr:rowOff>39781</xdr:rowOff>
    </xdr:from>
    <xdr:to>
      <xdr:col>4</xdr:col>
      <xdr:colOff>150159</xdr:colOff>
      <xdr:row>6</xdr:row>
      <xdr:rowOff>100292</xdr:rowOff>
    </xdr:to>
    <xdr:pic>
      <xdr:nvPicPr>
        <xdr:cNvPr id="10027" name="Picture 1" descr="epa_seal_small_trim">
          <a:extLst>
            <a:ext uri="{FF2B5EF4-FFF2-40B4-BE49-F238E27FC236}">
              <a16:creationId xmlns:a16="http://schemas.microsoft.com/office/drawing/2014/main" id="{00000000-0008-0000-0200-00002B2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3084" y="39781"/>
          <a:ext cx="1328458" cy="1326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66675</xdr:colOff>
      <xdr:row>0</xdr:row>
      <xdr:rowOff>38100</xdr:rowOff>
    </xdr:from>
    <xdr:to>
      <xdr:col>3</xdr:col>
      <xdr:colOff>428625</xdr:colOff>
      <xdr:row>5</xdr:row>
      <xdr:rowOff>19050</xdr:rowOff>
    </xdr:to>
    <xdr:pic>
      <xdr:nvPicPr>
        <xdr:cNvPr id="8962" name="Picture 1" descr="epa_seal_small_trim">
          <a:extLst>
            <a:ext uri="{FF2B5EF4-FFF2-40B4-BE49-F238E27FC236}">
              <a16:creationId xmlns:a16="http://schemas.microsoft.com/office/drawing/2014/main" id="{00000000-0008-0000-0300-00000223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38100"/>
          <a:ext cx="9715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95"/>
  <sheetViews>
    <sheetView showGridLines="0" topLeftCell="A126" zoomScaleNormal="100" workbookViewId="0">
      <selection activeCell="T126" sqref="T126"/>
    </sheetView>
  </sheetViews>
  <sheetFormatPr defaultColWidth="9.140625" defaultRowHeight="12.75" x14ac:dyDescent="0.2"/>
  <cols>
    <col min="1" max="1" width="2.5703125" style="231" customWidth="1"/>
    <col min="2" max="15" width="7.28515625" style="231" customWidth="1"/>
    <col min="16" max="16" width="7.85546875" style="231" customWidth="1"/>
    <col min="17" max="18" width="7.28515625" style="231" customWidth="1"/>
    <col min="19" max="19" width="6.28515625" style="231" customWidth="1"/>
    <col min="20" max="16384" width="9.140625" style="231"/>
  </cols>
  <sheetData>
    <row r="1" spans="1:19" s="63" customFormat="1" ht="11.25" x14ac:dyDescent="0.2">
      <c r="A1" s="64"/>
      <c r="B1" s="64"/>
      <c r="C1" s="64"/>
      <c r="D1" s="64"/>
      <c r="E1" s="64"/>
      <c r="F1" s="64"/>
      <c r="G1" s="64"/>
      <c r="H1" s="64"/>
      <c r="I1" s="64"/>
      <c r="J1" s="64"/>
      <c r="K1" s="64"/>
      <c r="L1" s="64"/>
      <c r="M1" s="64"/>
      <c r="N1" s="64"/>
      <c r="O1" s="64"/>
      <c r="P1" s="64"/>
      <c r="Q1" s="64"/>
      <c r="R1" s="64"/>
      <c r="S1" s="64"/>
    </row>
    <row r="2" spans="1:19" s="63" customFormat="1" ht="17.45" customHeight="1" x14ac:dyDescent="0.25">
      <c r="A2" s="64"/>
      <c r="B2" s="308" t="s">
        <v>135</v>
      </c>
      <c r="C2" s="308"/>
      <c r="D2" s="308"/>
      <c r="E2" s="308"/>
      <c r="F2" s="308"/>
      <c r="G2" s="308"/>
      <c r="H2" s="308"/>
      <c r="I2" s="308"/>
      <c r="J2" s="308"/>
      <c r="K2" s="308"/>
      <c r="L2" s="308"/>
      <c r="M2" s="308"/>
      <c r="N2" s="308"/>
      <c r="O2" s="308"/>
      <c r="P2" s="308"/>
      <c r="Q2" s="308"/>
      <c r="R2" s="308"/>
      <c r="S2" s="64"/>
    </row>
    <row r="3" spans="1:19" s="63" customFormat="1" ht="20.25" x14ac:dyDescent="0.3">
      <c r="A3" s="64"/>
      <c r="B3" s="309" t="s">
        <v>146</v>
      </c>
      <c r="C3" s="309"/>
      <c r="D3" s="309"/>
      <c r="E3" s="309"/>
      <c r="F3" s="309"/>
      <c r="G3" s="309"/>
      <c r="H3" s="309"/>
      <c r="I3" s="309"/>
      <c r="J3" s="309"/>
      <c r="K3" s="309"/>
      <c r="L3" s="309"/>
      <c r="M3" s="309"/>
      <c r="N3" s="309"/>
      <c r="O3" s="309"/>
      <c r="P3" s="309"/>
      <c r="Q3" s="309"/>
      <c r="R3" s="309"/>
      <c r="S3" s="64"/>
    </row>
    <row r="4" spans="1:19" s="63" customFormat="1" ht="19.5" customHeight="1" x14ac:dyDescent="0.25">
      <c r="A4" s="64"/>
      <c r="B4" s="308" t="s">
        <v>136</v>
      </c>
      <c r="C4" s="308"/>
      <c r="D4" s="308"/>
      <c r="E4" s="308"/>
      <c r="F4" s="308"/>
      <c r="G4" s="308"/>
      <c r="H4" s="308"/>
      <c r="I4" s="308"/>
      <c r="J4" s="308"/>
      <c r="K4" s="308"/>
      <c r="L4" s="308"/>
      <c r="M4" s="308"/>
      <c r="N4" s="308"/>
      <c r="O4" s="308"/>
      <c r="P4" s="308"/>
      <c r="Q4" s="308"/>
      <c r="R4" s="308"/>
      <c r="S4" s="64"/>
    </row>
    <row r="5" spans="1:19" s="63" customFormat="1" ht="10.15" customHeight="1" x14ac:dyDescent="0.2">
      <c r="A5" s="64"/>
      <c r="B5" s="64"/>
      <c r="C5" s="64"/>
      <c r="D5" s="64"/>
      <c r="E5" s="64"/>
      <c r="F5" s="64"/>
      <c r="G5" s="64"/>
      <c r="H5" s="64"/>
      <c r="I5" s="64"/>
      <c r="J5" s="64"/>
      <c r="K5" s="64"/>
      <c r="L5" s="64"/>
      <c r="M5" s="64"/>
      <c r="N5" s="64"/>
      <c r="O5" s="64"/>
      <c r="P5" s="64"/>
      <c r="Q5" s="64"/>
      <c r="R5" s="64"/>
      <c r="S5" s="64"/>
    </row>
    <row r="6" spans="1:19" s="63" customFormat="1" ht="19.5" customHeight="1" x14ac:dyDescent="0.3">
      <c r="A6" s="64"/>
      <c r="B6" s="310" t="s">
        <v>211</v>
      </c>
      <c r="C6" s="310"/>
      <c r="D6" s="310"/>
      <c r="E6" s="310"/>
      <c r="F6" s="310"/>
      <c r="G6" s="310"/>
      <c r="H6" s="310"/>
      <c r="I6" s="310"/>
      <c r="J6" s="310"/>
      <c r="K6" s="310"/>
      <c r="L6" s="310"/>
      <c r="M6" s="310"/>
      <c r="N6" s="310"/>
      <c r="O6" s="310"/>
      <c r="P6" s="310"/>
      <c r="Q6" s="310"/>
      <c r="R6" s="310"/>
      <c r="S6" s="64"/>
    </row>
    <row r="7" spans="1:19" s="63" customFormat="1" ht="19.5" customHeight="1" x14ac:dyDescent="0.2">
      <c r="A7" s="64"/>
      <c r="B7" s="311" t="s">
        <v>216</v>
      </c>
      <c r="C7" s="311"/>
      <c r="D7" s="311"/>
      <c r="E7" s="311"/>
      <c r="F7" s="311"/>
      <c r="G7" s="311"/>
      <c r="H7" s="311"/>
      <c r="I7" s="311"/>
      <c r="J7" s="311"/>
      <c r="K7" s="311"/>
      <c r="L7" s="311"/>
      <c r="M7" s="311"/>
      <c r="N7" s="311"/>
      <c r="O7" s="311"/>
      <c r="P7" s="311"/>
      <c r="Q7" s="311"/>
      <c r="R7" s="311"/>
      <c r="S7" s="64"/>
    </row>
    <row r="8" spans="1:19" s="65" customFormat="1" ht="6" customHeight="1" x14ac:dyDescent="0.2">
      <c r="A8" s="66"/>
      <c r="B8" s="66"/>
      <c r="C8" s="66"/>
      <c r="D8" s="66"/>
      <c r="E8" s="66"/>
      <c r="F8" s="66"/>
      <c r="G8" s="66"/>
      <c r="H8" s="66"/>
      <c r="I8" s="66"/>
      <c r="J8" s="66"/>
      <c r="K8" s="66"/>
      <c r="L8" s="66"/>
      <c r="M8" s="66"/>
      <c r="N8" s="66"/>
      <c r="O8" s="66"/>
      <c r="P8" s="66"/>
      <c r="Q8" s="66"/>
      <c r="R8" s="66"/>
      <c r="S8" s="66"/>
    </row>
    <row r="9" spans="1:19" s="63" customFormat="1" ht="18" x14ac:dyDescent="0.25">
      <c r="A9" s="68"/>
      <c r="B9" s="67" t="s">
        <v>139</v>
      </c>
      <c r="C9" s="68"/>
      <c r="D9" s="68"/>
      <c r="E9" s="69"/>
      <c r="F9" s="70"/>
      <c r="G9" s="70"/>
      <c r="H9" s="71"/>
      <c r="I9" s="70"/>
      <c r="J9" s="70"/>
      <c r="K9" s="70"/>
      <c r="L9" s="70"/>
      <c r="M9" s="70"/>
      <c r="N9" s="70"/>
      <c r="O9" s="70"/>
      <c r="P9" s="70"/>
      <c r="Q9" s="70"/>
      <c r="R9" s="70"/>
      <c r="S9" s="70"/>
    </row>
    <row r="10" spans="1:19" x14ac:dyDescent="0.2">
      <c r="A10" s="66"/>
      <c r="B10" s="66"/>
      <c r="C10" s="66"/>
      <c r="D10" s="66"/>
      <c r="E10" s="66"/>
      <c r="F10" s="66"/>
      <c r="G10" s="66"/>
      <c r="H10" s="66"/>
      <c r="I10" s="66"/>
      <c r="J10" s="66"/>
      <c r="K10" s="66"/>
      <c r="L10" s="66"/>
      <c r="M10" s="66"/>
      <c r="N10" s="66"/>
      <c r="O10" s="66"/>
      <c r="P10" s="66"/>
      <c r="Q10" s="66"/>
      <c r="R10" s="66"/>
      <c r="S10" s="66"/>
    </row>
    <row r="11" spans="1:19" x14ac:dyDescent="0.2">
      <c r="A11" s="66"/>
      <c r="B11" s="66"/>
      <c r="C11" s="66"/>
      <c r="D11" s="66"/>
      <c r="E11" s="66"/>
      <c r="F11" s="66"/>
      <c r="G11" s="66"/>
      <c r="H11" s="66"/>
      <c r="I11" s="66"/>
      <c r="J11" s="66"/>
      <c r="K11" s="66"/>
      <c r="L11" s="66"/>
      <c r="M11" s="66"/>
      <c r="N11" s="66"/>
      <c r="O11" s="66"/>
      <c r="P11" s="66"/>
      <c r="Q11" s="66"/>
      <c r="R11" s="66"/>
      <c r="S11" s="66"/>
    </row>
    <row r="12" spans="1:19" x14ac:dyDescent="0.2">
      <c r="A12" s="66"/>
      <c r="B12" s="66"/>
      <c r="C12" s="66"/>
      <c r="D12" s="66"/>
      <c r="E12" s="66"/>
      <c r="F12" s="66"/>
      <c r="G12" s="66"/>
      <c r="H12" s="66"/>
      <c r="I12" s="66"/>
      <c r="J12" s="66"/>
      <c r="K12" s="66"/>
      <c r="L12" s="66"/>
      <c r="M12" s="66"/>
      <c r="N12" s="66"/>
      <c r="O12" s="66"/>
      <c r="P12" s="66"/>
      <c r="Q12" s="66"/>
      <c r="R12" s="66"/>
      <c r="S12" s="66"/>
    </row>
    <row r="13" spans="1:19" x14ac:dyDescent="0.2">
      <c r="A13" s="66"/>
      <c r="B13" s="66"/>
      <c r="C13" s="66"/>
      <c r="D13" s="66"/>
      <c r="E13" s="66"/>
      <c r="F13" s="66"/>
      <c r="G13" s="66"/>
      <c r="H13" s="66"/>
      <c r="I13" s="66"/>
      <c r="J13" s="66"/>
      <c r="K13" s="66"/>
      <c r="L13" s="66"/>
      <c r="M13" s="66"/>
      <c r="N13" s="66"/>
      <c r="O13" s="66"/>
      <c r="P13" s="66"/>
      <c r="Q13" s="66"/>
      <c r="R13" s="66"/>
      <c r="S13" s="66"/>
    </row>
    <row r="14" spans="1:19" x14ac:dyDescent="0.2">
      <c r="A14" s="66"/>
      <c r="B14" s="66"/>
      <c r="C14" s="66"/>
      <c r="D14" s="66"/>
      <c r="E14" s="66"/>
      <c r="F14" s="66"/>
      <c r="G14" s="66"/>
      <c r="H14" s="66"/>
      <c r="I14" s="66"/>
      <c r="J14" s="66"/>
      <c r="K14" s="66"/>
      <c r="L14" s="66"/>
      <c r="M14" s="66"/>
      <c r="N14" s="66"/>
      <c r="O14" s="66"/>
      <c r="P14" s="66"/>
      <c r="Q14" s="66"/>
      <c r="R14" s="66"/>
      <c r="S14" s="66"/>
    </row>
    <row r="15" spans="1:19" x14ac:dyDescent="0.2">
      <c r="A15" s="66"/>
      <c r="B15" s="66"/>
      <c r="C15" s="66"/>
      <c r="D15" s="66"/>
      <c r="E15" s="66"/>
      <c r="F15" s="66"/>
      <c r="G15" s="66"/>
      <c r="H15" s="66"/>
      <c r="I15" s="66"/>
      <c r="J15" s="66"/>
      <c r="K15" s="66"/>
      <c r="L15" s="66"/>
      <c r="M15" s="66"/>
      <c r="N15" s="66"/>
      <c r="O15" s="66"/>
      <c r="P15" s="66"/>
      <c r="Q15" s="66"/>
      <c r="R15" s="66"/>
      <c r="S15" s="66"/>
    </row>
    <row r="16" spans="1:19" x14ac:dyDescent="0.2">
      <c r="A16" s="66"/>
      <c r="B16" s="66"/>
      <c r="C16" s="66"/>
      <c r="D16" s="66"/>
      <c r="E16" s="66"/>
      <c r="F16" s="66"/>
      <c r="G16" s="66"/>
      <c r="H16" s="66"/>
      <c r="I16" s="66"/>
      <c r="J16" s="66"/>
      <c r="K16" s="66"/>
      <c r="L16" s="66"/>
      <c r="M16" s="66"/>
      <c r="N16" s="66"/>
      <c r="O16" s="66"/>
      <c r="P16" s="66"/>
      <c r="Q16" s="66"/>
      <c r="R16" s="66"/>
      <c r="S16" s="66"/>
    </row>
    <row r="17" spans="1:19" x14ac:dyDescent="0.2">
      <c r="A17" s="66"/>
      <c r="B17" s="66"/>
      <c r="C17" s="66"/>
      <c r="D17" s="66"/>
      <c r="E17" s="66"/>
      <c r="F17" s="66"/>
      <c r="G17" s="66"/>
      <c r="H17" s="66"/>
      <c r="I17" s="66"/>
      <c r="J17" s="66"/>
      <c r="K17" s="66"/>
      <c r="L17" s="66"/>
      <c r="M17" s="66"/>
      <c r="N17" s="66"/>
      <c r="O17" s="66"/>
      <c r="P17" s="66"/>
      <c r="Q17" s="66"/>
      <c r="R17" s="66"/>
      <c r="S17" s="66"/>
    </row>
    <row r="18" spans="1:19" x14ac:dyDescent="0.2">
      <c r="A18" s="66"/>
      <c r="B18" s="66"/>
      <c r="C18" s="66"/>
      <c r="D18" s="66"/>
      <c r="E18" s="66"/>
      <c r="F18" s="66"/>
      <c r="G18" s="66"/>
      <c r="H18" s="66"/>
      <c r="I18" s="66"/>
      <c r="J18" s="66"/>
      <c r="K18" s="66"/>
      <c r="L18" s="66"/>
      <c r="M18" s="66"/>
      <c r="N18" s="66"/>
      <c r="O18" s="66"/>
      <c r="P18" s="66"/>
      <c r="Q18" s="66"/>
      <c r="R18" s="66"/>
      <c r="S18" s="66"/>
    </row>
    <row r="19" spans="1:19" x14ac:dyDescent="0.2">
      <c r="A19" s="66"/>
      <c r="B19" s="66"/>
      <c r="C19" s="66"/>
      <c r="D19" s="66"/>
      <c r="E19" s="66"/>
      <c r="F19" s="66"/>
      <c r="G19" s="66"/>
      <c r="H19" s="66"/>
      <c r="I19" s="66"/>
      <c r="J19" s="66"/>
      <c r="K19" s="66"/>
      <c r="L19" s="66"/>
      <c r="M19" s="66"/>
      <c r="N19" s="66"/>
      <c r="O19" s="66"/>
      <c r="P19" s="66"/>
      <c r="Q19" s="66"/>
      <c r="R19" s="66"/>
      <c r="S19" s="66"/>
    </row>
    <row r="20" spans="1:19" x14ac:dyDescent="0.2">
      <c r="A20" s="66"/>
      <c r="B20" s="66"/>
      <c r="C20" s="66"/>
      <c r="D20" s="66"/>
      <c r="E20" s="66"/>
      <c r="F20" s="66"/>
      <c r="G20" s="66"/>
      <c r="H20" s="66"/>
      <c r="I20" s="66"/>
      <c r="J20" s="66"/>
      <c r="K20" s="66"/>
      <c r="L20" s="66"/>
      <c r="M20" s="66"/>
      <c r="N20" s="66"/>
      <c r="O20" s="66"/>
      <c r="P20" s="66"/>
      <c r="Q20" s="66"/>
      <c r="R20" s="66"/>
      <c r="S20" s="66"/>
    </row>
    <row r="21" spans="1:19" x14ac:dyDescent="0.2">
      <c r="A21" s="66"/>
      <c r="B21" s="66"/>
      <c r="C21" s="66"/>
      <c r="D21" s="66"/>
      <c r="E21" s="66"/>
      <c r="F21" s="66"/>
      <c r="G21" s="66"/>
      <c r="H21" s="66"/>
      <c r="I21" s="66"/>
      <c r="J21" s="66"/>
      <c r="K21" s="66"/>
      <c r="L21" s="66"/>
      <c r="M21" s="66"/>
      <c r="N21" s="66"/>
      <c r="O21" s="66"/>
      <c r="P21" s="66"/>
      <c r="Q21" s="66"/>
      <c r="R21" s="66"/>
      <c r="S21" s="66"/>
    </row>
    <row r="22" spans="1:19" x14ac:dyDescent="0.2">
      <c r="A22" s="66"/>
      <c r="B22" s="66"/>
      <c r="C22" s="66"/>
      <c r="D22" s="66"/>
      <c r="E22" s="66"/>
      <c r="F22" s="66"/>
      <c r="G22" s="66"/>
      <c r="H22" s="66"/>
      <c r="I22" s="66"/>
      <c r="J22" s="66"/>
      <c r="K22" s="66"/>
      <c r="L22" s="66"/>
      <c r="M22" s="66"/>
      <c r="N22" s="66"/>
      <c r="O22" s="66"/>
      <c r="P22" s="66"/>
      <c r="Q22" s="66"/>
      <c r="R22" s="66"/>
      <c r="S22" s="66"/>
    </row>
    <row r="23" spans="1:19" x14ac:dyDescent="0.2">
      <c r="A23" s="66"/>
      <c r="B23" s="66"/>
      <c r="C23" s="66"/>
      <c r="D23" s="66"/>
      <c r="E23" s="66"/>
      <c r="F23" s="66"/>
      <c r="G23" s="66"/>
      <c r="H23" s="66"/>
      <c r="I23" s="66"/>
      <c r="J23" s="66"/>
      <c r="K23" s="66"/>
      <c r="L23" s="66"/>
      <c r="M23" s="66"/>
      <c r="N23" s="66"/>
      <c r="O23" s="66"/>
      <c r="P23" s="66"/>
      <c r="Q23" s="66"/>
      <c r="R23" s="66"/>
      <c r="S23" s="66"/>
    </row>
    <row r="24" spans="1:19" x14ac:dyDescent="0.2">
      <c r="A24" s="66"/>
      <c r="B24" s="66"/>
      <c r="C24" s="66"/>
      <c r="D24" s="66"/>
      <c r="E24" s="66"/>
      <c r="F24" s="66"/>
      <c r="G24" s="66"/>
      <c r="H24" s="66"/>
      <c r="I24" s="66"/>
      <c r="J24" s="66"/>
      <c r="K24" s="66"/>
      <c r="L24" s="66"/>
      <c r="M24" s="66"/>
      <c r="N24" s="66"/>
      <c r="O24" s="66"/>
      <c r="P24" s="66"/>
      <c r="Q24" s="66"/>
      <c r="R24" s="66"/>
      <c r="S24" s="66"/>
    </row>
    <row r="25" spans="1:19" x14ac:dyDescent="0.2">
      <c r="A25" s="66"/>
      <c r="B25" s="66"/>
      <c r="C25" s="66"/>
      <c r="D25" s="66"/>
      <c r="E25" s="66"/>
      <c r="F25" s="66"/>
      <c r="G25" s="66"/>
      <c r="H25" s="66"/>
      <c r="I25" s="66"/>
      <c r="J25" s="66"/>
      <c r="K25" s="66"/>
      <c r="L25" s="66"/>
      <c r="M25" s="66"/>
      <c r="N25" s="66"/>
      <c r="O25" s="66"/>
      <c r="P25" s="66"/>
      <c r="Q25" s="66"/>
      <c r="R25" s="66"/>
      <c r="S25" s="66"/>
    </row>
    <row r="26" spans="1:19" x14ac:dyDescent="0.2">
      <c r="A26" s="66"/>
      <c r="B26" s="66"/>
      <c r="C26" s="66"/>
      <c r="D26" s="66"/>
      <c r="E26" s="66"/>
      <c r="F26" s="66"/>
      <c r="G26" s="66"/>
      <c r="H26" s="66"/>
      <c r="I26" s="66"/>
      <c r="J26" s="66"/>
      <c r="K26" s="66"/>
      <c r="L26" s="66"/>
      <c r="M26" s="66"/>
      <c r="N26" s="66"/>
      <c r="O26" s="66"/>
      <c r="P26" s="66"/>
      <c r="Q26" s="66"/>
      <c r="R26" s="66"/>
      <c r="S26" s="66"/>
    </row>
    <row r="27" spans="1:19" x14ac:dyDescent="0.2">
      <c r="A27" s="66"/>
      <c r="B27" s="66"/>
      <c r="C27" s="66"/>
      <c r="D27" s="66"/>
      <c r="E27" s="66"/>
      <c r="F27" s="66"/>
      <c r="G27" s="66"/>
      <c r="H27" s="66"/>
      <c r="I27" s="66"/>
      <c r="J27" s="66"/>
      <c r="K27" s="66"/>
      <c r="L27" s="66"/>
      <c r="M27" s="66"/>
      <c r="N27" s="66"/>
      <c r="O27" s="66"/>
      <c r="P27" s="66"/>
      <c r="Q27" s="66"/>
      <c r="R27" s="66"/>
      <c r="S27" s="66"/>
    </row>
    <row r="28" spans="1:19" x14ac:dyDescent="0.2">
      <c r="A28" s="66"/>
      <c r="B28" s="66"/>
      <c r="C28" s="66"/>
      <c r="D28" s="66"/>
      <c r="E28" s="66"/>
      <c r="F28" s="66"/>
      <c r="G28" s="66"/>
      <c r="H28" s="66"/>
      <c r="I28" s="66"/>
      <c r="J28" s="66"/>
      <c r="K28" s="66"/>
      <c r="L28" s="66"/>
      <c r="M28" s="66"/>
      <c r="N28" s="66"/>
      <c r="O28" s="66"/>
      <c r="P28" s="66"/>
      <c r="Q28" s="66"/>
      <c r="R28" s="66"/>
      <c r="S28" s="66"/>
    </row>
    <row r="29" spans="1:19" x14ac:dyDescent="0.2">
      <c r="A29" s="66"/>
      <c r="B29" s="66"/>
      <c r="C29" s="66"/>
      <c r="D29" s="66"/>
      <c r="E29" s="66"/>
      <c r="F29" s="66"/>
      <c r="G29" s="66"/>
      <c r="H29" s="66"/>
      <c r="I29" s="66"/>
      <c r="J29" s="66"/>
      <c r="K29" s="66"/>
      <c r="L29" s="66"/>
      <c r="M29" s="66"/>
      <c r="N29" s="66"/>
      <c r="O29" s="66"/>
      <c r="P29" s="66"/>
      <c r="Q29" s="66"/>
      <c r="R29" s="66"/>
      <c r="S29" s="66"/>
    </row>
    <row r="30" spans="1:19" x14ac:dyDescent="0.2">
      <c r="A30" s="66"/>
      <c r="B30" s="66"/>
      <c r="C30" s="66"/>
      <c r="D30" s="66"/>
      <c r="E30" s="66"/>
      <c r="F30" s="66"/>
      <c r="G30" s="66"/>
      <c r="H30" s="66"/>
      <c r="I30" s="66"/>
      <c r="J30" s="66"/>
      <c r="K30" s="66"/>
      <c r="L30" s="66"/>
      <c r="M30" s="66"/>
      <c r="N30" s="66"/>
      <c r="O30" s="66"/>
      <c r="P30" s="66"/>
      <c r="Q30" s="66"/>
      <c r="R30" s="66"/>
      <c r="S30" s="66"/>
    </row>
    <row r="31" spans="1:19" x14ac:dyDescent="0.2">
      <c r="A31" s="66"/>
      <c r="B31" s="66"/>
      <c r="C31" s="66"/>
      <c r="D31" s="66"/>
      <c r="E31" s="66"/>
      <c r="F31" s="66"/>
      <c r="G31" s="66"/>
      <c r="H31" s="66"/>
      <c r="I31" s="66"/>
      <c r="J31" s="66"/>
      <c r="K31" s="66"/>
      <c r="L31" s="66"/>
      <c r="M31" s="66"/>
      <c r="N31" s="66"/>
      <c r="O31" s="66"/>
      <c r="P31" s="66"/>
      <c r="Q31" s="66"/>
      <c r="R31" s="66"/>
      <c r="S31" s="66"/>
    </row>
    <row r="32" spans="1:19" x14ac:dyDescent="0.2">
      <c r="A32" s="66"/>
      <c r="B32" s="66"/>
      <c r="C32" s="66"/>
      <c r="D32" s="66"/>
      <c r="E32" s="66"/>
      <c r="F32" s="66"/>
      <c r="G32" s="66"/>
      <c r="H32" s="66"/>
      <c r="I32" s="66"/>
      <c r="J32" s="66"/>
      <c r="K32" s="66"/>
      <c r="L32" s="66"/>
      <c r="M32" s="66"/>
      <c r="N32" s="66"/>
      <c r="O32" s="66"/>
      <c r="P32" s="66"/>
      <c r="Q32" s="66"/>
      <c r="R32" s="66"/>
      <c r="S32" s="66"/>
    </row>
    <row r="33" spans="1:19" x14ac:dyDescent="0.2">
      <c r="A33" s="66"/>
      <c r="B33" s="66"/>
      <c r="C33" s="66"/>
      <c r="D33" s="66"/>
      <c r="E33" s="66"/>
      <c r="F33" s="66"/>
      <c r="G33" s="66"/>
      <c r="H33" s="66"/>
      <c r="I33" s="66"/>
      <c r="J33" s="66"/>
      <c r="K33" s="66"/>
      <c r="L33" s="66"/>
      <c r="M33" s="66"/>
      <c r="N33" s="66"/>
      <c r="O33" s="66"/>
      <c r="P33" s="66"/>
      <c r="Q33" s="66"/>
      <c r="R33" s="66"/>
      <c r="S33" s="66"/>
    </row>
    <row r="34" spans="1:19" x14ac:dyDescent="0.2">
      <c r="A34" s="66"/>
      <c r="B34" s="66"/>
      <c r="C34" s="66"/>
      <c r="D34" s="66"/>
      <c r="E34" s="66"/>
      <c r="F34" s="66"/>
      <c r="G34" s="66"/>
      <c r="H34" s="66"/>
      <c r="I34" s="66"/>
      <c r="J34" s="66"/>
      <c r="K34" s="66"/>
      <c r="L34" s="66"/>
      <c r="M34" s="66"/>
      <c r="N34" s="66"/>
      <c r="O34" s="66"/>
      <c r="P34" s="66"/>
      <c r="Q34" s="66"/>
      <c r="R34" s="66"/>
      <c r="S34" s="66"/>
    </row>
    <row r="35" spans="1:19" x14ac:dyDescent="0.2">
      <c r="A35" s="66"/>
      <c r="B35" s="66"/>
      <c r="C35" s="66"/>
      <c r="D35" s="66"/>
      <c r="E35" s="66"/>
      <c r="F35" s="66"/>
      <c r="G35" s="66"/>
      <c r="H35" s="66"/>
      <c r="I35" s="66"/>
      <c r="J35" s="66"/>
      <c r="K35" s="66"/>
      <c r="L35" s="66"/>
      <c r="M35" s="66"/>
      <c r="N35" s="66"/>
      <c r="O35" s="66"/>
      <c r="P35" s="66"/>
      <c r="Q35" s="66"/>
      <c r="R35" s="66"/>
      <c r="S35" s="66"/>
    </row>
    <row r="36" spans="1:19" x14ac:dyDescent="0.2">
      <c r="A36" s="66"/>
      <c r="B36" s="66"/>
      <c r="C36" s="66"/>
      <c r="D36" s="66"/>
      <c r="E36" s="66"/>
      <c r="F36" s="66"/>
      <c r="G36" s="66"/>
      <c r="H36" s="66"/>
      <c r="I36" s="66"/>
      <c r="J36" s="66"/>
      <c r="K36" s="66"/>
      <c r="L36" s="66"/>
      <c r="M36" s="66"/>
      <c r="N36" s="66"/>
      <c r="O36" s="66"/>
      <c r="P36" s="66"/>
      <c r="Q36" s="66"/>
      <c r="R36" s="66"/>
      <c r="S36" s="66"/>
    </row>
    <row r="37" spans="1:19" x14ac:dyDescent="0.2">
      <c r="A37" s="66"/>
      <c r="B37" s="66"/>
      <c r="C37" s="66"/>
      <c r="D37" s="66"/>
      <c r="E37" s="66"/>
      <c r="F37" s="66"/>
      <c r="G37" s="66"/>
      <c r="H37" s="66"/>
      <c r="I37" s="66"/>
      <c r="J37" s="66"/>
      <c r="K37" s="66"/>
      <c r="L37" s="66"/>
      <c r="M37" s="66"/>
      <c r="N37" s="66"/>
      <c r="O37" s="66"/>
      <c r="P37" s="66"/>
      <c r="Q37" s="66"/>
      <c r="R37" s="66"/>
      <c r="S37" s="66"/>
    </row>
    <row r="38" spans="1:19" x14ac:dyDescent="0.2">
      <c r="A38" s="66"/>
      <c r="B38" s="66"/>
      <c r="C38" s="66"/>
      <c r="D38" s="66"/>
      <c r="E38" s="66"/>
      <c r="F38" s="66"/>
      <c r="G38" s="66"/>
      <c r="H38" s="66"/>
      <c r="I38" s="66"/>
      <c r="J38" s="66"/>
      <c r="K38" s="66"/>
      <c r="L38" s="66"/>
      <c r="M38" s="66"/>
      <c r="N38" s="66"/>
      <c r="O38" s="66"/>
      <c r="P38" s="66"/>
      <c r="Q38" s="66"/>
      <c r="R38" s="66"/>
      <c r="S38" s="66"/>
    </row>
    <row r="39" spans="1:19" x14ac:dyDescent="0.2">
      <c r="A39" s="66"/>
      <c r="B39" s="66"/>
      <c r="C39" s="66"/>
      <c r="D39" s="66"/>
      <c r="E39" s="66"/>
      <c r="F39" s="66"/>
      <c r="G39" s="66"/>
      <c r="H39" s="66"/>
      <c r="I39" s="66"/>
      <c r="J39" s="66"/>
      <c r="K39" s="66"/>
      <c r="L39" s="66"/>
      <c r="M39" s="66"/>
      <c r="N39" s="66"/>
      <c r="O39" s="66"/>
      <c r="P39" s="66"/>
      <c r="Q39" s="66"/>
      <c r="R39" s="66"/>
      <c r="S39" s="66"/>
    </row>
    <row r="40" spans="1:19" x14ac:dyDescent="0.2">
      <c r="A40" s="66"/>
      <c r="B40" s="66"/>
      <c r="C40" s="66"/>
      <c r="D40" s="66"/>
      <c r="E40" s="66"/>
      <c r="F40" s="66"/>
      <c r="G40" s="66"/>
      <c r="H40" s="66"/>
      <c r="I40" s="66"/>
      <c r="J40" s="66"/>
      <c r="K40" s="66"/>
      <c r="L40" s="66"/>
      <c r="M40" s="66"/>
      <c r="N40" s="66"/>
      <c r="O40" s="66"/>
      <c r="P40" s="66"/>
      <c r="Q40" s="66"/>
      <c r="R40" s="66"/>
      <c r="S40" s="66"/>
    </row>
    <row r="41" spans="1:19" x14ac:dyDescent="0.2">
      <c r="A41" s="66"/>
      <c r="B41" s="66"/>
      <c r="C41" s="66"/>
      <c r="D41" s="66"/>
      <c r="E41" s="66"/>
      <c r="F41" s="66"/>
      <c r="G41" s="66"/>
      <c r="H41" s="66"/>
      <c r="I41" s="66"/>
      <c r="J41" s="66"/>
      <c r="K41" s="66"/>
      <c r="L41" s="66"/>
      <c r="M41" s="66"/>
      <c r="N41" s="66"/>
      <c r="O41" s="66"/>
      <c r="P41" s="66"/>
      <c r="Q41" s="66"/>
      <c r="R41" s="66"/>
      <c r="S41" s="66"/>
    </row>
    <row r="42" spans="1:19" x14ac:dyDescent="0.2">
      <c r="A42" s="66"/>
      <c r="B42" s="66"/>
      <c r="C42" s="66"/>
      <c r="D42" s="66"/>
      <c r="E42" s="66"/>
      <c r="F42" s="66"/>
      <c r="G42" s="66"/>
      <c r="H42" s="66"/>
      <c r="I42" s="66"/>
      <c r="J42" s="66"/>
      <c r="K42" s="66"/>
      <c r="L42" s="66"/>
      <c r="M42" s="66"/>
      <c r="N42" s="66"/>
      <c r="O42" s="66"/>
      <c r="P42" s="66"/>
      <c r="Q42" s="66"/>
      <c r="R42" s="66"/>
      <c r="S42" s="66"/>
    </row>
    <row r="43" spans="1:19" x14ac:dyDescent="0.2">
      <c r="A43" s="66"/>
      <c r="B43" s="66"/>
      <c r="C43" s="66"/>
      <c r="D43" s="66"/>
      <c r="E43" s="66"/>
      <c r="F43" s="66"/>
      <c r="G43" s="66"/>
      <c r="H43" s="66"/>
      <c r="I43" s="66"/>
      <c r="J43" s="66"/>
      <c r="K43" s="66"/>
      <c r="L43" s="66"/>
      <c r="M43" s="66"/>
      <c r="N43" s="66"/>
      <c r="O43" s="66"/>
      <c r="P43" s="66"/>
      <c r="Q43" s="66"/>
      <c r="R43" s="66"/>
      <c r="S43" s="66"/>
    </row>
    <row r="44" spans="1:19" x14ac:dyDescent="0.2">
      <c r="A44" s="66"/>
      <c r="B44" s="66"/>
      <c r="C44" s="66"/>
      <c r="D44" s="66"/>
      <c r="E44" s="66"/>
      <c r="F44" s="66"/>
      <c r="G44" s="66"/>
      <c r="H44" s="66"/>
      <c r="I44" s="66"/>
      <c r="J44" s="66"/>
      <c r="K44" s="66"/>
      <c r="L44" s="66"/>
      <c r="M44" s="66"/>
      <c r="N44" s="66"/>
      <c r="O44" s="66"/>
      <c r="P44" s="66"/>
      <c r="Q44" s="66"/>
      <c r="R44" s="66"/>
      <c r="S44" s="66"/>
    </row>
    <row r="45" spans="1:19" x14ac:dyDescent="0.2">
      <c r="A45" s="66"/>
      <c r="B45" s="66"/>
      <c r="C45" s="66"/>
      <c r="D45" s="66"/>
      <c r="E45" s="66"/>
      <c r="F45" s="66"/>
      <c r="G45" s="66"/>
      <c r="H45" s="66"/>
      <c r="I45" s="66"/>
      <c r="J45" s="66"/>
      <c r="K45" s="66"/>
      <c r="L45" s="66"/>
      <c r="M45" s="66"/>
      <c r="N45" s="66"/>
      <c r="O45" s="66"/>
      <c r="P45" s="66"/>
      <c r="Q45" s="66"/>
      <c r="R45" s="66"/>
      <c r="S45" s="66"/>
    </row>
    <row r="46" spans="1:19" x14ac:dyDescent="0.2">
      <c r="A46" s="66"/>
      <c r="B46" s="66"/>
      <c r="C46" s="66"/>
      <c r="D46" s="66"/>
      <c r="E46" s="66"/>
      <c r="F46" s="66"/>
      <c r="G46" s="66"/>
      <c r="H46" s="66"/>
      <c r="I46" s="66"/>
      <c r="J46" s="66"/>
      <c r="K46" s="66"/>
      <c r="L46" s="66"/>
      <c r="M46" s="66"/>
      <c r="N46" s="66"/>
      <c r="O46" s="66"/>
      <c r="P46" s="66"/>
      <c r="Q46" s="66"/>
      <c r="R46" s="66"/>
      <c r="S46" s="66"/>
    </row>
    <row r="47" spans="1:19" x14ac:dyDescent="0.2">
      <c r="A47" s="66"/>
      <c r="B47" s="66"/>
      <c r="C47" s="66"/>
      <c r="D47" s="66"/>
      <c r="E47" s="66"/>
      <c r="F47" s="66"/>
      <c r="G47" s="66"/>
      <c r="H47" s="66"/>
      <c r="I47" s="66"/>
      <c r="J47" s="66"/>
      <c r="K47" s="66"/>
      <c r="L47" s="66"/>
      <c r="M47" s="66"/>
      <c r="N47" s="66"/>
      <c r="O47" s="66"/>
      <c r="P47" s="66"/>
      <c r="Q47" s="66"/>
      <c r="R47" s="66"/>
      <c r="S47" s="66"/>
    </row>
    <row r="48" spans="1:19" x14ac:dyDescent="0.2">
      <c r="A48" s="66"/>
      <c r="B48" s="66"/>
      <c r="C48" s="66"/>
      <c r="D48" s="66"/>
      <c r="E48" s="66"/>
      <c r="F48" s="66"/>
      <c r="G48" s="66"/>
      <c r="H48" s="66"/>
      <c r="I48" s="66"/>
      <c r="J48" s="66"/>
      <c r="K48" s="66"/>
      <c r="L48" s="66"/>
      <c r="M48" s="66"/>
      <c r="N48" s="66"/>
      <c r="O48" s="66"/>
      <c r="P48" s="66"/>
      <c r="Q48" s="66"/>
      <c r="R48" s="66"/>
      <c r="S48" s="66"/>
    </row>
    <row r="49" spans="1:19" x14ac:dyDescent="0.2">
      <c r="A49" s="66"/>
      <c r="B49" s="66"/>
      <c r="C49" s="66"/>
      <c r="D49" s="66"/>
      <c r="E49" s="66"/>
      <c r="F49" s="66"/>
      <c r="G49" s="66"/>
      <c r="H49" s="66"/>
      <c r="I49" s="66"/>
      <c r="J49" s="66"/>
      <c r="K49" s="66"/>
      <c r="L49" s="66"/>
      <c r="M49" s="66"/>
      <c r="N49" s="66"/>
      <c r="O49" s="66"/>
      <c r="P49" s="66"/>
      <c r="Q49" s="66"/>
      <c r="R49" s="66"/>
      <c r="S49" s="66"/>
    </row>
    <row r="50" spans="1:19" x14ac:dyDescent="0.2">
      <c r="A50" s="66"/>
      <c r="B50" s="66"/>
      <c r="C50" s="66"/>
      <c r="D50" s="66"/>
      <c r="E50" s="66"/>
      <c r="F50" s="66"/>
      <c r="G50" s="66"/>
      <c r="H50" s="66"/>
      <c r="I50" s="66"/>
      <c r="J50" s="66"/>
      <c r="K50" s="66"/>
      <c r="L50" s="66"/>
      <c r="M50" s="66"/>
      <c r="N50" s="66"/>
      <c r="O50" s="66"/>
      <c r="P50" s="66"/>
      <c r="Q50" s="66"/>
      <c r="R50" s="66"/>
      <c r="S50" s="66"/>
    </row>
    <row r="51" spans="1:19" x14ac:dyDescent="0.2">
      <c r="A51" s="66"/>
      <c r="B51" s="66"/>
      <c r="C51" s="66"/>
      <c r="D51" s="66"/>
      <c r="E51" s="66"/>
      <c r="F51" s="66"/>
      <c r="G51" s="66"/>
      <c r="H51" s="66"/>
      <c r="I51" s="66"/>
      <c r="J51" s="66"/>
      <c r="K51" s="66"/>
      <c r="L51" s="66"/>
      <c r="M51" s="66"/>
      <c r="N51" s="66"/>
      <c r="O51" s="66"/>
      <c r="P51" s="66"/>
      <c r="Q51" s="66"/>
      <c r="R51" s="66"/>
      <c r="S51" s="66"/>
    </row>
    <row r="52" spans="1:19" x14ac:dyDescent="0.2">
      <c r="A52" s="66"/>
      <c r="B52" s="66"/>
      <c r="C52" s="66"/>
      <c r="D52" s="66"/>
      <c r="E52" s="66"/>
      <c r="F52" s="66"/>
      <c r="G52" s="66"/>
      <c r="H52" s="66"/>
      <c r="I52" s="66"/>
      <c r="J52" s="66"/>
      <c r="K52" s="66"/>
      <c r="L52" s="66"/>
      <c r="M52" s="66"/>
      <c r="N52" s="66"/>
      <c r="O52" s="66"/>
      <c r="P52" s="66"/>
      <c r="Q52" s="66"/>
      <c r="R52" s="66"/>
      <c r="S52" s="66"/>
    </row>
    <row r="53" spans="1:19" x14ac:dyDescent="0.2">
      <c r="A53" s="66"/>
      <c r="B53" s="66"/>
      <c r="C53" s="66"/>
      <c r="D53" s="66"/>
      <c r="E53" s="66"/>
      <c r="F53" s="66"/>
      <c r="G53" s="66"/>
      <c r="H53" s="66"/>
      <c r="I53" s="66"/>
      <c r="J53" s="66"/>
      <c r="K53" s="66"/>
      <c r="L53" s="66"/>
      <c r="M53" s="66"/>
      <c r="N53" s="66"/>
      <c r="O53" s="66"/>
      <c r="P53" s="66"/>
      <c r="Q53" s="66"/>
      <c r="R53" s="66"/>
      <c r="S53" s="66"/>
    </row>
    <row r="54" spans="1:19" x14ac:dyDescent="0.2">
      <c r="A54" s="66"/>
      <c r="B54" s="66"/>
      <c r="C54" s="66"/>
      <c r="D54" s="66"/>
      <c r="E54" s="66"/>
      <c r="F54" s="66"/>
      <c r="G54" s="66"/>
      <c r="H54" s="66"/>
      <c r="I54" s="66"/>
      <c r="J54" s="66"/>
      <c r="K54" s="66"/>
      <c r="L54" s="66"/>
      <c r="M54" s="66"/>
      <c r="N54" s="66"/>
      <c r="O54" s="66"/>
      <c r="P54" s="66"/>
      <c r="Q54" s="66"/>
      <c r="R54" s="66"/>
      <c r="S54" s="66"/>
    </row>
    <row r="55" spans="1:19" x14ac:dyDescent="0.2">
      <c r="A55" s="66"/>
      <c r="B55" s="66"/>
      <c r="C55" s="66"/>
      <c r="D55" s="66"/>
      <c r="E55" s="66"/>
      <c r="F55" s="66"/>
      <c r="G55" s="66"/>
      <c r="H55" s="66"/>
      <c r="I55" s="66"/>
      <c r="J55" s="66"/>
      <c r="K55" s="66"/>
      <c r="L55" s="66"/>
      <c r="M55" s="66"/>
      <c r="N55" s="66"/>
      <c r="O55" s="66"/>
      <c r="P55" s="66"/>
      <c r="Q55" s="66"/>
      <c r="R55" s="66"/>
      <c r="S55" s="66"/>
    </row>
    <row r="56" spans="1:19" x14ac:dyDescent="0.2">
      <c r="A56" s="66"/>
      <c r="B56" s="66"/>
      <c r="C56" s="66"/>
      <c r="D56" s="66"/>
      <c r="E56" s="66"/>
      <c r="F56" s="66"/>
      <c r="G56" s="66"/>
      <c r="H56" s="66"/>
      <c r="I56" s="66"/>
      <c r="J56" s="66"/>
      <c r="K56" s="66"/>
      <c r="L56" s="66"/>
      <c r="M56" s="66"/>
      <c r="N56" s="66"/>
      <c r="O56" s="66"/>
      <c r="P56" s="66"/>
      <c r="Q56" s="66"/>
      <c r="R56" s="66"/>
      <c r="S56" s="66"/>
    </row>
    <row r="57" spans="1:19" x14ac:dyDescent="0.2">
      <c r="A57" s="66"/>
      <c r="B57" s="66"/>
      <c r="C57" s="66"/>
      <c r="D57" s="66"/>
      <c r="E57" s="66"/>
      <c r="F57" s="66"/>
      <c r="G57" s="66"/>
      <c r="H57" s="66"/>
      <c r="I57" s="66"/>
      <c r="J57" s="66"/>
      <c r="K57" s="66"/>
      <c r="L57" s="66"/>
      <c r="M57" s="66"/>
      <c r="N57" s="66"/>
      <c r="O57" s="66"/>
      <c r="P57" s="66"/>
      <c r="Q57" s="66"/>
      <c r="R57" s="66"/>
      <c r="S57" s="66"/>
    </row>
    <row r="58" spans="1:19" x14ac:dyDescent="0.2">
      <c r="A58" s="66"/>
      <c r="B58" s="66"/>
      <c r="C58" s="66"/>
      <c r="D58" s="66"/>
      <c r="E58" s="66"/>
      <c r="F58" s="66"/>
      <c r="G58" s="66"/>
      <c r="H58" s="66"/>
      <c r="I58" s="66"/>
      <c r="J58" s="66"/>
      <c r="K58" s="66"/>
      <c r="L58" s="66"/>
      <c r="M58" s="66"/>
      <c r="N58" s="66"/>
      <c r="O58" s="66"/>
      <c r="P58" s="66"/>
      <c r="Q58" s="66"/>
      <c r="R58" s="66"/>
      <c r="S58" s="66"/>
    </row>
    <row r="59" spans="1:19" x14ac:dyDescent="0.2">
      <c r="A59" s="66"/>
      <c r="B59" s="66"/>
      <c r="C59" s="66"/>
      <c r="D59" s="66"/>
      <c r="E59" s="66"/>
      <c r="F59" s="66"/>
      <c r="G59" s="66"/>
      <c r="H59" s="66"/>
      <c r="I59" s="66"/>
      <c r="J59" s="66"/>
      <c r="K59" s="66"/>
      <c r="L59" s="66"/>
      <c r="M59" s="66"/>
      <c r="N59" s="66"/>
      <c r="O59" s="66"/>
      <c r="P59" s="66"/>
      <c r="Q59" s="66"/>
      <c r="R59" s="66"/>
      <c r="S59" s="66"/>
    </row>
    <row r="60" spans="1:19" x14ac:dyDescent="0.2">
      <c r="A60" s="66"/>
      <c r="B60" s="66"/>
      <c r="C60" s="66"/>
      <c r="D60" s="66"/>
      <c r="E60" s="66"/>
      <c r="F60" s="66"/>
      <c r="G60" s="66"/>
      <c r="H60" s="66"/>
      <c r="I60" s="66"/>
      <c r="J60" s="66"/>
      <c r="K60" s="66"/>
      <c r="L60" s="66"/>
      <c r="M60" s="66"/>
      <c r="N60" s="66"/>
      <c r="O60" s="66"/>
      <c r="P60" s="66"/>
      <c r="Q60" s="66"/>
      <c r="R60" s="66"/>
      <c r="S60" s="66"/>
    </row>
    <row r="61" spans="1:19" x14ac:dyDescent="0.2">
      <c r="A61" s="66"/>
      <c r="B61" s="66"/>
      <c r="C61" s="66"/>
      <c r="D61" s="66"/>
      <c r="E61" s="66"/>
      <c r="F61" s="66"/>
      <c r="G61" s="66"/>
      <c r="H61" s="66"/>
      <c r="I61" s="66"/>
      <c r="J61" s="66"/>
      <c r="K61" s="66"/>
      <c r="L61" s="66"/>
      <c r="M61" s="66"/>
      <c r="N61" s="66"/>
      <c r="O61" s="66"/>
      <c r="P61" s="66"/>
      <c r="Q61" s="66"/>
      <c r="R61" s="66"/>
      <c r="S61" s="66"/>
    </row>
    <row r="62" spans="1:19" x14ac:dyDescent="0.2">
      <c r="A62" s="66"/>
      <c r="B62" s="66"/>
      <c r="C62" s="66"/>
      <c r="D62" s="66"/>
      <c r="E62" s="66"/>
      <c r="F62" s="66"/>
      <c r="G62" s="66"/>
      <c r="H62" s="66"/>
      <c r="I62" s="66"/>
      <c r="J62" s="66"/>
      <c r="K62" s="66"/>
      <c r="L62" s="66"/>
      <c r="M62" s="66"/>
      <c r="N62" s="66"/>
      <c r="O62" s="66"/>
      <c r="P62" s="66"/>
      <c r="Q62" s="66"/>
      <c r="R62" s="66"/>
      <c r="S62" s="66"/>
    </row>
    <row r="63" spans="1:19" x14ac:dyDescent="0.2">
      <c r="A63" s="66"/>
      <c r="B63" s="66"/>
      <c r="C63" s="66"/>
      <c r="D63" s="66"/>
      <c r="E63" s="66"/>
      <c r="F63" s="66"/>
      <c r="G63" s="66"/>
      <c r="H63" s="66"/>
      <c r="I63" s="66"/>
      <c r="J63" s="66"/>
      <c r="K63" s="66"/>
      <c r="L63" s="66"/>
      <c r="M63" s="66"/>
      <c r="N63" s="66"/>
      <c r="O63" s="66"/>
      <c r="P63" s="66"/>
      <c r="Q63" s="66"/>
      <c r="R63" s="66"/>
      <c r="S63" s="66"/>
    </row>
    <row r="64" spans="1:19" x14ac:dyDescent="0.2">
      <c r="A64" s="66"/>
      <c r="B64" s="66"/>
      <c r="C64" s="66"/>
      <c r="D64" s="66"/>
      <c r="E64" s="66"/>
      <c r="F64" s="66"/>
      <c r="G64" s="66"/>
      <c r="H64" s="66"/>
      <c r="I64" s="66"/>
      <c r="J64" s="66"/>
      <c r="K64" s="66"/>
      <c r="L64" s="66"/>
      <c r="M64" s="66"/>
      <c r="N64" s="66"/>
      <c r="O64" s="66"/>
      <c r="P64" s="66"/>
      <c r="Q64" s="66"/>
      <c r="R64" s="66"/>
      <c r="S64" s="66"/>
    </row>
    <row r="65" spans="1:19" x14ac:dyDescent="0.2">
      <c r="A65" s="66"/>
      <c r="B65" s="66"/>
      <c r="C65" s="66"/>
      <c r="D65" s="66"/>
      <c r="E65" s="66"/>
      <c r="F65" s="66"/>
      <c r="G65" s="66"/>
      <c r="H65" s="66"/>
      <c r="I65" s="66"/>
      <c r="J65" s="66"/>
      <c r="K65" s="66"/>
      <c r="L65" s="66"/>
      <c r="M65" s="66"/>
      <c r="N65" s="66"/>
      <c r="O65" s="66"/>
      <c r="P65" s="66"/>
      <c r="Q65" s="66"/>
      <c r="R65" s="66"/>
      <c r="S65" s="66"/>
    </row>
    <row r="66" spans="1:19" x14ac:dyDescent="0.2">
      <c r="A66" s="66"/>
      <c r="B66" s="66"/>
      <c r="C66" s="66"/>
      <c r="D66" s="66"/>
      <c r="E66" s="66"/>
      <c r="F66" s="66"/>
      <c r="G66" s="66"/>
      <c r="H66" s="66"/>
      <c r="I66" s="66"/>
      <c r="J66" s="66"/>
      <c r="K66" s="66"/>
      <c r="L66" s="66"/>
      <c r="M66" s="66"/>
      <c r="N66" s="66"/>
      <c r="O66" s="66"/>
      <c r="P66" s="66"/>
      <c r="Q66" s="66"/>
      <c r="R66" s="66"/>
      <c r="S66" s="66"/>
    </row>
    <row r="67" spans="1:19" x14ac:dyDescent="0.2">
      <c r="A67" s="66"/>
      <c r="B67" s="66"/>
      <c r="C67" s="66"/>
      <c r="D67" s="66"/>
      <c r="E67" s="66"/>
      <c r="F67" s="66"/>
      <c r="G67" s="66"/>
      <c r="H67" s="66"/>
      <c r="I67" s="66"/>
      <c r="J67" s="66"/>
      <c r="K67" s="66"/>
      <c r="L67" s="66"/>
      <c r="M67" s="66"/>
      <c r="N67" s="66"/>
      <c r="O67" s="66"/>
      <c r="P67" s="66"/>
      <c r="Q67" s="66"/>
      <c r="R67" s="66"/>
      <c r="S67" s="66"/>
    </row>
    <row r="68" spans="1:19" x14ac:dyDescent="0.2">
      <c r="A68" s="66"/>
      <c r="B68" s="66"/>
      <c r="C68" s="66"/>
      <c r="D68" s="66"/>
      <c r="E68" s="66"/>
      <c r="F68" s="66"/>
      <c r="G68" s="66"/>
      <c r="H68" s="66"/>
      <c r="I68" s="66"/>
      <c r="J68" s="66"/>
      <c r="K68" s="66"/>
      <c r="L68" s="66"/>
      <c r="M68" s="66"/>
      <c r="N68" s="66"/>
      <c r="O68" s="66"/>
      <c r="P68" s="66"/>
      <c r="Q68" s="66"/>
      <c r="R68" s="66"/>
      <c r="S68" s="66"/>
    </row>
    <row r="69" spans="1:19" x14ac:dyDescent="0.2">
      <c r="A69" s="66"/>
      <c r="B69" s="66"/>
      <c r="C69" s="66"/>
      <c r="D69" s="66"/>
      <c r="E69" s="66"/>
      <c r="F69" s="66"/>
      <c r="G69" s="66"/>
      <c r="H69" s="66"/>
      <c r="I69" s="66"/>
      <c r="J69" s="66"/>
      <c r="K69" s="66"/>
      <c r="L69" s="66"/>
      <c r="M69" s="66"/>
      <c r="N69" s="66"/>
      <c r="O69" s="66"/>
      <c r="P69" s="66"/>
      <c r="Q69" s="66"/>
      <c r="R69" s="66"/>
      <c r="S69" s="66"/>
    </row>
    <row r="70" spans="1:19" x14ac:dyDescent="0.2">
      <c r="A70" s="66"/>
      <c r="B70" s="66"/>
      <c r="C70" s="66"/>
      <c r="D70" s="66"/>
      <c r="E70" s="66"/>
      <c r="F70" s="66"/>
      <c r="G70" s="66"/>
      <c r="H70" s="66"/>
      <c r="I70" s="66"/>
      <c r="J70" s="66"/>
      <c r="K70" s="66"/>
      <c r="L70" s="66"/>
      <c r="M70" s="66"/>
      <c r="N70" s="66"/>
      <c r="O70" s="66"/>
      <c r="P70" s="66"/>
      <c r="Q70" s="66"/>
      <c r="R70" s="66"/>
      <c r="S70" s="66"/>
    </row>
    <row r="71" spans="1:19" x14ac:dyDescent="0.2">
      <c r="A71" s="66"/>
      <c r="B71" s="66"/>
      <c r="C71" s="66"/>
      <c r="D71" s="66"/>
      <c r="E71" s="66"/>
      <c r="F71" s="66"/>
      <c r="G71" s="66"/>
      <c r="H71" s="66"/>
      <c r="I71" s="66"/>
      <c r="J71" s="66"/>
      <c r="K71" s="66"/>
      <c r="L71" s="66"/>
      <c r="M71" s="66"/>
      <c r="N71" s="66"/>
      <c r="O71" s="66"/>
      <c r="P71" s="66"/>
      <c r="Q71" s="66"/>
      <c r="R71" s="66"/>
      <c r="S71" s="66"/>
    </row>
    <row r="72" spans="1:19" x14ac:dyDescent="0.2">
      <c r="A72" s="66"/>
      <c r="B72" s="66"/>
      <c r="C72" s="66"/>
      <c r="D72" s="66"/>
      <c r="E72" s="66"/>
      <c r="F72" s="66"/>
      <c r="G72" s="66"/>
      <c r="H72" s="66"/>
      <c r="I72" s="66"/>
      <c r="J72" s="66"/>
      <c r="K72" s="66"/>
      <c r="L72" s="66"/>
      <c r="M72" s="66"/>
      <c r="N72" s="66"/>
      <c r="O72" s="66"/>
      <c r="P72" s="66"/>
      <c r="Q72" s="66"/>
      <c r="R72" s="66"/>
      <c r="S72" s="66"/>
    </row>
    <row r="73" spans="1:19" x14ac:dyDescent="0.2">
      <c r="A73" s="66"/>
      <c r="B73" s="66"/>
      <c r="C73" s="66"/>
      <c r="D73" s="66"/>
      <c r="E73" s="66"/>
      <c r="F73" s="66"/>
      <c r="G73" s="66"/>
      <c r="H73" s="66"/>
      <c r="I73" s="66"/>
      <c r="J73" s="66"/>
      <c r="K73" s="66"/>
      <c r="L73" s="66"/>
      <c r="M73" s="66"/>
      <c r="N73" s="66"/>
      <c r="O73" s="66"/>
      <c r="P73" s="66"/>
      <c r="Q73" s="66"/>
      <c r="R73" s="66"/>
      <c r="S73" s="66"/>
    </row>
    <row r="74" spans="1:19" x14ac:dyDescent="0.2">
      <c r="A74" s="66"/>
      <c r="B74" s="66"/>
      <c r="C74" s="66"/>
      <c r="D74" s="66"/>
      <c r="E74" s="66"/>
      <c r="F74" s="66"/>
      <c r="G74" s="66"/>
      <c r="H74" s="66"/>
      <c r="I74" s="66"/>
      <c r="J74" s="66"/>
      <c r="K74" s="66"/>
      <c r="L74" s="66"/>
      <c r="M74" s="66"/>
      <c r="N74" s="66"/>
      <c r="O74" s="66"/>
      <c r="P74" s="66"/>
      <c r="Q74" s="66"/>
      <c r="R74" s="66"/>
      <c r="S74" s="66"/>
    </row>
    <row r="75" spans="1:19" x14ac:dyDescent="0.2">
      <c r="A75" s="66"/>
      <c r="B75" s="66"/>
      <c r="C75" s="66"/>
      <c r="D75" s="66"/>
      <c r="E75" s="66"/>
      <c r="F75" s="66"/>
      <c r="G75" s="66"/>
      <c r="H75" s="66"/>
      <c r="I75" s="66"/>
      <c r="J75" s="66"/>
      <c r="K75" s="66"/>
      <c r="L75" s="66"/>
      <c r="M75" s="66"/>
      <c r="N75" s="66"/>
      <c r="O75" s="66"/>
      <c r="P75" s="66"/>
      <c r="Q75" s="66"/>
      <c r="R75" s="66"/>
      <c r="S75" s="66"/>
    </row>
    <row r="76" spans="1:19" x14ac:dyDescent="0.2">
      <c r="A76" s="66"/>
      <c r="B76" s="66"/>
      <c r="C76" s="66"/>
      <c r="D76" s="66"/>
      <c r="E76" s="66"/>
      <c r="F76" s="66"/>
      <c r="G76" s="66"/>
      <c r="H76" s="66"/>
      <c r="I76" s="66"/>
      <c r="J76" s="66"/>
      <c r="K76" s="66"/>
      <c r="L76" s="66"/>
      <c r="M76" s="66"/>
      <c r="N76" s="66"/>
      <c r="O76" s="66"/>
      <c r="P76" s="66"/>
      <c r="Q76" s="66"/>
      <c r="R76" s="66"/>
      <c r="S76" s="66"/>
    </row>
    <row r="77" spans="1:19" x14ac:dyDescent="0.2">
      <c r="A77" s="66"/>
      <c r="B77" s="66"/>
      <c r="C77" s="66"/>
      <c r="D77" s="66"/>
      <c r="E77" s="66"/>
      <c r="F77" s="66"/>
      <c r="G77" s="66"/>
      <c r="H77" s="66"/>
      <c r="I77" s="66"/>
      <c r="J77" s="66"/>
      <c r="K77" s="66"/>
      <c r="L77" s="66"/>
      <c r="M77" s="66"/>
      <c r="N77" s="66"/>
      <c r="O77" s="66"/>
      <c r="P77" s="66"/>
      <c r="Q77" s="66"/>
      <c r="R77" s="66"/>
      <c r="S77" s="66"/>
    </row>
    <row r="78" spans="1:19" x14ac:dyDescent="0.2">
      <c r="A78" s="66"/>
      <c r="B78" s="66"/>
      <c r="C78" s="66"/>
      <c r="D78" s="66"/>
      <c r="E78" s="66"/>
      <c r="F78" s="66"/>
      <c r="G78" s="66"/>
      <c r="H78" s="66"/>
      <c r="I78" s="66"/>
      <c r="J78" s="66"/>
      <c r="K78" s="66"/>
      <c r="L78" s="66"/>
      <c r="M78" s="66"/>
      <c r="N78" s="66"/>
      <c r="O78" s="66"/>
      <c r="P78" s="66"/>
      <c r="Q78" s="66"/>
      <c r="R78" s="66"/>
      <c r="S78" s="66"/>
    </row>
    <row r="79" spans="1:19" x14ac:dyDescent="0.2">
      <c r="A79" s="66"/>
      <c r="B79" s="66"/>
      <c r="C79" s="66"/>
      <c r="D79" s="66"/>
      <c r="E79" s="66"/>
      <c r="F79" s="66"/>
      <c r="G79" s="66"/>
      <c r="H79" s="66"/>
      <c r="I79" s="66"/>
      <c r="J79" s="66"/>
      <c r="K79" s="66"/>
      <c r="L79" s="66"/>
      <c r="M79" s="66"/>
      <c r="N79" s="66"/>
      <c r="O79" s="66"/>
      <c r="P79" s="66"/>
      <c r="Q79" s="66"/>
      <c r="R79" s="66"/>
      <c r="S79" s="66"/>
    </row>
    <row r="80" spans="1:19" x14ac:dyDescent="0.2">
      <c r="A80" s="66"/>
      <c r="B80" s="66"/>
      <c r="C80" s="66"/>
      <c r="D80" s="66"/>
      <c r="E80" s="66"/>
      <c r="F80" s="66"/>
      <c r="G80" s="66"/>
      <c r="H80" s="66"/>
      <c r="I80" s="66"/>
      <c r="J80" s="66"/>
      <c r="K80" s="66"/>
      <c r="L80" s="66"/>
      <c r="M80" s="66"/>
      <c r="N80" s="66"/>
      <c r="O80" s="66"/>
      <c r="P80" s="66"/>
      <c r="Q80" s="66"/>
      <c r="R80" s="66"/>
      <c r="S80" s="66"/>
    </row>
    <row r="81" spans="1:19" x14ac:dyDescent="0.2">
      <c r="A81" s="66"/>
      <c r="B81" s="66"/>
      <c r="C81" s="66"/>
      <c r="D81" s="66"/>
      <c r="E81" s="66"/>
      <c r="F81" s="66"/>
      <c r="G81" s="66"/>
      <c r="H81" s="66"/>
      <c r="I81" s="66"/>
      <c r="J81" s="66"/>
      <c r="K81" s="66"/>
      <c r="L81" s="66"/>
      <c r="M81" s="66"/>
      <c r="N81" s="66"/>
      <c r="O81" s="66"/>
      <c r="P81" s="66"/>
      <c r="Q81" s="66"/>
      <c r="R81" s="66"/>
      <c r="S81" s="66"/>
    </row>
    <row r="82" spans="1:19" x14ac:dyDescent="0.2">
      <c r="A82" s="66"/>
      <c r="B82" s="66"/>
      <c r="C82" s="66"/>
      <c r="D82" s="66"/>
      <c r="E82" s="66"/>
      <c r="F82" s="66"/>
      <c r="G82" s="66"/>
      <c r="H82" s="66"/>
      <c r="I82" s="66"/>
      <c r="J82" s="66"/>
      <c r="K82" s="66"/>
      <c r="L82" s="66"/>
      <c r="M82" s="66"/>
      <c r="N82" s="66"/>
      <c r="O82" s="66"/>
      <c r="P82" s="66"/>
      <c r="Q82" s="66"/>
      <c r="R82" s="66"/>
      <c r="S82" s="66"/>
    </row>
    <row r="83" spans="1:19" x14ac:dyDescent="0.2">
      <c r="A83" s="66"/>
      <c r="B83" s="66"/>
      <c r="C83" s="66"/>
      <c r="D83" s="66"/>
      <c r="E83" s="66"/>
      <c r="F83" s="66"/>
      <c r="G83" s="66"/>
      <c r="H83" s="66"/>
      <c r="I83" s="66"/>
      <c r="J83" s="66"/>
      <c r="K83" s="66"/>
      <c r="L83" s="66"/>
      <c r="M83" s="66"/>
      <c r="N83" s="66"/>
      <c r="O83" s="66"/>
      <c r="P83" s="66"/>
      <c r="Q83" s="66"/>
      <c r="R83" s="66"/>
      <c r="S83" s="66"/>
    </row>
    <row r="84" spans="1:19" x14ac:dyDescent="0.2">
      <c r="A84" s="66"/>
      <c r="B84" s="66"/>
      <c r="C84" s="66"/>
      <c r="D84" s="66"/>
      <c r="E84" s="66"/>
      <c r="F84" s="66"/>
      <c r="G84" s="66"/>
      <c r="H84" s="66"/>
      <c r="I84" s="66"/>
      <c r="J84" s="66"/>
      <c r="K84" s="66"/>
      <c r="L84" s="66"/>
      <c r="M84" s="66"/>
      <c r="N84" s="66"/>
      <c r="O84" s="66"/>
      <c r="P84" s="66"/>
      <c r="Q84" s="66"/>
      <c r="R84" s="66"/>
      <c r="S84" s="66"/>
    </row>
    <row r="85" spans="1:19" x14ac:dyDescent="0.2">
      <c r="A85" s="66"/>
      <c r="B85" s="66"/>
      <c r="C85" s="66"/>
      <c r="D85" s="66"/>
      <c r="E85" s="66"/>
      <c r="F85" s="66"/>
      <c r="G85" s="66"/>
      <c r="H85" s="66"/>
      <c r="I85" s="66"/>
      <c r="J85" s="66"/>
      <c r="K85" s="66"/>
      <c r="L85" s="66"/>
      <c r="M85" s="66"/>
      <c r="N85" s="66"/>
      <c r="O85" s="66"/>
      <c r="P85" s="66"/>
      <c r="Q85" s="66"/>
      <c r="R85" s="66"/>
      <c r="S85" s="66"/>
    </row>
    <row r="86" spans="1:19" x14ac:dyDescent="0.2">
      <c r="A86" s="66"/>
      <c r="B86" s="66"/>
      <c r="C86" s="66"/>
      <c r="D86" s="66"/>
      <c r="E86" s="66"/>
      <c r="F86" s="66"/>
      <c r="G86" s="66"/>
      <c r="H86" s="66"/>
      <c r="I86" s="66"/>
      <c r="J86" s="66"/>
      <c r="K86" s="66"/>
      <c r="L86" s="66"/>
      <c r="M86" s="66"/>
      <c r="N86" s="66"/>
      <c r="O86" s="66"/>
      <c r="P86" s="66"/>
      <c r="Q86" s="66"/>
      <c r="R86" s="66"/>
      <c r="S86" s="66"/>
    </row>
    <row r="87" spans="1:19" x14ac:dyDescent="0.2">
      <c r="A87" s="66"/>
      <c r="B87" s="66"/>
      <c r="C87" s="66"/>
      <c r="D87" s="66"/>
      <c r="E87" s="66"/>
      <c r="F87" s="66"/>
      <c r="G87" s="66"/>
      <c r="H87" s="66"/>
      <c r="I87" s="66"/>
      <c r="J87" s="66"/>
      <c r="K87" s="66"/>
      <c r="L87" s="66"/>
      <c r="M87" s="66"/>
      <c r="N87" s="66"/>
      <c r="O87" s="66"/>
      <c r="P87" s="66"/>
      <c r="Q87" s="66"/>
      <c r="R87" s="66"/>
      <c r="S87" s="66"/>
    </row>
    <row r="88" spans="1:19" x14ac:dyDescent="0.2">
      <c r="A88" s="66"/>
      <c r="B88" s="66"/>
      <c r="C88" s="66"/>
      <c r="D88" s="66"/>
      <c r="E88" s="66"/>
      <c r="F88" s="66"/>
      <c r="G88" s="66"/>
      <c r="H88" s="66"/>
      <c r="I88" s="66"/>
      <c r="J88" s="66"/>
      <c r="K88" s="66"/>
      <c r="L88" s="66"/>
      <c r="M88" s="66"/>
      <c r="N88" s="66"/>
      <c r="O88" s="66"/>
      <c r="P88" s="66"/>
      <c r="Q88" s="66"/>
      <c r="R88" s="66"/>
      <c r="S88" s="66"/>
    </row>
    <row r="89" spans="1:19" x14ac:dyDescent="0.2">
      <c r="A89" s="66"/>
      <c r="B89" s="66"/>
      <c r="C89" s="66"/>
      <c r="D89" s="66"/>
      <c r="E89" s="66"/>
      <c r="F89" s="66"/>
      <c r="G89" s="66"/>
      <c r="H89" s="66"/>
      <c r="I89" s="66"/>
      <c r="J89" s="66"/>
      <c r="K89" s="66"/>
      <c r="L89" s="66"/>
      <c r="M89" s="66"/>
      <c r="N89" s="66"/>
      <c r="O89" s="66"/>
      <c r="P89" s="66"/>
      <c r="Q89" s="66"/>
      <c r="R89" s="66"/>
      <c r="S89" s="66"/>
    </row>
    <row r="90" spans="1:19" x14ac:dyDescent="0.2">
      <c r="A90" s="66"/>
      <c r="B90" s="66"/>
      <c r="C90" s="66"/>
      <c r="D90" s="66"/>
      <c r="E90" s="66"/>
      <c r="F90" s="66"/>
      <c r="G90" s="66"/>
      <c r="H90" s="66"/>
      <c r="I90" s="66"/>
      <c r="J90" s="66"/>
      <c r="K90" s="66"/>
      <c r="L90" s="66"/>
      <c r="M90" s="66"/>
      <c r="N90" s="66"/>
      <c r="O90" s="66"/>
      <c r="P90" s="66"/>
      <c r="Q90" s="66"/>
      <c r="R90" s="66"/>
      <c r="S90" s="66"/>
    </row>
    <row r="91" spans="1:19" x14ac:dyDescent="0.2">
      <c r="A91" s="66"/>
      <c r="B91" s="66"/>
      <c r="C91" s="66"/>
      <c r="D91" s="66"/>
      <c r="E91" s="66"/>
      <c r="F91" s="66"/>
      <c r="G91" s="66"/>
      <c r="H91" s="66"/>
      <c r="I91" s="66"/>
      <c r="J91" s="66"/>
      <c r="K91" s="66"/>
      <c r="L91" s="66"/>
      <c r="M91" s="66"/>
      <c r="N91" s="66"/>
      <c r="O91" s="66"/>
      <c r="P91" s="66"/>
      <c r="Q91" s="66"/>
      <c r="R91" s="66"/>
      <c r="S91" s="66"/>
    </row>
    <row r="92" spans="1:19" x14ac:dyDescent="0.2">
      <c r="A92" s="66"/>
      <c r="B92" s="66"/>
      <c r="C92" s="66"/>
      <c r="D92" s="66"/>
      <c r="E92" s="66"/>
      <c r="F92" s="66"/>
      <c r="G92" s="66"/>
      <c r="H92" s="66"/>
      <c r="I92" s="66"/>
      <c r="J92" s="66"/>
      <c r="K92" s="66"/>
      <c r="L92" s="66"/>
      <c r="M92" s="66"/>
      <c r="N92" s="66"/>
      <c r="O92" s="66"/>
      <c r="P92" s="66"/>
      <c r="Q92" s="66"/>
      <c r="R92" s="66"/>
      <c r="S92" s="66"/>
    </row>
    <row r="93" spans="1:19" x14ac:dyDescent="0.2">
      <c r="A93" s="66"/>
      <c r="B93" s="66"/>
      <c r="C93" s="66"/>
      <c r="D93" s="66"/>
      <c r="E93" s="66"/>
      <c r="F93" s="66"/>
      <c r="G93" s="66"/>
      <c r="H93" s="66"/>
      <c r="I93" s="66"/>
      <c r="J93" s="66"/>
      <c r="K93" s="66"/>
      <c r="L93" s="66"/>
      <c r="M93" s="66"/>
      <c r="N93" s="66"/>
      <c r="O93" s="66"/>
      <c r="P93" s="66"/>
      <c r="Q93" s="66"/>
      <c r="R93" s="66"/>
      <c r="S93" s="66"/>
    </row>
    <row r="94" spans="1:19" x14ac:dyDescent="0.2">
      <c r="A94" s="66"/>
      <c r="B94" s="66"/>
      <c r="C94" s="66"/>
      <c r="D94" s="66"/>
      <c r="E94" s="66"/>
      <c r="F94" s="66"/>
      <c r="G94" s="66"/>
      <c r="H94" s="66"/>
      <c r="I94" s="66"/>
      <c r="J94" s="66"/>
      <c r="K94" s="66"/>
      <c r="L94" s="66"/>
      <c r="M94" s="66"/>
      <c r="N94" s="66"/>
      <c r="O94" s="66"/>
      <c r="P94" s="66"/>
      <c r="Q94" s="66"/>
      <c r="R94" s="66"/>
      <c r="S94" s="66"/>
    </row>
    <row r="95" spans="1:19" x14ac:dyDescent="0.2">
      <c r="A95" s="66"/>
      <c r="B95" s="66"/>
      <c r="C95" s="66"/>
      <c r="D95" s="66"/>
      <c r="E95" s="66"/>
      <c r="F95" s="66"/>
      <c r="G95" s="66"/>
      <c r="H95" s="66"/>
      <c r="I95" s="66"/>
      <c r="J95" s="66"/>
      <c r="K95" s="66"/>
      <c r="L95" s="66"/>
      <c r="M95" s="66"/>
      <c r="N95" s="66"/>
      <c r="O95" s="66"/>
      <c r="P95" s="66"/>
      <c r="Q95" s="66"/>
      <c r="R95" s="66"/>
      <c r="S95" s="66"/>
    </row>
    <row r="96" spans="1:19" x14ac:dyDescent="0.2">
      <c r="A96" s="66"/>
      <c r="B96" s="66"/>
      <c r="C96" s="66"/>
      <c r="D96" s="66"/>
      <c r="E96" s="66"/>
      <c r="F96" s="66"/>
      <c r="G96" s="66"/>
      <c r="H96" s="66"/>
      <c r="I96" s="66"/>
      <c r="J96" s="66"/>
      <c r="K96" s="66"/>
      <c r="L96" s="66"/>
      <c r="M96" s="66"/>
      <c r="N96" s="66"/>
      <c r="O96" s="66"/>
      <c r="P96" s="66"/>
      <c r="Q96" s="66"/>
      <c r="R96" s="66"/>
      <c r="S96" s="66"/>
    </row>
    <row r="97" spans="1:19" x14ac:dyDescent="0.2">
      <c r="A97" s="66"/>
      <c r="B97" s="66"/>
      <c r="C97" s="66"/>
      <c r="D97" s="66"/>
      <c r="E97" s="66"/>
      <c r="F97" s="66"/>
      <c r="G97" s="66"/>
      <c r="H97" s="66"/>
      <c r="I97" s="66"/>
      <c r="J97" s="66"/>
      <c r="K97" s="66"/>
      <c r="L97" s="66"/>
      <c r="M97" s="66"/>
      <c r="N97" s="66"/>
      <c r="O97" s="66"/>
      <c r="P97" s="66"/>
      <c r="Q97" s="66"/>
      <c r="R97" s="66"/>
      <c r="S97" s="66"/>
    </row>
    <row r="98" spans="1:19" x14ac:dyDescent="0.2">
      <c r="A98" s="66"/>
      <c r="B98" s="66"/>
      <c r="C98" s="66"/>
      <c r="D98" s="66"/>
      <c r="E98" s="66"/>
      <c r="F98" s="66"/>
      <c r="G98" s="66"/>
      <c r="H98" s="66"/>
      <c r="I98" s="66"/>
      <c r="J98" s="66"/>
      <c r="K98" s="66"/>
      <c r="L98" s="66"/>
      <c r="M98" s="66"/>
      <c r="N98" s="66"/>
      <c r="O98" s="66"/>
      <c r="P98" s="66"/>
      <c r="Q98" s="66"/>
      <c r="R98" s="66"/>
      <c r="S98" s="66"/>
    </row>
    <row r="99" spans="1:19" x14ac:dyDescent="0.2">
      <c r="A99" s="66"/>
      <c r="B99" s="66"/>
      <c r="C99" s="66"/>
      <c r="D99" s="66"/>
      <c r="E99" s="66"/>
      <c r="F99" s="66"/>
      <c r="G99" s="66"/>
      <c r="H99" s="66"/>
      <c r="I99" s="66"/>
      <c r="J99" s="66"/>
      <c r="K99" s="66"/>
      <c r="L99" s="66"/>
      <c r="M99" s="66"/>
      <c r="N99" s="66"/>
      <c r="O99" s="66"/>
      <c r="P99" s="66"/>
      <c r="Q99" s="66"/>
      <c r="R99" s="66"/>
      <c r="S99" s="66"/>
    </row>
    <row r="100" spans="1:19" x14ac:dyDescent="0.2">
      <c r="A100" s="66"/>
      <c r="B100" s="66"/>
      <c r="C100" s="66"/>
      <c r="D100" s="66"/>
      <c r="E100" s="66"/>
      <c r="F100" s="66"/>
      <c r="G100" s="66"/>
      <c r="H100" s="66"/>
      <c r="I100" s="66"/>
      <c r="J100" s="66"/>
      <c r="K100" s="66"/>
      <c r="L100" s="66"/>
      <c r="M100" s="66"/>
      <c r="N100" s="66"/>
      <c r="O100" s="66"/>
      <c r="P100" s="66"/>
      <c r="Q100" s="66"/>
      <c r="R100" s="66"/>
      <c r="S100" s="66"/>
    </row>
    <row r="101" spans="1:19" x14ac:dyDescent="0.2">
      <c r="A101" s="66"/>
      <c r="B101" s="66"/>
      <c r="C101" s="66"/>
      <c r="D101" s="66"/>
      <c r="E101" s="66"/>
      <c r="F101" s="66"/>
      <c r="G101" s="66"/>
      <c r="H101" s="66"/>
      <c r="I101" s="66"/>
      <c r="J101" s="66"/>
      <c r="K101" s="66"/>
      <c r="L101" s="66"/>
      <c r="M101" s="66"/>
      <c r="N101" s="66"/>
      <c r="O101" s="66"/>
      <c r="P101" s="66"/>
      <c r="Q101" s="66"/>
      <c r="R101" s="66"/>
      <c r="S101" s="66"/>
    </row>
    <row r="102" spans="1:19" x14ac:dyDescent="0.2">
      <c r="A102" s="66"/>
      <c r="B102" s="66"/>
      <c r="C102" s="66"/>
      <c r="D102" s="66"/>
      <c r="E102" s="66"/>
      <c r="F102" s="66"/>
      <c r="G102" s="66"/>
      <c r="H102" s="66"/>
      <c r="I102" s="66"/>
      <c r="J102" s="66"/>
      <c r="K102" s="66"/>
      <c r="L102" s="66"/>
      <c r="M102" s="66"/>
      <c r="N102" s="66"/>
      <c r="O102" s="66"/>
      <c r="P102" s="66"/>
      <c r="Q102" s="66"/>
      <c r="R102" s="66"/>
      <c r="S102" s="66"/>
    </row>
    <row r="103" spans="1:19" x14ac:dyDescent="0.2">
      <c r="A103" s="66"/>
      <c r="B103" s="66"/>
      <c r="C103" s="66"/>
      <c r="D103" s="66"/>
      <c r="E103" s="66"/>
      <c r="F103" s="66"/>
      <c r="G103" s="66"/>
      <c r="H103" s="66"/>
      <c r="I103" s="66"/>
      <c r="J103" s="66"/>
      <c r="K103" s="66"/>
      <c r="L103" s="66"/>
      <c r="M103" s="66"/>
      <c r="N103" s="66"/>
      <c r="O103" s="66"/>
      <c r="P103" s="66"/>
      <c r="Q103" s="66"/>
      <c r="R103" s="66"/>
      <c r="S103" s="66"/>
    </row>
    <row r="104" spans="1:19" x14ac:dyDescent="0.2">
      <c r="A104" s="66"/>
      <c r="B104" s="66"/>
      <c r="C104" s="66"/>
      <c r="D104" s="66"/>
      <c r="E104" s="66"/>
      <c r="F104" s="66"/>
      <c r="G104" s="66"/>
      <c r="H104" s="66"/>
      <c r="I104" s="66"/>
      <c r="J104" s="66"/>
      <c r="K104" s="66"/>
      <c r="L104" s="66"/>
      <c r="M104" s="66"/>
      <c r="N104" s="66"/>
      <c r="O104" s="66"/>
      <c r="P104" s="66"/>
      <c r="Q104" s="66"/>
      <c r="R104" s="66"/>
      <c r="S104" s="66"/>
    </row>
    <row r="105" spans="1:19" x14ac:dyDescent="0.2">
      <c r="A105" s="66"/>
      <c r="B105" s="66"/>
      <c r="C105" s="66"/>
      <c r="D105" s="66"/>
      <c r="E105" s="66"/>
      <c r="F105" s="66"/>
      <c r="G105" s="66"/>
      <c r="H105" s="66"/>
      <c r="I105" s="66"/>
      <c r="J105" s="66"/>
      <c r="K105" s="66"/>
      <c r="L105" s="66"/>
      <c r="M105" s="66"/>
      <c r="N105" s="66"/>
      <c r="O105" s="66"/>
      <c r="P105" s="66"/>
      <c r="Q105" s="66"/>
      <c r="R105" s="66"/>
      <c r="S105" s="66"/>
    </row>
    <row r="106" spans="1:19" x14ac:dyDescent="0.2">
      <c r="A106" s="66"/>
      <c r="B106" s="66"/>
      <c r="C106" s="66"/>
      <c r="D106" s="66"/>
      <c r="E106" s="66"/>
      <c r="F106" s="66"/>
      <c r="G106" s="66"/>
      <c r="H106" s="66"/>
      <c r="I106" s="66"/>
      <c r="J106" s="66"/>
      <c r="K106" s="66"/>
      <c r="L106" s="66"/>
      <c r="M106" s="66"/>
      <c r="N106" s="66"/>
      <c r="O106" s="66"/>
      <c r="P106" s="66"/>
      <c r="Q106" s="66"/>
      <c r="R106" s="66"/>
      <c r="S106" s="66"/>
    </row>
    <row r="107" spans="1:19" x14ac:dyDescent="0.2">
      <c r="A107" s="66"/>
      <c r="B107" s="66"/>
      <c r="C107" s="66"/>
      <c r="D107" s="66"/>
      <c r="E107" s="66"/>
      <c r="F107" s="66"/>
      <c r="G107" s="66"/>
      <c r="H107" s="66"/>
      <c r="I107" s="66"/>
      <c r="J107" s="66"/>
      <c r="K107" s="66"/>
      <c r="L107" s="66"/>
      <c r="M107" s="66"/>
      <c r="N107" s="66"/>
      <c r="O107" s="66"/>
      <c r="P107" s="66"/>
      <c r="Q107" s="66"/>
      <c r="R107" s="66"/>
      <c r="S107" s="66"/>
    </row>
    <row r="108" spans="1:19" x14ac:dyDescent="0.2">
      <c r="A108" s="66"/>
      <c r="B108" s="66"/>
      <c r="C108" s="66"/>
      <c r="D108" s="66"/>
      <c r="E108" s="66"/>
      <c r="F108" s="66"/>
      <c r="G108" s="66"/>
      <c r="H108" s="66"/>
      <c r="I108" s="66"/>
      <c r="J108" s="66"/>
      <c r="K108" s="66"/>
      <c r="L108" s="66"/>
      <c r="M108" s="66"/>
      <c r="N108" s="66"/>
      <c r="O108" s="66"/>
      <c r="P108" s="66"/>
      <c r="Q108" s="66"/>
      <c r="R108" s="66"/>
      <c r="S108" s="66"/>
    </row>
    <row r="109" spans="1:19" x14ac:dyDescent="0.2">
      <c r="A109" s="66"/>
      <c r="B109" s="66"/>
      <c r="C109" s="66"/>
      <c r="D109" s="66"/>
      <c r="E109" s="66"/>
      <c r="F109" s="66"/>
      <c r="G109" s="66"/>
      <c r="H109" s="66"/>
      <c r="I109" s="66"/>
      <c r="J109" s="66"/>
      <c r="K109" s="66"/>
      <c r="L109" s="66"/>
      <c r="M109" s="66"/>
      <c r="N109" s="66"/>
      <c r="O109" s="66"/>
      <c r="P109" s="66"/>
      <c r="Q109" s="66"/>
      <c r="R109" s="66"/>
      <c r="S109" s="66"/>
    </row>
    <row r="110" spans="1:19" x14ac:dyDescent="0.2">
      <c r="A110" s="66"/>
      <c r="B110" s="66"/>
      <c r="C110" s="66"/>
      <c r="D110" s="66"/>
      <c r="E110" s="66"/>
      <c r="F110" s="66"/>
      <c r="G110" s="66"/>
      <c r="H110" s="66"/>
      <c r="I110" s="66"/>
      <c r="J110" s="66"/>
      <c r="K110" s="66"/>
      <c r="L110" s="66"/>
      <c r="M110" s="66"/>
      <c r="N110" s="66"/>
      <c r="O110" s="66"/>
      <c r="P110" s="66"/>
      <c r="Q110" s="66"/>
      <c r="R110" s="66"/>
      <c r="S110" s="66"/>
    </row>
    <row r="111" spans="1:19" x14ac:dyDescent="0.2">
      <c r="A111" s="66"/>
      <c r="B111" s="66"/>
      <c r="C111" s="66"/>
      <c r="D111" s="66"/>
      <c r="E111" s="66"/>
      <c r="F111" s="66"/>
      <c r="G111" s="66"/>
      <c r="H111" s="66"/>
      <c r="I111" s="66"/>
      <c r="J111" s="66"/>
      <c r="K111" s="66"/>
      <c r="L111" s="66"/>
      <c r="M111" s="66"/>
      <c r="N111" s="66"/>
      <c r="O111" s="66"/>
      <c r="P111" s="66"/>
      <c r="Q111" s="66"/>
      <c r="R111" s="66"/>
      <c r="S111" s="66"/>
    </row>
    <row r="112" spans="1:19" x14ac:dyDescent="0.2">
      <c r="A112" s="66"/>
      <c r="B112" s="66"/>
      <c r="C112" s="66"/>
      <c r="D112" s="66"/>
      <c r="E112" s="66"/>
      <c r="F112" s="66"/>
      <c r="G112" s="66"/>
      <c r="H112" s="66"/>
      <c r="I112" s="66"/>
      <c r="J112" s="66"/>
      <c r="K112" s="66"/>
      <c r="L112" s="66"/>
      <c r="M112" s="66"/>
      <c r="N112" s="66"/>
      <c r="O112" s="66"/>
      <c r="P112" s="66"/>
      <c r="Q112" s="66"/>
      <c r="R112" s="66"/>
      <c r="S112" s="66"/>
    </row>
    <row r="113" spans="1:19" x14ac:dyDescent="0.2">
      <c r="A113" s="66"/>
      <c r="B113" s="66"/>
      <c r="C113" s="66"/>
      <c r="D113" s="66"/>
      <c r="E113" s="66"/>
      <c r="F113" s="66"/>
      <c r="G113" s="66"/>
      <c r="H113" s="66"/>
      <c r="I113" s="66"/>
      <c r="J113" s="66"/>
      <c r="K113" s="66"/>
      <c r="L113" s="66"/>
      <c r="M113" s="66"/>
      <c r="N113" s="66"/>
      <c r="O113" s="66"/>
      <c r="P113" s="66"/>
      <c r="Q113" s="66"/>
      <c r="R113" s="66"/>
      <c r="S113" s="66"/>
    </row>
    <row r="114" spans="1:19" x14ac:dyDescent="0.2">
      <c r="A114" s="66"/>
      <c r="B114" s="66"/>
      <c r="C114" s="66"/>
      <c r="D114" s="66"/>
      <c r="E114" s="66"/>
      <c r="F114" s="66"/>
      <c r="G114" s="66"/>
      <c r="H114" s="66"/>
      <c r="I114" s="66"/>
      <c r="J114" s="66"/>
      <c r="K114" s="66"/>
      <c r="L114" s="66"/>
      <c r="M114" s="66"/>
      <c r="N114" s="66"/>
      <c r="O114" s="66"/>
      <c r="P114" s="66"/>
      <c r="Q114" s="66"/>
      <c r="R114" s="66"/>
      <c r="S114" s="66"/>
    </row>
    <row r="115" spans="1:19" x14ac:dyDescent="0.2">
      <c r="A115" s="66"/>
      <c r="B115" s="66"/>
      <c r="C115" s="66"/>
      <c r="D115" s="66"/>
      <c r="E115" s="66"/>
      <c r="F115" s="66"/>
      <c r="G115" s="66"/>
      <c r="H115" s="66"/>
      <c r="I115" s="66"/>
      <c r="J115" s="66"/>
      <c r="K115" s="66"/>
      <c r="L115" s="66"/>
      <c r="M115" s="66"/>
      <c r="N115" s="66"/>
      <c r="O115" s="66"/>
      <c r="P115" s="66"/>
      <c r="Q115" s="66"/>
      <c r="R115" s="66"/>
      <c r="S115" s="66"/>
    </row>
    <row r="116" spans="1:19" x14ac:dyDescent="0.2">
      <c r="A116" s="66"/>
      <c r="B116" s="66"/>
      <c r="C116" s="66"/>
      <c r="D116" s="66"/>
      <c r="E116" s="66"/>
      <c r="F116" s="66"/>
      <c r="G116" s="66"/>
      <c r="H116" s="66"/>
      <c r="I116" s="66"/>
      <c r="J116" s="66"/>
      <c r="K116" s="66"/>
      <c r="L116" s="66"/>
      <c r="M116" s="66"/>
      <c r="N116" s="66"/>
      <c r="O116" s="66"/>
      <c r="P116" s="66"/>
      <c r="Q116" s="66"/>
      <c r="R116" s="66"/>
      <c r="S116" s="66"/>
    </row>
    <row r="117" spans="1:19" x14ac:dyDescent="0.2">
      <c r="A117" s="66"/>
      <c r="B117" s="66"/>
      <c r="C117" s="66"/>
      <c r="D117" s="66"/>
      <c r="E117" s="66"/>
      <c r="F117" s="66"/>
      <c r="G117" s="66"/>
      <c r="H117" s="66"/>
      <c r="I117" s="66"/>
      <c r="J117" s="66"/>
      <c r="K117" s="66"/>
      <c r="L117" s="66"/>
      <c r="M117" s="66"/>
      <c r="N117" s="66"/>
      <c r="O117" s="66"/>
      <c r="P117" s="66"/>
      <c r="Q117" s="66"/>
      <c r="R117" s="66"/>
      <c r="S117" s="66"/>
    </row>
    <row r="118" spans="1:19" x14ac:dyDescent="0.2">
      <c r="A118" s="66"/>
      <c r="B118" s="66"/>
      <c r="C118" s="66"/>
      <c r="D118" s="66"/>
      <c r="E118" s="66"/>
      <c r="F118" s="66"/>
      <c r="G118" s="66"/>
      <c r="H118" s="66"/>
      <c r="I118" s="66"/>
      <c r="J118" s="66"/>
      <c r="K118" s="66"/>
      <c r="L118" s="66"/>
      <c r="M118" s="66"/>
      <c r="N118" s="66"/>
      <c r="O118" s="66"/>
      <c r="P118" s="66"/>
      <c r="Q118" s="66"/>
      <c r="R118" s="66"/>
      <c r="S118" s="66"/>
    </row>
    <row r="119" spans="1:19" x14ac:dyDescent="0.2">
      <c r="A119" s="66"/>
      <c r="B119" s="66"/>
      <c r="C119" s="66"/>
      <c r="D119" s="66"/>
      <c r="E119" s="66"/>
      <c r="F119" s="66"/>
      <c r="G119" s="66"/>
      <c r="H119" s="66"/>
      <c r="I119" s="66"/>
      <c r="J119" s="66"/>
      <c r="K119" s="66"/>
      <c r="L119" s="66"/>
      <c r="M119" s="66"/>
      <c r="N119" s="66"/>
      <c r="O119" s="66"/>
      <c r="P119" s="66"/>
      <c r="Q119" s="66"/>
      <c r="R119" s="66"/>
      <c r="S119" s="66"/>
    </row>
    <row r="120" spans="1:19" x14ac:dyDescent="0.2">
      <c r="A120" s="66"/>
      <c r="B120" s="66"/>
      <c r="C120" s="66"/>
      <c r="D120" s="66"/>
      <c r="E120" s="66"/>
      <c r="F120" s="66"/>
      <c r="G120" s="66"/>
      <c r="H120" s="66"/>
      <c r="I120" s="66"/>
      <c r="J120" s="66"/>
      <c r="K120" s="66"/>
      <c r="L120" s="66"/>
      <c r="M120" s="66"/>
      <c r="N120" s="66"/>
      <c r="O120" s="66"/>
      <c r="P120" s="66"/>
      <c r="Q120" s="66"/>
      <c r="R120" s="66"/>
      <c r="S120" s="66"/>
    </row>
    <row r="121" spans="1:19" x14ac:dyDescent="0.2">
      <c r="A121" s="66"/>
      <c r="B121" s="66"/>
      <c r="C121" s="66"/>
      <c r="D121" s="66"/>
      <c r="E121" s="66"/>
      <c r="F121" s="66"/>
      <c r="G121" s="66"/>
      <c r="H121" s="66"/>
      <c r="I121" s="66"/>
      <c r="J121" s="66"/>
      <c r="K121" s="66"/>
      <c r="L121" s="66"/>
      <c r="M121" s="66"/>
      <c r="N121" s="66"/>
      <c r="O121" s="66"/>
      <c r="P121" s="66"/>
      <c r="Q121" s="66"/>
      <c r="R121" s="66"/>
      <c r="S121" s="66"/>
    </row>
    <row r="122" spans="1:19" x14ac:dyDescent="0.2">
      <c r="A122" s="66"/>
      <c r="B122" s="66"/>
      <c r="C122" s="66"/>
      <c r="D122" s="66"/>
      <c r="E122" s="66"/>
      <c r="F122" s="66"/>
      <c r="G122" s="66"/>
      <c r="H122" s="66"/>
      <c r="I122" s="66"/>
      <c r="J122" s="66"/>
      <c r="K122" s="66"/>
      <c r="L122" s="66"/>
      <c r="M122" s="66"/>
      <c r="N122" s="66"/>
      <c r="O122" s="66"/>
      <c r="P122" s="66"/>
      <c r="Q122" s="66"/>
      <c r="R122" s="66"/>
      <c r="S122" s="66"/>
    </row>
    <row r="123" spans="1:19" x14ac:dyDescent="0.2">
      <c r="A123" s="66"/>
      <c r="B123" s="66"/>
      <c r="C123" s="66"/>
      <c r="D123" s="66"/>
      <c r="E123" s="66"/>
      <c r="F123" s="66"/>
      <c r="G123" s="66"/>
      <c r="H123" s="66"/>
      <c r="I123" s="66"/>
      <c r="J123" s="66"/>
      <c r="K123" s="66"/>
      <c r="L123" s="66"/>
      <c r="M123" s="66"/>
      <c r="N123" s="66"/>
      <c r="O123" s="66"/>
      <c r="P123" s="66"/>
      <c r="Q123" s="66"/>
      <c r="R123" s="66"/>
      <c r="S123" s="66"/>
    </row>
    <row r="124" spans="1:19" x14ac:dyDescent="0.2">
      <c r="A124" s="66"/>
      <c r="B124" s="66"/>
      <c r="C124" s="66"/>
      <c r="D124" s="66"/>
      <c r="E124" s="66"/>
      <c r="F124" s="66"/>
      <c r="G124" s="66"/>
      <c r="H124" s="66"/>
      <c r="I124" s="66"/>
      <c r="J124" s="66"/>
      <c r="K124" s="66"/>
      <c r="L124" s="66"/>
      <c r="M124" s="66"/>
      <c r="N124" s="66"/>
      <c r="O124" s="66"/>
      <c r="P124" s="66"/>
      <c r="Q124" s="66"/>
      <c r="R124" s="66"/>
      <c r="S124" s="66"/>
    </row>
    <row r="125" spans="1:19" x14ac:dyDescent="0.2">
      <c r="A125" s="66"/>
      <c r="B125" s="66"/>
      <c r="C125" s="66"/>
      <c r="D125" s="66"/>
      <c r="E125" s="66"/>
      <c r="F125" s="66"/>
      <c r="G125" s="66"/>
      <c r="H125" s="66"/>
      <c r="I125" s="66"/>
      <c r="J125" s="66"/>
      <c r="K125" s="66"/>
      <c r="L125" s="66"/>
      <c r="M125" s="66"/>
      <c r="N125" s="66"/>
      <c r="O125" s="66"/>
      <c r="P125" s="66"/>
      <c r="Q125" s="66"/>
      <c r="R125" s="66"/>
      <c r="S125" s="66"/>
    </row>
    <row r="126" spans="1:19" x14ac:dyDescent="0.2">
      <c r="A126" s="66"/>
      <c r="B126" s="66"/>
      <c r="C126" s="66"/>
      <c r="D126" s="66"/>
      <c r="E126" s="66"/>
      <c r="F126" s="66"/>
      <c r="G126" s="66"/>
      <c r="H126" s="66"/>
      <c r="I126" s="66"/>
      <c r="J126" s="66"/>
      <c r="K126" s="66"/>
      <c r="L126" s="66"/>
      <c r="M126" s="66"/>
      <c r="N126" s="66"/>
      <c r="O126" s="66"/>
      <c r="P126" s="66"/>
      <c r="Q126" s="66"/>
      <c r="R126" s="66"/>
      <c r="S126" s="66"/>
    </row>
    <row r="127" spans="1:19" x14ac:dyDescent="0.2">
      <c r="A127" s="66"/>
      <c r="B127" s="66"/>
      <c r="C127" s="66"/>
      <c r="D127" s="66"/>
      <c r="E127" s="66"/>
      <c r="F127" s="66"/>
      <c r="G127" s="66"/>
      <c r="H127" s="66"/>
      <c r="I127" s="66"/>
      <c r="J127" s="66"/>
      <c r="K127" s="66"/>
      <c r="L127" s="66"/>
      <c r="M127" s="66"/>
      <c r="N127" s="66"/>
      <c r="O127" s="66"/>
      <c r="P127" s="66"/>
      <c r="Q127" s="66"/>
      <c r="R127" s="66"/>
      <c r="S127" s="66"/>
    </row>
    <row r="128" spans="1:19" x14ac:dyDescent="0.2">
      <c r="A128" s="66"/>
      <c r="B128" s="66"/>
      <c r="C128" s="66"/>
      <c r="D128" s="66"/>
      <c r="E128" s="66"/>
      <c r="F128" s="66"/>
      <c r="G128" s="66"/>
      <c r="H128" s="66"/>
      <c r="I128" s="66"/>
      <c r="J128" s="66"/>
      <c r="K128" s="66"/>
      <c r="L128" s="66"/>
      <c r="M128" s="66"/>
      <c r="N128" s="66"/>
      <c r="O128" s="66"/>
      <c r="P128" s="66"/>
      <c r="Q128" s="66"/>
      <c r="R128" s="66"/>
      <c r="S128" s="66"/>
    </row>
    <row r="129" spans="1:19" x14ac:dyDescent="0.2">
      <c r="A129" s="66"/>
      <c r="B129" s="66"/>
      <c r="C129" s="66"/>
      <c r="D129" s="66"/>
      <c r="E129" s="66"/>
      <c r="F129" s="66"/>
      <c r="G129" s="66"/>
      <c r="H129" s="66"/>
      <c r="I129" s="66"/>
      <c r="J129" s="66"/>
      <c r="K129" s="66"/>
      <c r="L129" s="66"/>
      <c r="M129" s="66"/>
      <c r="N129" s="66"/>
      <c r="O129" s="66"/>
      <c r="P129" s="66"/>
      <c r="Q129" s="66"/>
      <c r="R129" s="66"/>
      <c r="S129" s="66"/>
    </row>
    <row r="130" spans="1:19" x14ac:dyDescent="0.2">
      <c r="A130" s="66"/>
      <c r="B130" s="66"/>
      <c r="C130" s="66"/>
      <c r="D130" s="66"/>
      <c r="E130" s="66"/>
      <c r="F130" s="66"/>
      <c r="G130" s="66"/>
      <c r="H130" s="66"/>
      <c r="I130" s="66"/>
      <c r="J130" s="66"/>
      <c r="K130" s="66"/>
      <c r="L130" s="66"/>
      <c r="M130" s="66"/>
      <c r="N130" s="66"/>
      <c r="O130" s="66"/>
      <c r="P130" s="66"/>
      <c r="Q130" s="66"/>
      <c r="R130" s="66"/>
      <c r="S130" s="66"/>
    </row>
    <row r="131" spans="1:19" x14ac:dyDescent="0.2">
      <c r="A131" s="66"/>
      <c r="B131" s="66"/>
      <c r="C131" s="66"/>
      <c r="D131" s="66"/>
      <c r="E131" s="66"/>
      <c r="F131" s="66"/>
      <c r="G131" s="66"/>
      <c r="H131" s="66"/>
      <c r="I131" s="66"/>
      <c r="J131" s="66"/>
      <c r="K131" s="66"/>
      <c r="L131" s="66"/>
      <c r="M131" s="66"/>
      <c r="N131" s="66"/>
      <c r="O131" s="66"/>
      <c r="P131" s="66"/>
      <c r="Q131" s="66"/>
      <c r="R131" s="66"/>
      <c r="S131" s="66"/>
    </row>
    <row r="132" spans="1:19" x14ac:dyDescent="0.2">
      <c r="A132" s="66"/>
      <c r="B132" s="66"/>
      <c r="C132" s="66"/>
      <c r="D132" s="66"/>
      <c r="E132" s="66"/>
      <c r="F132" s="66"/>
      <c r="G132" s="66"/>
      <c r="H132" s="66"/>
      <c r="I132" s="66"/>
      <c r="J132" s="66"/>
      <c r="K132" s="66"/>
      <c r="L132" s="66"/>
      <c r="M132" s="66"/>
      <c r="N132" s="66"/>
      <c r="O132" s="66"/>
      <c r="P132" s="66"/>
      <c r="Q132" s="66"/>
      <c r="R132" s="66"/>
      <c r="S132" s="66"/>
    </row>
    <row r="133" spans="1:19" x14ac:dyDescent="0.2">
      <c r="A133" s="66"/>
      <c r="B133" s="66"/>
      <c r="C133" s="66"/>
      <c r="D133" s="66"/>
      <c r="E133" s="66"/>
      <c r="F133" s="66"/>
      <c r="G133" s="66"/>
      <c r="H133" s="66"/>
      <c r="I133" s="66"/>
      <c r="J133" s="66"/>
      <c r="K133" s="66"/>
      <c r="L133" s="66"/>
      <c r="M133" s="66"/>
      <c r="N133" s="66"/>
      <c r="O133" s="66"/>
      <c r="P133" s="66"/>
      <c r="Q133" s="66"/>
      <c r="R133" s="66"/>
      <c r="S133" s="66"/>
    </row>
    <row r="134" spans="1:19" x14ac:dyDescent="0.2">
      <c r="A134" s="66"/>
      <c r="B134" s="66"/>
      <c r="C134" s="66"/>
      <c r="D134" s="66"/>
      <c r="E134" s="66"/>
      <c r="F134" s="66"/>
      <c r="G134" s="66"/>
      <c r="H134" s="66"/>
      <c r="I134" s="66"/>
      <c r="J134" s="66"/>
      <c r="K134" s="66"/>
      <c r="L134" s="66"/>
      <c r="M134" s="66"/>
      <c r="N134" s="66"/>
      <c r="O134" s="66"/>
      <c r="P134" s="66"/>
      <c r="Q134" s="66"/>
      <c r="R134" s="66"/>
      <c r="S134" s="66"/>
    </row>
    <row r="135" spans="1:19" x14ac:dyDescent="0.2">
      <c r="A135" s="66"/>
      <c r="B135" s="66"/>
      <c r="C135" s="66"/>
      <c r="D135" s="66"/>
      <c r="E135" s="66"/>
      <c r="F135" s="66"/>
      <c r="G135" s="66"/>
      <c r="H135" s="66"/>
      <c r="I135" s="66"/>
      <c r="J135" s="66"/>
      <c r="K135" s="66"/>
      <c r="L135" s="66"/>
      <c r="M135" s="66"/>
      <c r="N135" s="66"/>
      <c r="O135" s="66"/>
      <c r="P135" s="66"/>
      <c r="Q135" s="66"/>
      <c r="R135" s="66"/>
      <c r="S135" s="66"/>
    </row>
    <row r="136" spans="1:19" x14ac:dyDescent="0.2">
      <c r="A136" s="66"/>
      <c r="B136" s="66"/>
      <c r="C136" s="66"/>
      <c r="D136" s="66"/>
      <c r="E136" s="66"/>
      <c r="F136" s="66"/>
      <c r="G136" s="66"/>
      <c r="H136" s="66"/>
      <c r="I136" s="66"/>
      <c r="J136" s="66"/>
      <c r="K136" s="66"/>
      <c r="L136" s="66"/>
      <c r="M136" s="66"/>
      <c r="N136" s="66"/>
      <c r="O136" s="66"/>
      <c r="P136" s="66"/>
      <c r="Q136" s="66"/>
      <c r="R136" s="66"/>
      <c r="S136" s="66"/>
    </row>
    <row r="137" spans="1:19" x14ac:dyDescent="0.2">
      <c r="A137" s="66"/>
      <c r="B137" s="66"/>
      <c r="C137" s="66"/>
      <c r="D137" s="66"/>
      <c r="E137" s="66"/>
      <c r="F137" s="66"/>
      <c r="G137" s="66"/>
      <c r="H137" s="66"/>
      <c r="I137" s="66"/>
      <c r="J137" s="66"/>
      <c r="K137" s="66"/>
      <c r="L137" s="66"/>
      <c r="M137" s="66"/>
      <c r="N137" s="66"/>
      <c r="O137" s="66"/>
      <c r="P137" s="66"/>
      <c r="Q137" s="66"/>
      <c r="R137" s="66"/>
      <c r="S137" s="66"/>
    </row>
    <row r="138" spans="1:19" x14ac:dyDescent="0.2">
      <c r="A138" s="66"/>
      <c r="B138" s="66"/>
      <c r="C138" s="66"/>
      <c r="D138" s="66"/>
      <c r="E138" s="66"/>
      <c r="F138" s="66"/>
      <c r="G138" s="66"/>
      <c r="H138" s="66"/>
      <c r="I138" s="66"/>
      <c r="J138" s="66"/>
      <c r="K138" s="66"/>
      <c r="L138" s="66"/>
      <c r="M138" s="66"/>
      <c r="N138" s="66"/>
      <c r="O138" s="66"/>
      <c r="P138" s="66"/>
      <c r="Q138" s="66"/>
      <c r="R138" s="66"/>
      <c r="S138" s="66"/>
    </row>
    <row r="139" spans="1:19" x14ac:dyDescent="0.2">
      <c r="A139" s="66"/>
      <c r="B139" s="66"/>
      <c r="C139" s="66"/>
      <c r="D139" s="66"/>
      <c r="E139" s="66"/>
      <c r="F139" s="66"/>
      <c r="G139" s="66"/>
      <c r="H139" s="66"/>
      <c r="I139" s="66"/>
      <c r="J139" s="66"/>
      <c r="K139" s="66"/>
      <c r="L139" s="66"/>
      <c r="M139" s="66"/>
      <c r="N139" s="66"/>
      <c r="O139" s="66"/>
      <c r="P139" s="66"/>
      <c r="Q139" s="66"/>
      <c r="R139" s="66"/>
      <c r="S139" s="66"/>
    </row>
    <row r="140" spans="1:19" x14ac:dyDescent="0.2">
      <c r="A140" s="66"/>
      <c r="B140" s="66"/>
      <c r="C140" s="66"/>
      <c r="D140" s="66"/>
      <c r="E140" s="66"/>
      <c r="F140" s="66"/>
      <c r="G140" s="66"/>
      <c r="H140" s="66"/>
      <c r="I140" s="66"/>
      <c r="J140" s="66"/>
      <c r="K140" s="66"/>
      <c r="L140" s="66"/>
      <c r="M140" s="66"/>
      <c r="N140" s="66"/>
      <c r="O140" s="66"/>
      <c r="P140" s="66"/>
      <c r="Q140" s="66"/>
      <c r="R140" s="66"/>
      <c r="S140" s="66"/>
    </row>
    <row r="141" spans="1:19" x14ac:dyDescent="0.2">
      <c r="A141" s="66"/>
      <c r="B141" s="66"/>
      <c r="C141" s="66"/>
      <c r="D141" s="66"/>
      <c r="E141" s="66"/>
      <c r="F141" s="66"/>
      <c r="G141" s="66"/>
      <c r="H141" s="66"/>
      <c r="I141" s="66"/>
      <c r="J141" s="66"/>
      <c r="K141" s="66"/>
      <c r="L141" s="66"/>
      <c r="M141" s="66"/>
      <c r="N141" s="66"/>
      <c r="O141" s="66"/>
      <c r="P141" s="66"/>
      <c r="Q141" s="66"/>
      <c r="R141" s="66"/>
      <c r="S141" s="66"/>
    </row>
    <row r="142" spans="1:19" x14ac:dyDescent="0.2">
      <c r="A142" s="66"/>
      <c r="B142" s="66"/>
      <c r="C142" s="66"/>
      <c r="D142" s="66"/>
      <c r="E142" s="66"/>
      <c r="F142" s="66"/>
      <c r="G142" s="66"/>
      <c r="H142" s="66"/>
      <c r="I142" s="66"/>
      <c r="J142" s="66"/>
      <c r="K142" s="66"/>
      <c r="L142" s="66"/>
      <c r="M142" s="66"/>
      <c r="N142" s="66"/>
      <c r="O142" s="66"/>
      <c r="P142" s="66"/>
      <c r="Q142" s="66"/>
      <c r="R142" s="66"/>
      <c r="S142" s="66"/>
    </row>
    <row r="143" spans="1:19" x14ac:dyDescent="0.2">
      <c r="A143" s="66"/>
      <c r="B143" s="66"/>
      <c r="C143" s="66"/>
      <c r="D143" s="66"/>
      <c r="E143" s="66"/>
      <c r="F143" s="66"/>
      <c r="G143" s="66"/>
      <c r="H143" s="66"/>
      <c r="I143" s="66"/>
      <c r="J143" s="66"/>
      <c r="K143" s="66"/>
      <c r="L143" s="66"/>
      <c r="M143" s="66"/>
      <c r="N143" s="66"/>
      <c r="O143" s="66"/>
      <c r="P143" s="66"/>
      <c r="Q143" s="66"/>
      <c r="R143" s="66"/>
      <c r="S143" s="66"/>
    </row>
    <row r="144" spans="1:19" x14ac:dyDescent="0.2">
      <c r="A144" s="66"/>
      <c r="B144" s="66"/>
      <c r="C144" s="66"/>
      <c r="D144" s="66"/>
      <c r="E144" s="66"/>
      <c r="F144" s="66"/>
      <c r="G144" s="66"/>
      <c r="H144" s="66"/>
      <c r="I144" s="66"/>
      <c r="J144" s="66"/>
      <c r="K144" s="66"/>
      <c r="L144" s="66"/>
      <c r="M144" s="66"/>
      <c r="N144" s="66"/>
      <c r="O144" s="66"/>
      <c r="P144" s="66"/>
      <c r="Q144" s="66"/>
      <c r="R144" s="66"/>
      <c r="S144" s="66"/>
    </row>
    <row r="145" spans="1:19" x14ac:dyDescent="0.2">
      <c r="A145" s="66"/>
      <c r="B145" s="66"/>
      <c r="C145" s="66"/>
      <c r="D145" s="66"/>
      <c r="E145" s="66"/>
      <c r="F145" s="66"/>
      <c r="G145" s="66"/>
      <c r="H145" s="66"/>
      <c r="I145" s="66"/>
      <c r="J145" s="66"/>
      <c r="K145" s="66"/>
      <c r="L145" s="66"/>
      <c r="M145" s="66"/>
      <c r="N145" s="66"/>
      <c r="O145" s="66"/>
      <c r="P145" s="66"/>
      <c r="Q145" s="66"/>
      <c r="R145" s="66"/>
      <c r="S145" s="66"/>
    </row>
    <row r="146" spans="1:19" x14ac:dyDescent="0.2">
      <c r="A146" s="66"/>
      <c r="B146" s="66"/>
      <c r="C146" s="66"/>
      <c r="D146" s="66"/>
      <c r="E146" s="66"/>
      <c r="F146" s="66"/>
      <c r="G146" s="66"/>
      <c r="H146" s="66"/>
      <c r="I146" s="66"/>
      <c r="J146" s="66"/>
      <c r="K146" s="66"/>
      <c r="L146" s="66"/>
      <c r="M146" s="66"/>
      <c r="N146" s="66"/>
      <c r="O146" s="66"/>
      <c r="P146" s="66"/>
      <c r="Q146" s="66"/>
      <c r="R146" s="66"/>
      <c r="S146" s="66"/>
    </row>
    <row r="147" spans="1:19" x14ac:dyDescent="0.2">
      <c r="A147" s="66"/>
      <c r="B147" s="66"/>
      <c r="C147" s="66"/>
      <c r="D147" s="66"/>
      <c r="E147" s="66"/>
      <c r="F147" s="66"/>
      <c r="G147" s="66"/>
      <c r="H147" s="66"/>
      <c r="I147" s="66"/>
      <c r="J147" s="66"/>
      <c r="K147" s="66"/>
      <c r="L147" s="66"/>
      <c r="M147" s="66"/>
      <c r="N147" s="66"/>
      <c r="O147" s="66"/>
      <c r="P147" s="66"/>
      <c r="Q147" s="66"/>
      <c r="R147" s="66"/>
      <c r="S147" s="66"/>
    </row>
    <row r="148" spans="1:19" x14ac:dyDescent="0.2">
      <c r="A148" s="66"/>
      <c r="B148" s="66"/>
      <c r="C148" s="66"/>
      <c r="D148" s="66"/>
      <c r="E148" s="66"/>
      <c r="F148" s="66"/>
      <c r="G148" s="66"/>
      <c r="H148" s="66"/>
      <c r="I148" s="66"/>
      <c r="J148" s="66"/>
      <c r="K148" s="66"/>
      <c r="L148" s="66"/>
      <c r="M148" s="66"/>
      <c r="N148" s="66"/>
      <c r="O148" s="66"/>
      <c r="P148" s="66"/>
      <c r="Q148" s="66"/>
      <c r="R148" s="66"/>
      <c r="S148" s="66"/>
    </row>
    <row r="149" spans="1:19" x14ac:dyDescent="0.2">
      <c r="A149" s="66"/>
      <c r="B149" s="66"/>
      <c r="C149" s="66"/>
      <c r="D149" s="66"/>
      <c r="E149" s="66"/>
      <c r="F149" s="66"/>
      <c r="G149" s="66"/>
      <c r="H149" s="66"/>
      <c r="I149" s="66"/>
      <c r="J149" s="66"/>
      <c r="K149" s="66"/>
      <c r="L149" s="66"/>
      <c r="M149" s="66"/>
      <c r="N149" s="66"/>
      <c r="O149" s="66"/>
      <c r="P149" s="66"/>
      <c r="Q149" s="66"/>
      <c r="R149" s="66"/>
      <c r="S149" s="66"/>
    </row>
    <row r="150" spans="1:19" x14ac:dyDescent="0.2">
      <c r="A150" s="66"/>
      <c r="B150" s="66"/>
      <c r="C150" s="66"/>
      <c r="D150" s="66"/>
      <c r="E150" s="66"/>
      <c r="F150" s="66"/>
      <c r="G150" s="66"/>
      <c r="H150" s="66"/>
      <c r="I150" s="66"/>
      <c r="J150" s="66"/>
      <c r="K150" s="66"/>
      <c r="L150" s="66"/>
      <c r="M150" s="66"/>
      <c r="N150" s="66"/>
      <c r="O150" s="66"/>
      <c r="P150" s="66"/>
      <c r="Q150" s="66"/>
      <c r="R150" s="66"/>
      <c r="S150" s="66"/>
    </row>
    <row r="151" spans="1:19" x14ac:dyDescent="0.2">
      <c r="A151" s="66"/>
      <c r="B151" s="66"/>
      <c r="C151" s="66"/>
      <c r="D151" s="66"/>
      <c r="E151" s="66"/>
      <c r="F151" s="66"/>
      <c r="G151" s="66"/>
      <c r="H151" s="66"/>
      <c r="I151" s="66"/>
      <c r="J151" s="66"/>
      <c r="K151" s="66"/>
      <c r="L151" s="66"/>
      <c r="M151" s="66"/>
      <c r="N151" s="66"/>
      <c r="O151" s="66"/>
      <c r="P151" s="66"/>
      <c r="Q151" s="66"/>
      <c r="R151" s="66"/>
      <c r="S151" s="66"/>
    </row>
    <row r="152" spans="1:19" x14ac:dyDescent="0.2">
      <c r="A152" s="66"/>
      <c r="B152" s="66"/>
      <c r="C152" s="66"/>
      <c r="D152" s="66"/>
      <c r="E152" s="66"/>
      <c r="F152" s="66"/>
      <c r="G152" s="66"/>
      <c r="H152" s="66"/>
      <c r="I152" s="66"/>
      <c r="J152" s="66"/>
      <c r="K152" s="66"/>
      <c r="L152" s="66"/>
      <c r="M152" s="66"/>
      <c r="N152" s="66"/>
      <c r="O152" s="66"/>
      <c r="P152" s="66"/>
      <c r="Q152" s="66"/>
      <c r="R152" s="66"/>
      <c r="S152" s="66"/>
    </row>
    <row r="153" spans="1:19" x14ac:dyDescent="0.2">
      <c r="A153" s="66"/>
      <c r="B153" s="66"/>
      <c r="C153" s="66"/>
      <c r="D153" s="66"/>
      <c r="E153" s="66"/>
      <c r="F153" s="66"/>
      <c r="G153" s="66"/>
      <c r="H153" s="66"/>
      <c r="I153" s="66"/>
      <c r="J153" s="66"/>
      <c r="K153" s="66"/>
      <c r="L153" s="66"/>
      <c r="M153" s="66"/>
      <c r="N153" s="66"/>
      <c r="O153" s="66"/>
      <c r="P153" s="66"/>
      <c r="Q153" s="66"/>
      <c r="R153" s="66"/>
      <c r="S153" s="66"/>
    </row>
    <row r="154" spans="1:19" x14ac:dyDescent="0.2">
      <c r="A154" s="66"/>
      <c r="B154" s="66"/>
      <c r="C154" s="66"/>
      <c r="D154" s="66"/>
      <c r="E154" s="66"/>
      <c r="F154" s="66"/>
      <c r="G154" s="66"/>
      <c r="H154" s="66"/>
      <c r="I154" s="66"/>
      <c r="J154" s="66"/>
      <c r="K154" s="66"/>
      <c r="L154" s="66"/>
      <c r="M154" s="66"/>
      <c r="N154" s="66"/>
      <c r="O154" s="66"/>
      <c r="P154" s="66"/>
      <c r="Q154" s="66"/>
      <c r="R154" s="66"/>
      <c r="S154" s="66"/>
    </row>
    <row r="155" spans="1:19" x14ac:dyDescent="0.2">
      <c r="A155" s="66"/>
      <c r="B155" s="66"/>
      <c r="C155" s="66"/>
      <c r="D155" s="66"/>
      <c r="E155" s="66"/>
      <c r="F155" s="66"/>
      <c r="G155" s="66"/>
      <c r="H155" s="66"/>
      <c r="I155" s="66"/>
      <c r="J155" s="66"/>
      <c r="K155" s="66"/>
      <c r="L155" s="66"/>
      <c r="M155" s="66"/>
      <c r="N155" s="66"/>
      <c r="O155" s="66"/>
      <c r="P155" s="66"/>
      <c r="Q155" s="66"/>
      <c r="R155" s="66"/>
      <c r="S155" s="66"/>
    </row>
    <row r="156" spans="1:19" x14ac:dyDescent="0.2">
      <c r="A156" s="66"/>
      <c r="B156" s="66"/>
      <c r="C156" s="66"/>
      <c r="D156" s="66"/>
      <c r="E156" s="66"/>
      <c r="F156" s="66"/>
      <c r="G156" s="66"/>
      <c r="H156" s="66"/>
      <c r="I156" s="66"/>
      <c r="J156" s="66"/>
      <c r="K156" s="66"/>
      <c r="L156" s="66"/>
      <c r="M156" s="66"/>
      <c r="N156" s="66"/>
      <c r="O156" s="66"/>
      <c r="P156" s="66"/>
      <c r="Q156" s="66"/>
      <c r="R156" s="66"/>
      <c r="S156" s="66"/>
    </row>
    <row r="157" spans="1:19" x14ac:dyDescent="0.2">
      <c r="A157" s="66"/>
      <c r="B157" s="66"/>
      <c r="C157" s="66"/>
      <c r="D157" s="66"/>
      <c r="E157" s="66"/>
      <c r="F157" s="66"/>
      <c r="G157" s="66"/>
      <c r="H157" s="66"/>
      <c r="I157" s="66"/>
      <c r="J157" s="66"/>
      <c r="K157" s="66"/>
      <c r="L157" s="66"/>
      <c r="M157" s="66"/>
      <c r="N157" s="66"/>
      <c r="O157" s="66"/>
      <c r="P157" s="66"/>
      <c r="Q157" s="66"/>
      <c r="R157" s="66"/>
      <c r="S157" s="66"/>
    </row>
    <row r="158" spans="1:19" x14ac:dyDescent="0.2">
      <c r="A158" s="66"/>
      <c r="B158" s="66"/>
      <c r="C158" s="66"/>
      <c r="D158" s="66"/>
      <c r="E158" s="66"/>
      <c r="F158" s="66"/>
      <c r="G158" s="66"/>
      <c r="H158" s="66"/>
      <c r="I158" s="66"/>
      <c r="J158" s="66"/>
      <c r="K158" s="66"/>
      <c r="L158" s="66"/>
      <c r="M158" s="66"/>
      <c r="N158" s="66"/>
      <c r="O158" s="66"/>
      <c r="P158" s="66"/>
      <c r="Q158" s="66"/>
      <c r="R158" s="66"/>
      <c r="S158" s="66"/>
    </row>
    <row r="159" spans="1:19" x14ac:dyDescent="0.2">
      <c r="A159" s="66"/>
      <c r="B159" s="66"/>
      <c r="C159" s="66"/>
      <c r="D159" s="66"/>
      <c r="E159" s="66"/>
      <c r="F159" s="66"/>
      <c r="G159" s="66"/>
      <c r="H159" s="66"/>
      <c r="I159" s="66"/>
      <c r="J159" s="66"/>
      <c r="K159" s="66"/>
      <c r="L159" s="66"/>
      <c r="M159" s="66"/>
      <c r="N159" s="66"/>
      <c r="O159" s="66"/>
      <c r="P159" s="66"/>
      <c r="Q159" s="66"/>
      <c r="R159" s="66"/>
      <c r="S159" s="66"/>
    </row>
    <row r="160" spans="1:19" x14ac:dyDescent="0.2">
      <c r="A160" s="66"/>
      <c r="B160" s="66"/>
      <c r="C160" s="66"/>
      <c r="D160" s="66"/>
      <c r="E160" s="66"/>
      <c r="F160" s="66"/>
      <c r="G160" s="66"/>
      <c r="H160" s="66"/>
      <c r="I160" s="66"/>
      <c r="J160" s="66"/>
      <c r="K160" s="66"/>
      <c r="L160" s="66"/>
      <c r="M160" s="66"/>
      <c r="N160" s="66"/>
      <c r="O160" s="66"/>
      <c r="P160" s="66"/>
      <c r="Q160" s="66"/>
      <c r="R160" s="66"/>
      <c r="S160" s="66"/>
    </row>
    <row r="161" spans="1:19" x14ac:dyDescent="0.2">
      <c r="A161" s="66"/>
      <c r="B161" s="66"/>
      <c r="C161" s="66"/>
      <c r="D161" s="66"/>
      <c r="E161" s="66"/>
      <c r="F161" s="66"/>
      <c r="G161" s="66"/>
      <c r="H161" s="66"/>
      <c r="I161" s="66"/>
      <c r="J161" s="66"/>
      <c r="K161" s="66"/>
      <c r="L161" s="66"/>
      <c r="M161" s="66"/>
      <c r="N161" s="66"/>
      <c r="O161" s="66"/>
      <c r="P161" s="66"/>
      <c r="Q161" s="66"/>
      <c r="R161" s="66"/>
      <c r="S161" s="66"/>
    </row>
    <row r="162" spans="1:19" x14ac:dyDescent="0.2">
      <c r="A162" s="66"/>
      <c r="B162" s="66"/>
      <c r="C162" s="66"/>
      <c r="D162" s="66"/>
      <c r="E162" s="66"/>
      <c r="F162" s="66"/>
      <c r="G162" s="66"/>
      <c r="H162" s="66"/>
      <c r="I162" s="66"/>
      <c r="J162" s="66"/>
      <c r="K162" s="66"/>
      <c r="L162" s="66"/>
      <c r="M162" s="66"/>
      <c r="N162" s="66"/>
      <c r="O162" s="66"/>
      <c r="P162" s="66"/>
      <c r="Q162" s="66"/>
      <c r="R162" s="66"/>
      <c r="S162" s="66"/>
    </row>
    <row r="163" spans="1:19" x14ac:dyDescent="0.2">
      <c r="A163" s="66"/>
      <c r="B163" s="66"/>
      <c r="C163" s="66"/>
      <c r="D163" s="66"/>
      <c r="E163" s="66"/>
      <c r="F163" s="66"/>
      <c r="G163" s="66"/>
      <c r="H163" s="66"/>
      <c r="I163" s="66"/>
      <c r="J163" s="66"/>
      <c r="K163" s="66"/>
      <c r="L163" s="66"/>
      <c r="M163" s="66"/>
      <c r="N163" s="66"/>
      <c r="O163" s="66"/>
      <c r="P163" s="66"/>
      <c r="Q163" s="66"/>
      <c r="R163" s="66"/>
      <c r="S163" s="66"/>
    </row>
    <row r="164" spans="1:19" x14ac:dyDescent="0.2">
      <c r="A164" s="66"/>
      <c r="B164" s="66"/>
      <c r="C164" s="66"/>
      <c r="D164" s="66"/>
      <c r="E164" s="66"/>
      <c r="F164" s="66"/>
      <c r="G164" s="66"/>
      <c r="H164" s="66"/>
      <c r="I164" s="66"/>
      <c r="J164" s="66"/>
      <c r="K164" s="66"/>
      <c r="L164" s="66"/>
      <c r="M164" s="66"/>
      <c r="N164" s="66"/>
      <c r="O164" s="66"/>
      <c r="P164" s="66"/>
      <c r="Q164" s="66"/>
      <c r="R164" s="66"/>
      <c r="S164" s="66"/>
    </row>
    <row r="165" spans="1:19" x14ac:dyDescent="0.2">
      <c r="A165" s="66"/>
      <c r="B165" s="66"/>
      <c r="C165" s="66"/>
      <c r="D165" s="66"/>
      <c r="E165" s="66"/>
      <c r="F165" s="66"/>
      <c r="G165" s="66"/>
      <c r="H165" s="66"/>
      <c r="I165" s="66"/>
      <c r="J165" s="66"/>
      <c r="K165" s="66"/>
      <c r="L165" s="66"/>
      <c r="M165" s="66"/>
      <c r="N165" s="66"/>
      <c r="O165" s="66"/>
      <c r="P165" s="66"/>
      <c r="Q165" s="66"/>
      <c r="R165" s="66"/>
      <c r="S165" s="66"/>
    </row>
    <row r="166" spans="1:19" x14ac:dyDescent="0.2">
      <c r="A166" s="66"/>
      <c r="B166" s="66"/>
      <c r="C166" s="66"/>
      <c r="D166" s="66"/>
      <c r="E166" s="66"/>
      <c r="F166" s="66"/>
      <c r="G166" s="66"/>
      <c r="H166" s="66"/>
      <c r="I166" s="66"/>
      <c r="J166" s="66"/>
      <c r="K166" s="66"/>
      <c r="L166" s="66"/>
      <c r="M166" s="66"/>
      <c r="N166" s="66"/>
      <c r="O166" s="66"/>
      <c r="P166" s="66"/>
      <c r="Q166" s="66"/>
      <c r="R166" s="66"/>
      <c r="S166" s="66"/>
    </row>
    <row r="167" spans="1:19" x14ac:dyDescent="0.2">
      <c r="A167" s="66"/>
      <c r="B167" s="66"/>
      <c r="C167" s="66"/>
      <c r="D167" s="66"/>
      <c r="E167" s="66"/>
      <c r="F167" s="66"/>
      <c r="G167" s="66"/>
      <c r="H167" s="66"/>
      <c r="I167" s="66"/>
      <c r="J167" s="66"/>
      <c r="K167" s="66"/>
      <c r="L167" s="66"/>
      <c r="M167" s="66"/>
      <c r="N167" s="66"/>
      <c r="O167" s="66"/>
      <c r="P167" s="66"/>
      <c r="Q167" s="66"/>
      <c r="R167" s="66"/>
      <c r="S167" s="66"/>
    </row>
    <row r="168" spans="1:19" x14ac:dyDescent="0.2">
      <c r="A168" s="66"/>
      <c r="B168" s="66"/>
      <c r="C168" s="66"/>
      <c r="D168" s="66"/>
      <c r="E168" s="66"/>
      <c r="F168" s="66"/>
      <c r="G168" s="66"/>
      <c r="H168" s="66"/>
      <c r="I168" s="66"/>
      <c r="J168" s="66"/>
      <c r="K168" s="66"/>
      <c r="L168" s="66"/>
      <c r="M168" s="66"/>
      <c r="N168" s="66"/>
      <c r="O168" s="66"/>
      <c r="P168" s="66"/>
      <c r="Q168" s="66"/>
      <c r="R168" s="66"/>
      <c r="S168" s="66"/>
    </row>
    <row r="169" spans="1:19" x14ac:dyDescent="0.2">
      <c r="A169" s="66"/>
      <c r="B169" s="66"/>
      <c r="C169" s="66"/>
      <c r="D169" s="66"/>
      <c r="E169" s="66"/>
      <c r="F169" s="66"/>
      <c r="G169" s="66"/>
      <c r="H169" s="66"/>
      <c r="I169" s="66"/>
      <c r="J169" s="66"/>
      <c r="K169" s="66"/>
      <c r="L169" s="66"/>
      <c r="M169" s="66"/>
      <c r="N169" s="66"/>
      <c r="O169" s="66"/>
      <c r="P169" s="66"/>
      <c r="Q169" s="66"/>
      <c r="R169" s="66"/>
      <c r="S169" s="66"/>
    </row>
    <row r="170" spans="1:19" x14ac:dyDescent="0.2">
      <c r="A170" s="66"/>
      <c r="B170" s="66"/>
      <c r="C170" s="66"/>
      <c r="D170" s="66"/>
      <c r="E170" s="66"/>
      <c r="F170" s="66"/>
      <c r="G170" s="66"/>
      <c r="H170" s="66"/>
      <c r="I170" s="66"/>
      <c r="J170" s="66"/>
      <c r="K170" s="66"/>
      <c r="L170" s="66"/>
      <c r="M170" s="66"/>
      <c r="N170" s="66"/>
      <c r="O170" s="66"/>
      <c r="P170" s="66"/>
      <c r="Q170" s="66"/>
      <c r="R170" s="66"/>
      <c r="S170" s="66"/>
    </row>
    <row r="171" spans="1:19" x14ac:dyDescent="0.2">
      <c r="A171" s="66"/>
      <c r="B171" s="66"/>
      <c r="C171" s="66"/>
      <c r="D171" s="66"/>
      <c r="E171" s="66"/>
      <c r="F171" s="66"/>
      <c r="G171" s="66"/>
      <c r="H171" s="66"/>
      <c r="I171" s="66"/>
      <c r="J171" s="66"/>
      <c r="K171" s="66"/>
      <c r="L171" s="66"/>
      <c r="M171" s="66"/>
      <c r="N171" s="66"/>
      <c r="O171" s="66"/>
      <c r="P171" s="66"/>
      <c r="Q171" s="66"/>
      <c r="R171" s="66"/>
      <c r="S171" s="66"/>
    </row>
    <row r="172" spans="1:19" x14ac:dyDescent="0.2">
      <c r="A172" s="66"/>
      <c r="B172" s="66"/>
      <c r="C172" s="66"/>
      <c r="D172" s="66"/>
      <c r="E172" s="66"/>
      <c r="F172" s="66"/>
      <c r="G172" s="66"/>
      <c r="H172" s="66"/>
      <c r="I172" s="66"/>
      <c r="J172" s="66"/>
      <c r="K172" s="66"/>
      <c r="L172" s="66"/>
      <c r="M172" s="66"/>
      <c r="N172" s="66"/>
      <c r="O172" s="66"/>
      <c r="P172" s="66"/>
      <c r="Q172" s="66"/>
      <c r="R172" s="66"/>
      <c r="S172" s="66"/>
    </row>
    <row r="173" spans="1:19" x14ac:dyDescent="0.2">
      <c r="A173" s="66"/>
      <c r="B173" s="66"/>
      <c r="C173" s="66"/>
      <c r="D173" s="66"/>
      <c r="E173" s="66"/>
      <c r="F173" s="66"/>
      <c r="G173" s="66"/>
      <c r="H173" s="66"/>
      <c r="I173" s="66"/>
      <c r="J173" s="66"/>
      <c r="K173" s="66"/>
      <c r="L173" s="66"/>
      <c r="M173" s="66"/>
      <c r="N173" s="66"/>
      <c r="O173" s="66"/>
      <c r="P173" s="66"/>
      <c r="Q173" s="66"/>
      <c r="R173" s="66"/>
      <c r="S173" s="66"/>
    </row>
    <row r="174" spans="1:19" x14ac:dyDescent="0.2">
      <c r="A174" s="66"/>
      <c r="B174" s="66"/>
      <c r="C174" s="66"/>
      <c r="D174" s="66"/>
      <c r="E174" s="66"/>
      <c r="F174" s="66"/>
      <c r="G174" s="66"/>
      <c r="H174" s="66"/>
      <c r="I174" s="66"/>
      <c r="J174" s="66"/>
      <c r="K174" s="66"/>
      <c r="L174" s="66"/>
      <c r="M174" s="66"/>
      <c r="N174" s="66"/>
      <c r="O174" s="66"/>
      <c r="P174" s="66"/>
      <c r="Q174" s="66"/>
      <c r="R174" s="66"/>
      <c r="S174" s="66"/>
    </row>
    <row r="175" spans="1:19" x14ac:dyDescent="0.2">
      <c r="A175" s="66"/>
      <c r="B175" s="66"/>
      <c r="C175" s="66"/>
      <c r="D175" s="66"/>
      <c r="E175" s="66"/>
      <c r="F175" s="66"/>
      <c r="G175" s="66"/>
      <c r="H175" s="66"/>
      <c r="I175" s="66"/>
      <c r="J175" s="66"/>
      <c r="K175" s="66"/>
      <c r="L175" s="66"/>
      <c r="M175" s="66"/>
      <c r="N175" s="66"/>
      <c r="O175" s="66"/>
      <c r="P175" s="66"/>
      <c r="Q175" s="66"/>
      <c r="R175" s="66"/>
      <c r="S175" s="66"/>
    </row>
    <row r="176" spans="1:19" x14ac:dyDescent="0.2">
      <c r="A176" s="66"/>
      <c r="B176" s="66"/>
      <c r="C176" s="66"/>
      <c r="D176" s="66"/>
      <c r="E176" s="66"/>
      <c r="F176" s="66"/>
      <c r="G176" s="66"/>
      <c r="H176" s="66"/>
      <c r="I176" s="66"/>
      <c r="J176" s="66"/>
      <c r="K176" s="66"/>
      <c r="L176" s="66"/>
      <c r="M176" s="66"/>
      <c r="N176" s="66"/>
      <c r="O176" s="66"/>
      <c r="P176" s="66"/>
      <c r="Q176" s="66"/>
      <c r="R176" s="66"/>
      <c r="S176" s="66"/>
    </row>
    <row r="177" spans="1:19" x14ac:dyDescent="0.2">
      <c r="A177" s="66"/>
      <c r="B177" s="66"/>
      <c r="C177" s="66"/>
      <c r="D177" s="66"/>
      <c r="E177" s="66"/>
      <c r="F177" s="66"/>
      <c r="G177" s="66"/>
      <c r="H177" s="66"/>
      <c r="I177" s="66"/>
      <c r="J177" s="66"/>
      <c r="K177" s="66"/>
      <c r="L177" s="66"/>
      <c r="M177" s="66"/>
      <c r="N177" s="66"/>
      <c r="O177" s="66"/>
      <c r="P177" s="66"/>
      <c r="Q177" s="66"/>
      <c r="R177" s="66"/>
      <c r="S177" s="66"/>
    </row>
    <row r="178" spans="1:19" x14ac:dyDescent="0.2">
      <c r="A178" s="66"/>
      <c r="B178" s="66"/>
      <c r="C178" s="66"/>
      <c r="D178" s="66"/>
      <c r="E178" s="66"/>
      <c r="F178" s="66"/>
      <c r="G178" s="66"/>
      <c r="H178" s="66"/>
      <c r="I178" s="66"/>
      <c r="J178" s="66"/>
      <c r="K178" s="66"/>
      <c r="L178" s="66"/>
      <c r="M178" s="66"/>
      <c r="N178" s="66"/>
      <c r="O178" s="66"/>
      <c r="P178" s="66"/>
      <c r="Q178" s="66"/>
      <c r="R178" s="66"/>
      <c r="S178" s="66"/>
    </row>
    <row r="179" spans="1:19" x14ac:dyDescent="0.2">
      <c r="A179" s="66"/>
      <c r="B179" s="66"/>
      <c r="C179" s="66"/>
      <c r="D179" s="66"/>
      <c r="E179" s="66"/>
      <c r="F179" s="66"/>
      <c r="G179" s="66"/>
      <c r="H179" s="66"/>
      <c r="I179" s="66"/>
      <c r="J179" s="66"/>
      <c r="K179" s="66"/>
      <c r="L179" s="66"/>
      <c r="M179" s="66"/>
      <c r="N179" s="66"/>
      <c r="O179" s="66"/>
      <c r="P179" s="66"/>
      <c r="Q179" s="66"/>
      <c r="R179" s="66"/>
      <c r="S179" s="66"/>
    </row>
    <row r="180" spans="1:19" x14ac:dyDescent="0.2">
      <c r="A180" s="66"/>
      <c r="B180" s="66"/>
      <c r="C180" s="66"/>
      <c r="D180" s="66"/>
      <c r="E180" s="66"/>
      <c r="F180" s="66"/>
      <c r="G180" s="66"/>
      <c r="H180" s="66"/>
      <c r="I180" s="66"/>
      <c r="J180" s="66"/>
      <c r="K180" s="66"/>
      <c r="L180" s="66"/>
      <c r="M180" s="66"/>
      <c r="N180" s="66"/>
      <c r="O180" s="66"/>
      <c r="P180" s="66"/>
      <c r="Q180" s="66"/>
      <c r="R180" s="66"/>
      <c r="S180" s="66"/>
    </row>
    <row r="181" spans="1:19" x14ac:dyDescent="0.2">
      <c r="A181" s="66"/>
      <c r="B181" s="66"/>
      <c r="C181" s="66"/>
      <c r="D181" s="66"/>
      <c r="E181" s="66"/>
      <c r="F181" s="66"/>
      <c r="G181" s="66"/>
      <c r="H181" s="66"/>
      <c r="I181" s="66"/>
      <c r="J181" s="66"/>
      <c r="K181" s="66"/>
      <c r="L181" s="66"/>
      <c r="M181" s="66"/>
      <c r="N181" s="66"/>
      <c r="O181" s="66"/>
      <c r="P181" s="66"/>
      <c r="Q181" s="66"/>
      <c r="R181" s="66"/>
      <c r="S181" s="66"/>
    </row>
    <row r="182" spans="1:19" x14ac:dyDescent="0.2">
      <c r="A182" s="66"/>
      <c r="B182" s="66"/>
      <c r="C182" s="66"/>
      <c r="D182" s="66"/>
      <c r="E182" s="66"/>
      <c r="F182" s="66"/>
      <c r="G182" s="66"/>
      <c r="H182" s="66"/>
      <c r="I182" s="66"/>
      <c r="J182" s="66"/>
      <c r="K182" s="66"/>
      <c r="L182" s="66"/>
      <c r="M182" s="66"/>
      <c r="N182" s="66"/>
      <c r="O182" s="66"/>
      <c r="P182" s="66"/>
      <c r="Q182" s="66"/>
      <c r="R182" s="66"/>
      <c r="S182" s="66"/>
    </row>
    <row r="183" spans="1:19" x14ac:dyDescent="0.2">
      <c r="A183" s="66"/>
      <c r="B183" s="66"/>
      <c r="C183" s="66"/>
      <c r="D183" s="66"/>
      <c r="E183" s="66"/>
      <c r="F183" s="66"/>
      <c r="G183" s="66"/>
      <c r="H183" s="66"/>
      <c r="I183" s="66"/>
      <c r="J183" s="66"/>
      <c r="K183" s="66"/>
      <c r="L183" s="66"/>
      <c r="M183" s="66"/>
      <c r="N183" s="66"/>
      <c r="O183" s="66"/>
      <c r="P183" s="66"/>
      <c r="Q183" s="66"/>
      <c r="R183" s="66"/>
      <c r="S183" s="66"/>
    </row>
    <row r="184" spans="1:19" x14ac:dyDescent="0.2">
      <c r="A184" s="66"/>
      <c r="B184" s="66"/>
      <c r="C184" s="66"/>
      <c r="D184" s="66"/>
      <c r="E184" s="66"/>
      <c r="F184" s="66"/>
      <c r="G184" s="66"/>
      <c r="H184" s="66"/>
      <c r="I184" s="66"/>
      <c r="J184" s="66"/>
      <c r="K184" s="66"/>
      <c r="L184" s="66"/>
      <c r="M184" s="66"/>
      <c r="N184" s="66"/>
      <c r="O184" s="66"/>
      <c r="P184" s="66"/>
      <c r="Q184" s="66"/>
      <c r="R184" s="66"/>
      <c r="S184" s="66"/>
    </row>
    <row r="185" spans="1:19" x14ac:dyDescent="0.2">
      <c r="A185" s="66"/>
      <c r="B185" s="66"/>
      <c r="C185" s="66"/>
      <c r="D185" s="66"/>
      <c r="E185" s="66"/>
      <c r="F185" s="66"/>
      <c r="G185" s="66"/>
      <c r="H185" s="66"/>
      <c r="I185" s="66"/>
      <c r="J185" s="66"/>
      <c r="K185" s="66"/>
      <c r="L185" s="66"/>
      <c r="M185" s="66"/>
      <c r="N185" s="66"/>
      <c r="O185" s="66"/>
      <c r="P185" s="66"/>
      <c r="Q185" s="66"/>
      <c r="R185" s="66"/>
      <c r="S185" s="66"/>
    </row>
    <row r="186" spans="1:19" ht="13.5" thickBot="1" x14ac:dyDescent="0.25">
      <c r="A186" s="66"/>
      <c r="B186" s="66"/>
      <c r="C186" s="66"/>
      <c r="D186" s="66"/>
      <c r="E186" s="66"/>
      <c r="F186" s="66"/>
      <c r="G186" s="66"/>
      <c r="H186" s="66"/>
      <c r="I186" s="66"/>
      <c r="J186" s="66"/>
      <c r="K186" s="66"/>
      <c r="L186" s="66"/>
      <c r="M186" s="66"/>
      <c r="N186" s="66"/>
      <c r="O186" s="66"/>
      <c r="P186" s="66"/>
      <c r="Q186" s="66"/>
      <c r="R186" s="66"/>
      <c r="S186" s="66"/>
    </row>
    <row r="187" spans="1:19" ht="13.5" thickBot="1" x14ac:dyDescent="0.25">
      <c r="A187" s="66"/>
      <c r="B187" s="66"/>
      <c r="C187" s="296" t="s">
        <v>124</v>
      </c>
      <c r="D187" s="297"/>
      <c r="E187" s="297"/>
      <c r="F187" s="297"/>
      <c r="G187" s="297"/>
      <c r="H187" s="297"/>
      <c r="I187" s="297"/>
      <c r="J187" s="297"/>
      <c r="K187" s="297"/>
      <c r="L187" s="297"/>
      <c r="M187" s="297"/>
      <c r="N187" s="297"/>
      <c r="O187" s="298"/>
      <c r="P187" s="66"/>
      <c r="Q187" s="315" t="s">
        <v>218</v>
      </c>
      <c r="R187" s="316"/>
      <c r="S187" s="317"/>
    </row>
    <row r="188" spans="1:19" ht="12.75" customHeight="1" x14ac:dyDescent="0.2">
      <c r="A188" s="66"/>
      <c r="B188" s="66"/>
      <c r="C188" s="299" t="s">
        <v>223</v>
      </c>
      <c r="D188" s="300"/>
      <c r="E188" s="300"/>
      <c r="F188" s="300"/>
      <c r="G188" s="300"/>
      <c r="H188" s="300"/>
      <c r="I188" s="300"/>
      <c r="J188" s="300"/>
      <c r="K188" s="300"/>
      <c r="L188" s="300"/>
      <c r="M188" s="300"/>
      <c r="N188" s="300"/>
      <c r="O188" s="301"/>
      <c r="P188" s="66"/>
      <c r="Q188" s="318" t="s">
        <v>138</v>
      </c>
      <c r="R188" s="319"/>
      <c r="S188" s="320"/>
    </row>
    <row r="189" spans="1:19" x14ac:dyDescent="0.2">
      <c r="A189" s="66"/>
      <c r="B189" s="66"/>
      <c r="C189" s="302"/>
      <c r="D189" s="303"/>
      <c r="E189" s="303"/>
      <c r="F189" s="303"/>
      <c r="G189" s="303"/>
      <c r="H189" s="303"/>
      <c r="I189" s="303"/>
      <c r="J189" s="303"/>
      <c r="K189" s="303"/>
      <c r="L189" s="303"/>
      <c r="M189" s="303"/>
      <c r="N189" s="303"/>
      <c r="O189" s="304"/>
      <c r="P189" s="66"/>
      <c r="Q189" s="321" t="s">
        <v>219</v>
      </c>
      <c r="R189" s="322"/>
      <c r="S189" s="323"/>
    </row>
    <row r="190" spans="1:19" ht="13.5" thickBot="1" x14ac:dyDescent="0.25">
      <c r="A190" s="66"/>
      <c r="B190" s="66"/>
      <c r="C190" s="302"/>
      <c r="D190" s="303"/>
      <c r="E190" s="303"/>
      <c r="F190" s="303"/>
      <c r="G190" s="303"/>
      <c r="H190" s="303"/>
      <c r="I190" s="303"/>
      <c r="J190" s="303"/>
      <c r="K190" s="303"/>
      <c r="L190" s="303"/>
      <c r="M190" s="303"/>
      <c r="N190" s="303"/>
      <c r="O190" s="304"/>
      <c r="P190" s="66"/>
      <c r="Q190" s="312" t="s">
        <v>220</v>
      </c>
      <c r="R190" s="313"/>
      <c r="S190" s="314"/>
    </row>
    <row r="191" spans="1:19" x14ac:dyDescent="0.2">
      <c r="A191" s="66"/>
      <c r="B191" s="66"/>
      <c r="C191" s="302"/>
      <c r="D191" s="303"/>
      <c r="E191" s="303"/>
      <c r="F191" s="303"/>
      <c r="G191" s="303"/>
      <c r="H191" s="303"/>
      <c r="I191" s="303"/>
      <c r="J191" s="303"/>
      <c r="K191" s="303"/>
      <c r="L191" s="303"/>
      <c r="M191" s="303"/>
      <c r="N191" s="303"/>
      <c r="O191" s="304"/>
      <c r="P191" s="66"/>
      <c r="Q191" s="66"/>
      <c r="R191" s="66"/>
      <c r="S191" s="66"/>
    </row>
    <row r="192" spans="1:19" x14ac:dyDescent="0.2">
      <c r="A192" s="66"/>
      <c r="B192" s="66"/>
      <c r="C192" s="302"/>
      <c r="D192" s="303"/>
      <c r="E192" s="303"/>
      <c r="F192" s="303"/>
      <c r="G192" s="303"/>
      <c r="H192" s="303"/>
      <c r="I192" s="303"/>
      <c r="J192" s="303"/>
      <c r="K192" s="303"/>
      <c r="L192" s="303"/>
      <c r="M192" s="303"/>
      <c r="N192" s="303"/>
      <c r="O192" s="304"/>
      <c r="P192" s="66"/>
      <c r="Q192" s="66"/>
      <c r="R192" s="66"/>
      <c r="S192" s="66"/>
    </row>
    <row r="193" spans="1:19" x14ac:dyDescent="0.2">
      <c r="A193" s="66"/>
      <c r="B193" s="66"/>
      <c r="C193" s="302"/>
      <c r="D193" s="303"/>
      <c r="E193" s="303"/>
      <c r="F193" s="303"/>
      <c r="G193" s="303"/>
      <c r="H193" s="303"/>
      <c r="I193" s="303"/>
      <c r="J193" s="303"/>
      <c r="K193" s="303"/>
      <c r="L193" s="303"/>
      <c r="M193" s="303"/>
      <c r="N193" s="303"/>
      <c r="O193" s="304"/>
      <c r="P193" s="66"/>
      <c r="Q193" s="66"/>
      <c r="R193" s="66"/>
      <c r="S193" s="66"/>
    </row>
    <row r="194" spans="1:19" ht="13.5" thickBot="1" x14ac:dyDescent="0.25">
      <c r="A194" s="66"/>
      <c r="B194" s="66"/>
      <c r="C194" s="305"/>
      <c r="D194" s="306"/>
      <c r="E194" s="306"/>
      <c r="F194" s="306"/>
      <c r="G194" s="306"/>
      <c r="H194" s="306"/>
      <c r="I194" s="306"/>
      <c r="J194" s="306"/>
      <c r="K194" s="306"/>
      <c r="L194" s="306"/>
      <c r="M194" s="306"/>
      <c r="N194" s="306"/>
      <c r="O194" s="307"/>
      <c r="P194" s="66"/>
      <c r="Q194" s="66"/>
      <c r="R194" s="66"/>
      <c r="S194" s="66"/>
    </row>
    <row r="195" spans="1:19" x14ac:dyDescent="0.2">
      <c r="A195" s="66"/>
      <c r="B195" s="66"/>
      <c r="C195" s="66"/>
      <c r="D195" s="66"/>
      <c r="E195" s="66"/>
      <c r="F195" s="66"/>
      <c r="G195" s="66"/>
      <c r="H195" s="66"/>
      <c r="I195" s="66"/>
      <c r="J195" s="66"/>
      <c r="K195" s="66"/>
      <c r="L195" s="66"/>
      <c r="M195" s="66"/>
      <c r="N195" s="66"/>
      <c r="O195" s="66"/>
      <c r="P195" s="66"/>
      <c r="Q195" s="66"/>
      <c r="R195" s="66"/>
      <c r="S195" s="66"/>
    </row>
  </sheetData>
  <sheetProtection password="E3E4" sheet="1" objects="1" scenarios="1"/>
  <mergeCells count="11">
    <mergeCell ref="C187:O187"/>
    <mergeCell ref="C188:O194"/>
    <mergeCell ref="B2:R2"/>
    <mergeCell ref="B3:R3"/>
    <mergeCell ref="B4:R4"/>
    <mergeCell ref="B6:R6"/>
    <mergeCell ref="B7:R7"/>
    <mergeCell ref="Q190:S190"/>
    <mergeCell ref="Q187:S187"/>
    <mergeCell ref="Q188:S188"/>
    <mergeCell ref="Q189:S189"/>
  </mergeCells>
  <phoneticPr fontId="2" type="noConversion"/>
  <printOptions horizontalCentered="1"/>
  <pageMargins left="0.7" right="0.7" top="0.75" bottom="0.75" header="0.3" footer="0.3"/>
  <pageSetup scale="60" fitToHeight="3"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B133"/>
  <sheetViews>
    <sheetView showGridLines="0" tabSelected="1" topLeftCell="V1" zoomScale="90" zoomScaleNormal="90" workbookViewId="0">
      <selection activeCell="AI19" sqref="AI19"/>
    </sheetView>
  </sheetViews>
  <sheetFormatPr defaultRowHeight="12.75" x14ac:dyDescent="0.2"/>
  <cols>
    <col min="1" max="1" width="3.85546875" customWidth="1"/>
    <col min="2" max="2" width="8.85546875" customWidth="1"/>
    <col min="3" max="5" width="9.28515625" customWidth="1"/>
    <col min="6" max="6" width="6.5703125" customWidth="1"/>
    <col min="7" max="7" width="8.85546875" customWidth="1"/>
    <col min="8" max="8" width="12" customWidth="1"/>
    <col min="9" max="9" width="13.5703125" bestFit="1" customWidth="1"/>
    <col min="10" max="10" width="14.42578125" customWidth="1"/>
    <col min="11" max="11" width="12.5703125" customWidth="1"/>
    <col min="12" max="12" width="15.42578125" bestFit="1" customWidth="1"/>
    <col min="13" max="13" width="12.140625" customWidth="1"/>
    <col min="14" max="14" width="10.85546875" bestFit="1" customWidth="1"/>
    <col min="15" max="15" width="12" customWidth="1"/>
    <col min="16" max="16" width="12.140625" customWidth="1"/>
    <col min="17" max="17" width="15.42578125" bestFit="1" customWidth="1"/>
    <col min="18" max="18" width="12.42578125" customWidth="1"/>
    <col min="19" max="19" width="10.42578125" customWidth="1"/>
    <col min="20" max="20" width="12.7109375" customWidth="1"/>
    <col min="21" max="21" width="15.42578125" customWidth="1"/>
    <col min="22" max="22" width="14.42578125" customWidth="1"/>
    <col min="23" max="25" width="10.7109375" customWidth="1"/>
    <col min="26" max="26" width="13.42578125" customWidth="1"/>
    <col min="27" max="27" width="14.42578125" customWidth="1"/>
    <col min="28" max="28" width="15" bestFit="1" customWidth="1"/>
    <col min="29" max="29" width="10.85546875" customWidth="1"/>
    <col min="30" max="31" width="12.7109375" customWidth="1"/>
    <col min="32" max="32" width="14.7109375" customWidth="1"/>
    <col min="33" max="33" width="15.5703125" customWidth="1"/>
    <col min="34" max="34" width="4.7109375" customWidth="1"/>
    <col min="35" max="35" width="12.7109375" customWidth="1"/>
    <col min="36" max="36" width="12.7109375" hidden="1" customWidth="1"/>
    <col min="37" max="37" width="8.28515625" hidden="1" customWidth="1"/>
    <col min="38" max="38" width="25.42578125" hidden="1" customWidth="1"/>
    <col min="39" max="42" width="12.7109375" hidden="1" customWidth="1"/>
    <col min="43" max="43" width="14.85546875" hidden="1" customWidth="1"/>
    <col min="44" max="44" width="12.7109375" hidden="1" customWidth="1"/>
    <col min="45" max="45" width="12.7109375" style="1" hidden="1" customWidth="1"/>
    <col min="46" max="72" width="12.7109375" hidden="1" customWidth="1"/>
    <col min="73" max="76" width="9.140625" hidden="1" customWidth="1"/>
    <col min="77" max="80" width="9.140625" customWidth="1"/>
    <col min="233" max="234" width="0" hidden="1" customWidth="1"/>
  </cols>
  <sheetData>
    <row r="1" spans="1:45" s="63" customFormat="1" x14ac:dyDescent="0.2">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72"/>
      <c r="AJ1" s="72"/>
      <c r="AK1" s="72"/>
      <c r="AL1" s="72"/>
      <c r="AM1" s="72"/>
      <c r="AN1" s="72"/>
    </row>
    <row r="2" spans="1:45" s="63" customFormat="1" ht="17.45" customHeight="1" x14ac:dyDescent="0.25">
      <c r="A2" s="308" t="s">
        <v>135</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141"/>
      <c r="AE2" s="141"/>
      <c r="AF2" s="141"/>
      <c r="AG2" s="141"/>
      <c r="AH2" s="141"/>
      <c r="AI2" s="72"/>
      <c r="AJ2" s="72"/>
      <c r="AK2" s="72"/>
      <c r="AL2" s="72"/>
      <c r="AM2" s="72"/>
      <c r="AN2" s="72"/>
    </row>
    <row r="3" spans="1:45" s="63" customFormat="1" ht="20.25" x14ac:dyDescent="0.3">
      <c r="A3" s="309" t="s">
        <v>146</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141"/>
      <c r="AE3" s="141"/>
      <c r="AF3" s="141"/>
      <c r="AG3" s="141"/>
      <c r="AH3" s="141"/>
      <c r="AI3" s="72"/>
      <c r="AJ3" s="72"/>
      <c r="AK3" s="72"/>
      <c r="AL3" s="72"/>
      <c r="AM3" s="72"/>
      <c r="AN3" s="72"/>
    </row>
    <row r="4" spans="1:45" s="63" customFormat="1" ht="19.5" customHeight="1" x14ac:dyDescent="0.25">
      <c r="A4" s="308" t="s">
        <v>136</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141"/>
      <c r="AE4" s="141"/>
      <c r="AF4" s="141"/>
      <c r="AG4" s="141"/>
      <c r="AH4" s="141"/>
      <c r="AI4" s="72"/>
      <c r="AJ4" s="72"/>
      <c r="AK4" s="72"/>
      <c r="AL4" s="72"/>
      <c r="AM4" s="72"/>
      <c r="AN4" s="72"/>
    </row>
    <row r="5" spans="1:45" s="63" customFormat="1" ht="10.15" customHeight="1" x14ac:dyDescent="0.2">
      <c r="A5" s="325"/>
      <c r="B5" s="325"/>
      <c r="C5" s="325"/>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141"/>
      <c r="AE5" s="141"/>
      <c r="AF5" s="141"/>
      <c r="AG5" s="141"/>
      <c r="AH5" s="141"/>
      <c r="AI5" s="72"/>
      <c r="AJ5" s="72"/>
      <c r="AK5" s="72"/>
      <c r="AL5" s="72"/>
      <c r="AM5" s="72"/>
      <c r="AN5" s="72"/>
    </row>
    <row r="6" spans="1:45" s="63" customFormat="1" ht="19.5" customHeight="1" x14ac:dyDescent="0.3">
      <c r="A6" s="310" t="s">
        <v>211</v>
      </c>
      <c r="B6" s="310"/>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141"/>
      <c r="AE6" s="141"/>
      <c r="AF6" s="141"/>
      <c r="AG6" s="141"/>
      <c r="AH6" s="141"/>
      <c r="AI6" s="72"/>
      <c r="AJ6" s="72"/>
      <c r="AK6" s="72"/>
      <c r="AL6" s="72"/>
      <c r="AM6" s="72"/>
      <c r="AN6" s="72"/>
    </row>
    <row r="7" spans="1:45" s="63" customFormat="1" ht="19.5" customHeight="1" x14ac:dyDescent="0.2">
      <c r="A7" s="311" t="s">
        <v>217</v>
      </c>
      <c r="B7" s="311"/>
      <c r="C7" s="311"/>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141"/>
      <c r="AE7" s="141"/>
      <c r="AF7" s="141"/>
      <c r="AG7" s="141"/>
      <c r="AH7" s="141"/>
      <c r="AI7" s="72"/>
      <c r="AJ7" s="72"/>
      <c r="AK7" s="72"/>
      <c r="AL7" s="72"/>
      <c r="AM7" s="72"/>
      <c r="AN7" s="72"/>
    </row>
    <row r="8" spans="1:45" s="65" customFormat="1" ht="6" customHeight="1" x14ac:dyDescent="0.2">
      <c r="A8" s="66"/>
      <c r="B8" s="66"/>
      <c r="C8" s="66"/>
      <c r="D8" s="66"/>
      <c r="E8" s="66"/>
      <c r="F8" s="66"/>
      <c r="G8" s="66"/>
      <c r="H8" s="66"/>
      <c r="I8" s="66"/>
      <c r="J8" s="66"/>
      <c r="K8" s="66"/>
      <c r="L8" s="66"/>
      <c r="M8" s="66"/>
      <c r="N8" s="66"/>
      <c r="O8" s="66"/>
      <c r="P8" s="66"/>
      <c r="Q8" s="66"/>
      <c r="R8" s="74"/>
      <c r="S8" s="74"/>
      <c r="T8" s="74"/>
      <c r="U8" s="74"/>
      <c r="V8" s="74"/>
      <c r="W8" s="74"/>
      <c r="X8" s="74"/>
      <c r="Y8" s="74"/>
      <c r="Z8" s="74"/>
      <c r="AA8" s="74"/>
      <c r="AB8" s="74"/>
      <c r="AC8" s="74"/>
      <c r="AD8" s="74"/>
      <c r="AE8" s="74"/>
      <c r="AF8" s="74"/>
      <c r="AG8" s="74"/>
      <c r="AH8" s="74"/>
      <c r="AI8" s="72"/>
      <c r="AJ8" s="72"/>
      <c r="AK8" s="72"/>
      <c r="AL8" s="72"/>
      <c r="AM8" s="72"/>
      <c r="AN8" s="72"/>
      <c r="AO8" s="63"/>
      <c r="AP8" s="63"/>
      <c r="AQ8" s="63"/>
      <c r="AR8" s="63"/>
    </row>
    <row r="9" spans="1:45" s="63" customFormat="1" ht="18" x14ac:dyDescent="0.25">
      <c r="A9" s="96" t="s">
        <v>140</v>
      </c>
      <c r="B9" s="96"/>
      <c r="C9" s="96"/>
      <c r="D9" s="96"/>
      <c r="E9" s="96"/>
      <c r="F9" s="96"/>
      <c r="G9" s="96"/>
      <c r="H9" s="96"/>
      <c r="I9" s="96"/>
      <c r="J9" s="96"/>
      <c r="K9" s="96"/>
      <c r="L9" s="96"/>
      <c r="M9" s="96"/>
      <c r="N9" s="96"/>
      <c r="O9" s="96"/>
      <c r="P9" s="96"/>
      <c r="Q9" s="96"/>
      <c r="R9" s="96"/>
      <c r="S9" s="96"/>
      <c r="T9" s="96"/>
      <c r="U9" s="96"/>
      <c r="V9" s="96"/>
      <c r="W9" s="96"/>
      <c r="X9" s="96"/>
      <c r="Y9" s="96"/>
      <c r="Z9" s="324" t="s">
        <v>141</v>
      </c>
      <c r="AA9" s="324"/>
      <c r="AB9" s="149"/>
      <c r="AC9" s="96"/>
      <c r="AD9" s="96"/>
      <c r="AE9" s="96"/>
      <c r="AF9" s="96"/>
      <c r="AG9" s="96"/>
      <c r="AH9" s="96"/>
      <c r="AI9" s="72"/>
      <c r="AJ9" s="72"/>
      <c r="AK9" s="72"/>
      <c r="AL9" s="72"/>
      <c r="AM9" s="72"/>
      <c r="AN9" s="72"/>
    </row>
    <row r="10" spans="1:45" x14ac:dyDescent="0.2">
      <c r="A10" s="9"/>
      <c r="B10" s="10"/>
      <c r="C10" s="9"/>
      <c r="D10" s="9"/>
      <c r="E10" s="9"/>
      <c r="F10" s="9"/>
      <c r="G10" s="9"/>
      <c r="H10" s="9"/>
      <c r="I10" s="9"/>
      <c r="J10" s="9"/>
      <c r="K10" s="9"/>
      <c r="L10" s="9"/>
      <c r="M10" s="9"/>
      <c r="N10" s="9"/>
      <c r="O10" s="9"/>
      <c r="P10" s="9"/>
      <c r="Q10" s="9"/>
      <c r="R10" s="9"/>
      <c r="S10" s="9"/>
      <c r="T10" s="26"/>
      <c r="U10" s="9"/>
      <c r="V10" s="9"/>
      <c r="W10" s="9"/>
      <c r="X10" s="9"/>
      <c r="Y10" s="9"/>
      <c r="Z10" s="9"/>
      <c r="AA10" s="9"/>
      <c r="AB10" s="9"/>
      <c r="AC10" s="9"/>
      <c r="AD10" s="9"/>
      <c r="AE10" s="9"/>
      <c r="AF10" s="9"/>
      <c r="AG10" s="9"/>
      <c r="AH10" s="9"/>
      <c r="AI10" s="72"/>
      <c r="AJ10" s="72"/>
      <c r="AK10" s="72"/>
      <c r="AL10" s="72"/>
      <c r="AM10" s="72"/>
      <c r="AN10" s="72"/>
      <c r="AO10" s="63"/>
      <c r="AP10" s="63"/>
      <c r="AQ10" s="63"/>
      <c r="AR10" s="63"/>
      <c r="AS10"/>
    </row>
    <row r="11" spans="1:45" ht="12.75" customHeight="1" x14ac:dyDescent="0.2">
      <c r="A11" s="9"/>
      <c r="B11" s="9"/>
      <c r="C11" s="11"/>
      <c r="D11" s="10" t="s">
        <v>0</v>
      </c>
      <c r="E11" s="9"/>
      <c r="F11" s="9"/>
      <c r="G11" s="331"/>
      <c r="H11" s="332"/>
      <c r="I11" s="332"/>
      <c r="J11" s="333"/>
      <c r="K11" s="78"/>
      <c r="L11" s="78" t="s">
        <v>1</v>
      </c>
      <c r="M11" s="12"/>
      <c r="N11" s="37"/>
      <c r="O11" s="352"/>
      <c r="P11" s="353"/>
      <c r="Q11" s="51"/>
      <c r="R11" s="10"/>
      <c r="S11" s="9"/>
      <c r="T11" s="49"/>
      <c r="U11" s="52"/>
      <c r="V11" s="52"/>
      <c r="W11" s="52"/>
      <c r="X11" s="9"/>
      <c r="Y11" s="9"/>
      <c r="Z11" s="154"/>
      <c r="AA11" s="154"/>
      <c r="AB11" s="154"/>
      <c r="AC11" s="154"/>
      <c r="AD11" s="43"/>
      <c r="AE11" s="418"/>
      <c r="AF11" s="418"/>
      <c r="AG11" s="9"/>
      <c r="AH11" s="9"/>
      <c r="AI11" s="72"/>
      <c r="AJ11" s="72"/>
      <c r="AK11" s="72"/>
      <c r="AL11" s="72"/>
      <c r="AM11" s="72"/>
      <c r="AN11" s="72"/>
      <c r="AO11" s="63"/>
      <c r="AP11" s="63"/>
      <c r="AQ11" s="63"/>
      <c r="AR11" s="63"/>
      <c r="AS11"/>
    </row>
    <row r="12" spans="1:45" ht="12.75" customHeight="1" thickBot="1" x14ac:dyDescent="0.25">
      <c r="A12" s="9"/>
      <c r="B12" s="9"/>
      <c r="C12" s="11"/>
      <c r="D12" s="11"/>
      <c r="E12" s="11"/>
      <c r="F12" s="9"/>
      <c r="G12" s="9"/>
      <c r="H12" s="9"/>
      <c r="I12" s="9"/>
      <c r="J12" s="9"/>
      <c r="K12" s="78"/>
      <c r="L12" s="10"/>
      <c r="M12" s="12"/>
      <c r="N12" s="37"/>
      <c r="O12" s="9"/>
      <c r="P12" s="9"/>
      <c r="Q12" s="51"/>
      <c r="R12" s="10"/>
      <c r="S12" s="9"/>
      <c r="T12" s="49"/>
      <c r="U12" s="52"/>
      <c r="V12" s="52"/>
      <c r="W12" s="52"/>
      <c r="X12" s="422"/>
      <c r="Y12" s="423"/>
      <c r="Z12" s="421"/>
      <c r="AA12" s="421"/>
      <c r="AB12" s="421"/>
      <c r="AC12" s="421"/>
      <c r="AD12" s="43"/>
      <c r="AE12" s="418"/>
      <c r="AF12" s="418"/>
      <c r="AG12" s="9"/>
      <c r="AH12" s="9"/>
      <c r="AI12" s="72"/>
      <c r="AJ12" s="72"/>
      <c r="AK12" s="72"/>
      <c r="AL12" s="72"/>
      <c r="AM12" s="72"/>
      <c r="AN12" s="72"/>
      <c r="AO12" s="63"/>
      <c r="AP12" s="63"/>
      <c r="AQ12" s="63"/>
      <c r="AR12" s="63"/>
      <c r="AS12"/>
    </row>
    <row r="13" spans="1:45" ht="12.75" customHeight="1" thickBot="1" x14ac:dyDescent="0.25">
      <c r="A13" s="9"/>
      <c r="B13" s="9"/>
      <c r="C13" s="11"/>
      <c r="D13" s="11"/>
      <c r="E13" s="11"/>
      <c r="F13" s="9"/>
      <c r="G13" s="9"/>
      <c r="H13" s="9"/>
      <c r="I13" s="9"/>
      <c r="J13" s="9"/>
      <c r="K13" s="78"/>
      <c r="L13" s="10" t="s">
        <v>149</v>
      </c>
      <c r="M13" s="12"/>
      <c r="N13" s="37"/>
      <c r="O13" s="9"/>
      <c r="P13" s="271"/>
      <c r="Q13" s="213" t="str">
        <f>IF($P$13=$AX$20,"HC=THC",IF($P$13=$AX$21,"HC=NMHC",IF($P$13=$AX$22,"HC=THCE","")))</f>
        <v/>
      </c>
      <c r="R13" s="154"/>
      <c r="S13" s="43"/>
      <c r="T13" s="49"/>
      <c r="U13" s="52"/>
      <c r="V13" s="52"/>
      <c r="W13" s="52"/>
      <c r="X13" s="422"/>
      <c r="Y13" s="423"/>
      <c r="Z13" s="424" t="s">
        <v>124</v>
      </c>
      <c r="AA13" s="425"/>
      <c r="AB13" s="425"/>
      <c r="AC13" s="425"/>
      <c r="AD13" s="426"/>
      <c r="AE13" s="419"/>
      <c r="AF13" s="420"/>
      <c r="AG13" s="9"/>
      <c r="AH13" s="9"/>
      <c r="AI13" s="72"/>
      <c r="AJ13" s="72"/>
      <c r="AK13" s="72"/>
      <c r="AL13" s="72"/>
      <c r="AM13" s="72"/>
      <c r="AN13" s="72"/>
      <c r="AO13" s="63"/>
      <c r="AP13" s="63"/>
      <c r="AQ13" s="63"/>
      <c r="AR13" s="63"/>
      <c r="AS13"/>
    </row>
    <row r="14" spans="1:45" ht="12.75" customHeight="1" x14ac:dyDescent="0.2">
      <c r="A14" s="9"/>
      <c r="B14" s="9"/>
      <c r="C14" s="11"/>
      <c r="D14" s="10" t="s">
        <v>2</v>
      </c>
      <c r="E14" s="9"/>
      <c r="F14" s="9"/>
      <c r="G14" s="349"/>
      <c r="H14" s="350"/>
      <c r="I14" s="350"/>
      <c r="J14" s="351"/>
      <c r="K14" s="78"/>
      <c r="L14" s="78" t="s">
        <v>189</v>
      </c>
      <c r="M14" s="9"/>
      <c r="N14" s="9"/>
      <c r="O14" s="9"/>
      <c r="P14" s="276"/>
      <c r="Q14" s="51"/>
      <c r="R14" s="77" t="s">
        <v>130</v>
      </c>
      <c r="S14" s="43"/>
      <c r="T14" s="49"/>
      <c r="U14" s="45"/>
      <c r="V14" s="273"/>
      <c r="W14" s="9"/>
      <c r="X14" s="9"/>
      <c r="Y14" s="9"/>
      <c r="Z14" s="427" t="s">
        <v>225</v>
      </c>
      <c r="AA14" s="428"/>
      <c r="AB14" s="428"/>
      <c r="AC14" s="428"/>
      <c r="AD14" s="429"/>
      <c r="AE14" s="418"/>
      <c r="AF14" s="418"/>
      <c r="AG14" s="9"/>
      <c r="AH14" s="9"/>
      <c r="AI14" s="72"/>
      <c r="AJ14" s="72"/>
      <c r="AK14" s="72"/>
      <c r="AL14" s="72"/>
      <c r="AM14" s="72"/>
      <c r="AN14" s="72"/>
      <c r="AO14" s="63"/>
      <c r="AP14" s="63"/>
      <c r="AQ14" s="63"/>
      <c r="AR14" s="63"/>
      <c r="AS14"/>
    </row>
    <row r="15" spans="1:45" x14ac:dyDescent="0.2">
      <c r="A15" s="9"/>
      <c r="B15" s="9"/>
      <c r="C15" s="11"/>
      <c r="D15" s="10" t="s">
        <v>3</v>
      </c>
      <c r="E15" s="9"/>
      <c r="F15" s="9"/>
      <c r="G15" s="347"/>
      <c r="H15" s="348"/>
      <c r="I15" s="348"/>
      <c r="J15" s="348"/>
      <c r="K15" s="78"/>
      <c r="L15" s="10" t="s">
        <v>77</v>
      </c>
      <c r="M15" s="9"/>
      <c r="N15" s="9"/>
      <c r="O15" s="9"/>
      <c r="P15" s="272"/>
      <c r="Q15" s="45"/>
      <c r="R15" s="77" t="s">
        <v>129</v>
      </c>
      <c r="S15" s="43"/>
      <c r="T15" s="49"/>
      <c r="U15" s="52"/>
      <c r="V15" s="273"/>
      <c r="W15" s="9"/>
      <c r="X15" s="9"/>
      <c r="Y15" s="9"/>
      <c r="Z15" s="430"/>
      <c r="AA15" s="431"/>
      <c r="AB15" s="431"/>
      <c r="AC15" s="431"/>
      <c r="AD15" s="432"/>
      <c r="AE15" s="9"/>
      <c r="AF15" s="9"/>
      <c r="AG15" s="9"/>
      <c r="AH15" s="9"/>
      <c r="AI15" s="72"/>
      <c r="AJ15" s="72"/>
      <c r="AK15" s="72"/>
      <c r="AL15" s="72"/>
      <c r="AM15" s="72"/>
      <c r="AN15" s="72"/>
      <c r="AO15" s="63"/>
      <c r="AP15" s="63"/>
      <c r="AQ15" s="63"/>
      <c r="AR15" s="63"/>
      <c r="AS15"/>
    </row>
    <row r="16" spans="1:45" x14ac:dyDescent="0.2">
      <c r="A16" s="9"/>
      <c r="B16" s="9"/>
      <c r="C16" s="11"/>
      <c r="D16" s="10" t="s">
        <v>4</v>
      </c>
      <c r="E16" s="9"/>
      <c r="F16" s="9"/>
      <c r="G16" s="331"/>
      <c r="H16" s="332"/>
      <c r="I16" s="332"/>
      <c r="J16" s="333"/>
      <c r="K16" s="78"/>
      <c r="L16" s="79" t="s">
        <v>147</v>
      </c>
      <c r="M16" s="9"/>
      <c r="N16" s="9"/>
      <c r="O16" s="9"/>
      <c r="P16" s="272"/>
      <c r="Q16" s="44"/>
      <c r="R16" s="77" t="str">
        <f>IF($V$15=" ","",IF($V$15&gt;0,"Actual Production, Test Period 1",""))</f>
        <v/>
      </c>
      <c r="S16" s="44"/>
      <c r="T16" s="49"/>
      <c r="U16" s="52"/>
      <c r="V16" s="277"/>
      <c r="W16" s="9"/>
      <c r="X16" s="9"/>
      <c r="Y16" s="9"/>
      <c r="Z16" s="430"/>
      <c r="AA16" s="431"/>
      <c r="AB16" s="431"/>
      <c r="AC16" s="431"/>
      <c r="AD16" s="432"/>
      <c r="AE16" s="9"/>
      <c r="AF16" s="9"/>
      <c r="AG16" s="9"/>
      <c r="AH16" s="9"/>
      <c r="AI16" s="72"/>
      <c r="AJ16" s="72"/>
      <c r="AK16" s="72"/>
      <c r="AL16" s="72"/>
      <c r="AM16" s="72"/>
      <c r="AN16" s="72"/>
      <c r="AO16" s="63"/>
      <c r="AP16" s="63"/>
      <c r="AQ16" s="63"/>
      <c r="AR16" s="63"/>
      <c r="AS16"/>
    </row>
    <row r="17" spans="1:70" ht="13.7" customHeight="1" x14ac:dyDescent="0.2">
      <c r="A17" s="9"/>
      <c r="B17" s="9"/>
      <c r="C17" s="11"/>
      <c r="D17" s="10" t="s">
        <v>100</v>
      </c>
      <c r="E17" s="9"/>
      <c r="F17" s="9"/>
      <c r="G17" s="80" t="s">
        <v>101</v>
      </c>
      <c r="H17" s="270"/>
      <c r="I17" s="80" t="s">
        <v>102</v>
      </c>
      <c r="J17" s="270"/>
      <c r="K17" s="151"/>
      <c r="L17" s="326" t="s">
        <v>224</v>
      </c>
      <c r="M17" s="326"/>
      <c r="N17" s="326"/>
      <c r="O17" s="326"/>
      <c r="P17" s="326"/>
      <c r="Q17" s="9"/>
      <c r="R17" s="77" t="str">
        <f>IF($V$15=" ","",IF($V$15&gt;1,"Actual Production, Test Period 2",""))</f>
        <v/>
      </c>
      <c r="S17" s="9"/>
      <c r="T17" s="49"/>
      <c r="U17" s="52"/>
      <c r="V17" s="277"/>
      <c r="W17" s="9"/>
      <c r="X17" s="9"/>
      <c r="Y17" s="9"/>
      <c r="Z17" s="430"/>
      <c r="AA17" s="431"/>
      <c r="AB17" s="431"/>
      <c r="AC17" s="431"/>
      <c r="AD17" s="432"/>
      <c r="AE17" s="9"/>
      <c r="AF17" s="9"/>
      <c r="AG17" s="9"/>
      <c r="AH17" s="9"/>
      <c r="AI17" s="72"/>
      <c r="AJ17" s="72"/>
      <c r="AK17" s="72"/>
      <c r="AL17" s="72"/>
      <c r="AM17" s="72"/>
      <c r="AN17" s="72"/>
      <c r="AO17" s="63"/>
      <c r="AP17" s="63"/>
      <c r="AQ17" s="63"/>
      <c r="AR17" s="63"/>
      <c r="AS17"/>
    </row>
    <row r="18" spans="1:70" ht="13.7" customHeight="1" x14ac:dyDescent="0.2">
      <c r="A18" s="9"/>
      <c r="B18" s="9"/>
      <c r="C18" s="11"/>
      <c r="D18" s="11"/>
      <c r="E18" s="9"/>
      <c r="F18" s="9"/>
      <c r="G18" s="12"/>
      <c r="H18" s="9"/>
      <c r="I18" s="9"/>
      <c r="J18" s="9"/>
      <c r="K18" s="78"/>
      <c r="L18" s="326"/>
      <c r="M18" s="326"/>
      <c r="N18" s="326"/>
      <c r="O18" s="326"/>
      <c r="P18" s="326"/>
      <c r="Q18" s="9"/>
      <c r="R18" s="154" t="str">
        <f>IF($V$15=" ","",IF($V$15&gt;2,"Actual Production, Test Period 3",""))</f>
        <v/>
      </c>
      <c r="S18" s="9"/>
      <c r="T18" s="49"/>
      <c r="U18" s="52"/>
      <c r="V18" s="277"/>
      <c r="W18" s="9"/>
      <c r="X18" s="9"/>
      <c r="Y18" s="9"/>
      <c r="Z18" s="430"/>
      <c r="AA18" s="431"/>
      <c r="AB18" s="431"/>
      <c r="AC18" s="431"/>
      <c r="AD18" s="432"/>
      <c r="AE18" s="9"/>
      <c r="AF18" s="9"/>
      <c r="AG18" s="9"/>
      <c r="AH18" s="9"/>
      <c r="AI18" s="72"/>
      <c r="AJ18" s="72"/>
      <c r="AK18" s="72"/>
      <c r="AL18" s="72"/>
      <c r="AM18" s="72"/>
      <c r="AN18" s="72"/>
      <c r="AO18" s="63"/>
      <c r="AP18" s="63"/>
      <c r="AQ18" s="63"/>
      <c r="AR18" s="63"/>
      <c r="AS18"/>
    </row>
    <row r="19" spans="1:70" ht="13.7" customHeight="1" x14ac:dyDescent="0.2">
      <c r="A19" s="9"/>
      <c r="B19" s="9"/>
      <c r="C19" s="11"/>
      <c r="D19" s="11"/>
      <c r="E19" s="9"/>
      <c r="F19" s="9"/>
      <c r="G19" s="12"/>
      <c r="H19" s="9"/>
      <c r="I19" s="9"/>
      <c r="J19" s="9"/>
      <c r="K19" s="78"/>
      <c r="L19" s="326"/>
      <c r="M19" s="326"/>
      <c r="N19" s="326"/>
      <c r="O19" s="326"/>
      <c r="P19" s="326"/>
      <c r="Q19" s="9"/>
      <c r="R19" s="77" t="str">
        <f>IF($V$15=" ","",IF($V$15&gt;3,"Actual Production, Test Period 4",""))</f>
        <v/>
      </c>
      <c r="S19" s="9"/>
      <c r="T19" s="155"/>
      <c r="U19" s="52"/>
      <c r="V19" s="277"/>
      <c r="W19" s="9"/>
      <c r="X19" s="9"/>
      <c r="Y19" s="9"/>
      <c r="Z19" s="430"/>
      <c r="AA19" s="431"/>
      <c r="AB19" s="431"/>
      <c r="AC19" s="431"/>
      <c r="AD19" s="432"/>
      <c r="AE19" s="9"/>
      <c r="AF19" s="9"/>
      <c r="AG19" s="9"/>
      <c r="AH19" s="9"/>
      <c r="AI19" s="72"/>
      <c r="AJ19" s="72"/>
      <c r="AK19" s="72"/>
      <c r="AL19" s="72"/>
      <c r="AM19" s="72"/>
      <c r="AN19" s="72"/>
      <c r="AO19" s="63"/>
      <c r="AP19" s="63"/>
      <c r="AQ19" s="63"/>
      <c r="AR19" s="63"/>
      <c r="AS19"/>
      <c r="AT19" s="152" t="s">
        <v>194</v>
      </c>
      <c r="AU19" s="152"/>
      <c r="AV19" s="152"/>
      <c r="AW19" s="152"/>
      <c r="AX19" s="152" t="s">
        <v>148</v>
      </c>
      <c r="AY19" s="152" t="s">
        <v>157</v>
      </c>
      <c r="AZ19" s="77"/>
    </row>
    <row r="20" spans="1:70" ht="13.7" customHeight="1" x14ac:dyDescent="0.2">
      <c r="A20" s="9"/>
      <c r="B20" s="9"/>
      <c r="C20" s="11"/>
      <c r="D20" s="11"/>
      <c r="E20" s="9"/>
      <c r="F20" s="9"/>
      <c r="G20" s="12"/>
      <c r="H20" s="9"/>
      <c r="I20" s="9"/>
      <c r="J20" s="9"/>
      <c r="K20" s="78"/>
      <c r="L20" s="150"/>
      <c r="M20" s="150"/>
      <c r="N20" s="150"/>
      <c r="O20" s="150"/>
      <c r="P20" s="150"/>
      <c r="Q20" s="150"/>
      <c r="R20" s="53"/>
      <c r="S20" s="53"/>
      <c r="T20" s="49"/>
      <c r="U20" s="9"/>
      <c r="V20" s="9"/>
      <c r="W20" s="9"/>
      <c r="X20" s="9"/>
      <c r="Y20" s="9"/>
      <c r="Z20" s="430"/>
      <c r="AA20" s="431"/>
      <c r="AB20" s="431"/>
      <c r="AC20" s="431"/>
      <c r="AD20" s="432"/>
      <c r="AE20" s="9"/>
      <c r="AF20" s="9"/>
      <c r="AG20" s="9"/>
      <c r="AH20" s="9"/>
      <c r="AI20" s="72"/>
      <c r="AJ20" s="72"/>
      <c r="AK20" s="72"/>
      <c r="AL20" s="72"/>
      <c r="AM20" s="72"/>
      <c r="AN20" s="72"/>
      <c r="AO20" s="63"/>
      <c r="AP20" s="63"/>
      <c r="AQ20" s="63"/>
      <c r="AR20" s="63"/>
      <c r="AS20"/>
      <c r="AT20" s="228" t="s">
        <v>195</v>
      </c>
      <c r="AU20" s="55"/>
      <c r="AV20" s="55"/>
      <c r="AW20" s="55"/>
      <c r="AX20" s="228" t="s">
        <v>212</v>
      </c>
      <c r="AY20" s="55" t="s">
        <v>158</v>
      </c>
      <c r="AZ20" s="55"/>
    </row>
    <row r="21" spans="1:70" ht="13.5" thickBot="1" x14ac:dyDescent="0.25">
      <c r="A21" s="9"/>
      <c r="B21" s="9"/>
      <c r="C21" s="11"/>
      <c r="D21" s="10" t="s">
        <v>9</v>
      </c>
      <c r="E21" s="9"/>
      <c r="F21" s="9"/>
      <c r="G21" s="334"/>
      <c r="H21" s="335"/>
      <c r="I21" s="335"/>
      <c r="J21" s="335"/>
      <c r="K21" s="335"/>
      <c r="L21" s="335"/>
      <c r="M21" s="335"/>
      <c r="N21" s="335"/>
      <c r="O21" s="335"/>
      <c r="P21" s="336"/>
      <c r="Q21" s="345"/>
      <c r="R21" s="346"/>
      <c r="S21" s="346"/>
      <c r="T21" s="346"/>
      <c r="U21" s="346"/>
      <c r="V21" s="12"/>
      <c r="W21" s="9"/>
      <c r="X21" s="9"/>
      <c r="Y21" s="9"/>
      <c r="Z21" s="433"/>
      <c r="AA21" s="434"/>
      <c r="AB21" s="434"/>
      <c r="AC21" s="434"/>
      <c r="AD21" s="435"/>
      <c r="AE21" s="9"/>
      <c r="AF21" s="9"/>
      <c r="AG21" s="9"/>
      <c r="AH21" s="9"/>
      <c r="AI21" s="72"/>
      <c r="AJ21" s="72"/>
      <c r="AK21" s="72"/>
      <c r="AL21" s="72"/>
      <c r="AM21" s="72"/>
      <c r="AN21" s="72"/>
      <c r="AO21" s="63"/>
      <c r="AP21" s="63"/>
      <c r="AQ21" s="63"/>
      <c r="AR21" s="63"/>
      <c r="AS21"/>
      <c r="AT21" s="228" t="s">
        <v>196</v>
      </c>
      <c r="AU21" s="55"/>
      <c r="AV21" s="55"/>
      <c r="AW21" s="55"/>
      <c r="AX21" s="55" t="s">
        <v>150</v>
      </c>
      <c r="AY21" s="55" t="s">
        <v>110</v>
      </c>
      <c r="AZ21" s="55"/>
    </row>
    <row r="22" spans="1:70" ht="15.75" customHeight="1" x14ac:dyDescent="0.2">
      <c r="A22" s="9"/>
      <c r="B22" s="9"/>
      <c r="C22" s="9"/>
      <c r="D22" s="9"/>
      <c r="E22" s="9"/>
      <c r="F22" s="9"/>
      <c r="G22" s="337"/>
      <c r="H22" s="338"/>
      <c r="I22" s="338"/>
      <c r="J22" s="338"/>
      <c r="K22" s="338"/>
      <c r="L22" s="338"/>
      <c r="M22" s="338"/>
      <c r="N22" s="338"/>
      <c r="O22" s="338"/>
      <c r="P22" s="339"/>
      <c r="Q22" s="345"/>
      <c r="R22" s="346"/>
      <c r="S22" s="346"/>
      <c r="T22" s="346"/>
      <c r="U22" s="346"/>
      <c r="V22" s="12"/>
      <c r="W22" s="9"/>
      <c r="X22" s="9"/>
      <c r="Y22" s="12"/>
      <c r="Z22" s="229"/>
      <c r="AA22" s="229"/>
      <c r="AB22" s="229"/>
      <c r="AC22" s="229"/>
      <c r="AD22" s="12"/>
      <c r="AE22" s="9"/>
      <c r="AF22" s="9"/>
      <c r="AG22" s="9"/>
      <c r="AH22" s="9"/>
      <c r="AI22" s="72"/>
      <c r="AJ22" s="72"/>
      <c r="AK22" s="72"/>
      <c r="AL22" s="72"/>
      <c r="AM22" s="72"/>
      <c r="AN22" s="72"/>
      <c r="AO22" s="63"/>
      <c r="AP22" s="63"/>
      <c r="AQ22" s="63"/>
      <c r="AR22" s="63"/>
      <c r="AS22"/>
      <c r="AT22" s="228" t="s">
        <v>197</v>
      </c>
      <c r="AV22" s="55"/>
      <c r="AW22" s="55"/>
      <c r="AX22" s="55" t="s">
        <v>151</v>
      </c>
    </row>
    <row r="23" spans="1:70" x14ac:dyDescent="0.2">
      <c r="A23" s="9"/>
      <c r="B23" s="9"/>
      <c r="C23" s="9"/>
      <c r="D23" s="9"/>
      <c r="E23" s="9"/>
      <c r="F23" s="9"/>
      <c r="G23" s="337"/>
      <c r="H23" s="338"/>
      <c r="I23" s="338"/>
      <c r="J23" s="338"/>
      <c r="K23" s="338"/>
      <c r="L23" s="338"/>
      <c r="M23" s="338"/>
      <c r="N23" s="338"/>
      <c r="O23" s="338"/>
      <c r="P23" s="339"/>
      <c r="Q23" s="343"/>
      <c r="R23" s="344"/>
      <c r="S23" s="344"/>
      <c r="T23" s="344"/>
      <c r="U23" s="344"/>
      <c r="V23" s="12"/>
      <c r="W23" s="9"/>
      <c r="X23" s="9"/>
      <c r="Y23" s="9"/>
      <c r="Z23" s="9"/>
      <c r="AA23" s="9"/>
      <c r="AB23" s="9"/>
      <c r="AC23" s="9"/>
      <c r="AD23" s="9"/>
      <c r="AE23" s="9"/>
      <c r="AF23" s="9"/>
      <c r="AG23" s="9"/>
      <c r="AH23" s="9"/>
      <c r="AI23" s="72"/>
      <c r="AJ23" s="72"/>
      <c r="AK23" s="72"/>
      <c r="AL23" s="72"/>
      <c r="AM23" s="72"/>
      <c r="AN23" s="72"/>
      <c r="AO23" s="63"/>
      <c r="AP23" s="63"/>
      <c r="AQ23" s="63"/>
      <c r="AR23" s="63"/>
      <c r="AS23"/>
      <c r="AT23" s="228" t="s">
        <v>198</v>
      </c>
    </row>
    <row r="24" spans="1:70" x14ac:dyDescent="0.2">
      <c r="A24" s="9"/>
      <c r="B24" s="9"/>
      <c r="C24" s="9"/>
      <c r="D24" s="9"/>
      <c r="E24" s="9"/>
      <c r="F24" s="9"/>
      <c r="G24" s="340"/>
      <c r="H24" s="341"/>
      <c r="I24" s="341"/>
      <c r="J24" s="341"/>
      <c r="K24" s="341"/>
      <c r="L24" s="341"/>
      <c r="M24" s="341"/>
      <c r="N24" s="341"/>
      <c r="O24" s="341"/>
      <c r="P24" s="342"/>
      <c r="Q24" s="343"/>
      <c r="R24" s="344"/>
      <c r="S24" s="344"/>
      <c r="T24" s="344"/>
      <c r="U24" s="344"/>
      <c r="V24" s="9"/>
      <c r="W24" s="9"/>
      <c r="X24" s="9"/>
      <c r="Y24" s="9"/>
      <c r="Z24" s="9"/>
      <c r="AA24" s="9"/>
      <c r="AB24" s="9"/>
      <c r="AC24" s="9"/>
      <c r="AD24" s="9"/>
      <c r="AE24" s="9"/>
      <c r="AF24" s="9"/>
      <c r="AG24" s="9"/>
      <c r="AH24" s="9"/>
      <c r="AI24" s="72"/>
      <c r="AJ24" s="72"/>
      <c r="AK24" s="72"/>
      <c r="AL24" s="72"/>
      <c r="AM24" s="72"/>
      <c r="AN24" s="72"/>
      <c r="AO24" s="63"/>
      <c r="AP24" s="63"/>
      <c r="AQ24" s="63"/>
      <c r="AR24" s="63"/>
      <c r="AS24"/>
      <c r="AT24" s="228" t="s">
        <v>199</v>
      </c>
    </row>
    <row r="25" spans="1:70" x14ac:dyDescent="0.2">
      <c r="A25" s="9"/>
      <c r="B25" s="9"/>
      <c r="C25" s="9"/>
      <c r="D25" s="9"/>
      <c r="E25" s="9"/>
      <c r="F25" s="9"/>
      <c r="G25" s="81"/>
      <c r="H25" s="81"/>
      <c r="I25" s="81"/>
      <c r="J25" s="81"/>
      <c r="K25" s="81"/>
      <c r="L25" s="81"/>
      <c r="M25" s="81"/>
      <c r="N25" s="81"/>
      <c r="O25" s="81"/>
      <c r="P25" s="81"/>
      <c r="Q25" s="82"/>
      <c r="R25" s="53"/>
      <c r="S25" s="53"/>
      <c r="T25" s="53"/>
      <c r="U25" s="9"/>
      <c r="V25" s="83"/>
      <c r="W25" s="83"/>
      <c r="X25" s="83"/>
      <c r="Y25" s="83"/>
      <c r="Z25" s="9"/>
      <c r="AA25" s="9"/>
      <c r="AB25" s="9"/>
      <c r="AC25" s="9"/>
      <c r="AD25" s="9"/>
      <c r="AE25" s="9"/>
      <c r="AF25" s="9"/>
      <c r="AG25" s="9"/>
      <c r="AH25" s="9"/>
      <c r="AI25" s="72"/>
      <c r="AJ25" s="72"/>
      <c r="AK25" s="72"/>
      <c r="AL25" s="72"/>
      <c r="AM25" s="72"/>
      <c r="AN25" s="72"/>
      <c r="AO25" s="63"/>
      <c r="AP25" s="63"/>
      <c r="AQ25" s="63"/>
      <c r="AR25" s="63"/>
      <c r="AS25"/>
      <c r="AT25" s="228" t="s">
        <v>200</v>
      </c>
    </row>
    <row r="26" spans="1:70" x14ac:dyDescent="0.2">
      <c r="A26" s="9"/>
      <c r="B26" s="9"/>
      <c r="C26" s="9"/>
      <c r="D26" s="9"/>
      <c r="E26" s="9"/>
      <c r="F26" s="9"/>
      <c r="G26" s="81"/>
      <c r="H26" s="81"/>
      <c r="I26" s="81"/>
      <c r="J26" s="81"/>
      <c r="K26" s="274" t="str">
        <f>IF(K$29&lt;&gt;"",ROUND($K$29,1),"")</f>
        <v/>
      </c>
      <c r="L26" s="81"/>
      <c r="M26" s="81"/>
      <c r="N26" s="81"/>
      <c r="O26" s="81"/>
      <c r="P26" s="274" t="str">
        <f>IF(P$29&lt;&gt;"",ROUND($P$29,2),"")</f>
        <v/>
      </c>
      <c r="Q26" s="82"/>
      <c r="R26" s="53"/>
      <c r="S26" s="53"/>
      <c r="T26" s="53"/>
      <c r="U26" s="274" t="str">
        <f>IF(U$29&lt;&gt;"",ROUND($U$29,1),"")</f>
        <v/>
      </c>
      <c r="V26" s="278"/>
      <c r="W26" s="83"/>
      <c r="X26" s="83"/>
      <c r="Y26" s="83"/>
      <c r="Z26" s="9"/>
      <c r="AA26" s="9"/>
      <c r="AB26" s="9"/>
      <c r="AC26" s="9"/>
      <c r="AD26" s="9"/>
      <c r="AE26" s="9"/>
      <c r="AF26" s="9"/>
      <c r="AG26" s="9"/>
      <c r="AH26" s="9"/>
      <c r="AI26" s="72"/>
      <c r="AJ26" s="72"/>
      <c r="AK26" s="72"/>
      <c r="AL26" s="72"/>
      <c r="AM26" s="72"/>
      <c r="AN26" s="72"/>
      <c r="AO26" s="63"/>
      <c r="AP26" s="63"/>
      <c r="AQ26" s="63"/>
      <c r="AR26" s="63"/>
      <c r="AS26"/>
      <c r="AT26" s="228" t="s">
        <v>201</v>
      </c>
      <c r="AZ26" s="1"/>
      <c r="BA26" s="1"/>
      <c r="BB26" s="1"/>
    </row>
    <row r="27" spans="1:70" s="63" customFormat="1" ht="18" x14ac:dyDescent="0.25">
      <c r="A27" s="330" t="s">
        <v>5</v>
      </c>
      <c r="B27" s="330"/>
      <c r="C27" s="330"/>
      <c r="D27" s="330"/>
      <c r="E27" s="330"/>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96"/>
      <c r="AE27" s="96"/>
      <c r="AF27" s="96"/>
      <c r="AG27" s="96"/>
      <c r="AH27" s="96"/>
      <c r="AI27" s="72"/>
      <c r="AJ27" s="72"/>
      <c r="AK27" s="72"/>
      <c r="AL27" s="72"/>
      <c r="AM27" s="72"/>
      <c r="AN27" s="72"/>
      <c r="AZ27" s="279"/>
      <c r="BA27" s="280"/>
      <c r="BB27" s="279"/>
    </row>
    <row r="28" spans="1:70" ht="46.5" customHeight="1" x14ac:dyDescent="0.2">
      <c r="A28" s="9"/>
      <c r="B28" s="9"/>
      <c r="C28" s="9"/>
      <c r="D28" s="9"/>
      <c r="E28" s="9"/>
      <c r="F28" s="9"/>
      <c r="G28" s="13"/>
      <c r="H28" s="13"/>
      <c r="I28" s="75" t="s">
        <v>123</v>
      </c>
      <c r="J28" s="76"/>
      <c r="K28" s="75" t="s">
        <v>192</v>
      </c>
      <c r="L28" s="9"/>
      <c r="M28" s="75" t="s">
        <v>88</v>
      </c>
      <c r="N28" s="75" t="s">
        <v>96</v>
      </c>
      <c r="O28" s="9"/>
      <c r="P28" s="75" t="s">
        <v>90</v>
      </c>
      <c r="Q28" s="75"/>
      <c r="R28" s="75" t="s">
        <v>155</v>
      </c>
      <c r="S28" s="75" t="s">
        <v>156</v>
      </c>
      <c r="T28" s="76"/>
      <c r="U28" s="75" t="s">
        <v>90</v>
      </c>
      <c r="V28" s="9"/>
      <c r="W28" s="75" t="s">
        <v>153</v>
      </c>
      <c r="X28" s="75" t="s">
        <v>154</v>
      </c>
      <c r="Y28" s="76"/>
      <c r="Z28" s="9"/>
      <c r="AA28" s="9"/>
      <c r="AB28" s="9"/>
      <c r="AC28" s="9"/>
      <c r="AD28" s="9"/>
      <c r="AE28" s="9"/>
      <c r="AF28" s="9"/>
      <c r="AG28" s="9"/>
      <c r="AH28" s="9"/>
      <c r="AI28" s="72"/>
      <c r="AS28"/>
      <c r="BA28" s="75" t="s">
        <v>90</v>
      </c>
      <c r="BB28" s="9"/>
      <c r="BC28" s="75" t="s">
        <v>89</v>
      </c>
      <c r="BD28" s="75" t="s">
        <v>97</v>
      </c>
      <c r="BE28" s="76"/>
      <c r="BM28" s="3"/>
    </row>
    <row r="29" spans="1:70" x14ac:dyDescent="0.2">
      <c r="A29" s="9"/>
      <c r="B29" s="10"/>
      <c r="C29" s="9"/>
      <c r="D29" s="9"/>
      <c r="E29" s="9"/>
      <c r="F29" s="9"/>
      <c r="G29" s="9"/>
      <c r="H29" s="9"/>
      <c r="I29" s="38"/>
      <c r="J29" s="9"/>
      <c r="K29" s="291"/>
      <c r="L29" s="9"/>
      <c r="M29" s="290"/>
      <c r="N29" s="58" t="str">
        <f>IF($I$29&lt;&gt;"",$I$29,"")</f>
        <v/>
      </c>
      <c r="O29" s="9"/>
      <c r="P29" s="283"/>
      <c r="Q29" s="75"/>
      <c r="R29" s="290"/>
      <c r="S29" s="58" t="str">
        <f>IF($I$29&lt;&gt;"",$I$29,"")</f>
        <v/>
      </c>
      <c r="T29" s="9"/>
      <c r="U29" s="286" t="str">
        <f>IF($P$29="","",$P$29)</f>
        <v/>
      </c>
      <c r="V29" s="9"/>
      <c r="W29" s="290"/>
      <c r="X29" s="58" t="str">
        <f>IF($I$29&lt;&gt;"",$I$29,"")</f>
        <v/>
      </c>
      <c r="Y29" s="9"/>
      <c r="Z29" s="9"/>
      <c r="AA29" s="9"/>
      <c r="AB29" s="9"/>
      <c r="AC29" s="9"/>
      <c r="AD29" s="9"/>
      <c r="AE29" s="9"/>
      <c r="AF29" s="9"/>
      <c r="AG29" s="9"/>
      <c r="AH29" s="9"/>
      <c r="AI29" s="72"/>
      <c r="AS29"/>
      <c r="AU29" s="281" t="s">
        <v>203</v>
      </c>
      <c r="AX29" s="1"/>
      <c r="BA29" s="59"/>
      <c r="BB29" s="9"/>
      <c r="BC29" s="59"/>
      <c r="BD29" s="58" t="str">
        <f>IF($I$29&lt;&gt;"",$I$29,"")</f>
        <v/>
      </c>
      <c r="BE29" s="9"/>
      <c r="BN29" s="285" t="s">
        <v>204</v>
      </c>
    </row>
    <row r="30" spans="1:70" ht="3.2" customHeight="1" x14ac:dyDescent="0.2">
      <c r="A30" s="9"/>
      <c r="B30" s="9"/>
      <c r="C30" s="9"/>
      <c r="D30" s="9"/>
      <c r="E30" s="9"/>
      <c r="F30" s="9"/>
      <c r="G30" s="9"/>
      <c r="H30" s="9"/>
      <c r="I30" s="9"/>
      <c r="J30" s="9"/>
      <c r="K30" s="9"/>
      <c r="L30" s="9"/>
      <c r="M30" s="289"/>
      <c r="N30" s="9"/>
      <c r="O30" s="9"/>
      <c r="P30" s="9"/>
      <c r="Q30" s="9"/>
      <c r="R30" s="9"/>
      <c r="S30" s="9"/>
      <c r="T30" s="9"/>
      <c r="U30" s="9"/>
      <c r="V30" s="9"/>
      <c r="W30" s="9"/>
      <c r="X30" s="9"/>
      <c r="Y30" s="9"/>
      <c r="Z30" s="9"/>
      <c r="AA30" s="9"/>
      <c r="AB30" s="9"/>
      <c r="AC30" s="9"/>
      <c r="AD30" s="9"/>
      <c r="AE30" s="9"/>
      <c r="AF30" s="9"/>
      <c r="AG30" s="9"/>
      <c r="AH30" s="9"/>
      <c r="AI30" s="72"/>
      <c r="AS30"/>
      <c r="AU30" s="281"/>
      <c r="AX30" s="1"/>
      <c r="BA30" s="9"/>
      <c r="BB30" s="9"/>
      <c r="BC30" s="9"/>
      <c r="BD30" s="9"/>
      <c r="BE30" s="9"/>
    </row>
    <row r="31" spans="1:70" x14ac:dyDescent="0.2">
      <c r="A31" s="9"/>
      <c r="B31" s="84"/>
      <c r="C31" s="85"/>
      <c r="D31" s="85"/>
      <c r="E31" s="85"/>
      <c r="F31" s="85"/>
      <c r="G31" s="85"/>
      <c r="H31" s="85"/>
      <c r="I31" s="85" t="s">
        <v>21</v>
      </c>
      <c r="J31" s="85" t="s">
        <v>21</v>
      </c>
      <c r="K31" s="84" t="s">
        <v>20</v>
      </c>
      <c r="L31" s="85" t="s">
        <v>20</v>
      </c>
      <c r="M31" s="85" t="s">
        <v>20</v>
      </c>
      <c r="N31" s="85" t="s">
        <v>20</v>
      </c>
      <c r="O31" s="86"/>
      <c r="P31" s="84" t="s">
        <v>83</v>
      </c>
      <c r="Q31" s="85" t="s">
        <v>83</v>
      </c>
      <c r="R31" s="85" t="s">
        <v>83</v>
      </c>
      <c r="S31" s="85" t="s">
        <v>83</v>
      </c>
      <c r="T31" s="86"/>
      <c r="U31" s="85" t="s">
        <v>152</v>
      </c>
      <c r="V31" s="85" t="s">
        <v>152</v>
      </c>
      <c r="W31" s="85" t="s">
        <v>152</v>
      </c>
      <c r="X31" s="85" t="s">
        <v>152</v>
      </c>
      <c r="Y31" s="85"/>
      <c r="Z31" s="84"/>
      <c r="AA31" s="85"/>
      <c r="AB31" s="85"/>
      <c r="AC31" s="85"/>
      <c r="AD31" s="85"/>
      <c r="AE31" s="85"/>
      <c r="AF31" s="85"/>
      <c r="AG31" s="327" t="s">
        <v>34</v>
      </c>
      <c r="AH31" s="15"/>
      <c r="AI31" s="142"/>
      <c r="AK31" s="31" t="s">
        <v>76</v>
      </c>
      <c r="AL31" s="28"/>
      <c r="AM31" s="28"/>
      <c r="AN31" s="28"/>
      <c r="AO31" s="28"/>
      <c r="AP31" s="28"/>
      <c r="AQ31" s="28"/>
      <c r="AR31" s="28"/>
      <c r="AS31" s="28"/>
      <c r="AT31" s="28"/>
      <c r="AU31" s="282" t="s">
        <v>209</v>
      </c>
      <c r="AV31" s="28"/>
      <c r="AW31" s="28"/>
      <c r="AX31" s="28"/>
      <c r="AY31" s="28"/>
      <c r="BA31" s="84" t="s">
        <v>17</v>
      </c>
      <c r="BB31" s="85" t="s">
        <v>17</v>
      </c>
      <c r="BC31" s="85" t="s">
        <v>17</v>
      </c>
      <c r="BD31" s="85" t="s">
        <v>17</v>
      </c>
      <c r="BE31" s="85"/>
    </row>
    <row r="32" spans="1:70" x14ac:dyDescent="0.2">
      <c r="A32" s="9"/>
      <c r="B32" s="87" t="s">
        <v>6</v>
      </c>
      <c r="C32" s="88" t="s">
        <v>106</v>
      </c>
      <c r="D32" s="88" t="s">
        <v>6</v>
      </c>
      <c r="E32" s="88" t="s">
        <v>6</v>
      </c>
      <c r="F32" s="88" t="s">
        <v>6</v>
      </c>
      <c r="G32" s="88" t="s">
        <v>10</v>
      </c>
      <c r="H32" s="88" t="s">
        <v>12</v>
      </c>
      <c r="I32" s="88" t="s">
        <v>22</v>
      </c>
      <c r="J32" s="88" t="s">
        <v>22</v>
      </c>
      <c r="K32" s="87" t="s">
        <v>18</v>
      </c>
      <c r="L32" s="88" t="s">
        <v>84</v>
      </c>
      <c r="M32" s="88" t="s">
        <v>85</v>
      </c>
      <c r="N32" s="88" t="s">
        <v>85</v>
      </c>
      <c r="O32" s="89" t="s">
        <v>13</v>
      </c>
      <c r="P32" s="87" t="s">
        <v>18</v>
      </c>
      <c r="Q32" s="88" t="s">
        <v>18</v>
      </c>
      <c r="R32" s="88" t="s">
        <v>85</v>
      </c>
      <c r="S32" s="88" t="s">
        <v>85</v>
      </c>
      <c r="T32" s="89" t="s">
        <v>13</v>
      </c>
      <c r="U32" s="88" t="s">
        <v>18</v>
      </c>
      <c r="V32" s="88" t="s">
        <v>18</v>
      </c>
      <c r="W32" s="88" t="s">
        <v>85</v>
      </c>
      <c r="X32" s="88" t="s">
        <v>85</v>
      </c>
      <c r="Y32" s="88" t="s">
        <v>13</v>
      </c>
      <c r="Z32" s="87" t="s">
        <v>6</v>
      </c>
      <c r="AA32" s="88" t="s">
        <v>6</v>
      </c>
      <c r="AB32" s="88" t="s">
        <v>6</v>
      </c>
      <c r="AC32" s="88" t="s">
        <v>38</v>
      </c>
      <c r="AD32" s="88" t="s">
        <v>40</v>
      </c>
      <c r="AE32" s="88"/>
      <c r="AF32" s="88"/>
      <c r="AG32" s="328"/>
      <c r="AH32" s="15"/>
      <c r="AI32" s="142"/>
      <c r="AK32" s="28"/>
      <c r="AL32" s="28"/>
      <c r="AM32" s="28"/>
      <c r="AN32" s="28"/>
      <c r="AO32" s="28"/>
      <c r="AP32" s="28"/>
      <c r="AQ32" s="28"/>
      <c r="AR32" s="28"/>
      <c r="AS32" s="28"/>
      <c r="AT32" s="28"/>
      <c r="AU32" s="28"/>
      <c r="AV32" s="28"/>
      <c r="AW32" s="28"/>
      <c r="AX32" s="28"/>
      <c r="AY32" s="28"/>
      <c r="BA32" s="87" t="s">
        <v>18</v>
      </c>
      <c r="BB32" s="88" t="s">
        <v>18</v>
      </c>
      <c r="BC32" s="88" t="s">
        <v>85</v>
      </c>
      <c r="BD32" s="88" t="s">
        <v>85</v>
      </c>
      <c r="BE32" s="88" t="s">
        <v>13</v>
      </c>
      <c r="BN32" s="55"/>
      <c r="BO32" s="55" t="s">
        <v>20</v>
      </c>
      <c r="BP32" s="55"/>
      <c r="BQ32" s="55" t="s">
        <v>83</v>
      </c>
      <c r="BR32" s="55" t="s">
        <v>166</v>
      </c>
    </row>
    <row r="33" spans="1:158" ht="12.2" customHeight="1" x14ac:dyDescent="0.2">
      <c r="A33" s="9"/>
      <c r="B33" s="90" t="s">
        <v>7</v>
      </c>
      <c r="C33" s="91" t="s">
        <v>107</v>
      </c>
      <c r="D33" s="91" t="s">
        <v>8</v>
      </c>
      <c r="E33" s="91" t="s">
        <v>78</v>
      </c>
      <c r="F33" s="91" t="s">
        <v>128</v>
      </c>
      <c r="G33" s="91" t="s">
        <v>11</v>
      </c>
      <c r="H33" s="91" t="s">
        <v>8</v>
      </c>
      <c r="I33" s="91" t="s">
        <v>23</v>
      </c>
      <c r="J33" s="91" t="s">
        <v>15</v>
      </c>
      <c r="K33" s="90" t="s">
        <v>19</v>
      </c>
      <c r="L33" s="91" t="s">
        <v>91</v>
      </c>
      <c r="M33" s="91" t="s">
        <v>19</v>
      </c>
      <c r="N33" s="91" t="s">
        <v>92</v>
      </c>
      <c r="O33" s="93" t="s">
        <v>14</v>
      </c>
      <c r="P33" s="92" t="s">
        <v>19</v>
      </c>
      <c r="Q33" s="91" t="s">
        <v>91</v>
      </c>
      <c r="R33" s="91" t="s">
        <v>19</v>
      </c>
      <c r="S33" s="91" t="s">
        <v>92</v>
      </c>
      <c r="T33" s="93" t="s">
        <v>14</v>
      </c>
      <c r="U33" s="153" t="s">
        <v>19</v>
      </c>
      <c r="V33" s="91" t="s">
        <v>91</v>
      </c>
      <c r="W33" s="91" t="s">
        <v>19</v>
      </c>
      <c r="X33" s="91" t="s">
        <v>92</v>
      </c>
      <c r="Y33" s="91" t="s">
        <v>14</v>
      </c>
      <c r="Z33" s="90" t="s">
        <v>15</v>
      </c>
      <c r="AA33" s="91" t="s">
        <v>16</v>
      </c>
      <c r="AB33" s="91" t="s">
        <v>37</v>
      </c>
      <c r="AC33" s="91" t="s">
        <v>39</v>
      </c>
      <c r="AD33" s="91" t="s">
        <v>39</v>
      </c>
      <c r="AE33" s="91" t="s">
        <v>41</v>
      </c>
      <c r="AF33" s="91" t="s">
        <v>42</v>
      </c>
      <c r="AG33" s="329"/>
      <c r="AH33" s="16"/>
      <c r="AI33" s="143"/>
      <c r="AK33" s="29" t="s">
        <v>68</v>
      </c>
      <c r="AL33" s="29" t="s">
        <v>69</v>
      </c>
      <c r="AM33" s="29" t="s">
        <v>70</v>
      </c>
      <c r="AN33" s="29" t="s">
        <v>71</v>
      </c>
      <c r="AO33" s="29" t="s">
        <v>72</v>
      </c>
      <c r="AP33" s="29" t="s">
        <v>73</v>
      </c>
      <c r="AQ33" s="29" t="s">
        <v>74</v>
      </c>
      <c r="AR33" s="28"/>
      <c r="AS33" s="28"/>
      <c r="AT33" s="28"/>
      <c r="AU33" s="32" t="s">
        <v>86</v>
      </c>
      <c r="AV33" s="32" t="s">
        <v>160</v>
      </c>
      <c r="AW33" s="32"/>
      <c r="AX33" s="28"/>
      <c r="AY33" s="56"/>
      <c r="BA33" s="92" t="s">
        <v>19</v>
      </c>
      <c r="BB33" s="91" t="s">
        <v>91</v>
      </c>
      <c r="BC33" s="91" t="s">
        <v>19</v>
      </c>
      <c r="BD33" s="91" t="s">
        <v>92</v>
      </c>
      <c r="BE33" s="91" t="s">
        <v>14</v>
      </c>
    </row>
    <row r="34" spans="1:158" x14ac:dyDescent="0.2">
      <c r="A34" s="14">
        <v>1</v>
      </c>
      <c r="B34" s="259"/>
      <c r="C34" s="260"/>
      <c r="D34" s="261"/>
      <c r="E34" s="262"/>
      <c r="F34" s="263"/>
      <c r="G34" s="264"/>
      <c r="H34" s="261"/>
      <c r="I34" s="265"/>
      <c r="J34" s="265"/>
      <c r="K34" s="292"/>
      <c r="L34" s="293" t="str">
        <f>IF(K34&lt;&gt;"",K34,"")</f>
        <v/>
      </c>
      <c r="M34" s="294"/>
      <c r="N34" s="293" t="str">
        <f>IF(AND(M34&lt;&gt;"",M$29&lt;&gt;""),IF(N$29="Additive",ROUND(M34+M$29,2),ROUND(M34*M$29,2)),"")</f>
        <v/>
      </c>
      <c r="O34" s="260"/>
      <c r="P34" s="266"/>
      <c r="Q34" s="267" t="str">
        <f>IF(P34&lt;&gt;"",P34,"")</f>
        <v/>
      </c>
      <c r="R34" s="268"/>
      <c r="S34" s="267" t="str">
        <f>IF(AND(R34&lt;&gt;"",R$29&lt;&gt;""),IF(S$29="Additive",ROUND(R34+R$29,3),ROUND(R34*R$29,3)),"")</f>
        <v/>
      </c>
      <c r="T34" s="260"/>
      <c r="U34" s="268"/>
      <c r="V34" s="267" t="str">
        <f>IF(U34&lt;&gt;"",U34,"")</f>
        <v/>
      </c>
      <c r="W34" s="268"/>
      <c r="X34" s="267" t="str">
        <f>IF(AND(W34&lt;&gt;"",W$29&lt;&gt;""),IF(X$29="Additive",ROUND(W34+W$29,2),ROUND(W34*W$29,2)),"")</f>
        <v/>
      </c>
      <c r="Y34" s="260"/>
      <c r="Z34" s="259"/>
      <c r="AA34" s="269"/>
      <c r="AB34" s="269"/>
      <c r="AC34" s="269"/>
      <c r="AD34" s="269"/>
      <c r="AE34" s="269"/>
      <c r="AF34" s="269"/>
      <c r="AG34" s="260"/>
      <c r="AH34" s="17"/>
      <c r="AI34" s="144"/>
      <c r="AK34" s="28" t="str">
        <f t="shared" ref="AK34:AK65" si="0">IF(D34&lt;&gt;"",YEAR(D34),"")</f>
        <v/>
      </c>
      <c r="AL34" s="28" t="str">
        <f t="shared" ref="AL34:AL65" si="1">IF(D34&lt;&gt;"",MONTH(D34),"")</f>
        <v/>
      </c>
      <c r="AM34" s="28" t="str">
        <f t="shared" ref="AM34:AM65" si="2">IF(D34&lt;&gt;"",DAY(D34),"")</f>
        <v/>
      </c>
      <c r="AN34" s="28">
        <f>IF(AND($C34="final",$F34=1,OR($O34="yes",$T34="yes",$Y34="yes")),1,0)</f>
        <v>0</v>
      </c>
      <c r="AO34" s="28">
        <f>IF(AND($C34="final",$F34=2,OR($O34="yes",$T34="yes",$Y34="yes")),1,0)</f>
        <v>0</v>
      </c>
      <c r="AP34" s="28">
        <f>IF(AND($C34="final",$F34=3,OR($O34="yes",$T34="yes",$Y34="yes")),1,0)</f>
        <v>0</v>
      </c>
      <c r="AQ34" s="28">
        <f>IF(AND($C34="final",$F34=4,OR($O34="yes",$T34="yes",$Y34="yes")),1,0)</f>
        <v>0</v>
      </c>
      <c r="AR34" s="28"/>
      <c r="AS34" s="39">
        <f>O11</f>
        <v>0</v>
      </c>
      <c r="AT34" s="28"/>
      <c r="AU34" s="33">
        <f>IF($R$29&lt;&gt;"",1,0)</f>
        <v>0</v>
      </c>
      <c r="AV34" s="33">
        <f>IF($W$29&lt;&gt;"",1,0)</f>
        <v>0</v>
      </c>
      <c r="AW34" s="33"/>
      <c r="AX34" s="57" t="str">
        <f t="shared" ref="AX34:AX39" si="3">IF(OR($O34="yes",$T34="yes",$Y34="yes"),"cantbeinvalid","canbeinvalid")</f>
        <v>canbeinvalid</v>
      </c>
      <c r="AY34" s="28" t="s">
        <v>35</v>
      </c>
      <c r="BA34" s="61"/>
      <c r="BB34" s="137" t="str">
        <f>IF(BA34&lt;&gt;"",BA34,"")</f>
        <v/>
      </c>
      <c r="BC34" s="147"/>
      <c r="BD34" s="137" t="str">
        <f t="shared" ref="BD34:BD65" si="4">IF(AND(BC34&lt;&gt;"",BC$29&lt;&gt;""),IF(BD$29="Additive",ROUND(BC34+BC$29,2),ROUND(BC34*BC$29,2)),"")</f>
        <v/>
      </c>
      <c r="BE34" s="47"/>
      <c r="BN34" s="168"/>
      <c r="BO34" s="168" t="str">
        <f t="shared" ref="BO34:BO65" si="5">IF($C34="final",$N34,"")</f>
        <v/>
      </c>
      <c r="BP34" s="168"/>
      <c r="BQ34" s="168" t="str">
        <f t="shared" ref="BQ34:BQ65" si="6">IF($C34="final",$S34,"")</f>
        <v/>
      </c>
      <c r="BR34" s="168" t="str">
        <f t="shared" ref="BR34:BR65" si="7">IF($C34="final",$X34,"")</f>
        <v/>
      </c>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row>
    <row r="35" spans="1:158" x14ac:dyDescent="0.2">
      <c r="A35" s="14">
        <f>A34+1</f>
        <v>2</v>
      </c>
      <c r="B35" s="259"/>
      <c r="C35" s="260"/>
      <c r="D35" s="261"/>
      <c r="E35" s="262"/>
      <c r="F35" s="263"/>
      <c r="G35" s="264"/>
      <c r="H35" s="261"/>
      <c r="I35" s="265"/>
      <c r="J35" s="265"/>
      <c r="K35" s="292"/>
      <c r="L35" s="293" t="str">
        <f t="shared" ref="L35:L98" si="8">IF(K35&lt;&gt;"",K35,"")</f>
        <v/>
      </c>
      <c r="M35" s="294"/>
      <c r="N35" s="293" t="str">
        <f t="shared" ref="N35:N53" si="9">IF(AND(M35&lt;&gt;"",M$29&lt;&gt;""),IF(N$29="Additive",ROUND(M35+M$29,2),ROUND(M35*M$29,2)),"")</f>
        <v/>
      </c>
      <c r="O35" s="260"/>
      <c r="P35" s="266"/>
      <c r="Q35" s="267" t="str">
        <f t="shared" ref="Q35:Q98" si="10">IF(P35&lt;&gt;"",P35,"")</f>
        <v/>
      </c>
      <c r="R35" s="268"/>
      <c r="S35" s="267" t="str">
        <f t="shared" ref="S35:S53" si="11">IF(AND(R35&lt;&gt;"",R$29&lt;&gt;""),IF(S$29="Additive",ROUND(R35+R$29,3),ROUND(R35*R$29,3)),"")</f>
        <v/>
      </c>
      <c r="T35" s="260"/>
      <c r="U35" s="268"/>
      <c r="V35" s="267" t="str">
        <f t="shared" ref="V35:V98" si="12">IF(U35&lt;&gt;"",U35,"")</f>
        <v/>
      </c>
      <c r="W35" s="268"/>
      <c r="X35" s="267" t="str">
        <f t="shared" ref="X35:X53" si="13">IF(AND(W35&lt;&gt;"",W$29&lt;&gt;""),IF(X$29="Additive",ROUND(W35+W$29,2),ROUND(W35*W$29,2)),"")</f>
        <v/>
      </c>
      <c r="Y35" s="260"/>
      <c r="Z35" s="259"/>
      <c r="AA35" s="269"/>
      <c r="AB35" s="269"/>
      <c r="AC35" s="269"/>
      <c r="AD35" s="269"/>
      <c r="AE35" s="269"/>
      <c r="AF35" s="269"/>
      <c r="AG35" s="260"/>
      <c r="AH35" s="17"/>
      <c r="AI35" s="144"/>
      <c r="AK35" s="28" t="str">
        <f t="shared" si="0"/>
        <v/>
      </c>
      <c r="AL35" s="28" t="str">
        <f t="shared" si="1"/>
        <v/>
      </c>
      <c r="AM35" s="28" t="str">
        <f t="shared" si="2"/>
        <v/>
      </c>
      <c r="AN35" s="28">
        <f t="shared" ref="AN35:AN98" si="14">IF(AND($C35="final",$F35=1,OR($O35="yes",$T35="yes",$Y35="yes")),1,0)</f>
        <v>0</v>
      </c>
      <c r="AO35" s="28">
        <f t="shared" ref="AO35:AO98" si="15">IF(AND($C35="final",$F35=2,OR($O35="yes",$T35="yes",$Y35="yes")),1,0)</f>
        <v>0</v>
      </c>
      <c r="AP35" s="28">
        <f t="shared" ref="AP35:AP98" si="16">IF(AND($C35="final",$F35=3,OR($O35="yes",$T35="yes",$Y35="yes")),1,0)</f>
        <v>0</v>
      </c>
      <c r="AQ35" s="28">
        <f t="shared" ref="AQ35:AQ98" si="17">IF(AND($C35="final",$F35=4,OR($O35="yes",$T35="yes",$Y35="yes")),1,0)</f>
        <v>0</v>
      </c>
      <c r="AR35" s="28"/>
      <c r="AS35" s="28"/>
      <c r="AT35" s="28"/>
      <c r="AU35" s="32" t="s">
        <v>159</v>
      </c>
      <c r="AV35" s="32" t="s">
        <v>57</v>
      </c>
      <c r="AW35" s="42"/>
      <c r="AX35" s="57" t="str">
        <f t="shared" si="3"/>
        <v>canbeinvalid</v>
      </c>
      <c r="AY35" s="28" t="s">
        <v>36</v>
      </c>
      <c r="BA35" s="61"/>
      <c r="BB35" s="137" t="str">
        <f t="shared" ref="BB35:BB98" si="18">IF(BA35&lt;&gt;"",BA35,"")</f>
        <v/>
      </c>
      <c r="BC35" s="147"/>
      <c r="BD35" s="137" t="str">
        <f t="shared" si="4"/>
        <v/>
      </c>
      <c r="BE35" s="47"/>
      <c r="BN35" s="169"/>
      <c r="BO35" s="169" t="str">
        <f t="shared" si="5"/>
        <v/>
      </c>
      <c r="BP35" s="169"/>
      <c r="BQ35" s="169" t="str">
        <f t="shared" si="6"/>
        <v/>
      </c>
      <c r="BR35" s="169" t="str">
        <f t="shared" si="7"/>
        <v/>
      </c>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row>
    <row r="36" spans="1:158" x14ac:dyDescent="0.2">
      <c r="A36" s="14">
        <f t="shared" ref="A36:A81" si="19">A35+1</f>
        <v>3</v>
      </c>
      <c r="B36" s="259"/>
      <c r="C36" s="260"/>
      <c r="D36" s="261"/>
      <c r="E36" s="262"/>
      <c r="F36" s="263"/>
      <c r="G36" s="264"/>
      <c r="H36" s="261"/>
      <c r="I36" s="265"/>
      <c r="J36" s="265"/>
      <c r="K36" s="292"/>
      <c r="L36" s="293" t="str">
        <f t="shared" si="8"/>
        <v/>
      </c>
      <c r="M36" s="294"/>
      <c r="N36" s="293" t="str">
        <f t="shared" si="9"/>
        <v/>
      </c>
      <c r="O36" s="260"/>
      <c r="P36" s="266"/>
      <c r="Q36" s="267" t="str">
        <f t="shared" si="10"/>
        <v/>
      </c>
      <c r="R36" s="268"/>
      <c r="S36" s="267" t="str">
        <f t="shared" si="11"/>
        <v/>
      </c>
      <c r="T36" s="260"/>
      <c r="U36" s="268"/>
      <c r="V36" s="267" t="str">
        <f t="shared" si="12"/>
        <v/>
      </c>
      <c r="W36" s="268"/>
      <c r="X36" s="267" t="str">
        <f t="shared" si="13"/>
        <v/>
      </c>
      <c r="Y36" s="260"/>
      <c r="Z36" s="259"/>
      <c r="AA36" s="269"/>
      <c r="AB36" s="269"/>
      <c r="AC36" s="269"/>
      <c r="AD36" s="269"/>
      <c r="AE36" s="269"/>
      <c r="AF36" s="269"/>
      <c r="AG36" s="260"/>
      <c r="AH36" s="17"/>
      <c r="AI36" s="144"/>
      <c r="AK36" s="28" t="str">
        <f t="shared" si="0"/>
        <v/>
      </c>
      <c r="AL36" s="28" t="str">
        <f t="shared" si="1"/>
        <v/>
      </c>
      <c r="AM36" s="28" t="str">
        <f t="shared" si="2"/>
        <v/>
      </c>
      <c r="AN36" s="28">
        <f t="shared" si="14"/>
        <v>0</v>
      </c>
      <c r="AO36" s="28">
        <f t="shared" si="15"/>
        <v>0</v>
      </c>
      <c r="AP36" s="28">
        <f t="shared" si="16"/>
        <v>0</v>
      </c>
      <c r="AQ36" s="28">
        <f t="shared" si="17"/>
        <v>0</v>
      </c>
      <c r="AR36" s="28"/>
      <c r="AS36" s="28" t="str">
        <f>IF(P14&lt;&gt;"",P14,"")</f>
        <v/>
      </c>
      <c r="AT36" s="28"/>
      <c r="AU36" s="33">
        <f>IF(AND($AU$34=1,$AV$34=1),1,0)</f>
        <v>0</v>
      </c>
      <c r="AV36" s="33">
        <f>IF($K$26="",0,1)</f>
        <v>0</v>
      </c>
      <c r="AW36" s="33"/>
      <c r="AX36" s="57" t="str">
        <f t="shared" si="3"/>
        <v>canbeinvalid</v>
      </c>
      <c r="AY36" s="28"/>
      <c r="BA36" s="61"/>
      <c r="BB36" s="137" t="str">
        <f t="shared" si="18"/>
        <v/>
      </c>
      <c r="BC36" s="147"/>
      <c r="BD36" s="137" t="str">
        <f t="shared" si="4"/>
        <v/>
      </c>
      <c r="BE36" s="47"/>
      <c r="BN36" s="169"/>
      <c r="BO36" s="169" t="str">
        <f t="shared" si="5"/>
        <v/>
      </c>
      <c r="BP36" s="169"/>
      <c r="BQ36" s="169" t="str">
        <f t="shared" si="6"/>
        <v/>
      </c>
      <c r="BR36" s="169" t="str">
        <f t="shared" si="7"/>
        <v/>
      </c>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row>
    <row r="37" spans="1:158" x14ac:dyDescent="0.2">
      <c r="A37" s="14">
        <f t="shared" si="19"/>
        <v>4</v>
      </c>
      <c r="B37" s="259"/>
      <c r="C37" s="260"/>
      <c r="D37" s="261"/>
      <c r="E37" s="262"/>
      <c r="F37" s="263"/>
      <c r="G37" s="264"/>
      <c r="H37" s="261"/>
      <c r="I37" s="265"/>
      <c r="J37" s="265"/>
      <c r="K37" s="292"/>
      <c r="L37" s="293" t="str">
        <f t="shared" si="8"/>
        <v/>
      </c>
      <c r="M37" s="294"/>
      <c r="N37" s="293" t="str">
        <f t="shared" si="9"/>
        <v/>
      </c>
      <c r="O37" s="260"/>
      <c r="P37" s="266"/>
      <c r="Q37" s="267" t="str">
        <f t="shared" si="10"/>
        <v/>
      </c>
      <c r="R37" s="268"/>
      <c r="S37" s="267" t="str">
        <f t="shared" si="11"/>
        <v/>
      </c>
      <c r="T37" s="260"/>
      <c r="U37" s="268"/>
      <c r="V37" s="267" t="str">
        <f t="shared" si="12"/>
        <v/>
      </c>
      <c r="W37" s="268"/>
      <c r="X37" s="267" t="str">
        <f t="shared" si="13"/>
        <v/>
      </c>
      <c r="Y37" s="260"/>
      <c r="Z37" s="259"/>
      <c r="AA37" s="269"/>
      <c r="AB37" s="269"/>
      <c r="AC37" s="269"/>
      <c r="AD37" s="269"/>
      <c r="AE37" s="269"/>
      <c r="AF37" s="269"/>
      <c r="AG37" s="260"/>
      <c r="AH37" s="17"/>
      <c r="AI37" s="144"/>
      <c r="AK37" s="28" t="str">
        <f t="shared" si="0"/>
        <v/>
      </c>
      <c r="AL37" s="28" t="str">
        <f t="shared" si="1"/>
        <v/>
      </c>
      <c r="AM37" s="28" t="str">
        <f t="shared" si="2"/>
        <v/>
      </c>
      <c r="AN37" s="28">
        <f t="shared" si="14"/>
        <v>0</v>
      </c>
      <c r="AO37" s="28">
        <f t="shared" si="15"/>
        <v>0</v>
      </c>
      <c r="AP37" s="28">
        <f t="shared" si="16"/>
        <v>0</v>
      </c>
      <c r="AQ37" s="28">
        <f t="shared" si="17"/>
        <v>0</v>
      </c>
      <c r="AR37" s="28"/>
      <c r="AS37" s="28"/>
      <c r="AT37" s="28"/>
      <c r="AU37" s="28"/>
      <c r="AV37" s="28"/>
      <c r="AW37" s="28"/>
      <c r="AX37" s="57" t="str">
        <f t="shared" si="3"/>
        <v>canbeinvalid</v>
      </c>
      <c r="AY37" s="28"/>
      <c r="BA37" s="61"/>
      <c r="BB37" s="137" t="str">
        <f t="shared" si="18"/>
        <v/>
      </c>
      <c r="BC37" s="147"/>
      <c r="BD37" s="137" t="str">
        <f t="shared" si="4"/>
        <v/>
      </c>
      <c r="BE37" s="47"/>
      <c r="BN37" s="169"/>
      <c r="BO37" s="169" t="str">
        <f t="shared" si="5"/>
        <v/>
      </c>
      <c r="BP37" s="169"/>
      <c r="BQ37" s="169" t="str">
        <f t="shared" si="6"/>
        <v/>
      </c>
      <c r="BR37" s="169" t="str">
        <f t="shared" si="7"/>
        <v/>
      </c>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row>
    <row r="38" spans="1:158" x14ac:dyDescent="0.2">
      <c r="A38" s="14">
        <f t="shared" si="19"/>
        <v>5</v>
      </c>
      <c r="B38" s="259"/>
      <c r="C38" s="260"/>
      <c r="D38" s="261"/>
      <c r="E38" s="262"/>
      <c r="F38" s="263"/>
      <c r="G38" s="264"/>
      <c r="H38" s="261"/>
      <c r="I38" s="265"/>
      <c r="J38" s="265"/>
      <c r="K38" s="292"/>
      <c r="L38" s="293" t="str">
        <f t="shared" si="8"/>
        <v/>
      </c>
      <c r="M38" s="294"/>
      <c r="N38" s="293" t="str">
        <f t="shared" si="9"/>
        <v/>
      </c>
      <c r="O38" s="260"/>
      <c r="P38" s="266"/>
      <c r="Q38" s="267" t="str">
        <f t="shared" si="10"/>
        <v/>
      </c>
      <c r="R38" s="268"/>
      <c r="S38" s="267" t="str">
        <f t="shared" si="11"/>
        <v/>
      </c>
      <c r="T38" s="260"/>
      <c r="U38" s="268"/>
      <c r="V38" s="267" t="str">
        <f t="shared" si="12"/>
        <v/>
      </c>
      <c r="W38" s="268"/>
      <c r="X38" s="267" t="str">
        <f t="shared" si="13"/>
        <v/>
      </c>
      <c r="Y38" s="260"/>
      <c r="Z38" s="259"/>
      <c r="AA38" s="269"/>
      <c r="AB38" s="269"/>
      <c r="AC38" s="269"/>
      <c r="AD38" s="269"/>
      <c r="AE38" s="269"/>
      <c r="AF38" s="269"/>
      <c r="AG38" s="260"/>
      <c r="AH38" s="17"/>
      <c r="AI38" s="144"/>
      <c r="AK38" s="28" t="str">
        <f t="shared" si="0"/>
        <v/>
      </c>
      <c r="AL38" s="28" t="str">
        <f t="shared" si="1"/>
        <v/>
      </c>
      <c r="AM38" s="28" t="str">
        <f t="shared" si="2"/>
        <v/>
      </c>
      <c r="AN38" s="28">
        <f t="shared" si="14"/>
        <v>0</v>
      </c>
      <c r="AO38" s="28">
        <f t="shared" si="15"/>
        <v>0</v>
      </c>
      <c r="AP38" s="28">
        <f t="shared" si="16"/>
        <v>0</v>
      </c>
      <c r="AQ38" s="28">
        <f t="shared" si="17"/>
        <v>0</v>
      </c>
      <c r="AR38" s="28"/>
      <c r="AS38" s="28" t="s">
        <v>61</v>
      </c>
      <c r="AT38" s="28"/>
      <c r="AU38" s="28"/>
      <c r="AV38" s="28"/>
      <c r="AW38" s="28"/>
      <c r="AX38" s="57" t="str">
        <f t="shared" si="3"/>
        <v>canbeinvalid</v>
      </c>
      <c r="AY38" s="28"/>
      <c r="BA38" s="61"/>
      <c r="BB38" s="137" t="str">
        <f t="shared" si="18"/>
        <v/>
      </c>
      <c r="BC38" s="147"/>
      <c r="BD38" s="137" t="str">
        <f t="shared" si="4"/>
        <v/>
      </c>
      <c r="BE38" s="47"/>
      <c r="BN38" s="169"/>
      <c r="BO38" s="169" t="str">
        <f t="shared" si="5"/>
        <v/>
      </c>
      <c r="BP38" s="169"/>
      <c r="BQ38" s="169" t="str">
        <f t="shared" si="6"/>
        <v/>
      </c>
      <c r="BR38" s="169" t="str">
        <f t="shared" si="7"/>
        <v/>
      </c>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row>
    <row r="39" spans="1:158" x14ac:dyDescent="0.2">
      <c r="A39" s="14">
        <f t="shared" si="19"/>
        <v>6</v>
      </c>
      <c r="B39" s="259"/>
      <c r="C39" s="260"/>
      <c r="D39" s="261"/>
      <c r="E39" s="262"/>
      <c r="F39" s="263"/>
      <c r="G39" s="264"/>
      <c r="H39" s="261"/>
      <c r="I39" s="265"/>
      <c r="J39" s="265"/>
      <c r="K39" s="292"/>
      <c r="L39" s="293" t="str">
        <f t="shared" si="8"/>
        <v/>
      </c>
      <c r="M39" s="294"/>
      <c r="N39" s="293" t="str">
        <f t="shared" si="9"/>
        <v/>
      </c>
      <c r="O39" s="260"/>
      <c r="P39" s="266"/>
      <c r="Q39" s="267" t="str">
        <f t="shared" si="10"/>
        <v/>
      </c>
      <c r="R39" s="268"/>
      <c r="S39" s="267" t="str">
        <f t="shared" si="11"/>
        <v/>
      </c>
      <c r="T39" s="260"/>
      <c r="U39" s="268"/>
      <c r="V39" s="267" t="str">
        <f t="shared" si="12"/>
        <v/>
      </c>
      <c r="W39" s="268"/>
      <c r="X39" s="267" t="str">
        <f t="shared" si="13"/>
        <v/>
      </c>
      <c r="Y39" s="260"/>
      <c r="Z39" s="259"/>
      <c r="AA39" s="269"/>
      <c r="AB39" s="269"/>
      <c r="AC39" s="269"/>
      <c r="AD39" s="269"/>
      <c r="AE39" s="269"/>
      <c r="AF39" s="269"/>
      <c r="AG39" s="260"/>
      <c r="AH39" s="17"/>
      <c r="AI39" s="144"/>
      <c r="AK39" s="28" t="str">
        <f t="shared" si="0"/>
        <v/>
      </c>
      <c r="AL39" s="28" t="str">
        <f t="shared" si="1"/>
        <v/>
      </c>
      <c r="AM39" s="28" t="str">
        <f t="shared" si="2"/>
        <v/>
      </c>
      <c r="AN39" s="28">
        <f t="shared" si="14"/>
        <v>0</v>
      </c>
      <c r="AO39" s="28">
        <f t="shared" si="15"/>
        <v>0</v>
      </c>
      <c r="AP39" s="28">
        <f t="shared" si="16"/>
        <v>0</v>
      </c>
      <c r="AQ39" s="28">
        <f t="shared" si="17"/>
        <v>0</v>
      </c>
      <c r="AR39" s="28"/>
      <c r="AS39" s="28" t="s">
        <v>60</v>
      </c>
      <c r="AT39" s="28">
        <v>1</v>
      </c>
      <c r="AU39" s="28" t="s">
        <v>35</v>
      </c>
      <c r="AV39" s="214">
        <f>V16</f>
        <v>0</v>
      </c>
      <c r="AW39" s="214"/>
      <c r="AX39" s="57" t="str">
        <f t="shared" si="3"/>
        <v>canbeinvalid</v>
      </c>
      <c r="AY39" s="28"/>
      <c r="BA39" s="61"/>
      <c r="BB39" s="137" t="str">
        <f t="shared" si="18"/>
        <v/>
      </c>
      <c r="BC39" s="147"/>
      <c r="BD39" s="137" t="str">
        <f t="shared" si="4"/>
        <v/>
      </c>
      <c r="BE39" s="47"/>
      <c r="BN39" s="169"/>
      <c r="BO39" s="169" t="str">
        <f t="shared" si="5"/>
        <v/>
      </c>
      <c r="BP39" s="169"/>
      <c r="BQ39" s="169" t="str">
        <f t="shared" si="6"/>
        <v/>
      </c>
      <c r="BR39" s="169" t="str">
        <f t="shared" si="7"/>
        <v/>
      </c>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row>
    <row r="40" spans="1:158" x14ac:dyDescent="0.2">
      <c r="A40" s="14">
        <f t="shared" si="19"/>
        <v>7</v>
      </c>
      <c r="B40" s="259"/>
      <c r="C40" s="260"/>
      <c r="D40" s="261"/>
      <c r="E40" s="262"/>
      <c r="F40" s="263"/>
      <c r="G40" s="264"/>
      <c r="H40" s="261"/>
      <c r="I40" s="265"/>
      <c r="J40" s="265"/>
      <c r="K40" s="292"/>
      <c r="L40" s="293" t="str">
        <f t="shared" si="8"/>
        <v/>
      </c>
      <c r="M40" s="294"/>
      <c r="N40" s="293" t="str">
        <f t="shared" si="9"/>
        <v/>
      </c>
      <c r="O40" s="260"/>
      <c r="P40" s="266"/>
      <c r="Q40" s="267" t="str">
        <f t="shared" si="10"/>
        <v/>
      </c>
      <c r="R40" s="268"/>
      <c r="S40" s="267" t="str">
        <f t="shared" si="11"/>
        <v/>
      </c>
      <c r="T40" s="260"/>
      <c r="U40" s="268"/>
      <c r="V40" s="267" t="str">
        <f t="shared" si="12"/>
        <v/>
      </c>
      <c r="W40" s="268"/>
      <c r="X40" s="267" t="str">
        <f t="shared" si="13"/>
        <v/>
      </c>
      <c r="Y40" s="260"/>
      <c r="Z40" s="259"/>
      <c r="AA40" s="269"/>
      <c r="AB40" s="269"/>
      <c r="AC40" s="269"/>
      <c r="AD40" s="269"/>
      <c r="AE40" s="269"/>
      <c r="AF40" s="269"/>
      <c r="AG40" s="260"/>
      <c r="AH40" s="17"/>
      <c r="AI40" s="144"/>
      <c r="AK40" s="28" t="str">
        <f t="shared" si="0"/>
        <v/>
      </c>
      <c r="AL40" s="28" t="str">
        <f t="shared" si="1"/>
        <v/>
      </c>
      <c r="AM40" s="28" t="str">
        <f t="shared" si="2"/>
        <v/>
      </c>
      <c r="AN40" s="28">
        <f t="shared" si="14"/>
        <v>0</v>
      </c>
      <c r="AO40" s="28">
        <f t="shared" si="15"/>
        <v>0</v>
      </c>
      <c r="AP40" s="28">
        <f t="shared" si="16"/>
        <v>0</v>
      </c>
      <c r="AQ40" s="28">
        <f t="shared" si="17"/>
        <v>0</v>
      </c>
      <c r="AR40" s="28"/>
      <c r="AS40" s="28" t="s">
        <v>75</v>
      </c>
      <c r="AT40" s="28">
        <v>2</v>
      </c>
      <c r="AU40" s="28" t="s">
        <v>36</v>
      </c>
      <c r="AV40" s="214">
        <f>V17</f>
        <v>0</v>
      </c>
      <c r="AW40" s="214"/>
      <c r="AX40" s="57" t="str">
        <f t="shared" ref="AX40:AX103" si="20">IF(OR($O40="yes",$T40="yes",$Y40="yes"),"cantbeinvalid","canbeinvalid")</f>
        <v>canbeinvalid</v>
      </c>
      <c r="AY40" s="28"/>
      <c r="BA40" s="61"/>
      <c r="BB40" s="137" t="str">
        <f t="shared" si="18"/>
        <v/>
      </c>
      <c r="BC40" s="60"/>
      <c r="BD40" s="137" t="str">
        <f t="shared" si="4"/>
        <v/>
      </c>
      <c r="BE40" s="47"/>
      <c r="BN40" s="169"/>
      <c r="BO40" s="169" t="str">
        <f t="shared" si="5"/>
        <v/>
      </c>
      <c r="BP40" s="169"/>
      <c r="BQ40" s="169" t="str">
        <f t="shared" si="6"/>
        <v/>
      </c>
      <c r="BR40" s="169" t="str">
        <f t="shared" si="7"/>
        <v/>
      </c>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row>
    <row r="41" spans="1:158" x14ac:dyDescent="0.2">
      <c r="A41" s="14">
        <f t="shared" si="19"/>
        <v>8</v>
      </c>
      <c r="B41" s="259"/>
      <c r="C41" s="260"/>
      <c r="D41" s="261"/>
      <c r="E41" s="262"/>
      <c r="F41" s="263"/>
      <c r="G41" s="264"/>
      <c r="H41" s="261"/>
      <c r="I41" s="265"/>
      <c r="J41" s="265"/>
      <c r="K41" s="292"/>
      <c r="L41" s="293" t="str">
        <f t="shared" si="8"/>
        <v/>
      </c>
      <c r="M41" s="295"/>
      <c r="N41" s="293" t="str">
        <f t="shared" si="9"/>
        <v/>
      </c>
      <c r="O41" s="260"/>
      <c r="P41" s="266"/>
      <c r="Q41" s="267" t="str">
        <f t="shared" si="10"/>
        <v/>
      </c>
      <c r="R41" s="268"/>
      <c r="S41" s="267" t="str">
        <f t="shared" si="11"/>
        <v/>
      </c>
      <c r="T41" s="260"/>
      <c r="U41" s="268"/>
      <c r="V41" s="267" t="str">
        <f t="shared" si="12"/>
        <v/>
      </c>
      <c r="W41" s="268"/>
      <c r="X41" s="267" t="str">
        <f t="shared" si="13"/>
        <v/>
      </c>
      <c r="Y41" s="260"/>
      <c r="Z41" s="259"/>
      <c r="AA41" s="269"/>
      <c r="AB41" s="269"/>
      <c r="AC41" s="269"/>
      <c r="AD41" s="269"/>
      <c r="AE41" s="269"/>
      <c r="AF41" s="269"/>
      <c r="AG41" s="260"/>
      <c r="AH41" s="17"/>
      <c r="AI41" s="144"/>
      <c r="AK41" s="28" t="str">
        <f t="shared" si="0"/>
        <v/>
      </c>
      <c r="AL41" s="28" t="str">
        <f t="shared" si="1"/>
        <v/>
      </c>
      <c r="AM41" s="28" t="str">
        <f t="shared" si="2"/>
        <v/>
      </c>
      <c r="AN41" s="28">
        <f t="shared" si="14"/>
        <v>0</v>
      </c>
      <c r="AO41" s="28">
        <f t="shared" si="15"/>
        <v>0</v>
      </c>
      <c r="AP41" s="28">
        <f t="shared" si="16"/>
        <v>0</v>
      </c>
      <c r="AQ41" s="28">
        <f t="shared" si="17"/>
        <v>0</v>
      </c>
      <c r="AR41" s="28"/>
      <c r="AS41" s="28"/>
      <c r="AT41" s="28">
        <v>3</v>
      </c>
      <c r="AU41" s="28" t="s">
        <v>98</v>
      </c>
      <c r="AV41" s="214">
        <f>V18</f>
        <v>0</v>
      </c>
      <c r="AW41" s="214"/>
      <c r="AX41" s="57" t="str">
        <f t="shared" si="20"/>
        <v>canbeinvalid</v>
      </c>
      <c r="AY41" s="28"/>
      <c r="BA41" s="61"/>
      <c r="BB41" s="137" t="str">
        <f t="shared" si="18"/>
        <v/>
      </c>
      <c r="BC41" s="60"/>
      <c r="BD41" s="137" t="str">
        <f t="shared" si="4"/>
        <v/>
      </c>
      <c r="BE41" s="47"/>
      <c r="BN41" s="169"/>
      <c r="BO41" s="169" t="str">
        <f t="shared" si="5"/>
        <v/>
      </c>
      <c r="BP41" s="169"/>
      <c r="BQ41" s="169" t="str">
        <f t="shared" si="6"/>
        <v/>
      </c>
      <c r="BR41" s="169" t="str">
        <f t="shared" si="7"/>
        <v/>
      </c>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row>
    <row r="42" spans="1:158" x14ac:dyDescent="0.2">
      <c r="A42" s="14">
        <f t="shared" si="19"/>
        <v>9</v>
      </c>
      <c r="B42" s="259"/>
      <c r="C42" s="260"/>
      <c r="D42" s="261"/>
      <c r="E42" s="262"/>
      <c r="F42" s="263"/>
      <c r="G42" s="264"/>
      <c r="H42" s="261"/>
      <c r="I42" s="265"/>
      <c r="J42" s="265"/>
      <c r="K42" s="292"/>
      <c r="L42" s="293" t="str">
        <f t="shared" si="8"/>
        <v/>
      </c>
      <c r="M42" s="295"/>
      <c r="N42" s="293" t="str">
        <f t="shared" si="9"/>
        <v/>
      </c>
      <c r="O42" s="260"/>
      <c r="P42" s="266"/>
      <c r="Q42" s="267" t="str">
        <f t="shared" si="10"/>
        <v/>
      </c>
      <c r="R42" s="268"/>
      <c r="S42" s="267" t="str">
        <f t="shared" si="11"/>
        <v/>
      </c>
      <c r="T42" s="260"/>
      <c r="U42" s="268"/>
      <c r="V42" s="267" t="str">
        <f t="shared" si="12"/>
        <v/>
      </c>
      <c r="W42" s="268"/>
      <c r="X42" s="267" t="str">
        <f t="shared" si="13"/>
        <v/>
      </c>
      <c r="Y42" s="260"/>
      <c r="Z42" s="259"/>
      <c r="AA42" s="269"/>
      <c r="AB42" s="269"/>
      <c r="AC42" s="269"/>
      <c r="AD42" s="269"/>
      <c r="AE42" s="269"/>
      <c r="AF42" s="269"/>
      <c r="AG42" s="260"/>
      <c r="AH42" s="17"/>
      <c r="AI42" s="144"/>
      <c r="AK42" s="28" t="str">
        <f t="shared" si="0"/>
        <v/>
      </c>
      <c r="AL42" s="28" t="str">
        <f t="shared" si="1"/>
        <v/>
      </c>
      <c r="AM42" s="28" t="str">
        <f t="shared" si="2"/>
        <v/>
      </c>
      <c r="AN42" s="28">
        <f t="shared" si="14"/>
        <v>0</v>
      </c>
      <c r="AO42" s="28">
        <f t="shared" si="15"/>
        <v>0</v>
      </c>
      <c r="AP42" s="28">
        <f t="shared" si="16"/>
        <v>0</v>
      </c>
      <c r="AQ42" s="28">
        <f t="shared" si="17"/>
        <v>0</v>
      </c>
      <c r="AR42" s="28"/>
      <c r="AS42" s="50"/>
      <c r="AT42" s="28">
        <v>4</v>
      </c>
      <c r="AU42" s="28" t="s">
        <v>99</v>
      </c>
      <c r="AV42" s="214">
        <f>V19</f>
        <v>0</v>
      </c>
      <c r="AW42" s="214"/>
      <c r="AX42" s="57" t="str">
        <f t="shared" si="20"/>
        <v>canbeinvalid</v>
      </c>
      <c r="AY42" s="28"/>
      <c r="BA42" s="61"/>
      <c r="BB42" s="137" t="str">
        <f t="shared" si="18"/>
        <v/>
      </c>
      <c r="BC42" s="60"/>
      <c r="BD42" s="137" t="str">
        <f t="shared" si="4"/>
        <v/>
      </c>
      <c r="BE42" s="47"/>
      <c r="BN42" s="169"/>
      <c r="BO42" s="169" t="str">
        <f t="shared" si="5"/>
        <v/>
      </c>
      <c r="BP42" s="169"/>
      <c r="BQ42" s="169" t="str">
        <f t="shared" si="6"/>
        <v/>
      </c>
      <c r="BR42" s="169" t="str">
        <f t="shared" si="7"/>
        <v/>
      </c>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row>
    <row r="43" spans="1:158" x14ac:dyDescent="0.2">
      <c r="A43" s="14">
        <f t="shared" si="19"/>
        <v>10</v>
      </c>
      <c r="B43" s="259"/>
      <c r="C43" s="260"/>
      <c r="D43" s="261"/>
      <c r="E43" s="262"/>
      <c r="F43" s="263"/>
      <c r="G43" s="264"/>
      <c r="H43" s="261"/>
      <c r="I43" s="265"/>
      <c r="J43" s="265"/>
      <c r="K43" s="292"/>
      <c r="L43" s="293" t="str">
        <f t="shared" si="8"/>
        <v/>
      </c>
      <c r="M43" s="295"/>
      <c r="N43" s="293" t="str">
        <f t="shared" si="9"/>
        <v/>
      </c>
      <c r="O43" s="260"/>
      <c r="P43" s="266"/>
      <c r="Q43" s="267" t="str">
        <f t="shared" si="10"/>
        <v/>
      </c>
      <c r="R43" s="268"/>
      <c r="S43" s="267" t="str">
        <f t="shared" si="11"/>
        <v/>
      </c>
      <c r="T43" s="260"/>
      <c r="U43" s="268"/>
      <c r="V43" s="267" t="str">
        <f t="shared" si="12"/>
        <v/>
      </c>
      <c r="W43" s="268"/>
      <c r="X43" s="267" t="str">
        <f t="shared" si="13"/>
        <v/>
      </c>
      <c r="Y43" s="260"/>
      <c r="Z43" s="259"/>
      <c r="AA43" s="269"/>
      <c r="AB43" s="269"/>
      <c r="AC43" s="269"/>
      <c r="AD43" s="269"/>
      <c r="AE43" s="269"/>
      <c r="AF43" s="269"/>
      <c r="AG43" s="260"/>
      <c r="AH43" s="17"/>
      <c r="AI43" s="144"/>
      <c r="AK43" s="28" t="str">
        <f t="shared" si="0"/>
        <v/>
      </c>
      <c r="AL43" s="28" t="str">
        <f t="shared" si="1"/>
        <v/>
      </c>
      <c r="AM43" s="28" t="str">
        <f t="shared" si="2"/>
        <v/>
      </c>
      <c r="AN43" s="28">
        <f t="shared" si="14"/>
        <v>0</v>
      </c>
      <c r="AO43" s="28">
        <f t="shared" si="15"/>
        <v>0</v>
      </c>
      <c r="AP43" s="28">
        <f t="shared" si="16"/>
        <v>0</v>
      </c>
      <c r="AQ43" s="28">
        <f t="shared" si="17"/>
        <v>0</v>
      </c>
      <c r="AR43" s="28"/>
      <c r="AS43" s="28"/>
      <c r="AT43" s="28" t="s">
        <v>103</v>
      </c>
      <c r="AU43" s="28" t="s">
        <v>131</v>
      </c>
      <c r="AW43" s="46"/>
      <c r="AX43" s="57" t="str">
        <f t="shared" si="20"/>
        <v>canbeinvalid</v>
      </c>
      <c r="AY43" s="28"/>
      <c r="BA43" s="61"/>
      <c r="BB43" s="137" t="str">
        <f t="shared" si="18"/>
        <v/>
      </c>
      <c r="BC43" s="60"/>
      <c r="BD43" s="137" t="str">
        <f t="shared" si="4"/>
        <v/>
      </c>
      <c r="BE43" s="47"/>
      <c r="BN43" s="169"/>
      <c r="BO43" s="169" t="str">
        <f t="shared" si="5"/>
        <v/>
      </c>
      <c r="BP43" s="169"/>
      <c r="BQ43" s="169" t="str">
        <f t="shared" si="6"/>
        <v/>
      </c>
      <c r="BR43" s="169" t="str">
        <f t="shared" si="7"/>
        <v/>
      </c>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row>
    <row r="44" spans="1:158" x14ac:dyDescent="0.2">
      <c r="A44" s="14">
        <f t="shared" si="19"/>
        <v>11</v>
      </c>
      <c r="B44" s="259"/>
      <c r="C44" s="260"/>
      <c r="D44" s="261"/>
      <c r="E44" s="262"/>
      <c r="F44" s="263"/>
      <c r="G44" s="264"/>
      <c r="H44" s="261"/>
      <c r="I44" s="265"/>
      <c r="J44" s="265"/>
      <c r="K44" s="292"/>
      <c r="L44" s="293" t="str">
        <f t="shared" si="8"/>
        <v/>
      </c>
      <c r="M44" s="295"/>
      <c r="N44" s="293" t="str">
        <f t="shared" si="9"/>
        <v/>
      </c>
      <c r="O44" s="260"/>
      <c r="P44" s="266"/>
      <c r="Q44" s="267" t="str">
        <f t="shared" si="10"/>
        <v/>
      </c>
      <c r="R44" s="268"/>
      <c r="S44" s="267" t="str">
        <f t="shared" si="11"/>
        <v/>
      </c>
      <c r="T44" s="260"/>
      <c r="U44" s="268"/>
      <c r="V44" s="267" t="str">
        <f t="shared" si="12"/>
        <v/>
      </c>
      <c r="W44" s="268"/>
      <c r="X44" s="267" t="str">
        <f t="shared" si="13"/>
        <v/>
      </c>
      <c r="Y44" s="260"/>
      <c r="Z44" s="259"/>
      <c r="AA44" s="269"/>
      <c r="AB44" s="269"/>
      <c r="AC44" s="269"/>
      <c r="AD44" s="269"/>
      <c r="AE44" s="269"/>
      <c r="AF44" s="269"/>
      <c r="AG44" s="260"/>
      <c r="AH44" s="17"/>
      <c r="AI44" s="144"/>
      <c r="AK44" s="28" t="str">
        <f t="shared" si="0"/>
        <v/>
      </c>
      <c r="AL44" s="28" t="str">
        <f t="shared" si="1"/>
        <v/>
      </c>
      <c r="AM44" s="28" t="str">
        <f t="shared" si="2"/>
        <v/>
      </c>
      <c r="AN44" s="28">
        <f t="shared" si="14"/>
        <v>0</v>
      </c>
      <c r="AO44" s="28">
        <f t="shared" si="15"/>
        <v>0</v>
      </c>
      <c r="AP44" s="28">
        <f t="shared" si="16"/>
        <v>0</v>
      </c>
      <c r="AQ44" s="28">
        <f t="shared" si="17"/>
        <v>0</v>
      </c>
      <c r="AR44" s="28"/>
      <c r="AS44" s="30"/>
      <c r="AT44" s="28"/>
      <c r="AU44" s="28" t="s">
        <v>132</v>
      </c>
      <c r="AW44" s="46"/>
      <c r="AX44" s="57" t="str">
        <f t="shared" si="20"/>
        <v>canbeinvalid</v>
      </c>
      <c r="AY44" s="28"/>
      <c r="BA44" s="61"/>
      <c r="BB44" s="137" t="str">
        <f t="shared" si="18"/>
        <v/>
      </c>
      <c r="BC44" s="60"/>
      <c r="BD44" s="137" t="str">
        <f t="shared" si="4"/>
        <v/>
      </c>
      <c r="BE44" s="47"/>
      <c r="BN44" s="169"/>
      <c r="BO44" s="169" t="str">
        <f t="shared" si="5"/>
        <v/>
      </c>
      <c r="BP44" s="169"/>
      <c r="BQ44" s="169" t="str">
        <f t="shared" si="6"/>
        <v/>
      </c>
      <c r="BR44" s="169" t="str">
        <f t="shared" si="7"/>
        <v/>
      </c>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row>
    <row r="45" spans="1:158" x14ac:dyDescent="0.2">
      <c r="A45" s="14">
        <f t="shared" si="19"/>
        <v>12</v>
      </c>
      <c r="B45" s="259"/>
      <c r="C45" s="260"/>
      <c r="D45" s="261"/>
      <c r="E45" s="262"/>
      <c r="F45" s="263"/>
      <c r="G45" s="264"/>
      <c r="H45" s="261"/>
      <c r="I45" s="265"/>
      <c r="J45" s="265"/>
      <c r="K45" s="292"/>
      <c r="L45" s="293" t="str">
        <f t="shared" si="8"/>
        <v/>
      </c>
      <c r="M45" s="295"/>
      <c r="N45" s="293" t="str">
        <f t="shared" si="9"/>
        <v/>
      </c>
      <c r="O45" s="260"/>
      <c r="P45" s="266"/>
      <c r="Q45" s="267" t="str">
        <f t="shared" si="10"/>
        <v/>
      </c>
      <c r="R45" s="268"/>
      <c r="S45" s="267" t="str">
        <f t="shared" si="11"/>
        <v/>
      </c>
      <c r="T45" s="260"/>
      <c r="U45" s="268"/>
      <c r="V45" s="267" t="str">
        <f t="shared" si="12"/>
        <v/>
      </c>
      <c r="W45" s="268"/>
      <c r="X45" s="267" t="str">
        <f t="shared" si="13"/>
        <v/>
      </c>
      <c r="Y45" s="260"/>
      <c r="Z45" s="259"/>
      <c r="AA45" s="269"/>
      <c r="AB45" s="269"/>
      <c r="AC45" s="269"/>
      <c r="AD45" s="269"/>
      <c r="AE45" s="269"/>
      <c r="AF45" s="269"/>
      <c r="AG45" s="260"/>
      <c r="AH45" s="17"/>
      <c r="AI45" s="140"/>
      <c r="AK45" s="28" t="str">
        <f t="shared" si="0"/>
        <v/>
      </c>
      <c r="AL45" s="28" t="str">
        <f t="shared" si="1"/>
        <v/>
      </c>
      <c r="AM45" s="28" t="str">
        <f t="shared" si="2"/>
        <v/>
      </c>
      <c r="AN45" s="28">
        <f t="shared" si="14"/>
        <v>0</v>
      </c>
      <c r="AO45" s="28">
        <f t="shared" si="15"/>
        <v>0</v>
      </c>
      <c r="AP45" s="28">
        <f t="shared" si="16"/>
        <v>0</v>
      </c>
      <c r="AQ45" s="28">
        <f t="shared" si="17"/>
        <v>0</v>
      </c>
      <c r="AR45" s="28"/>
      <c r="AS45" s="28"/>
      <c r="AT45" s="28" t="s">
        <v>80</v>
      </c>
      <c r="AU45" s="28" t="s">
        <v>133</v>
      </c>
      <c r="AX45" s="57" t="str">
        <f t="shared" si="20"/>
        <v>canbeinvalid</v>
      </c>
      <c r="AY45" s="28"/>
      <c r="BA45" s="61"/>
      <c r="BB45" s="137" t="str">
        <f t="shared" si="18"/>
        <v/>
      </c>
      <c r="BC45" s="60"/>
      <c r="BD45" s="137" t="str">
        <f t="shared" si="4"/>
        <v/>
      </c>
      <c r="BE45" s="47"/>
      <c r="BN45" s="169"/>
      <c r="BO45" s="169" t="str">
        <f t="shared" si="5"/>
        <v/>
      </c>
      <c r="BP45" s="169"/>
      <c r="BQ45" s="169" t="str">
        <f t="shared" si="6"/>
        <v/>
      </c>
      <c r="BR45" s="169" t="str">
        <f t="shared" si="7"/>
        <v/>
      </c>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row>
    <row r="46" spans="1:158" x14ac:dyDescent="0.2">
      <c r="A46" s="14">
        <f t="shared" si="19"/>
        <v>13</v>
      </c>
      <c r="B46" s="259"/>
      <c r="C46" s="260"/>
      <c r="D46" s="261"/>
      <c r="E46" s="262"/>
      <c r="F46" s="263"/>
      <c r="G46" s="264"/>
      <c r="H46" s="261"/>
      <c r="I46" s="265"/>
      <c r="J46" s="265"/>
      <c r="K46" s="292"/>
      <c r="L46" s="293" t="str">
        <f t="shared" si="8"/>
        <v/>
      </c>
      <c r="M46" s="295"/>
      <c r="N46" s="293" t="str">
        <f t="shared" si="9"/>
        <v/>
      </c>
      <c r="O46" s="260"/>
      <c r="P46" s="266"/>
      <c r="Q46" s="267" t="str">
        <f t="shared" si="10"/>
        <v/>
      </c>
      <c r="R46" s="268"/>
      <c r="S46" s="267" t="str">
        <f t="shared" si="11"/>
        <v/>
      </c>
      <c r="T46" s="260"/>
      <c r="U46" s="268"/>
      <c r="V46" s="267" t="str">
        <f t="shared" si="12"/>
        <v/>
      </c>
      <c r="W46" s="268"/>
      <c r="X46" s="267" t="str">
        <f t="shared" si="13"/>
        <v/>
      </c>
      <c r="Y46" s="260"/>
      <c r="Z46" s="259"/>
      <c r="AA46" s="269"/>
      <c r="AB46" s="269"/>
      <c r="AC46" s="269"/>
      <c r="AD46" s="269"/>
      <c r="AE46" s="269"/>
      <c r="AF46" s="269"/>
      <c r="AG46" s="260"/>
      <c r="AH46" s="17"/>
      <c r="AI46" s="140"/>
      <c r="AK46" s="28" t="str">
        <f t="shared" si="0"/>
        <v/>
      </c>
      <c r="AL46" s="28" t="str">
        <f t="shared" si="1"/>
        <v/>
      </c>
      <c r="AM46" s="28" t="str">
        <f t="shared" si="2"/>
        <v/>
      </c>
      <c r="AN46" s="28">
        <f t="shared" si="14"/>
        <v>0</v>
      </c>
      <c r="AO46" s="28">
        <f t="shared" si="15"/>
        <v>0</v>
      </c>
      <c r="AP46" s="28">
        <f t="shared" si="16"/>
        <v>0</v>
      </c>
      <c r="AQ46" s="28">
        <f t="shared" si="17"/>
        <v>0</v>
      </c>
      <c r="AR46" s="28"/>
      <c r="AS46" s="28"/>
      <c r="AT46" s="28" t="s">
        <v>81</v>
      </c>
      <c r="AU46" s="28" t="s">
        <v>134</v>
      </c>
      <c r="AX46" s="57" t="str">
        <f t="shared" si="20"/>
        <v>canbeinvalid</v>
      </c>
      <c r="AY46" s="28"/>
      <c r="BA46" s="61"/>
      <c r="BB46" s="137" t="str">
        <f t="shared" si="18"/>
        <v/>
      </c>
      <c r="BC46" s="60"/>
      <c r="BD46" s="137" t="str">
        <f t="shared" si="4"/>
        <v/>
      </c>
      <c r="BE46" s="47"/>
      <c r="BN46" s="169"/>
      <c r="BO46" s="169" t="str">
        <f t="shared" si="5"/>
        <v/>
      </c>
      <c r="BP46" s="169"/>
      <c r="BQ46" s="169" t="str">
        <f t="shared" si="6"/>
        <v/>
      </c>
      <c r="BR46" s="169" t="str">
        <f t="shared" si="7"/>
        <v/>
      </c>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row>
    <row r="47" spans="1:158" x14ac:dyDescent="0.2">
      <c r="A47" s="14">
        <f t="shared" si="19"/>
        <v>14</v>
      </c>
      <c r="B47" s="259"/>
      <c r="C47" s="260"/>
      <c r="D47" s="261"/>
      <c r="E47" s="262"/>
      <c r="F47" s="263"/>
      <c r="G47" s="264"/>
      <c r="H47" s="261"/>
      <c r="I47" s="265"/>
      <c r="J47" s="265"/>
      <c r="K47" s="292"/>
      <c r="L47" s="293" t="str">
        <f t="shared" si="8"/>
        <v/>
      </c>
      <c r="M47" s="295"/>
      <c r="N47" s="293" t="str">
        <f t="shared" si="9"/>
        <v/>
      </c>
      <c r="O47" s="260"/>
      <c r="P47" s="266"/>
      <c r="Q47" s="267" t="str">
        <f t="shared" si="10"/>
        <v/>
      </c>
      <c r="R47" s="268"/>
      <c r="S47" s="267" t="str">
        <f t="shared" si="11"/>
        <v/>
      </c>
      <c r="T47" s="260"/>
      <c r="U47" s="268"/>
      <c r="V47" s="267" t="str">
        <f t="shared" si="12"/>
        <v/>
      </c>
      <c r="W47" s="268"/>
      <c r="X47" s="267" t="str">
        <f t="shared" si="13"/>
        <v/>
      </c>
      <c r="Y47" s="260"/>
      <c r="Z47" s="259"/>
      <c r="AA47" s="269"/>
      <c r="AB47" s="269"/>
      <c r="AC47" s="269"/>
      <c r="AD47" s="269"/>
      <c r="AE47" s="269"/>
      <c r="AF47" s="269"/>
      <c r="AG47" s="260"/>
      <c r="AH47" s="17"/>
      <c r="AI47" s="140"/>
      <c r="AK47" s="28" t="str">
        <f t="shared" si="0"/>
        <v/>
      </c>
      <c r="AL47" s="28" t="str">
        <f t="shared" si="1"/>
        <v/>
      </c>
      <c r="AM47" s="28" t="str">
        <f t="shared" si="2"/>
        <v/>
      </c>
      <c r="AN47" s="28">
        <f t="shared" si="14"/>
        <v>0</v>
      </c>
      <c r="AO47" s="28">
        <f t="shared" si="15"/>
        <v>0</v>
      </c>
      <c r="AP47" s="28">
        <f t="shared" si="16"/>
        <v>0</v>
      </c>
      <c r="AQ47" s="28">
        <f t="shared" si="17"/>
        <v>0</v>
      </c>
      <c r="AR47" s="28"/>
      <c r="AS47" s="28"/>
      <c r="AT47" s="28"/>
      <c r="AU47" s="28" t="s">
        <v>125</v>
      </c>
      <c r="AX47" s="57" t="str">
        <f t="shared" si="20"/>
        <v>canbeinvalid</v>
      </c>
      <c r="AY47" s="28"/>
      <c r="BA47" s="61"/>
      <c r="BB47" s="137" t="str">
        <f t="shared" si="18"/>
        <v/>
      </c>
      <c r="BC47" s="60"/>
      <c r="BD47" s="137" t="str">
        <f t="shared" si="4"/>
        <v/>
      </c>
      <c r="BE47" s="47"/>
      <c r="BN47" s="169"/>
      <c r="BO47" s="169" t="str">
        <f t="shared" si="5"/>
        <v/>
      </c>
      <c r="BP47" s="169"/>
      <c r="BQ47" s="169" t="str">
        <f t="shared" si="6"/>
        <v/>
      </c>
      <c r="BR47" s="169" t="str">
        <f t="shared" si="7"/>
        <v/>
      </c>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row>
    <row r="48" spans="1:158" x14ac:dyDescent="0.2">
      <c r="A48" s="14">
        <f t="shared" si="19"/>
        <v>15</v>
      </c>
      <c r="B48" s="259"/>
      <c r="C48" s="260"/>
      <c r="D48" s="261"/>
      <c r="E48" s="262"/>
      <c r="F48" s="263"/>
      <c r="G48" s="264"/>
      <c r="H48" s="261"/>
      <c r="I48" s="265"/>
      <c r="J48" s="265"/>
      <c r="K48" s="292"/>
      <c r="L48" s="293" t="str">
        <f t="shared" si="8"/>
        <v/>
      </c>
      <c r="M48" s="295"/>
      <c r="N48" s="293" t="str">
        <f t="shared" si="9"/>
        <v/>
      </c>
      <c r="O48" s="260"/>
      <c r="P48" s="266"/>
      <c r="Q48" s="267" t="str">
        <f t="shared" si="10"/>
        <v/>
      </c>
      <c r="R48" s="268"/>
      <c r="S48" s="267" t="str">
        <f t="shared" si="11"/>
        <v/>
      </c>
      <c r="T48" s="260"/>
      <c r="U48" s="268"/>
      <c r="V48" s="267" t="str">
        <f t="shared" si="12"/>
        <v/>
      </c>
      <c r="W48" s="268"/>
      <c r="X48" s="267" t="str">
        <f t="shared" si="13"/>
        <v/>
      </c>
      <c r="Y48" s="260"/>
      <c r="Z48" s="259"/>
      <c r="AA48" s="269"/>
      <c r="AB48" s="269"/>
      <c r="AC48" s="269"/>
      <c r="AD48" s="269"/>
      <c r="AE48" s="269"/>
      <c r="AF48" s="269"/>
      <c r="AG48" s="260"/>
      <c r="AH48" s="17"/>
      <c r="AI48" s="140"/>
      <c r="AK48" s="28" t="str">
        <f t="shared" si="0"/>
        <v/>
      </c>
      <c r="AL48" s="28" t="str">
        <f t="shared" si="1"/>
        <v/>
      </c>
      <c r="AM48" s="28" t="str">
        <f t="shared" si="2"/>
        <v/>
      </c>
      <c r="AN48" s="28">
        <f t="shared" si="14"/>
        <v>0</v>
      </c>
      <c r="AO48" s="28">
        <f t="shared" si="15"/>
        <v>0</v>
      </c>
      <c r="AP48" s="28">
        <f t="shared" si="16"/>
        <v>0</v>
      </c>
      <c r="AQ48" s="28">
        <f t="shared" si="17"/>
        <v>0</v>
      </c>
      <c r="AR48" s="28"/>
      <c r="AS48" s="28"/>
      <c r="AT48" s="28"/>
      <c r="AU48" s="28" t="s">
        <v>126</v>
      </c>
      <c r="AX48" s="57" t="str">
        <f t="shared" si="20"/>
        <v>canbeinvalid</v>
      </c>
      <c r="AY48" s="28"/>
      <c r="BA48" s="61"/>
      <c r="BB48" s="137" t="str">
        <f t="shared" si="18"/>
        <v/>
      </c>
      <c r="BC48" s="60"/>
      <c r="BD48" s="137" t="str">
        <f t="shared" si="4"/>
        <v/>
      </c>
      <c r="BE48" s="47"/>
      <c r="BN48" s="169"/>
      <c r="BO48" s="169" t="str">
        <f t="shared" si="5"/>
        <v/>
      </c>
      <c r="BP48" s="169"/>
      <c r="BQ48" s="169" t="str">
        <f t="shared" si="6"/>
        <v/>
      </c>
      <c r="BR48" s="169" t="str">
        <f t="shared" si="7"/>
        <v/>
      </c>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row>
    <row r="49" spans="1:158" x14ac:dyDescent="0.2">
      <c r="A49" s="14">
        <f t="shared" si="19"/>
        <v>16</v>
      </c>
      <c r="B49" s="259"/>
      <c r="C49" s="260"/>
      <c r="D49" s="261"/>
      <c r="E49" s="262"/>
      <c r="F49" s="263"/>
      <c r="G49" s="264"/>
      <c r="H49" s="261"/>
      <c r="I49" s="265"/>
      <c r="J49" s="265"/>
      <c r="K49" s="292"/>
      <c r="L49" s="293" t="str">
        <f t="shared" si="8"/>
        <v/>
      </c>
      <c r="M49" s="295"/>
      <c r="N49" s="293" t="str">
        <f t="shared" si="9"/>
        <v/>
      </c>
      <c r="O49" s="260"/>
      <c r="P49" s="266"/>
      <c r="Q49" s="267" t="str">
        <f t="shared" si="10"/>
        <v/>
      </c>
      <c r="R49" s="268"/>
      <c r="S49" s="267" t="str">
        <f t="shared" si="11"/>
        <v/>
      </c>
      <c r="T49" s="260"/>
      <c r="U49" s="268"/>
      <c r="V49" s="267" t="str">
        <f t="shared" si="12"/>
        <v/>
      </c>
      <c r="W49" s="268"/>
      <c r="X49" s="267" t="str">
        <f t="shared" si="13"/>
        <v/>
      </c>
      <c r="Y49" s="260"/>
      <c r="Z49" s="259"/>
      <c r="AA49" s="269"/>
      <c r="AB49" s="269"/>
      <c r="AC49" s="269"/>
      <c r="AD49" s="269"/>
      <c r="AE49" s="269"/>
      <c r="AF49" s="269"/>
      <c r="AG49" s="260"/>
      <c r="AH49" s="17"/>
      <c r="AI49" s="140"/>
      <c r="AK49" s="28" t="str">
        <f t="shared" si="0"/>
        <v/>
      </c>
      <c r="AL49" s="28" t="str">
        <f t="shared" si="1"/>
        <v/>
      </c>
      <c r="AM49" s="28" t="str">
        <f t="shared" si="2"/>
        <v/>
      </c>
      <c r="AN49" s="28">
        <f t="shared" si="14"/>
        <v>0</v>
      </c>
      <c r="AO49" s="28">
        <f t="shared" si="15"/>
        <v>0</v>
      </c>
      <c r="AP49" s="28">
        <f t="shared" si="16"/>
        <v>0</v>
      </c>
      <c r="AQ49" s="28">
        <f t="shared" si="17"/>
        <v>0</v>
      </c>
      <c r="AR49" s="28"/>
      <c r="AS49" s="28"/>
      <c r="AT49" s="28"/>
      <c r="AU49" s="28" t="s">
        <v>127</v>
      </c>
      <c r="AX49" s="57" t="str">
        <f t="shared" si="20"/>
        <v>canbeinvalid</v>
      </c>
      <c r="AY49" s="28"/>
      <c r="BA49" s="61"/>
      <c r="BB49" s="137" t="str">
        <f t="shared" si="18"/>
        <v/>
      </c>
      <c r="BC49" s="60"/>
      <c r="BD49" s="137" t="str">
        <f t="shared" si="4"/>
        <v/>
      </c>
      <c r="BE49" s="47"/>
      <c r="BN49" s="169"/>
      <c r="BO49" s="169" t="str">
        <f t="shared" si="5"/>
        <v/>
      </c>
      <c r="BP49" s="169"/>
      <c r="BQ49" s="169" t="str">
        <f t="shared" si="6"/>
        <v/>
      </c>
      <c r="BR49" s="169" t="str">
        <f t="shared" si="7"/>
        <v/>
      </c>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row>
    <row r="50" spans="1:158" x14ac:dyDescent="0.2">
      <c r="A50" s="14">
        <f t="shared" si="19"/>
        <v>17</v>
      </c>
      <c r="B50" s="259"/>
      <c r="C50" s="260"/>
      <c r="D50" s="261"/>
      <c r="E50" s="262"/>
      <c r="F50" s="263"/>
      <c r="G50" s="264"/>
      <c r="H50" s="261"/>
      <c r="I50" s="265"/>
      <c r="J50" s="265"/>
      <c r="K50" s="292"/>
      <c r="L50" s="293" t="str">
        <f t="shared" si="8"/>
        <v/>
      </c>
      <c r="M50" s="295"/>
      <c r="N50" s="293" t="str">
        <f t="shared" si="9"/>
        <v/>
      </c>
      <c r="O50" s="260"/>
      <c r="P50" s="266"/>
      <c r="Q50" s="267" t="str">
        <f t="shared" si="10"/>
        <v/>
      </c>
      <c r="R50" s="268"/>
      <c r="S50" s="267" t="str">
        <f t="shared" si="11"/>
        <v/>
      </c>
      <c r="T50" s="260"/>
      <c r="U50" s="268"/>
      <c r="V50" s="267" t="str">
        <f t="shared" si="12"/>
        <v/>
      </c>
      <c r="W50" s="268"/>
      <c r="X50" s="267" t="str">
        <f t="shared" si="13"/>
        <v/>
      </c>
      <c r="Y50" s="260"/>
      <c r="Z50" s="259"/>
      <c r="AA50" s="269"/>
      <c r="AB50" s="269"/>
      <c r="AC50" s="269"/>
      <c r="AD50" s="269"/>
      <c r="AE50" s="269"/>
      <c r="AF50" s="269"/>
      <c r="AG50" s="260"/>
      <c r="AH50" s="17"/>
      <c r="AI50" s="140"/>
      <c r="AK50" s="28" t="str">
        <f t="shared" si="0"/>
        <v/>
      </c>
      <c r="AL50" s="28" t="str">
        <f t="shared" si="1"/>
        <v/>
      </c>
      <c r="AM50" s="28" t="str">
        <f t="shared" si="2"/>
        <v/>
      </c>
      <c r="AN50" s="28">
        <f t="shared" si="14"/>
        <v>0</v>
      </c>
      <c r="AO50" s="28">
        <f t="shared" si="15"/>
        <v>0</v>
      </c>
      <c r="AP50" s="28">
        <f t="shared" si="16"/>
        <v>0</v>
      </c>
      <c r="AQ50" s="28">
        <f t="shared" si="17"/>
        <v>0</v>
      </c>
      <c r="AR50" s="28" t="s">
        <v>110</v>
      </c>
      <c r="AS50" s="28" t="s">
        <v>109</v>
      </c>
      <c r="AT50" s="28" t="s">
        <v>35</v>
      </c>
      <c r="AX50" s="57" t="str">
        <f t="shared" si="20"/>
        <v>canbeinvalid</v>
      </c>
      <c r="AY50" s="28"/>
      <c r="BA50" s="61"/>
      <c r="BB50" s="137" t="str">
        <f t="shared" si="18"/>
        <v/>
      </c>
      <c r="BC50" s="60"/>
      <c r="BD50" s="137" t="str">
        <f t="shared" si="4"/>
        <v/>
      </c>
      <c r="BE50" s="47"/>
      <c r="BN50" s="169"/>
      <c r="BO50" s="169" t="str">
        <f t="shared" si="5"/>
        <v/>
      </c>
      <c r="BP50" s="169"/>
      <c r="BQ50" s="169" t="str">
        <f t="shared" si="6"/>
        <v/>
      </c>
      <c r="BR50" s="169" t="str">
        <f t="shared" si="7"/>
        <v/>
      </c>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row>
    <row r="51" spans="1:158" x14ac:dyDescent="0.2">
      <c r="A51" s="14">
        <f t="shared" si="19"/>
        <v>18</v>
      </c>
      <c r="B51" s="259"/>
      <c r="C51" s="260"/>
      <c r="D51" s="261"/>
      <c r="E51" s="262"/>
      <c r="F51" s="263"/>
      <c r="G51" s="264"/>
      <c r="H51" s="261"/>
      <c r="I51" s="265"/>
      <c r="J51" s="265"/>
      <c r="K51" s="292"/>
      <c r="L51" s="293" t="str">
        <f t="shared" si="8"/>
        <v/>
      </c>
      <c r="M51" s="295"/>
      <c r="N51" s="293" t="str">
        <f t="shared" si="9"/>
        <v/>
      </c>
      <c r="O51" s="260"/>
      <c r="P51" s="266"/>
      <c r="Q51" s="267" t="str">
        <f t="shared" si="10"/>
        <v/>
      </c>
      <c r="R51" s="268"/>
      <c r="S51" s="267" t="str">
        <f t="shared" si="11"/>
        <v/>
      </c>
      <c r="T51" s="260"/>
      <c r="U51" s="268"/>
      <c r="V51" s="267" t="str">
        <f t="shared" si="12"/>
        <v/>
      </c>
      <c r="W51" s="268"/>
      <c r="X51" s="267" t="str">
        <f t="shared" si="13"/>
        <v/>
      </c>
      <c r="Y51" s="260"/>
      <c r="Z51" s="259"/>
      <c r="AA51" s="269"/>
      <c r="AB51" s="269"/>
      <c r="AC51" s="269"/>
      <c r="AD51" s="269"/>
      <c r="AE51" s="269"/>
      <c r="AF51" s="269"/>
      <c r="AG51" s="260"/>
      <c r="AH51" s="17"/>
      <c r="AI51" s="140"/>
      <c r="AK51" s="28" t="str">
        <f t="shared" si="0"/>
        <v/>
      </c>
      <c r="AL51" s="28" t="str">
        <f t="shared" si="1"/>
        <v/>
      </c>
      <c r="AM51" s="28" t="str">
        <f t="shared" si="2"/>
        <v/>
      </c>
      <c r="AN51" s="28">
        <f t="shared" si="14"/>
        <v>0</v>
      </c>
      <c r="AO51" s="28">
        <f t="shared" si="15"/>
        <v>0</v>
      </c>
      <c r="AP51" s="28">
        <f t="shared" si="16"/>
        <v>0</v>
      </c>
      <c r="AQ51" s="28">
        <f t="shared" si="17"/>
        <v>0</v>
      </c>
      <c r="AR51" s="28" t="s">
        <v>108</v>
      </c>
      <c r="AS51" s="28"/>
      <c r="AT51" s="28" t="s">
        <v>36</v>
      </c>
      <c r="AX51" s="57" t="str">
        <f t="shared" si="20"/>
        <v>canbeinvalid</v>
      </c>
      <c r="AY51" s="28"/>
      <c r="BA51" s="61"/>
      <c r="BB51" s="137" t="str">
        <f t="shared" si="18"/>
        <v/>
      </c>
      <c r="BC51" s="60"/>
      <c r="BD51" s="137" t="str">
        <f t="shared" si="4"/>
        <v/>
      </c>
      <c r="BE51" s="47"/>
      <c r="BN51" s="169"/>
      <c r="BO51" s="169" t="str">
        <f t="shared" si="5"/>
        <v/>
      </c>
      <c r="BP51" s="169"/>
      <c r="BQ51" s="169" t="str">
        <f t="shared" si="6"/>
        <v/>
      </c>
      <c r="BR51" s="169" t="str">
        <f t="shared" si="7"/>
        <v/>
      </c>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row>
    <row r="52" spans="1:158" x14ac:dyDescent="0.2">
      <c r="A52" s="14">
        <f t="shared" si="19"/>
        <v>19</v>
      </c>
      <c r="B52" s="259"/>
      <c r="C52" s="260"/>
      <c r="D52" s="261"/>
      <c r="E52" s="262"/>
      <c r="F52" s="263"/>
      <c r="G52" s="264"/>
      <c r="H52" s="261"/>
      <c r="I52" s="265"/>
      <c r="J52" s="265"/>
      <c r="K52" s="292"/>
      <c r="L52" s="293" t="str">
        <f t="shared" si="8"/>
        <v/>
      </c>
      <c r="M52" s="295"/>
      <c r="N52" s="293" t="str">
        <f t="shared" si="9"/>
        <v/>
      </c>
      <c r="O52" s="260"/>
      <c r="P52" s="266"/>
      <c r="Q52" s="267" t="str">
        <f t="shared" si="10"/>
        <v/>
      </c>
      <c r="R52" s="268"/>
      <c r="S52" s="267" t="str">
        <f t="shared" si="11"/>
        <v/>
      </c>
      <c r="T52" s="260"/>
      <c r="U52" s="268"/>
      <c r="V52" s="267" t="str">
        <f t="shared" si="12"/>
        <v/>
      </c>
      <c r="W52" s="268"/>
      <c r="X52" s="267" t="str">
        <f t="shared" si="13"/>
        <v/>
      </c>
      <c r="Y52" s="260"/>
      <c r="Z52" s="259"/>
      <c r="AA52" s="269"/>
      <c r="AB52" s="269"/>
      <c r="AC52" s="269"/>
      <c r="AD52" s="269"/>
      <c r="AE52" s="269"/>
      <c r="AF52" s="269"/>
      <c r="AG52" s="260"/>
      <c r="AH52" s="17"/>
      <c r="AI52" s="140"/>
      <c r="AK52" s="28" t="str">
        <f t="shared" si="0"/>
        <v/>
      </c>
      <c r="AL52" s="28" t="str">
        <f t="shared" si="1"/>
        <v/>
      </c>
      <c r="AM52" s="28" t="str">
        <f t="shared" si="2"/>
        <v/>
      </c>
      <c r="AN52" s="28">
        <f t="shared" si="14"/>
        <v>0</v>
      </c>
      <c r="AO52" s="28">
        <f t="shared" si="15"/>
        <v>0</v>
      </c>
      <c r="AP52" s="28">
        <f t="shared" si="16"/>
        <v>0</v>
      </c>
      <c r="AQ52" s="28">
        <f t="shared" si="17"/>
        <v>0</v>
      </c>
      <c r="AR52" s="28"/>
      <c r="AS52" s="28"/>
      <c r="AT52" s="28"/>
      <c r="AX52" s="57" t="str">
        <f t="shared" si="20"/>
        <v>canbeinvalid</v>
      </c>
      <c r="AY52" s="28"/>
      <c r="BA52" s="61"/>
      <c r="BB52" s="137" t="str">
        <f t="shared" si="18"/>
        <v/>
      </c>
      <c r="BC52" s="60"/>
      <c r="BD52" s="137" t="str">
        <f t="shared" si="4"/>
        <v/>
      </c>
      <c r="BE52" s="47"/>
      <c r="BN52" s="169"/>
      <c r="BO52" s="169" t="str">
        <f t="shared" si="5"/>
        <v/>
      </c>
      <c r="BP52" s="169"/>
      <c r="BQ52" s="169" t="str">
        <f t="shared" si="6"/>
        <v/>
      </c>
      <c r="BR52" s="169" t="str">
        <f t="shared" si="7"/>
        <v/>
      </c>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row>
    <row r="53" spans="1:158" x14ac:dyDescent="0.2">
      <c r="A53" s="14">
        <f t="shared" si="19"/>
        <v>20</v>
      </c>
      <c r="B53" s="259"/>
      <c r="C53" s="260"/>
      <c r="D53" s="261"/>
      <c r="E53" s="262"/>
      <c r="F53" s="263"/>
      <c r="G53" s="264"/>
      <c r="H53" s="261"/>
      <c r="I53" s="265"/>
      <c r="J53" s="265"/>
      <c r="K53" s="292"/>
      <c r="L53" s="293" t="str">
        <f t="shared" si="8"/>
        <v/>
      </c>
      <c r="M53" s="295"/>
      <c r="N53" s="293" t="str">
        <f t="shared" si="9"/>
        <v/>
      </c>
      <c r="O53" s="260"/>
      <c r="P53" s="266"/>
      <c r="Q53" s="267" t="str">
        <f t="shared" si="10"/>
        <v/>
      </c>
      <c r="R53" s="268"/>
      <c r="S53" s="267" t="str">
        <f t="shared" si="11"/>
        <v/>
      </c>
      <c r="T53" s="260"/>
      <c r="U53" s="268"/>
      <c r="V53" s="267" t="str">
        <f t="shared" si="12"/>
        <v/>
      </c>
      <c r="W53" s="268"/>
      <c r="X53" s="267" t="str">
        <f t="shared" si="13"/>
        <v/>
      </c>
      <c r="Y53" s="260"/>
      <c r="Z53" s="259"/>
      <c r="AA53" s="269"/>
      <c r="AB53" s="269"/>
      <c r="AC53" s="269"/>
      <c r="AD53" s="269"/>
      <c r="AE53" s="269"/>
      <c r="AF53" s="269"/>
      <c r="AG53" s="260"/>
      <c r="AH53" s="17"/>
      <c r="AI53" s="140"/>
      <c r="AK53" s="28" t="str">
        <f t="shared" si="0"/>
        <v/>
      </c>
      <c r="AL53" s="28" t="str">
        <f t="shared" si="1"/>
        <v/>
      </c>
      <c r="AM53" s="28" t="str">
        <f t="shared" si="2"/>
        <v/>
      </c>
      <c r="AN53" s="28">
        <f t="shared" si="14"/>
        <v>0</v>
      </c>
      <c r="AO53" s="28">
        <f t="shared" si="15"/>
        <v>0</v>
      </c>
      <c r="AP53" s="28">
        <f t="shared" si="16"/>
        <v>0</v>
      </c>
      <c r="AQ53" s="28">
        <f t="shared" si="17"/>
        <v>0</v>
      </c>
      <c r="AR53" s="28"/>
      <c r="AS53" s="28"/>
      <c r="AT53" s="28"/>
      <c r="AX53" s="57" t="str">
        <f t="shared" si="20"/>
        <v>canbeinvalid</v>
      </c>
      <c r="AY53" s="28"/>
      <c r="BA53" s="61"/>
      <c r="BB53" s="137" t="str">
        <f t="shared" si="18"/>
        <v/>
      </c>
      <c r="BC53" s="60"/>
      <c r="BD53" s="137" t="str">
        <f t="shared" si="4"/>
        <v/>
      </c>
      <c r="BE53" s="47"/>
      <c r="BN53" s="169"/>
      <c r="BO53" s="169" t="str">
        <f t="shared" si="5"/>
        <v/>
      </c>
      <c r="BP53" s="169"/>
      <c r="BQ53" s="169" t="str">
        <f t="shared" si="6"/>
        <v/>
      </c>
      <c r="BR53" s="169" t="str">
        <f t="shared" si="7"/>
        <v/>
      </c>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row>
    <row r="54" spans="1:158" x14ac:dyDescent="0.2">
      <c r="A54" s="14">
        <f t="shared" si="19"/>
        <v>21</v>
      </c>
      <c r="B54" s="259"/>
      <c r="C54" s="260"/>
      <c r="D54" s="261"/>
      <c r="E54" s="262"/>
      <c r="F54" s="263"/>
      <c r="G54" s="264"/>
      <c r="H54" s="261"/>
      <c r="I54" s="265"/>
      <c r="J54" s="265"/>
      <c r="K54" s="292"/>
      <c r="L54" s="293" t="str">
        <f t="shared" si="8"/>
        <v/>
      </c>
      <c r="M54" s="294"/>
      <c r="N54" s="293" t="str">
        <f>IF(AND(M54&lt;&gt;"",M$29&lt;&gt;""),IF(N$29="Additive",ROUND(M54+M$29,2),ROUND(M54*M$29,2)),"")</f>
        <v/>
      </c>
      <c r="O54" s="260"/>
      <c r="P54" s="266"/>
      <c r="Q54" s="267" t="str">
        <f t="shared" si="10"/>
        <v/>
      </c>
      <c r="R54" s="268"/>
      <c r="S54" s="267" t="str">
        <f>IF(AND(R54&lt;&gt;"",R$29&lt;&gt;""),IF(S$29="Additive",ROUND(R54+R$29,3),ROUND(R54*R$29,3)),"")</f>
        <v/>
      </c>
      <c r="T54" s="260"/>
      <c r="U54" s="268"/>
      <c r="V54" s="267" t="str">
        <f t="shared" si="12"/>
        <v/>
      </c>
      <c r="W54" s="268"/>
      <c r="X54" s="267" t="str">
        <f>IF(AND(W54&lt;&gt;"",W$29&lt;&gt;""),IF(X$29="Additive",ROUND(W54+W$29,2),ROUND(W54*W$29,2)),"")</f>
        <v/>
      </c>
      <c r="Y54" s="260"/>
      <c r="Z54" s="259"/>
      <c r="AA54" s="269"/>
      <c r="AB54" s="269"/>
      <c r="AC54" s="269"/>
      <c r="AD54" s="269"/>
      <c r="AE54" s="269"/>
      <c r="AF54" s="269"/>
      <c r="AG54" s="260"/>
      <c r="AH54" s="17"/>
      <c r="AI54" s="140"/>
      <c r="AK54" s="28" t="str">
        <f t="shared" si="0"/>
        <v/>
      </c>
      <c r="AL54" s="28" t="str">
        <f t="shared" si="1"/>
        <v/>
      </c>
      <c r="AM54" s="28" t="str">
        <f t="shared" si="2"/>
        <v/>
      </c>
      <c r="AN54" s="28">
        <f t="shared" si="14"/>
        <v>0</v>
      </c>
      <c r="AO54" s="28">
        <f t="shared" si="15"/>
        <v>0</v>
      </c>
      <c r="AP54" s="28">
        <f t="shared" si="16"/>
        <v>0</v>
      </c>
      <c r="AQ54" s="28">
        <f t="shared" si="17"/>
        <v>0</v>
      </c>
      <c r="AR54" s="28"/>
      <c r="AS54" s="28"/>
      <c r="AT54" s="28"/>
      <c r="AX54" s="57" t="str">
        <f t="shared" si="20"/>
        <v>canbeinvalid</v>
      </c>
      <c r="AY54" s="28"/>
      <c r="BA54" s="61"/>
      <c r="BB54" s="137" t="str">
        <f t="shared" si="18"/>
        <v/>
      </c>
      <c r="BC54" s="60"/>
      <c r="BD54" s="137" t="str">
        <f t="shared" si="4"/>
        <v/>
      </c>
      <c r="BE54" s="47"/>
      <c r="BN54" s="169"/>
      <c r="BO54" s="169" t="str">
        <f t="shared" si="5"/>
        <v/>
      </c>
      <c r="BP54" s="169"/>
      <c r="BQ54" s="169" t="str">
        <f t="shared" si="6"/>
        <v/>
      </c>
      <c r="BR54" s="169" t="str">
        <f t="shared" si="7"/>
        <v/>
      </c>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row>
    <row r="55" spans="1:158" x14ac:dyDescent="0.2">
      <c r="A55" s="14">
        <f t="shared" si="19"/>
        <v>22</v>
      </c>
      <c r="B55" s="259"/>
      <c r="C55" s="260"/>
      <c r="D55" s="261"/>
      <c r="E55" s="262"/>
      <c r="F55" s="263"/>
      <c r="G55" s="264"/>
      <c r="H55" s="261"/>
      <c r="I55" s="265"/>
      <c r="J55" s="265"/>
      <c r="K55" s="292"/>
      <c r="L55" s="293" t="str">
        <f t="shared" si="8"/>
        <v/>
      </c>
      <c r="M55" s="294"/>
      <c r="N55" s="293" t="str">
        <f t="shared" ref="N55:N73" si="21">IF(AND(M55&lt;&gt;"",M$29&lt;&gt;""),IF(N$29="Additive",ROUND(M55+M$29,2),ROUND(M55*M$29,2)),"")</f>
        <v/>
      </c>
      <c r="O55" s="260"/>
      <c r="P55" s="266"/>
      <c r="Q55" s="267" t="str">
        <f t="shared" si="10"/>
        <v/>
      </c>
      <c r="R55" s="268"/>
      <c r="S55" s="267" t="str">
        <f t="shared" ref="S55:S73" si="22">IF(AND(R55&lt;&gt;"",R$29&lt;&gt;""),IF(S$29="Additive",ROUND(R55+R$29,3),ROUND(R55*R$29,3)),"")</f>
        <v/>
      </c>
      <c r="T55" s="260"/>
      <c r="U55" s="268"/>
      <c r="V55" s="267" t="str">
        <f t="shared" si="12"/>
        <v/>
      </c>
      <c r="W55" s="268"/>
      <c r="X55" s="267" t="str">
        <f t="shared" ref="X55:X73" si="23">IF(AND(W55&lt;&gt;"",W$29&lt;&gt;""),IF(X$29="Additive",ROUND(W55+W$29,2),ROUND(W55*W$29,2)),"")</f>
        <v/>
      </c>
      <c r="Y55" s="260"/>
      <c r="Z55" s="259"/>
      <c r="AA55" s="269"/>
      <c r="AB55" s="269"/>
      <c r="AC55" s="269"/>
      <c r="AD55" s="269"/>
      <c r="AE55" s="269"/>
      <c r="AF55" s="269"/>
      <c r="AG55" s="260"/>
      <c r="AH55" s="17"/>
      <c r="AI55" s="140"/>
      <c r="AK55" s="28" t="str">
        <f t="shared" si="0"/>
        <v/>
      </c>
      <c r="AL55" s="28" t="str">
        <f t="shared" si="1"/>
        <v/>
      </c>
      <c r="AM55" s="28" t="str">
        <f t="shared" si="2"/>
        <v/>
      </c>
      <c r="AN55" s="28">
        <f t="shared" si="14"/>
        <v>0</v>
      </c>
      <c r="AO55" s="28">
        <f t="shared" si="15"/>
        <v>0</v>
      </c>
      <c r="AP55" s="28">
        <f t="shared" si="16"/>
        <v>0</v>
      </c>
      <c r="AQ55" s="28">
        <f t="shared" si="17"/>
        <v>0</v>
      </c>
      <c r="AR55" s="28"/>
      <c r="AS55" s="28"/>
      <c r="AT55" s="28"/>
      <c r="AX55" s="57" t="str">
        <f t="shared" si="20"/>
        <v>canbeinvalid</v>
      </c>
      <c r="AY55" s="28"/>
      <c r="BA55" s="61"/>
      <c r="BB55" s="137" t="str">
        <f t="shared" si="18"/>
        <v/>
      </c>
      <c r="BC55" s="60"/>
      <c r="BD55" s="137" t="str">
        <f t="shared" si="4"/>
        <v/>
      </c>
      <c r="BE55" s="47"/>
      <c r="BN55" s="169"/>
      <c r="BO55" s="169" t="str">
        <f t="shared" si="5"/>
        <v/>
      </c>
      <c r="BP55" s="169"/>
      <c r="BQ55" s="169" t="str">
        <f t="shared" si="6"/>
        <v/>
      </c>
      <c r="BR55" s="169" t="str">
        <f t="shared" si="7"/>
        <v/>
      </c>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row>
    <row r="56" spans="1:158" x14ac:dyDescent="0.2">
      <c r="A56" s="14">
        <f t="shared" si="19"/>
        <v>23</v>
      </c>
      <c r="B56" s="259"/>
      <c r="C56" s="260"/>
      <c r="D56" s="261"/>
      <c r="E56" s="262"/>
      <c r="F56" s="263"/>
      <c r="G56" s="264"/>
      <c r="H56" s="261"/>
      <c r="I56" s="265"/>
      <c r="J56" s="265"/>
      <c r="K56" s="292"/>
      <c r="L56" s="293" t="str">
        <f t="shared" si="8"/>
        <v/>
      </c>
      <c r="M56" s="294"/>
      <c r="N56" s="293" t="str">
        <f t="shared" si="21"/>
        <v/>
      </c>
      <c r="O56" s="260"/>
      <c r="P56" s="266"/>
      <c r="Q56" s="267" t="str">
        <f t="shared" si="10"/>
        <v/>
      </c>
      <c r="R56" s="268"/>
      <c r="S56" s="267" t="str">
        <f t="shared" si="22"/>
        <v/>
      </c>
      <c r="T56" s="260"/>
      <c r="U56" s="268"/>
      <c r="V56" s="267" t="str">
        <f t="shared" si="12"/>
        <v/>
      </c>
      <c r="W56" s="268"/>
      <c r="X56" s="267" t="str">
        <f t="shared" si="23"/>
        <v/>
      </c>
      <c r="Y56" s="260"/>
      <c r="Z56" s="259"/>
      <c r="AA56" s="269"/>
      <c r="AB56" s="269"/>
      <c r="AC56" s="269"/>
      <c r="AD56" s="269"/>
      <c r="AE56" s="269"/>
      <c r="AF56" s="269"/>
      <c r="AG56" s="260"/>
      <c r="AH56" s="17"/>
      <c r="AI56" s="140"/>
      <c r="AK56" s="28" t="str">
        <f t="shared" si="0"/>
        <v/>
      </c>
      <c r="AL56" s="28" t="str">
        <f t="shared" si="1"/>
        <v/>
      </c>
      <c r="AM56" s="28" t="str">
        <f t="shared" si="2"/>
        <v/>
      </c>
      <c r="AN56" s="28">
        <f t="shared" si="14"/>
        <v>0</v>
      </c>
      <c r="AO56" s="28">
        <f t="shared" si="15"/>
        <v>0</v>
      </c>
      <c r="AP56" s="28">
        <f t="shared" si="16"/>
        <v>0</v>
      </c>
      <c r="AQ56" s="28">
        <f t="shared" si="17"/>
        <v>0</v>
      </c>
      <c r="AR56" s="28"/>
      <c r="AS56" s="28"/>
      <c r="AT56" s="28"/>
      <c r="AX56" s="57" t="str">
        <f t="shared" si="20"/>
        <v>canbeinvalid</v>
      </c>
      <c r="AY56" s="28"/>
      <c r="BA56" s="61"/>
      <c r="BB56" s="137" t="str">
        <f t="shared" si="18"/>
        <v/>
      </c>
      <c r="BC56" s="60"/>
      <c r="BD56" s="137" t="str">
        <f t="shared" si="4"/>
        <v/>
      </c>
      <c r="BE56" s="47"/>
      <c r="BN56" s="169"/>
      <c r="BO56" s="169" t="str">
        <f t="shared" si="5"/>
        <v/>
      </c>
      <c r="BP56" s="169"/>
      <c r="BQ56" s="169" t="str">
        <f t="shared" si="6"/>
        <v/>
      </c>
      <c r="BR56" s="169" t="str">
        <f t="shared" si="7"/>
        <v/>
      </c>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row>
    <row r="57" spans="1:158" x14ac:dyDescent="0.2">
      <c r="A57" s="14">
        <f t="shared" si="19"/>
        <v>24</v>
      </c>
      <c r="B57" s="259"/>
      <c r="C57" s="260"/>
      <c r="D57" s="261"/>
      <c r="E57" s="262"/>
      <c r="F57" s="263"/>
      <c r="G57" s="264"/>
      <c r="H57" s="261"/>
      <c r="I57" s="265"/>
      <c r="J57" s="265"/>
      <c r="K57" s="292"/>
      <c r="L57" s="293" t="str">
        <f t="shared" si="8"/>
        <v/>
      </c>
      <c r="M57" s="294"/>
      <c r="N57" s="293" t="str">
        <f t="shared" si="21"/>
        <v/>
      </c>
      <c r="O57" s="260"/>
      <c r="P57" s="266"/>
      <c r="Q57" s="267" t="str">
        <f t="shared" si="10"/>
        <v/>
      </c>
      <c r="R57" s="268"/>
      <c r="S57" s="267" t="str">
        <f t="shared" si="22"/>
        <v/>
      </c>
      <c r="T57" s="260"/>
      <c r="U57" s="268"/>
      <c r="V57" s="267" t="str">
        <f t="shared" si="12"/>
        <v/>
      </c>
      <c r="W57" s="268"/>
      <c r="X57" s="267" t="str">
        <f t="shared" si="23"/>
        <v/>
      </c>
      <c r="Y57" s="260"/>
      <c r="Z57" s="259"/>
      <c r="AA57" s="269"/>
      <c r="AB57" s="269"/>
      <c r="AC57" s="269"/>
      <c r="AD57" s="269"/>
      <c r="AE57" s="269"/>
      <c r="AF57" s="269"/>
      <c r="AG57" s="260"/>
      <c r="AH57" s="17"/>
      <c r="AI57" s="140"/>
      <c r="AK57" s="28" t="str">
        <f t="shared" si="0"/>
        <v/>
      </c>
      <c r="AL57" s="28" t="str">
        <f t="shared" si="1"/>
        <v/>
      </c>
      <c r="AM57" s="28" t="str">
        <f t="shared" si="2"/>
        <v/>
      </c>
      <c r="AN57" s="28">
        <f t="shared" si="14"/>
        <v>0</v>
      </c>
      <c r="AO57" s="28">
        <f t="shared" si="15"/>
        <v>0</v>
      </c>
      <c r="AP57" s="28">
        <f t="shared" si="16"/>
        <v>0</v>
      </c>
      <c r="AQ57" s="28">
        <f t="shared" si="17"/>
        <v>0</v>
      </c>
      <c r="AR57" s="28"/>
      <c r="AS57" s="28"/>
      <c r="AT57" s="28"/>
      <c r="AX57" s="57" t="str">
        <f t="shared" si="20"/>
        <v>canbeinvalid</v>
      </c>
      <c r="AY57" s="28"/>
      <c r="BA57" s="61"/>
      <c r="BB57" s="137" t="str">
        <f t="shared" si="18"/>
        <v/>
      </c>
      <c r="BC57" s="60"/>
      <c r="BD57" s="137" t="str">
        <f t="shared" si="4"/>
        <v/>
      </c>
      <c r="BE57" s="47"/>
      <c r="BN57" s="169"/>
      <c r="BO57" s="169" t="str">
        <f t="shared" si="5"/>
        <v/>
      </c>
      <c r="BP57" s="169"/>
      <c r="BQ57" s="169" t="str">
        <f t="shared" si="6"/>
        <v/>
      </c>
      <c r="BR57" s="169" t="str">
        <f t="shared" si="7"/>
        <v/>
      </c>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row>
    <row r="58" spans="1:158" x14ac:dyDescent="0.2">
      <c r="A58" s="14">
        <f t="shared" si="19"/>
        <v>25</v>
      </c>
      <c r="B58" s="259"/>
      <c r="C58" s="260"/>
      <c r="D58" s="261"/>
      <c r="E58" s="262"/>
      <c r="F58" s="263"/>
      <c r="G58" s="264"/>
      <c r="H58" s="261"/>
      <c r="I58" s="265"/>
      <c r="J58" s="265"/>
      <c r="K58" s="292"/>
      <c r="L58" s="293" t="str">
        <f t="shared" si="8"/>
        <v/>
      </c>
      <c r="M58" s="294"/>
      <c r="N58" s="293" t="str">
        <f t="shared" si="21"/>
        <v/>
      </c>
      <c r="O58" s="260"/>
      <c r="P58" s="266"/>
      <c r="Q58" s="267" t="str">
        <f t="shared" si="10"/>
        <v/>
      </c>
      <c r="R58" s="268"/>
      <c r="S58" s="267" t="str">
        <f t="shared" si="22"/>
        <v/>
      </c>
      <c r="T58" s="260"/>
      <c r="U58" s="268"/>
      <c r="V58" s="267" t="str">
        <f t="shared" si="12"/>
        <v/>
      </c>
      <c r="W58" s="268"/>
      <c r="X58" s="267" t="str">
        <f t="shared" si="23"/>
        <v/>
      </c>
      <c r="Y58" s="260"/>
      <c r="Z58" s="259"/>
      <c r="AA58" s="269"/>
      <c r="AB58" s="269"/>
      <c r="AC58" s="269"/>
      <c r="AD58" s="269"/>
      <c r="AE58" s="269"/>
      <c r="AF58" s="269"/>
      <c r="AG58" s="260"/>
      <c r="AH58" s="17"/>
      <c r="AI58" s="140"/>
      <c r="AK58" s="28" t="str">
        <f t="shared" si="0"/>
        <v/>
      </c>
      <c r="AL58" s="28" t="str">
        <f t="shared" si="1"/>
        <v/>
      </c>
      <c r="AM58" s="28" t="str">
        <f t="shared" si="2"/>
        <v/>
      </c>
      <c r="AN58" s="28">
        <f t="shared" si="14"/>
        <v>0</v>
      </c>
      <c r="AO58" s="28">
        <f t="shared" si="15"/>
        <v>0</v>
      </c>
      <c r="AP58" s="28">
        <f t="shared" si="16"/>
        <v>0</v>
      </c>
      <c r="AQ58" s="28">
        <f t="shared" si="17"/>
        <v>0</v>
      </c>
      <c r="AR58" s="28"/>
      <c r="AS58" s="28"/>
      <c r="AT58" s="28"/>
      <c r="AX58" s="57" t="str">
        <f t="shared" si="20"/>
        <v>canbeinvalid</v>
      </c>
      <c r="AY58" s="28"/>
      <c r="BA58" s="61"/>
      <c r="BB58" s="137" t="str">
        <f t="shared" si="18"/>
        <v/>
      </c>
      <c r="BC58" s="60"/>
      <c r="BD58" s="137" t="str">
        <f t="shared" si="4"/>
        <v/>
      </c>
      <c r="BE58" s="47"/>
      <c r="BN58" s="169"/>
      <c r="BO58" s="169" t="str">
        <f t="shared" si="5"/>
        <v/>
      </c>
      <c r="BP58" s="169"/>
      <c r="BQ58" s="169" t="str">
        <f t="shared" si="6"/>
        <v/>
      </c>
      <c r="BR58" s="169" t="str">
        <f t="shared" si="7"/>
        <v/>
      </c>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row>
    <row r="59" spans="1:158" x14ac:dyDescent="0.2">
      <c r="A59" s="14">
        <f t="shared" si="19"/>
        <v>26</v>
      </c>
      <c r="B59" s="259"/>
      <c r="C59" s="260"/>
      <c r="D59" s="261"/>
      <c r="E59" s="262"/>
      <c r="F59" s="263"/>
      <c r="G59" s="264"/>
      <c r="H59" s="261"/>
      <c r="I59" s="265"/>
      <c r="J59" s="265"/>
      <c r="K59" s="292"/>
      <c r="L59" s="293" t="str">
        <f t="shared" si="8"/>
        <v/>
      </c>
      <c r="M59" s="294"/>
      <c r="N59" s="293" t="str">
        <f t="shared" si="21"/>
        <v/>
      </c>
      <c r="O59" s="260"/>
      <c r="P59" s="266"/>
      <c r="Q59" s="267" t="str">
        <f t="shared" si="10"/>
        <v/>
      </c>
      <c r="R59" s="268"/>
      <c r="S59" s="267" t="str">
        <f t="shared" si="22"/>
        <v/>
      </c>
      <c r="T59" s="260"/>
      <c r="U59" s="268"/>
      <c r="V59" s="267" t="str">
        <f t="shared" si="12"/>
        <v/>
      </c>
      <c r="W59" s="268"/>
      <c r="X59" s="267" t="str">
        <f t="shared" si="23"/>
        <v/>
      </c>
      <c r="Y59" s="260"/>
      <c r="Z59" s="259"/>
      <c r="AA59" s="269"/>
      <c r="AB59" s="269"/>
      <c r="AC59" s="269"/>
      <c r="AD59" s="269"/>
      <c r="AE59" s="269"/>
      <c r="AF59" s="269"/>
      <c r="AG59" s="260"/>
      <c r="AH59" s="17"/>
      <c r="AI59" s="140"/>
      <c r="AK59" s="28" t="str">
        <f t="shared" si="0"/>
        <v/>
      </c>
      <c r="AL59" s="28" t="str">
        <f t="shared" si="1"/>
        <v/>
      </c>
      <c r="AM59" s="28" t="str">
        <f t="shared" si="2"/>
        <v/>
      </c>
      <c r="AN59" s="28">
        <f t="shared" si="14"/>
        <v>0</v>
      </c>
      <c r="AO59" s="28">
        <f t="shared" si="15"/>
        <v>0</v>
      </c>
      <c r="AP59" s="28">
        <f t="shared" si="16"/>
        <v>0</v>
      </c>
      <c r="AQ59" s="28">
        <f t="shared" si="17"/>
        <v>0</v>
      </c>
      <c r="AR59" s="28"/>
      <c r="AS59" s="28"/>
      <c r="AT59" s="28"/>
      <c r="AX59" s="57" t="str">
        <f t="shared" si="20"/>
        <v>canbeinvalid</v>
      </c>
      <c r="AY59" s="28"/>
      <c r="BA59" s="61"/>
      <c r="BB59" s="137" t="str">
        <f t="shared" si="18"/>
        <v/>
      </c>
      <c r="BC59" s="60"/>
      <c r="BD59" s="137" t="str">
        <f t="shared" si="4"/>
        <v/>
      </c>
      <c r="BE59" s="47"/>
      <c r="BN59" s="169"/>
      <c r="BO59" s="169" t="str">
        <f t="shared" si="5"/>
        <v/>
      </c>
      <c r="BP59" s="169"/>
      <c r="BQ59" s="169" t="str">
        <f t="shared" si="6"/>
        <v/>
      </c>
      <c r="BR59" s="169" t="str">
        <f t="shared" si="7"/>
        <v/>
      </c>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row>
    <row r="60" spans="1:158" x14ac:dyDescent="0.2">
      <c r="A60" s="14">
        <f t="shared" si="19"/>
        <v>27</v>
      </c>
      <c r="B60" s="259"/>
      <c r="C60" s="260"/>
      <c r="D60" s="261"/>
      <c r="E60" s="262"/>
      <c r="F60" s="263"/>
      <c r="G60" s="264"/>
      <c r="H60" s="261"/>
      <c r="I60" s="265"/>
      <c r="J60" s="265"/>
      <c r="K60" s="292"/>
      <c r="L60" s="293" t="str">
        <f t="shared" si="8"/>
        <v/>
      </c>
      <c r="M60" s="295"/>
      <c r="N60" s="293" t="str">
        <f t="shared" si="21"/>
        <v/>
      </c>
      <c r="O60" s="260"/>
      <c r="P60" s="266"/>
      <c r="Q60" s="267" t="str">
        <f t="shared" si="10"/>
        <v/>
      </c>
      <c r="R60" s="268"/>
      <c r="S60" s="267" t="str">
        <f t="shared" si="22"/>
        <v/>
      </c>
      <c r="T60" s="260"/>
      <c r="U60" s="268"/>
      <c r="V60" s="267" t="str">
        <f t="shared" si="12"/>
        <v/>
      </c>
      <c r="W60" s="268"/>
      <c r="X60" s="267" t="str">
        <f t="shared" si="23"/>
        <v/>
      </c>
      <c r="Y60" s="260"/>
      <c r="Z60" s="259"/>
      <c r="AA60" s="269"/>
      <c r="AB60" s="269"/>
      <c r="AC60" s="269"/>
      <c r="AD60" s="269"/>
      <c r="AE60" s="269"/>
      <c r="AF60" s="269"/>
      <c r="AG60" s="260"/>
      <c r="AH60" s="17"/>
      <c r="AI60" s="140"/>
      <c r="AK60" s="28" t="str">
        <f t="shared" si="0"/>
        <v/>
      </c>
      <c r="AL60" s="28" t="str">
        <f t="shared" si="1"/>
        <v/>
      </c>
      <c r="AM60" s="28" t="str">
        <f t="shared" si="2"/>
        <v/>
      </c>
      <c r="AN60" s="28">
        <f t="shared" si="14"/>
        <v>0</v>
      </c>
      <c r="AO60" s="28">
        <f t="shared" si="15"/>
        <v>0</v>
      </c>
      <c r="AP60" s="28">
        <f t="shared" si="16"/>
        <v>0</v>
      </c>
      <c r="AQ60" s="28">
        <f t="shared" si="17"/>
        <v>0</v>
      </c>
      <c r="AR60" s="28"/>
      <c r="AS60" s="28"/>
      <c r="AT60" s="28"/>
      <c r="AX60" s="57" t="str">
        <f t="shared" si="20"/>
        <v>canbeinvalid</v>
      </c>
      <c r="AY60" s="28"/>
      <c r="BA60" s="61"/>
      <c r="BB60" s="137" t="str">
        <f t="shared" si="18"/>
        <v/>
      </c>
      <c r="BC60" s="60"/>
      <c r="BD60" s="137" t="str">
        <f t="shared" si="4"/>
        <v/>
      </c>
      <c r="BE60" s="47"/>
      <c r="BN60" s="169"/>
      <c r="BO60" s="169" t="str">
        <f t="shared" si="5"/>
        <v/>
      </c>
      <c r="BP60" s="169"/>
      <c r="BQ60" s="169" t="str">
        <f t="shared" si="6"/>
        <v/>
      </c>
      <c r="BR60" s="169" t="str">
        <f t="shared" si="7"/>
        <v/>
      </c>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row>
    <row r="61" spans="1:158" x14ac:dyDescent="0.2">
      <c r="A61" s="14">
        <f t="shared" si="19"/>
        <v>28</v>
      </c>
      <c r="B61" s="259"/>
      <c r="C61" s="260"/>
      <c r="D61" s="261"/>
      <c r="E61" s="262"/>
      <c r="F61" s="263"/>
      <c r="G61" s="264"/>
      <c r="H61" s="261"/>
      <c r="I61" s="265"/>
      <c r="J61" s="265"/>
      <c r="K61" s="292"/>
      <c r="L61" s="293" t="str">
        <f t="shared" si="8"/>
        <v/>
      </c>
      <c r="M61" s="295"/>
      <c r="N61" s="293" t="str">
        <f t="shared" si="21"/>
        <v/>
      </c>
      <c r="O61" s="260"/>
      <c r="P61" s="266"/>
      <c r="Q61" s="267" t="str">
        <f t="shared" si="10"/>
        <v/>
      </c>
      <c r="R61" s="268"/>
      <c r="S61" s="267" t="str">
        <f t="shared" si="22"/>
        <v/>
      </c>
      <c r="T61" s="260"/>
      <c r="U61" s="268"/>
      <c r="V61" s="267" t="str">
        <f t="shared" si="12"/>
        <v/>
      </c>
      <c r="W61" s="268"/>
      <c r="X61" s="267" t="str">
        <f t="shared" si="23"/>
        <v/>
      </c>
      <c r="Y61" s="260"/>
      <c r="Z61" s="259"/>
      <c r="AA61" s="269"/>
      <c r="AB61" s="269"/>
      <c r="AC61" s="269"/>
      <c r="AD61" s="269"/>
      <c r="AE61" s="269"/>
      <c r="AF61" s="269"/>
      <c r="AG61" s="260"/>
      <c r="AH61" s="17"/>
      <c r="AI61" s="140"/>
      <c r="AK61" s="28" t="str">
        <f t="shared" si="0"/>
        <v/>
      </c>
      <c r="AL61" s="28" t="str">
        <f t="shared" si="1"/>
        <v/>
      </c>
      <c r="AM61" s="28" t="str">
        <f t="shared" si="2"/>
        <v/>
      </c>
      <c r="AN61" s="28">
        <f t="shared" si="14"/>
        <v>0</v>
      </c>
      <c r="AO61" s="28">
        <f t="shared" si="15"/>
        <v>0</v>
      </c>
      <c r="AP61" s="28">
        <f t="shared" si="16"/>
        <v>0</v>
      </c>
      <c r="AQ61" s="28">
        <f t="shared" si="17"/>
        <v>0</v>
      </c>
      <c r="AR61" s="28"/>
      <c r="AS61" s="28"/>
      <c r="AT61" s="28"/>
      <c r="AX61" s="57" t="str">
        <f t="shared" si="20"/>
        <v>canbeinvalid</v>
      </c>
      <c r="AY61" s="28"/>
      <c r="BA61" s="61"/>
      <c r="BB61" s="137" t="str">
        <f t="shared" si="18"/>
        <v/>
      </c>
      <c r="BC61" s="60"/>
      <c r="BD61" s="137" t="str">
        <f t="shared" si="4"/>
        <v/>
      </c>
      <c r="BE61" s="47"/>
      <c r="BN61" s="169"/>
      <c r="BO61" s="169" t="str">
        <f t="shared" si="5"/>
        <v/>
      </c>
      <c r="BP61" s="169"/>
      <c r="BQ61" s="169" t="str">
        <f t="shared" si="6"/>
        <v/>
      </c>
      <c r="BR61" s="169" t="str">
        <f t="shared" si="7"/>
        <v/>
      </c>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row>
    <row r="62" spans="1:158" x14ac:dyDescent="0.2">
      <c r="A62" s="14">
        <f t="shared" si="19"/>
        <v>29</v>
      </c>
      <c r="B62" s="259"/>
      <c r="C62" s="260"/>
      <c r="D62" s="261"/>
      <c r="E62" s="262"/>
      <c r="F62" s="263"/>
      <c r="G62" s="264"/>
      <c r="H62" s="261"/>
      <c r="I62" s="265"/>
      <c r="J62" s="265"/>
      <c r="K62" s="292"/>
      <c r="L62" s="293" t="str">
        <f t="shared" si="8"/>
        <v/>
      </c>
      <c r="M62" s="295"/>
      <c r="N62" s="293" t="str">
        <f t="shared" si="21"/>
        <v/>
      </c>
      <c r="O62" s="260"/>
      <c r="P62" s="266"/>
      <c r="Q62" s="267" t="str">
        <f t="shared" si="10"/>
        <v/>
      </c>
      <c r="R62" s="268"/>
      <c r="S62" s="267" t="str">
        <f t="shared" si="22"/>
        <v/>
      </c>
      <c r="T62" s="260"/>
      <c r="U62" s="268"/>
      <c r="V62" s="267" t="str">
        <f t="shared" si="12"/>
        <v/>
      </c>
      <c r="W62" s="268"/>
      <c r="X62" s="267" t="str">
        <f t="shared" si="23"/>
        <v/>
      </c>
      <c r="Y62" s="260"/>
      <c r="Z62" s="259"/>
      <c r="AA62" s="269"/>
      <c r="AB62" s="269"/>
      <c r="AC62" s="269"/>
      <c r="AD62" s="269"/>
      <c r="AE62" s="269"/>
      <c r="AF62" s="269"/>
      <c r="AG62" s="260"/>
      <c r="AH62" s="17"/>
      <c r="AI62" s="140"/>
      <c r="AK62" s="28" t="str">
        <f t="shared" si="0"/>
        <v/>
      </c>
      <c r="AL62" s="28" t="str">
        <f t="shared" si="1"/>
        <v/>
      </c>
      <c r="AM62" s="28" t="str">
        <f t="shared" si="2"/>
        <v/>
      </c>
      <c r="AN62" s="28">
        <f t="shared" si="14"/>
        <v>0</v>
      </c>
      <c r="AO62" s="28">
        <f t="shared" si="15"/>
        <v>0</v>
      </c>
      <c r="AP62" s="28">
        <f t="shared" si="16"/>
        <v>0</v>
      </c>
      <c r="AQ62" s="28">
        <f t="shared" si="17"/>
        <v>0</v>
      </c>
      <c r="AR62" s="28"/>
      <c r="AS62" s="28"/>
      <c r="AT62" s="28"/>
      <c r="AX62" s="57" t="str">
        <f t="shared" si="20"/>
        <v>canbeinvalid</v>
      </c>
      <c r="AY62" s="28"/>
      <c r="BA62" s="61"/>
      <c r="BB62" s="137" t="str">
        <f t="shared" si="18"/>
        <v/>
      </c>
      <c r="BC62" s="60"/>
      <c r="BD62" s="137" t="str">
        <f t="shared" si="4"/>
        <v/>
      </c>
      <c r="BE62" s="47"/>
      <c r="BN62" s="169"/>
      <c r="BO62" s="169" t="str">
        <f t="shared" si="5"/>
        <v/>
      </c>
      <c r="BP62" s="169"/>
      <c r="BQ62" s="169" t="str">
        <f t="shared" si="6"/>
        <v/>
      </c>
      <c r="BR62" s="169" t="str">
        <f t="shared" si="7"/>
        <v/>
      </c>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row>
    <row r="63" spans="1:158" x14ac:dyDescent="0.2">
      <c r="A63" s="14">
        <f t="shared" si="19"/>
        <v>30</v>
      </c>
      <c r="B63" s="259"/>
      <c r="C63" s="260"/>
      <c r="D63" s="261"/>
      <c r="E63" s="262"/>
      <c r="F63" s="263"/>
      <c r="G63" s="264"/>
      <c r="H63" s="261"/>
      <c r="I63" s="265"/>
      <c r="J63" s="265"/>
      <c r="K63" s="292"/>
      <c r="L63" s="293" t="str">
        <f t="shared" si="8"/>
        <v/>
      </c>
      <c r="M63" s="295"/>
      <c r="N63" s="293" t="str">
        <f t="shared" si="21"/>
        <v/>
      </c>
      <c r="O63" s="260"/>
      <c r="P63" s="266"/>
      <c r="Q63" s="267" t="str">
        <f t="shared" si="10"/>
        <v/>
      </c>
      <c r="R63" s="268"/>
      <c r="S63" s="267" t="str">
        <f t="shared" si="22"/>
        <v/>
      </c>
      <c r="T63" s="260"/>
      <c r="U63" s="268"/>
      <c r="V63" s="267" t="str">
        <f t="shared" si="12"/>
        <v/>
      </c>
      <c r="W63" s="268"/>
      <c r="X63" s="267" t="str">
        <f t="shared" si="23"/>
        <v/>
      </c>
      <c r="Y63" s="260"/>
      <c r="Z63" s="259"/>
      <c r="AA63" s="269"/>
      <c r="AB63" s="269"/>
      <c r="AC63" s="269"/>
      <c r="AD63" s="269"/>
      <c r="AE63" s="269"/>
      <c r="AF63" s="269"/>
      <c r="AG63" s="260"/>
      <c r="AH63" s="17"/>
      <c r="AI63" s="140"/>
      <c r="AK63" s="28" t="str">
        <f t="shared" si="0"/>
        <v/>
      </c>
      <c r="AL63" s="28" t="str">
        <f t="shared" si="1"/>
        <v/>
      </c>
      <c r="AM63" s="28" t="str">
        <f t="shared" si="2"/>
        <v/>
      </c>
      <c r="AN63" s="28">
        <f t="shared" si="14"/>
        <v>0</v>
      </c>
      <c r="AO63" s="28">
        <f t="shared" si="15"/>
        <v>0</v>
      </c>
      <c r="AP63" s="28">
        <f t="shared" si="16"/>
        <v>0</v>
      </c>
      <c r="AQ63" s="28">
        <f t="shared" si="17"/>
        <v>0</v>
      </c>
      <c r="AR63" s="28"/>
      <c r="AS63" s="28"/>
      <c r="AT63" s="28"/>
      <c r="AX63" s="57" t="str">
        <f t="shared" si="20"/>
        <v>canbeinvalid</v>
      </c>
      <c r="AY63" s="28"/>
      <c r="BA63" s="61"/>
      <c r="BB63" s="137" t="str">
        <f t="shared" si="18"/>
        <v/>
      </c>
      <c r="BC63" s="60"/>
      <c r="BD63" s="137" t="str">
        <f t="shared" si="4"/>
        <v/>
      </c>
      <c r="BE63" s="47"/>
      <c r="BN63" s="169"/>
      <c r="BO63" s="169" t="str">
        <f t="shared" si="5"/>
        <v/>
      </c>
      <c r="BP63" s="169"/>
      <c r="BQ63" s="169" t="str">
        <f t="shared" si="6"/>
        <v/>
      </c>
      <c r="BR63" s="169" t="str">
        <f t="shared" si="7"/>
        <v/>
      </c>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row>
    <row r="64" spans="1:158" x14ac:dyDescent="0.2">
      <c r="A64" s="14">
        <f t="shared" si="19"/>
        <v>31</v>
      </c>
      <c r="B64" s="259"/>
      <c r="C64" s="260"/>
      <c r="D64" s="261"/>
      <c r="E64" s="262"/>
      <c r="F64" s="263"/>
      <c r="G64" s="264"/>
      <c r="H64" s="261"/>
      <c r="I64" s="265"/>
      <c r="J64" s="265"/>
      <c r="K64" s="292"/>
      <c r="L64" s="293" t="str">
        <f t="shared" si="8"/>
        <v/>
      </c>
      <c r="M64" s="295"/>
      <c r="N64" s="293" t="str">
        <f t="shared" si="21"/>
        <v/>
      </c>
      <c r="O64" s="260"/>
      <c r="P64" s="266"/>
      <c r="Q64" s="267" t="str">
        <f t="shared" si="10"/>
        <v/>
      </c>
      <c r="R64" s="268"/>
      <c r="S64" s="267" t="str">
        <f t="shared" si="22"/>
        <v/>
      </c>
      <c r="T64" s="260"/>
      <c r="U64" s="268"/>
      <c r="V64" s="267" t="str">
        <f t="shared" si="12"/>
        <v/>
      </c>
      <c r="W64" s="268"/>
      <c r="X64" s="267" t="str">
        <f t="shared" si="23"/>
        <v/>
      </c>
      <c r="Y64" s="260"/>
      <c r="Z64" s="259"/>
      <c r="AA64" s="269"/>
      <c r="AB64" s="269"/>
      <c r="AC64" s="269"/>
      <c r="AD64" s="269"/>
      <c r="AE64" s="269"/>
      <c r="AF64" s="269"/>
      <c r="AG64" s="260"/>
      <c r="AH64" s="17"/>
      <c r="AI64" s="140"/>
      <c r="AK64" s="28" t="str">
        <f t="shared" si="0"/>
        <v/>
      </c>
      <c r="AL64" s="28" t="str">
        <f t="shared" si="1"/>
        <v/>
      </c>
      <c r="AM64" s="28" t="str">
        <f t="shared" si="2"/>
        <v/>
      </c>
      <c r="AN64" s="28">
        <f t="shared" si="14"/>
        <v>0</v>
      </c>
      <c r="AO64" s="28">
        <f t="shared" si="15"/>
        <v>0</v>
      </c>
      <c r="AP64" s="28">
        <f t="shared" si="16"/>
        <v>0</v>
      </c>
      <c r="AQ64" s="28">
        <f t="shared" si="17"/>
        <v>0</v>
      </c>
      <c r="AR64" s="28"/>
      <c r="AS64" s="28"/>
      <c r="AT64" s="28"/>
      <c r="AX64" s="57" t="str">
        <f t="shared" si="20"/>
        <v>canbeinvalid</v>
      </c>
      <c r="AY64" s="28"/>
      <c r="BA64" s="61"/>
      <c r="BB64" s="137" t="str">
        <f t="shared" si="18"/>
        <v/>
      </c>
      <c r="BC64" s="60"/>
      <c r="BD64" s="137" t="str">
        <f t="shared" si="4"/>
        <v/>
      </c>
      <c r="BE64" s="47"/>
      <c r="BN64" s="169"/>
      <c r="BO64" s="169" t="str">
        <f t="shared" si="5"/>
        <v/>
      </c>
      <c r="BP64" s="169"/>
      <c r="BQ64" s="169" t="str">
        <f t="shared" si="6"/>
        <v/>
      </c>
      <c r="BR64" s="169" t="str">
        <f t="shared" si="7"/>
        <v/>
      </c>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row>
    <row r="65" spans="1:158" x14ac:dyDescent="0.2">
      <c r="A65" s="14">
        <f t="shared" si="19"/>
        <v>32</v>
      </c>
      <c r="B65" s="259"/>
      <c r="C65" s="260"/>
      <c r="D65" s="261"/>
      <c r="E65" s="262"/>
      <c r="F65" s="263"/>
      <c r="G65" s="264"/>
      <c r="H65" s="261"/>
      <c r="I65" s="265"/>
      <c r="J65" s="265"/>
      <c r="K65" s="292"/>
      <c r="L65" s="293" t="str">
        <f t="shared" si="8"/>
        <v/>
      </c>
      <c r="M65" s="295"/>
      <c r="N65" s="293" t="str">
        <f t="shared" si="21"/>
        <v/>
      </c>
      <c r="O65" s="260"/>
      <c r="P65" s="266"/>
      <c r="Q65" s="267" t="str">
        <f t="shared" si="10"/>
        <v/>
      </c>
      <c r="R65" s="268"/>
      <c r="S65" s="267" t="str">
        <f t="shared" si="22"/>
        <v/>
      </c>
      <c r="T65" s="260"/>
      <c r="U65" s="268"/>
      <c r="V65" s="267" t="str">
        <f t="shared" si="12"/>
        <v/>
      </c>
      <c r="W65" s="268"/>
      <c r="X65" s="267" t="str">
        <f t="shared" si="23"/>
        <v/>
      </c>
      <c r="Y65" s="260"/>
      <c r="Z65" s="259"/>
      <c r="AA65" s="269"/>
      <c r="AB65" s="269"/>
      <c r="AC65" s="269"/>
      <c r="AD65" s="269"/>
      <c r="AE65" s="269"/>
      <c r="AF65" s="269"/>
      <c r="AG65" s="260"/>
      <c r="AH65" s="17"/>
      <c r="AI65" s="140"/>
      <c r="AK65" s="28" t="str">
        <f t="shared" si="0"/>
        <v/>
      </c>
      <c r="AL65" s="28" t="str">
        <f t="shared" si="1"/>
        <v/>
      </c>
      <c r="AM65" s="28" t="str">
        <f t="shared" si="2"/>
        <v/>
      </c>
      <c r="AN65" s="28">
        <f t="shared" si="14"/>
        <v>0</v>
      </c>
      <c r="AO65" s="28">
        <f t="shared" si="15"/>
        <v>0</v>
      </c>
      <c r="AP65" s="28">
        <f t="shared" si="16"/>
        <v>0</v>
      </c>
      <c r="AQ65" s="28">
        <f t="shared" si="17"/>
        <v>0</v>
      </c>
      <c r="AR65" s="28"/>
      <c r="AS65" s="28"/>
      <c r="AT65" s="28"/>
      <c r="AX65" s="57" t="str">
        <f t="shared" si="20"/>
        <v>canbeinvalid</v>
      </c>
      <c r="AY65" s="28"/>
      <c r="BA65" s="61"/>
      <c r="BB65" s="137" t="str">
        <f t="shared" si="18"/>
        <v/>
      </c>
      <c r="BC65" s="60"/>
      <c r="BD65" s="137" t="str">
        <f t="shared" si="4"/>
        <v/>
      </c>
      <c r="BE65" s="47"/>
      <c r="BN65" s="169"/>
      <c r="BO65" s="169" t="str">
        <f t="shared" si="5"/>
        <v/>
      </c>
      <c r="BP65" s="169"/>
      <c r="BQ65" s="169" t="str">
        <f t="shared" si="6"/>
        <v/>
      </c>
      <c r="BR65" s="169" t="str">
        <f t="shared" si="7"/>
        <v/>
      </c>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row>
    <row r="66" spans="1:158" x14ac:dyDescent="0.2">
      <c r="A66" s="14">
        <f t="shared" si="19"/>
        <v>33</v>
      </c>
      <c r="B66" s="259"/>
      <c r="C66" s="260"/>
      <c r="D66" s="261"/>
      <c r="E66" s="262"/>
      <c r="F66" s="263"/>
      <c r="G66" s="264"/>
      <c r="H66" s="261"/>
      <c r="I66" s="265"/>
      <c r="J66" s="265"/>
      <c r="K66" s="292"/>
      <c r="L66" s="293" t="str">
        <f t="shared" si="8"/>
        <v/>
      </c>
      <c r="M66" s="295"/>
      <c r="N66" s="293" t="str">
        <f t="shared" si="21"/>
        <v/>
      </c>
      <c r="O66" s="260"/>
      <c r="P66" s="266"/>
      <c r="Q66" s="267" t="str">
        <f t="shared" si="10"/>
        <v/>
      </c>
      <c r="R66" s="268"/>
      <c r="S66" s="267" t="str">
        <f t="shared" si="22"/>
        <v/>
      </c>
      <c r="T66" s="260"/>
      <c r="U66" s="268"/>
      <c r="V66" s="267" t="str">
        <f t="shared" si="12"/>
        <v/>
      </c>
      <c r="W66" s="268"/>
      <c r="X66" s="267" t="str">
        <f t="shared" si="23"/>
        <v/>
      </c>
      <c r="Y66" s="260"/>
      <c r="Z66" s="259"/>
      <c r="AA66" s="269"/>
      <c r="AB66" s="269"/>
      <c r="AC66" s="269"/>
      <c r="AD66" s="269"/>
      <c r="AE66" s="269"/>
      <c r="AF66" s="269"/>
      <c r="AG66" s="260"/>
      <c r="AH66" s="17"/>
      <c r="AI66" s="140"/>
      <c r="AK66" s="28" t="str">
        <f t="shared" ref="AK66:AK97" si="24">IF(D66&lt;&gt;"",YEAR(D66),"")</f>
        <v/>
      </c>
      <c r="AL66" s="28" t="str">
        <f t="shared" ref="AL66:AL97" si="25">IF(D66&lt;&gt;"",MONTH(D66),"")</f>
        <v/>
      </c>
      <c r="AM66" s="28" t="str">
        <f t="shared" ref="AM66:AM97" si="26">IF(D66&lt;&gt;"",DAY(D66),"")</f>
        <v/>
      </c>
      <c r="AN66" s="28">
        <f t="shared" si="14"/>
        <v>0</v>
      </c>
      <c r="AO66" s="28">
        <f t="shared" si="15"/>
        <v>0</v>
      </c>
      <c r="AP66" s="28">
        <f t="shared" si="16"/>
        <v>0</v>
      </c>
      <c r="AQ66" s="28">
        <f t="shared" si="17"/>
        <v>0</v>
      </c>
      <c r="AR66" s="28"/>
      <c r="AS66" s="28"/>
      <c r="AT66" s="28"/>
      <c r="AX66" s="57" t="str">
        <f t="shared" si="20"/>
        <v>canbeinvalid</v>
      </c>
      <c r="AY66" s="28"/>
      <c r="BA66" s="61"/>
      <c r="BB66" s="137" t="str">
        <f t="shared" si="18"/>
        <v/>
      </c>
      <c r="BC66" s="60"/>
      <c r="BD66" s="137" t="str">
        <f t="shared" ref="BD66:BD97" si="27">IF(AND(BC66&lt;&gt;"",BC$29&lt;&gt;""),IF(BD$29="Additive",ROUND(BC66+BC$29,2),ROUND(BC66*BC$29,2)),"")</f>
        <v/>
      </c>
      <c r="BE66" s="47"/>
      <c r="BN66" s="169"/>
      <c r="BO66" s="169" t="str">
        <f t="shared" ref="BO66:BO97" si="28">IF($C66="final",$N66,"")</f>
        <v/>
      </c>
      <c r="BP66" s="169"/>
      <c r="BQ66" s="169" t="str">
        <f t="shared" ref="BQ66:BQ97" si="29">IF($C66="final",$S66,"")</f>
        <v/>
      </c>
      <c r="BR66" s="169" t="str">
        <f t="shared" ref="BR66:BR97" si="30">IF($C66="final",$X66,"")</f>
        <v/>
      </c>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row>
    <row r="67" spans="1:158" x14ac:dyDescent="0.2">
      <c r="A67" s="14">
        <f t="shared" si="19"/>
        <v>34</v>
      </c>
      <c r="B67" s="259"/>
      <c r="C67" s="260"/>
      <c r="D67" s="261"/>
      <c r="E67" s="262"/>
      <c r="F67" s="263"/>
      <c r="G67" s="264"/>
      <c r="H67" s="261"/>
      <c r="I67" s="265"/>
      <c r="J67" s="265"/>
      <c r="K67" s="292"/>
      <c r="L67" s="293" t="str">
        <f t="shared" si="8"/>
        <v/>
      </c>
      <c r="M67" s="295"/>
      <c r="N67" s="293" t="str">
        <f t="shared" si="21"/>
        <v/>
      </c>
      <c r="O67" s="260"/>
      <c r="P67" s="266"/>
      <c r="Q67" s="267" t="str">
        <f t="shared" si="10"/>
        <v/>
      </c>
      <c r="R67" s="268"/>
      <c r="S67" s="267" t="str">
        <f t="shared" si="22"/>
        <v/>
      </c>
      <c r="T67" s="260"/>
      <c r="U67" s="268"/>
      <c r="V67" s="267" t="str">
        <f t="shared" si="12"/>
        <v/>
      </c>
      <c r="W67" s="268"/>
      <c r="X67" s="267" t="str">
        <f t="shared" si="23"/>
        <v/>
      </c>
      <c r="Y67" s="260"/>
      <c r="Z67" s="259"/>
      <c r="AA67" s="269"/>
      <c r="AB67" s="269"/>
      <c r="AC67" s="269"/>
      <c r="AD67" s="269"/>
      <c r="AE67" s="269"/>
      <c r="AF67" s="269"/>
      <c r="AG67" s="260"/>
      <c r="AH67" s="17"/>
      <c r="AI67" s="140"/>
      <c r="AK67" s="28" t="str">
        <f t="shared" si="24"/>
        <v/>
      </c>
      <c r="AL67" s="28" t="str">
        <f t="shared" si="25"/>
        <v/>
      </c>
      <c r="AM67" s="28" t="str">
        <f t="shared" si="26"/>
        <v/>
      </c>
      <c r="AN67" s="28">
        <f t="shared" si="14"/>
        <v>0</v>
      </c>
      <c r="AO67" s="28">
        <f t="shared" si="15"/>
        <v>0</v>
      </c>
      <c r="AP67" s="28">
        <f t="shared" si="16"/>
        <v>0</v>
      </c>
      <c r="AQ67" s="28">
        <f t="shared" si="17"/>
        <v>0</v>
      </c>
      <c r="AR67" s="28"/>
      <c r="AS67" s="28"/>
      <c r="AT67" s="28"/>
      <c r="AX67" s="57" t="str">
        <f t="shared" si="20"/>
        <v>canbeinvalid</v>
      </c>
      <c r="AY67" s="28"/>
      <c r="BA67" s="61"/>
      <c r="BB67" s="137" t="str">
        <f t="shared" si="18"/>
        <v/>
      </c>
      <c r="BC67" s="60"/>
      <c r="BD67" s="137" t="str">
        <f t="shared" si="27"/>
        <v/>
      </c>
      <c r="BE67" s="47"/>
      <c r="BN67" s="169"/>
      <c r="BO67" s="169" t="str">
        <f t="shared" si="28"/>
        <v/>
      </c>
      <c r="BP67" s="169"/>
      <c r="BQ67" s="169" t="str">
        <f t="shared" si="29"/>
        <v/>
      </c>
      <c r="BR67" s="169" t="str">
        <f t="shared" si="30"/>
        <v/>
      </c>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row>
    <row r="68" spans="1:158" x14ac:dyDescent="0.2">
      <c r="A68" s="14">
        <f t="shared" si="19"/>
        <v>35</v>
      </c>
      <c r="B68" s="259"/>
      <c r="C68" s="260"/>
      <c r="D68" s="261"/>
      <c r="E68" s="262"/>
      <c r="F68" s="263"/>
      <c r="G68" s="264"/>
      <c r="H68" s="261"/>
      <c r="I68" s="265"/>
      <c r="J68" s="265"/>
      <c r="K68" s="292"/>
      <c r="L68" s="293" t="str">
        <f t="shared" si="8"/>
        <v/>
      </c>
      <c r="M68" s="295"/>
      <c r="N68" s="293" t="str">
        <f t="shared" si="21"/>
        <v/>
      </c>
      <c r="O68" s="260"/>
      <c r="P68" s="266"/>
      <c r="Q68" s="267" t="str">
        <f t="shared" si="10"/>
        <v/>
      </c>
      <c r="R68" s="268"/>
      <c r="S68" s="267" t="str">
        <f t="shared" si="22"/>
        <v/>
      </c>
      <c r="T68" s="260"/>
      <c r="U68" s="268"/>
      <c r="V68" s="267" t="str">
        <f t="shared" si="12"/>
        <v/>
      </c>
      <c r="W68" s="268"/>
      <c r="X68" s="267" t="str">
        <f t="shared" si="23"/>
        <v/>
      </c>
      <c r="Y68" s="260"/>
      <c r="Z68" s="259"/>
      <c r="AA68" s="269"/>
      <c r="AB68" s="269"/>
      <c r="AC68" s="269"/>
      <c r="AD68" s="269"/>
      <c r="AE68" s="269"/>
      <c r="AF68" s="269"/>
      <c r="AG68" s="260"/>
      <c r="AH68" s="17"/>
      <c r="AI68" s="140"/>
      <c r="AK68" s="28" t="str">
        <f t="shared" si="24"/>
        <v/>
      </c>
      <c r="AL68" s="28" t="str">
        <f t="shared" si="25"/>
        <v/>
      </c>
      <c r="AM68" s="28" t="str">
        <f t="shared" si="26"/>
        <v/>
      </c>
      <c r="AN68" s="28">
        <f t="shared" si="14"/>
        <v>0</v>
      </c>
      <c r="AO68" s="28">
        <f t="shared" si="15"/>
        <v>0</v>
      </c>
      <c r="AP68" s="28">
        <f t="shared" si="16"/>
        <v>0</v>
      </c>
      <c r="AQ68" s="28">
        <f t="shared" si="17"/>
        <v>0</v>
      </c>
      <c r="AR68" s="28"/>
      <c r="AS68" s="28"/>
      <c r="AT68" s="28"/>
      <c r="AX68" s="57" t="str">
        <f t="shared" si="20"/>
        <v>canbeinvalid</v>
      </c>
      <c r="AY68" s="28"/>
      <c r="BA68" s="61"/>
      <c r="BB68" s="137" t="str">
        <f t="shared" si="18"/>
        <v/>
      </c>
      <c r="BC68" s="60"/>
      <c r="BD68" s="137" t="str">
        <f t="shared" si="27"/>
        <v/>
      </c>
      <c r="BE68" s="47"/>
      <c r="BN68" s="169"/>
      <c r="BO68" s="169" t="str">
        <f t="shared" si="28"/>
        <v/>
      </c>
      <c r="BP68" s="169"/>
      <c r="BQ68" s="169" t="str">
        <f t="shared" si="29"/>
        <v/>
      </c>
      <c r="BR68" s="169" t="str">
        <f t="shared" si="30"/>
        <v/>
      </c>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row>
    <row r="69" spans="1:158" x14ac:dyDescent="0.2">
      <c r="A69" s="14">
        <f t="shared" si="19"/>
        <v>36</v>
      </c>
      <c r="B69" s="259"/>
      <c r="C69" s="260"/>
      <c r="D69" s="261"/>
      <c r="E69" s="262"/>
      <c r="F69" s="263"/>
      <c r="G69" s="264"/>
      <c r="H69" s="261"/>
      <c r="I69" s="265"/>
      <c r="J69" s="265"/>
      <c r="K69" s="292"/>
      <c r="L69" s="293" t="str">
        <f t="shared" si="8"/>
        <v/>
      </c>
      <c r="M69" s="295"/>
      <c r="N69" s="293" t="str">
        <f t="shared" si="21"/>
        <v/>
      </c>
      <c r="O69" s="260"/>
      <c r="P69" s="266"/>
      <c r="Q69" s="267" t="str">
        <f t="shared" si="10"/>
        <v/>
      </c>
      <c r="R69" s="268"/>
      <c r="S69" s="267" t="str">
        <f t="shared" si="22"/>
        <v/>
      </c>
      <c r="T69" s="260"/>
      <c r="U69" s="268"/>
      <c r="V69" s="267" t="str">
        <f t="shared" si="12"/>
        <v/>
      </c>
      <c r="W69" s="268"/>
      <c r="X69" s="267" t="str">
        <f t="shared" si="23"/>
        <v/>
      </c>
      <c r="Y69" s="260"/>
      <c r="Z69" s="259"/>
      <c r="AA69" s="269"/>
      <c r="AB69" s="269"/>
      <c r="AC69" s="269"/>
      <c r="AD69" s="269"/>
      <c r="AE69" s="269"/>
      <c r="AF69" s="269"/>
      <c r="AG69" s="260"/>
      <c r="AH69" s="17"/>
      <c r="AI69" s="140"/>
      <c r="AK69" s="28" t="str">
        <f t="shared" si="24"/>
        <v/>
      </c>
      <c r="AL69" s="28" t="str">
        <f t="shared" si="25"/>
        <v/>
      </c>
      <c r="AM69" s="28" t="str">
        <f t="shared" si="26"/>
        <v/>
      </c>
      <c r="AN69" s="28">
        <f t="shared" si="14"/>
        <v>0</v>
      </c>
      <c r="AO69" s="28">
        <f t="shared" si="15"/>
        <v>0</v>
      </c>
      <c r="AP69" s="28">
        <f t="shared" si="16"/>
        <v>0</v>
      </c>
      <c r="AQ69" s="28">
        <f t="shared" si="17"/>
        <v>0</v>
      </c>
      <c r="AR69" s="28"/>
      <c r="AS69" s="28"/>
      <c r="AT69" s="28"/>
      <c r="AX69" s="57" t="str">
        <f t="shared" si="20"/>
        <v>canbeinvalid</v>
      </c>
      <c r="AY69" s="28"/>
      <c r="BA69" s="61"/>
      <c r="BB69" s="137" t="str">
        <f t="shared" si="18"/>
        <v/>
      </c>
      <c r="BC69" s="60"/>
      <c r="BD69" s="137" t="str">
        <f t="shared" si="27"/>
        <v/>
      </c>
      <c r="BE69" s="47"/>
      <c r="BN69" s="169"/>
      <c r="BO69" s="169" t="str">
        <f t="shared" si="28"/>
        <v/>
      </c>
      <c r="BP69" s="169"/>
      <c r="BQ69" s="169" t="str">
        <f t="shared" si="29"/>
        <v/>
      </c>
      <c r="BR69" s="169" t="str">
        <f t="shared" si="30"/>
        <v/>
      </c>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row>
    <row r="70" spans="1:158" x14ac:dyDescent="0.2">
      <c r="A70" s="14">
        <f t="shared" si="19"/>
        <v>37</v>
      </c>
      <c r="B70" s="259"/>
      <c r="C70" s="260"/>
      <c r="D70" s="261"/>
      <c r="E70" s="262"/>
      <c r="F70" s="263"/>
      <c r="G70" s="264"/>
      <c r="H70" s="261"/>
      <c r="I70" s="265"/>
      <c r="J70" s="265"/>
      <c r="K70" s="292"/>
      <c r="L70" s="293" t="str">
        <f t="shared" si="8"/>
        <v/>
      </c>
      <c r="M70" s="295"/>
      <c r="N70" s="293" t="str">
        <f t="shared" si="21"/>
        <v/>
      </c>
      <c r="O70" s="260"/>
      <c r="P70" s="266"/>
      <c r="Q70" s="267" t="str">
        <f t="shared" si="10"/>
        <v/>
      </c>
      <c r="R70" s="268"/>
      <c r="S70" s="267" t="str">
        <f t="shared" si="22"/>
        <v/>
      </c>
      <c r="T70" s="260"/>
      <c r="U70" s="268"/>
      <c r="V70" s="267" t="str">
        <f t="shared" si="12"/>
        <v/>
      </c>
      <c r="W70" s="268"/>
      <c r="X70" s="267" t="str">
        <f t="shared" si="23"/>
        <v/>
      </c>
      <c r="Y70" s="260"/>
      <c r="Z70" s="259"/>
      <c r="AA70" s="269"/>
      <c r="AB70" s="269"/>
      <c r="AC70" s="269"/>
      <c r="AD70" s="269"/>
      <c r="AE70" s="269"/>
      <c r="AF70" s="269"/>
      <c r="AG70" s="260"/>
      <c r="AH70" s="17"/>
      <c r="AI70" s="140"/>
      <c r="AK70" s="28" t="str">
        <f t="shared" si="24"/>
        <v/>
      </c>
      <c r="AL70" s="28" t="str">
        <f t="shared" si="25"/>
        <v/>
      </c>
      <c r="AM70" s="28" t="str">
        <f t="shared" si="26"/>
        <v/>
      </c>
      <c r="AN70" s="28">
        <f t="shared" si="14"/>
        <v>0</v>
      </c>
      <c r="AO70" s="28">
        <f t="shared" si="15"/>
        <v>0</v>
      </c>
      <c r="AP70" s="28">
        <f t="shared" si="16"/>
        <v>0</v>
      </c>
      <c r="AQ70" s="28">
        <f t="shared" si="17"/>
        <v>0</v>
      </c>
      <c r="AR70" s="28"/>
      <c r="AS70" s="28"/>
      <c r="AT70" s="28"/>
      <c r="AX70" s="57" t="str">
        <f t="shared" si="20"/>
        <v>canbeinvalid</v>
      </c>
      <c r="AY70" s="28"/>
      <c r="BA70" s="61"/>
      <c r="BB70" s="137" t="str">
        <f t="shared" si="18"/>
        <v/>
      </c>
      <c r="BC70" s="60"/>
      <c r="BD70" s="137" t="str">
        <f t="shared" si="27"/>
        <v/>
      </c>
      <c r="BE70" s="47"/>
      <c r="BN70" s="169"/>
      <c r="BO70" s="169" t="str">
        <f t="shared" si="28"/>
        <v/>
      </c>
      <c r="BP70" s="169"/>
      <c r="BQ70" s="169" t="str">
        <f t="shared" si="29"/>
        <v/>
      </c>
      <c r="BR70" s="169" t="str">
        <f t="shared" si="30"/>
        <v/>
      </c>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row>
    <row r="71" spans="1:158" x14ac:dyDescent="0.2">
      <c r="A71" s="14">
        <f t="shared" si="19"/>
        <v>38</v>
      </c>
      <c r="B71" s="259"/>
      <c r="C71" s="260"/>
      <c r="D71" s="261"/>
      <c r="E71" s="262"/>
      <c r="F71" s="263"/>
      <c r="G71" s="264"/>
      <c r="H71" s="261"/>
      <c r="I71" s="265"/>
      <c r="J71" s="265"/>
      <c r="K71" s="292"/>
      <c r="L71" s="293" t="str">
        <f t="shared" si="8"/>
        <v/>
      </c>
      <c r="M71" s="295"/>
      <c r="N71" s="293" t="str">
        <f t="shared" si="21"/>
        <v/>
      </c>
      <c r="O71" s="260"/>
      <c r="P71" s="266"/>
      <c r="Q71" s="267" t="str">
        <f t="shared" si="10"/>
        <v/>
      </c>
      <c r="R71" s="268"/>
      <c r="S71" s="267" t="str">
        <f t="shared" si="22"/>
        <v/>
      </c>
      <c r="T71" s="260"/>
      <c r="U71" s="268"/>
      <c r="V71" s="267" t="str">
        <f t="shared" si="12"/>
        <v/>
      </c>
      <c r="W71" s="268"/>
      <c r="X71" s="267" t="str">
        <f t="shared" si="23"/>
        <v/>
      </c>
      <c r="Y71" s="260"/>
      <c r="Z71" s="259"/>
      <c r="AA71" s="269"/>
      <c r="AB71" s="269"/>
      <c r="AC71" s="269"/>
      <c r="AD71" s="269"/>
      <c r="AE71" s="269"/>
      <c r="AF71" s="269"/>
      <c r="AG71" s="260"/>
      <c r="AH71" s="17"/>
      <c r="AI71" s="140"/>
      <c r="AK71" s="28" t="str">
        <f t="shared" si="24"/>
        <v/>
      </c>
      <c r="AL71" s="28" t="str">
        <f t="shared" si="25"/>
        <v/>
      </c>
      <c r="AM71" s="28" t="str">
        <f t="shared" si="26"/>
        <v/>
      </c>
      <c r="AN71" s="28">
        <f t="shared" si="14"/>
        <v>0</v>
      </c>
      <c r="AO71" s="28">
        <f t="shared" si="15"/>
        <v>0</v>
      </c>
      <c r="AP71" s="28">
        <f t="shared" si="16"/>
        <v>0</v>
      </c>
      <c r="AQ71" s="28">
        <f t="shared" si="17"/>
        <v>0</v>
      </c>
      <c r="AR71" s="28"/>
      <c r="AS71" s="28"/>
      <c r="AT71" s="28"/>
      <c r="AX71" s="57" t="str">
        <f t="shared" si="20"/>
        <v>canbeinvalid</v>
      </c>
      <c r="AY71" s="28"/>
      <c r="BA71" s="61"/>
      <c r="BB71" s="137" t="str">
        <f t="shared" si="18"/>
        <v/>
      </c>
      <c r="BC71" s="60"/>
      <c r="BD71" s="137" t="str">
        <f t="shared" si="27"/>
        <v/>
      </c>
      <c r="BE71" s="47"/>
      <c r="BN71" s="169"/>
      <c r="BO71" s="169" t="str">
        <f t="shared" si="28"/>
        <v/>
      </c>
      <c r="BP71" s="169"/>
      <c r="BQ71" s="169" t="str">
        <f t="shared" si="29"/>
        <v/>
      </c>
      <c r="BR71" s="169" t="str">
        <f t="shared" si="30"/>
        <v/>
      </c>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row>
    <row r="72" spans="1:158" x14ac:dyDescent="0.2">
      <c r="A72" s="14">
        <f t="shared" si="19"/>
        <v>39</v>
      </c>
      <c r="B72" s="259"/>
      <c r="C72" s="260"/>
      <c r="D72" s="261"/>
      <c r="E72" s="262"/>
      <c r="F72" s="263"/>
      <c r="G72" s="264"/>
      <c r="H72" s="261"/>
      <c r="I72" s="265"/>
      <c r="J72" s="265"/>
      <c r="K72" s="292"/>
      <c r="L72" s="293" t="str">
        <f t="shared" si="8"/>
        <v/>
      </c>
      <c r="M72" s="295"/>
      <c r="N72" s="293" t="str">
        <f t="shared" si="21"/>
        <v/>
      </c>
      <c r="O72" s="260"/>
      <c r="P72" s="266"/>
      <c r="Q72" s="267" t="str">
        <f t="shared" si="10"/>
        <v/>
      </c>
      <c r="R72" s="268"/>
      <c r="S72" s="267" t="str">
        <f t="shared" si="22"/>
        <v/>
      </c>
      <c r="T72" s="260"/>
      <c r="U72" s="268"/>
      <c r="V72" s="267" t="str">
        <f t="shared" si="12"/>
        <v/>
      </c>
      <c r="W72" s="268"/>
      <c r="X72" s="267" t="str">
        <f t="shared" si="23"/>
        <v/>
      </c>
      <c r="Y72" s="260"/>
      <c r="Z72" s="259"/>
      <c r="AA72" s="269"/>
      <c r="AB72" s="269"/>
      <c r="AC72" s="269"/>
      <c r="AD72" s="269"/>
      <c r="AE72" s="269"/>
      <c r="AF72" s="269"/>
      <c r="AG72" s="260"/>
      <c r="AH72" s="17"/>
      <c r="AI72" s="140"/>
      <c r="AK72" s="28" t="str">
        <f t="shared" si="24"/>
        <v/>
      </c>
      <c r="AL72" s="28" t="str">
        <f t="shared" si="25"/>
        <v/>
      </c>
      <c r="AM72" s="28" t="str">
        <f t="shared" si="26"/>
        <v/>
      </c>
      <c r="AN72" s="28">
        <f t="shared" si="14"/>
        <v>0</v>
      </c>
      <c r="AO72" s="28">
        <f t="shared" si="15"/>
        <v>0</v>
      </c>
      <c r="AP72" s="28">
        <f t="shared" si="16"/>
        <v>0</v>
      </c>
      <c r="AQ72" s="28">
        <f t="shared" si="17"/>
        <v>0</v>
      </c>
      <c r="AR72" s="28"/>
      <c r="AS72" s="28"/>
      <c r="AT72" s="28"/>
      <c r="AX72" s="57" t="str">
        <f t="shared" si="20"/>
        <v>canbeinvalid</v>
      </c>
      <c r="AY72" s="28"/>
      <c r="BA72" s="61"/>
      <c r="BB72" s="137" t="str">
        <f t="shared" si="18"/>
        <v/>
      </c>
      <c r="BC72" s="60"/>
      <c r="BD72" s="137" t="str">
        <f t="shared" si="27"/>
        <v/>
      </c>
      <c r="BE72" s="47"/>
      <c r="BN72" s="169"/>
      <c r="BO72" s="169" t="str">
        <f t="shared" si="28"/>
        <v/>
      </c>
      <c r="BP72" s="169"/>
      <c r="BQ72" s="169" t="str">
        <f t="shared" si="29"/>
        <v/>
      </c>
      <c r="BR72" s="169" t="str">
        <f t="shared" si="30"/>
        <v/>
      </c>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row>
    <row r="73" spans="1:158" x14ac:dyDescent="0.2">
      <c r="A73" s="14">
        <f t="shared" si="19"/>
        <v>40</v>
      </c>
      <c r="B73" s="259"/>
      <c r="C73" s="260"/>
      <c r="D73" s="261"/>
      <c r="E73" s="262"/>
      <c r="F73" s="263"/>
      <c r="G73" s="264"/>
      <c r="H73" s="261"/>
      <c r="I73" s="265"/>
      <c r="J73" s="265"/>
      <c r="K73" s="292"/>
      <c r="L73" s="293" t="str">
        <f t="shared" si="8"/>
        <v/>
      </c>
      <c r="M73" s="295"/>
      <c r="N73" s="293" t="str">
        <f t="shared" si="21"/>
        <v/>
      </c>
      <c r="O73" s="260"/>
      <c r="P73" s="266"/>
      <c r="Q73" s="267" t="str">
        <f t="shared" si="10"/>
        <v/>
      </c>
      <c r="R73" s="268"/>
      <c r="S73" s="267" t="str">
        <f t="shared" si="22"/>
        <v/>
      </c>
      <c r="T73" s="260"/>
      <c r="U73" s="268"/>
      <c r="V73" s="267" t="str">
        <f t="shared" si="12"/>
        <v/>
      </c>
      <c r="W73" s="268"/>
      <c r="X73" s="267" t="str">
        <f t="shared" si="23"/>
        <v/>
      </c>
      <c r="Y73" s="260"/>
      <c r="Z73" s="259"/>
      <c r="AA73" s="269"/>
      <c r="AB73" s="269"/>
      <c r="AC73" s="269"/>
      <c r="AD73" s="269"/>
      <c r="AE73" s="269"/>
      <c r="AF73" s="269"/>
      <c r="AG73" s="260"/>
      <c r="AH73" s="17"/>
      <c r="AI73" s="140"/>
      <c r="AK73" s="28" t="str">
        <f t="shared" si="24"/>
        <v/>
      </c>
      <c r="AL73" s="28" t="str">
        <f t="shared" si="25"/>
        <v/>
      </c>
      <c r="AM73" s="28" t="str">
        <f t="shared" si="26"/>
        <v/>
      </c>
      <c r="AN73" s="28">
        <f t="shared" si="14"/>
        <v>0</v>
      </c>
      <c r="AO73" s="28">
        <f t="shared" si="15"/>
        <v>0</v>
      </c>
      <c r="AP73" s="28">
        <f t="shared" si="16"/>
        <v>0</v>
      </c>
      <c r="AQ73" s="28">
        <f t="shared" si="17"/>
        <v>0</v>
      </c>
      <c r="AR73" s="28"/>
      <c r="AS73" s="28"/>
      <c r="AT73" s="28"/>
      <c r="AX73" s="57" t="str">
        <f t="shared" si="20"/>
        <v>canbeinvalid</v>
      </c>
      <c r="AY73" s="28"/>
      <c r="BA73" s="61"/>
      <c r="BB73" s="137" t="str">
        <f t="shared" si="18"/>
        <v/>
      </c>
      <c r="BC73" s="60"/>
      <c r="BD73" s="137" t="str">
        <f t="shared" si="27"/>
        <v/>
      </c>
      <c r="BE73" s="47"/>
      <c r="BN73" s="169"/>
      <c r="BO73" s="169" t="str">
        <f t="shared" si="28"/>
        <v/>
      </c>
      <c r="BP73" s="169"/>
      <c r="BQ73" s="169" t="str">
        <f t="shared" si="29"/>
        <v/>
      </c>
      <c r="BR73" s="169" t="str">
        <f t="shared" si="30"/>
        <v/>
      </c>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row>
    <row r="74" spans="1:158" x14ac:dyDescent="0.2">
      <c r="A74" s="14">
        <f t="shared" si="19"/>
        <v>41</v>
      </c>
      <c r="B74" s="259"/>
      <c r="C74" s="260"/>
      <c r="D74" s="261"/>
      <c r="E74" s="262"/>
      <c r="F74" s="263"/>
      <c r="G74" s="264"/>
      <c r="H74" s="261"/>
      <c r="I74" s="265"/>
      <c r="J74" s="265"/>
      <c r="K74" s="292"/>
      <c r="L74" s="293" t="str">
        <f t="shared" si="8"/>
        <v/>
      </c>
      <c r="M74" s="294"/>
      <c r="N74" s="293" t="str">
        <f>IF(AND(M74&lt;&gt;"",M$29&lt;&gt;""),IF(N$29="Additive",ROUND(M74+M$29,2),ROUND(M74*M$29,2)),"")</f>
        <v/>
      </c>
      <c r="O74" s="260"/>
      <c r="P74" s="266"/>
      <c r="Q74" s="267" t="str">
        <f t="shared" si="10"/>
        <v/>
      </c>
      <c r="R74" s="268"/>
      <c r="S74" s="267" t="str">
        <f>IF(AND(R74&lt;&gt;"",R$29&lt;&gt;""),IF(S$29="Additive",ROUND(R74+R$29,3),ROUND(R74*R$29,3)),"")</f>
        <v/>
      </c>
      <c r="T74" s="260"/>
      <c r="U74" s="268"/>
      <c r="V74" s="267" t="str">
        <f t="shared" si="12"/>
        <v/>
      </c>
      <c r="W74" s="268"/>
      <c r="X74" s="267" t="str">
        <f>IF(AND(W74&lt;&gt;"",W$29&lt;&gt;""),IF(X$29="Additive",ROUND(W74+W$29,2),ROUND(W74*W$29,2)),"")</f>
        <v/>
      </c>
      <c r="Y74" s="260"/>
      <c r="Z74" s="259"/>
      <c r="AA74" s="269"/>
      <c r="AB74" s="269"/>
      <c r="AC74" s="269"/>
      <c r="AD74" s="269"/>
      <c r="AE74" s="269"/>
      <c r="AF74" s="269"/>
      <c r="AG74" s="260"/>
      <c r="AH74" s="17"/>
      <c r="AI74" s="140"/>
      <c r="AK74" s="28" t="str">
        <f t="shared" si="24"/>
        <v/>
      </c>
      <c r="AL74" s="28" t="str">
        <f t="shared" si="25"/>
        <v/>
      </c>
      <c r="AM74" s="28" t="str">
        <f t="shared" si="26"/>
        <v/>
      </c>
      <c r="AN74" s="28">
        <f t="shared" si="14"/>
        <v>0</v>
      </c>
      <c r="AO74" s="28">
        <f t="shared" si="15"/>
        <v>0</v>
      </c>
      <c r="AP74" s="28">
        <f t="shared" si="16"/>
        <v>0</v>
      </c>
      <c r="AQ74" s="28">
        <f t="shared" si="17"/>
        <v>0</v>
      </c>
      <c r="AR74" s="28"/>
      <c r="AS74" s="28"/>
      <c r="AT74" s="28"/>
      <c r="AX74" s="57" t="str">
        <f t="shared" si="20"/>
        <v>canbeinvalid</v>
      </c>
      <c r="AY74" s="28"/>
      <c r="BA74" s="61"/>
      <c r="BB74" s="137" t="str">
        <f t="shared" si="18"/>
        <v/>
      </c>
      <c r="BC74" s="60"/>
      <c r="BD74" s="137" t="str">
        <f t="shared" si="27"/>
        <v/>
      </c>
      <c r="BE74" s="47"/>
      <c r="BN74" s="169"/>
      <c r="BO74" s="169" t="str">
        <f t="shared" si="28"/>
        <v/>
      </c>
      <c r="BP74" s="169"/>
      <c r="BQ74" s="169" t="str">
        <f t="shared" si="29"/>
        <v/>
      </c>
      <c r="BR74" s="169" t="str">
        <f t="shared" si="30"/>
        <v/>
      </c>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row>
    <row r="75" spans="1:158" x14ac:dyDescent="0.2">
      <c r="A75" s="14">
        <f t="shared" si="19"/>
        <v>42</v>
      </c>
      <c r="B75" s="259"/>
      <c r="C75" s="260"/>
      <c r="D75" s="261"/>
      <c r="E75" s="262"/>
      <c r="F75" s="263"/>
      <c r="G75" s="264"/>
      <c r="H75" s="261"/>
      <c r="I75" s="265"/>
      <c r="J75" s="265"/>
      <c r="K75" s="292"/>
      <c r="L75" s="293" t="str">
        <f t="shared" si="8"/>
        <v/>
      </c>
      <c r="M75" s="294"/>
      <c r="N75" s="293" t="str">
        <f t="shared" ref="N75:N93" si="31">IF(AND(M75&lt;&gt;"",M$29&lt;&gt;""),IF(N$29="Additive",ROUND(M75+M$29,2),ROUND(M75*M$29,2)),"")</f>
        <v/>
      </c>
      <c r="O75" s="260"/>
      <c r="P75" s="266"/>
      <c r="Q75" s="267" t="str">
        <f t="shared" si="10"/>
        <v/>
      </c>
      <c r="R75" s="268"/>
      <c r="S75" s="267" t="str">
        <f t="shared" ref="S75:S93" si="32">IF(AND(R75&lt;&gt;"",R$29&lt;&gt;""),IF(S$29="Additive",ROUND(R75+R$29,3),ROUND(R75*R$29,3)),"")</f>
        <v/>
      </c>
      <c r="T75" s="260"/>
      <c r="U75" s="268"/>
      <c r="V75" s="267" t="str">
        <f t="shared" si="12"/>
        <v/>
      </c>
      <c r="W75" s="268"/>
      <c r="X75" s="267" t="str">
        <f t="shared" ref="X75:X93" si="33">IF(AND(W75&lt;&gt;"",W$29&lt;&gt;""),IF(X$29="Additive",ROUND(W75+W$29,2),ROUND(W75*W$29,2)),"")</f>
        <v/>
      </c>
      <c r="Y75" s="260"/>
      <c r="Z75" s="259"/>
      <c r="AA75" s="269"/>
      <c r="AB75" s="269"/>
      <c r="AC75" s="269"/>
      <c r="AD75" s="269"/>
      <c r="AE75" s="269"/>
      <c r="AF75" s="269"/>
      <c r="AG75" s="260"/>
      <c r="AH75" s="17"/>
      <c r="AI75" s="140"/>
      <c r="AK75" s="28" t="str">
        <f t="shared" si="24"/>
        <v/>
      </c>
      <c r="AL75" s="28" t="str">
        <f t="shared" si="25"/>
        <v/>
      </c>
      <c r="AM75" s="28" t="str">
        <f t="shared" si="26"/>
        <v/>
      </c>
      <c r="AN75" s="28">
        <f t="shared" si="14"/>
        <v>0</v>
      </c>
      <c r="AO75" s="28">
        <f t="shared" si="15"/>
        <v>0</v>
      </c>
      <c r="AP75" s="28">
        <f t="shared" si="16"/>
        <v>0</v>
      </c>
      <c r="AQ75" s="28">
        <f t="shared" si="17"/>
        <v>0</v>
      </c>
      <c r="AR75" s="28"/>
      <c r="AS75" s="28"/>
      <c r="AT75" s="28"/>
      <c r="AX75" s="57" t="str">
        <f t="shared" si="20"/>
        <v>canbeinvalid</v>
      </c>
      <c r="AY75" s="56"/>
      <c r="BA75" s="61"/>
      <c r="BB75" s="137" t="str">
        <f t="shared" si="18"/>
        <v/>
      </c>
      <c r="BC75" s="60"/>
      <c r="BD75" s="137" t="str">
        <f t="shared" si="27"/>
        <v/>
      </c>
      <c r="BE75" s="47"/>
      <c r="BN75" s="169"/>
      <c r="BO75" s="169" t="str">
        <f t="shared" si="28"/>
        <v/>
      </c>
      <c r="BP75" s="169"/>
      <c r="BQ75" s="169" t="str">
        <f t="shared" si="29"/>
        <v/>
      </c>
      <c r="BR75" s="169" t="str">
        <f t="shared" si="30"/>
        <v/>
      </c>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row>
    <row r="76" spans="1:158" x14ac:dyDescent="0.2">
      <c r="A76" s="14">
        <f t="shared" si="19"/>
        <v>43</v>
      </c>
      <c r="B76" s="259"/>
      <c r="C76" s="260"/>
      <c r="D76" s="261"/>
      <c r="E76" s="262"/>
      <c r="F76" s="263"/>
      <c r="G76" s="264"/>
      <c r="H76" s="261"/>
      <c r="I76" s="265"/>
      <c r="J76" s="265"/>
      <c r="K76" s="292"/>
      <c r="L76" s="293" t="str">
        <f t="shared" si="8"/>
        <v/>
      </c>
      <c r="M76" s="294"/>
      <c r="N76" s="293" t="str">
        <f t="shared" si="31"/>
        <v/>
      </c>
      <c r="O76" s="260"/>
      <c r="P76" s="266"/>
      <c r="Q76" s="267" t="str">
        <f t="shared" si="10"/>
        <v/>
      </c>
      <c r="R76" s="268"/>
      <c r="S76" s="267" t="str">
        <f t="shared" si="32"/>
        <v/>
      </c>
      <c r="T76" s="260"/>
      <c r="U76" s="268"/>
      <c r="V76" s="267" t="str">
        <f t="shared" si="12"/>
        <v/>
      </c>
      <c r="W76" s="268"/>
      <c r="X76" s="267" t="str">
        <f t="shared" si="33"/>
        <v/>
      </c>
      <c r="Y76" s="260"/>
      <c r="Z76" s="259"/>
      <c r="AA76" s="269"/>
      <c r="AB76" s="269"/>
      <c r="AC76" s="269"/>
      <c r="AD76" s="269"/>
      <c r="AE76" s="269"/>
      <c r="AF76" s="269"/>
      <c r="AG76" s="260"/>
      <c r="AH76" s="17"/>
      <c r="AI76" s="140"/>
      <c r="AK76" s="28" t="str">
        <f t="shared" si="24"/>
        <v/>
      </c>
      <c r="AL76" s="28" t="str">
        <f t="shared" si="25"/>
        <v/>
      </c>
      <c r="AM76" s="28" t="str">
        <f t="shared" si="26"/>
        <v/>
      </c>
      <c r="AN76" s="28">
        <f t="shared" si="14"/>
        <v>0</v>
      </c>
      <c r="AO76" s="28">
        <f t="shared" si="15"/>
        <v>0</v>
      </c>
      <c r="AP76" s="28">
        <f t="shared" si="16"/>
        <v>0</v>
      </c>
      <c r="AQ76" s="28">
        <f t="shared" si="17"/>
        <v>0</v>
      </c>
      <c r="AR76" s="28"/>
      <c r="AS76" s="28"/>
      <c r="AT76" s="28"/>
      <c r="AX76" s="57" t="str">
        <f t="shared" si="20"/>
        <v>canbeinvalid</v>
      </c>
      <c r="AY76" s="56"/>
      <c r="BA76" s="61"/>
      <c r="BB76" s="137" t="str">
        <f t="shared" si="18"/>
        <v/>
      </c>
      <c r="BC76" s="60"/>
      <c r="BD76" s="137" t="str">
        <f t="shared" si="27"/>
        <v/>
      </c>
      <c r="BE76" s="47"/>
      <c r="BN76" s="169"/>
      <c r="BO76" s="169" t="str">
        <f t="shared" si="28"/>
        <v/>
      </c>
      <c r="BP76" s="169"/>
      <c r="BQ76" s="169" t="str">
        <f t="shared" si="29"/>
        <v/>
      </c>
      <c r="BR76" s="169" t="str">
        <f t="shared" si="30"/>
        <v/>
      </c>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row>
    <row r="77" spans="1:158" x14ac:dyDescent="0.2">
      <c r="A77" s="14">
        <f t="shared" si="19"/>
        <v>44</v>
      </c>
      <c r="B77" s="259"/>
      <c r="C77" s="260"/>
      <c r="D77" s="261"/>
      <c r="E77" s="262"/>
      <c r="F77" s="263"/>
      <c r="G77" s="264"/>
      <c r="H77" s="261"/>
      <c r="I77" s="265"/>
      <c r="J77" s="265"/>
      <c r="K77" s="292"/>
      <c r="L77" s="293" t="str">
        <f t="shared" si="8"/>
        <v/>
      </c>
      <c r="M77" s="294"/>
      <c r="N77" s="293" t="str">
        <f t="shared" si="31"/>
        <v/>
      </c>
      <c r="O77" s="260"/>
      <c r="P77" s="266"/>
      <c r="Q77" s="267" t="str">
        <f t="shared" si="10"/>
        <v/>
      </c>
      <c r="R77" s="268"/>
      <c r="S77" s="267" t="str">
        <f t="shared" si="32"/>
        <v/>
      </c>
      <c r="T77" s="260"/>
      <c r="U77" s="268"/>
      <c r="V77" s="267" t="str">
        <f t="shared" si="12"/>
        <v/>
      </c>
      <c r="W77" s="268"/>
      <c r="X77" s="267" t="str">
        <f t="shared" si="33"/>
        <v/>
      </c>
      <c r="Y77" s="260"/>
      <c r="Z77" s="259"/>
      <c r="AA77" s="269"/>
      <c r="AB77" s="269"/>
      <c r="AC77" s="269"/>
      <c r="AD77" s="269"/>
      <c r="AE77" s="269"/>
      <c r="AF77" s="269"/>
      <c r="AG77" s="260"/>
      <c r="AH77" s="17"/>
      <c r="AI77" s="140"/>
      <c r="AK77" s="28" t="str">
        <f t="shared" si="24"/>
        <v/>
      </c>
      <c r="AL77" s="28" t="str">
        <f t="shared" si="25"/>
        <v/>
      </c>
      <c r="AM77" s="28" t="str">
        <f t="shared" si="26"/>
        <v/>
      </c>
      <c r="AN77" s="28">
        <f t="shared" si="14"/>
        <v>0</v>
      </c>
      <c r="AO77" s="28">
        <f t="shared" si="15"/>
        <v>0</v>
      </c>
      <c r="AP77" s="28">
        <f t="shared" si="16"/>
        <v>0</v>
      </c>
      <c r="AQ77" s="28">
        <f t="shared" si="17"/>
        <v>0</v>
      </c>
      <c r="AR77" s="28"/>
      <c r="AS77" s="28"/>
      <c r="AT77" s="28"/>
      <c r="AX77" s="57" t="str">
        <f t="shared" si="20"/>
        <v>canbeinvalid</v>
      </c>
      <c r="AY77" s="28"/>
      <c r="BA77" s="61"/>
      <c r="BB77" s="137" t="str">
        <f t="shared" si="18"/>
        <v/>
      </c>
      <c r="BC77" s="60"/>
      <c r="BD77" s="137" t="str">
        <f t="shared" si="27"/>
        <v/>
      </c>
      <c r="BE77" s="47"/>
      <c r="BN77" s="169"/>
      <c r="BO77" s="169" t="str">
        <f t="shared" si="28"/>
        <v/>
      </c>
      <c r="BP77" s="169"/>
      <c r="BQ77" s="169" t="str">
        <f t="shared" si="29"/>
        <v/>
      </c>
      <c r="BR77" s="169" t="str">
        <f t="shared" si="30"/>
        <v/>
      </c>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row>
    <row r="78" spans="1:158" x14ac:dyDescent="0.2">
      <c r="A78" s="14">
        <f t="shared" si="19"/>
        <v>45</v>
      </c>
      <c r="B78" s="259"/>
      <c r="C78" s="260"/>
      <c r="D78" s="261"/>
      <c r="E78" s="262"/>
      <c r="F78" s="263"/>
      <c r="G78" s="264"/>
      <c r="H78" s="261"/>
      <c r="I78" s="265"/>
      <c r="J78" s="265"/>
      <c r="K78" s="292"/>
      <c r="L78" s="293" t="str">
        <f t="shared" si="8"/>
        <v/>
      </c>
      <c r="M78" s="294"/>
      <c r="N78" s="293" t="str">
        <f t="shared" si="31"/>
        <v/>
      </c>
      <c r="O78" s="260"/>
      <c r="P78" s="266"/>
      <c r="Q78" s="267" t="str">
        <f t="shared" si="10"/>
        <v/>
      </c>
      <c r="R78" s="268"/>
      <c r="S78" s="267" t="str">
        <f t="shared" si="32"/>
        <v/>
      </c>
      <c r="T78" s="260"/>
      <c r="U78" s="268"/>
      <c r="V78" s="267" t="str">
        <f t="shared" si="12"/>
        <v/>
      </c>
      <c r="W78" s="268"/>
      <c r="X78" s="267" t="str">
        <f t="shared" si="33"/>
        <v/>
      </c>
      <c r="Y78" s="260"/>
      <c r="Z78" s="259"/>
      <c r="AA78" s="269"/>
      <c r="AB78" s="269"/>
      <c r="AC78" s="269"/>
      <c r="AD78" s="269"/>
      <c r="AE78" s="269"/>
      <c r="AF78" s="269"/>
      <c r="AG78" s="260"/>
      <c r="AH78" s="17"/>
      <c r="AI78" s="140"/>
      <c r="AK78" s="28" t="str">
        <f t="shared" si="24"/>
        <v/>
      </c>
      <c r="AL78" s="28" t="str">
        <f t="shared" si="25"/>
        <v/>
      </c>
      <c r="AM78" s="28" t="str">
        <f t="shared" si="26"/>
        <v/>
      </c>
      <c r="AN78" s="28">
        <f t="shared" si="14"/>
        <v>0</v>
      </c>
      <c r="AO78" s="28">
        <f t="shared" si="15"/>
        <v>0</v>
      </c>
      <c r="AP78" s="28">
        <f t="shared" si="16"/>
        <v>0</v>
      </c>
      <c r="AQ78" s="28">
        <f t="shared" si="17"/>
        <v>0</v>
      </c>
      <c r="AR78" s="28"/>
      <c r="AS78" s="28"/>
      <c r="AT78" s="28"/>
      <c r="AX78" s="57" t="str">
        <f t="shared" si="20"/>
        <v>canbeinvalid</v>
      </c>
      <c r="AY78" s="28"/>
      <c r="BA78" s="61"/>
      <c r="BB78" s="137" t="str">
        <f t="shared" si="18"/>
        <v/>
      </c>
      <c r="BC78" s="60"/>
      <c r="BD78" s="137" t="str">
        <f t="shared" si="27"/>
        <v/>
      </c>
      <c r="BE78" s="47"/>
      <c r="BN78" s="169"/>
      <c r="BO78" s="169" t="str">
        <f t="shared" si="28"/>
        <v/>
      </c>
      <c r="BP78" s="169"/>
      <c r="BQ78" s="169" t="str">
        <f t="shared" si="29"/>
        <v/>
      </c>
      <c r="BR78" s="169" t="str">
        <f t="shared" si="30"/>
        <v/>
      </c>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row>
    <row r="79" spans="1:158" x14ac:dyDescent="0.2">
      <c r="A79" s="14">
        <f t="shared" si="19"/>
        <v>46</v>
      </c>
      <c r="B79" s="259"/>
      <c r="C79" s="260"/>
      <c r="D79" s="261"/>
      <c r="E79" s="262"/>
      <c r="F79" s="263"/>
      <c r="G79" s="264"/>
      <c r="H79" s="261"/>
      <c r="I79" s="265"/>
      <c r="J79" s="265"/>
      <c r="K79" s="292"/>
      <c r="L79" s="293" t="str">
        <f t="shared" si="8"/>
        <v/>
      </c>
      <c r="M79" s="294"/>
      <c r="N79" s="293" t="str">
        <f t="shared" si="31"/>
        <v/>
      </c>
      <c r="O79" s="260"/>
      <c r="P79" s="266"/>
      <c r="Q79" s="267" t="str">
        <f t="shared" si="10"/>
        <v/>
      </c>
      <c r="R79" s="268"/>
      <c r="S79" s="267" t="str">
        <f t="shared" si="32"/>
        <v/>
      </c>
      <c r="T79" s="260"/>
      <c r="U79" s="268"/>
      <c r="V79" s="267" t="str">
        <f t="shared" si="12"/>
        <v/>
      </c>
      <c r="W79" s="268"/>
      <c r="X79" s="267" t="str">
        <f t="shared" si="33"/>
        <v/>
      </c>
      <c r="Y79" s="260"/>
      <c r="Z79" s="259"/>
      <c r="AA79" s="269"/>
      <c r="AB79" s="269"/>
      <c r="AC79" s="269"/>
      <c r="AD79" s="269"/>
      <c r="AE79" s="269"/>
      <c r="AF79" s="269"/>
      <c r="AG79" s="260"/>
      <c r="AH79" s="17"/>
      <c r="AI79" s="140"/>
      <c r="AK79" s="28" t="str">
        <f t="shared" si="24"/>
        <v/>
      </c>
      <c r="AL79" s="28" t="str">
        <f t="shared" si="25"/>
        <v/>
      </c>
      <c r="AM79" s="28" t="str">
        <f t="shared" si="26"/>
        <v/>
      </c>
      <c r="AN79" s="28">
        <f t="shared" si="14"/>
        <v>0</v>
      </c>
      <c r="AO79" s="28">
        <f t="shared" si="15"/>
        <v>0</v>
      </c>
      <c r="AP79" s="28">
        <f t="shared" si="16"/>
        <v>0</v>
      </c>
      <c r="AQ79" s="28">
        <f t="shared" si="17"/>
        <v>0</v>
      </c>
      <c r="AR79" s="28"/>
      <c r="AS79" s="28"/>
      <c r="AT79" s="28"/>
      <c r="AX79" s="57" t="str">
        <f t="shared" si="20"/>
        <v>canbeinvalid</v>
      </c>
      <c r="AY79" s="28"/>
      <c r="BA79" s="61"/>
      <c r="BB79" s="137" t="str">
        <f t="shared" si="18"/>
        <v/>
      </c>
      <c r="BC79" s="60"/>
      <c r="BD79" s="137" t="str">
        <f t="shared" si="27"/>
        <v/>
      </c>
      <c r="BE79" s="47"/>
      <c r="BN79" s="169"/>
      <c r="BO79" s="169" t="str">
        <f t="shared" si="28"/>
        <v/>
      </c>
      <c r="BP79" s="169"/>
      <c r="BQ79" s="169" t="str">
        <f t="shared" si="29"/>
        <v/>
      </c>
      <c r="BR79" s="169" t="str">
        <f t="shared" si="30"/>
        <v/>
      </c>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row>
    <row r="80" spans="1:158" x14ac:dyDescent="0.2">
      <c r="A80" s="14">
        <f t="shared" si="19"/>
        <v>47</v>
      </c>
      <c r="B80" s="259"/>
      <c r="C80" s="260"/>
      <c r="D80" s="261"/>
      <c r="E80" s="262"/>
      <c r="F80" s="263"/>
      <c r="G80" s="264"/>
      <c r="H80" s="261"/>
      <c r="I80" s="265"/>
      <c r="J80" s="265"/>
      <c r="K80" s="292"/>
      <c r="L80" s="293" t="str">
        <f t="shared" si="8"/>
        <v/>
      </c>
      <c r="M80" s="295"/>
      <c r="N80" s="293" t="str">
        <f t="shared" si="31"/>
        <v/>
      </c>
      <c r="O80" s="260"/>
      <c r="P80" s="266"/>
      <c r="Q80" s="267" t="str">
        <f t="shared" si="10"/>
        <v/>
      </c>
      <c r="R80" s="268"/>
      <c r="S80" s="267" t="str">
        <f t="shared" si="32"/>
        <v/>
      </c>
      <c r="T80" s="260"/>
      <c r="U80" s="268"/>
      <c r="V80" s="267" t="str">
        <f t="shared" si="12"/>
        <v/>
      </c>
      <c r="W80" s="268"/>
      <c r="X80" s="267" t="str">
        <f t="shared" si="33"/>
        <v/>
      </c>
      <c r="Y80" s="260"/>
      <c r="Z80" s="259"/>
      <c r="AA80" s="269"/>
      <c r="AB80" s="269"/>
      <c r="AC80" s="269"/>
      <c r="AD80" s="269"/>
      <c r="AE80" s="269"/>
      <c r="AF80" s="269"/>
      <c r="AG80" s="260"/>
      <c r="AH80" s="17"/>
      <c r="AI80" s="140"/>
      <c r="AK80" s="28" t="str">
        <f t="shared" si="24"/>
        <v/>
      </c>
      <c r="AL80" s="28" t="str">
        <f t="shared" si="25"/>
        <v/>
      </c>
      <c r="AM80" s="28" t="str">
        <f t="shared" si="26"/>
        <v/>
      </c>
      <c r="AN80" s="28">
        <f t="shared" si="14"/>
        <v>0</v>
      </c>
      <c r="AO80" s="28">
        <f t="shared" si="15"/>
        <v>0</v>
      </c>
      <c r="AP80" s="28">
        <f t="shared" si="16"/>
        <v>0</v>
      </c>
      <c r="AQ80" s="28">
        <f t="shared" si="17"/>
        <v>0</v>
      </c>
      <c r="AR80" s="28"/>
      <c r="AS80" s="28"/>
      <c r="AT80" s="28"/>
      <c r="AX80" s="57" t="str">
        <f t="shared" si="20"/>
        <v>canbeinvalid</v>
      </c>
      <c r="AY80" s="28"/>
      <c r="BA80" s="61"/>
      <c r="BB80" s="137" t="str">
        <f t="shared" si="18"/>
        <v/>
      </c>
      <c r="BC80" s="60"/>
      <c r="BD80" s="137" t="str">
        <f t="shared" si="27"/>
        <v/>
      </c>
      <c r="BE80" s="47"/>
      <c r="BN80" s="169"/>
      <c r="BO80" s="169" t="str">
        <f t="shared" si="28"/>
        <v/>
      </c>
      <c r="BP80" s="169"/>
      <c r="BQ80" s="169" t="str">
        <f t="shared" si="29"/>
        <v/>
      </c>
      <c r="BR80" s="169" t="str">
        <f t="shared" si="30"/>
        <v/>
      </c>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row>
    <row r="81" spans="1:158" x14ac:dyDescent="0.2">
      <c r="A81" s="14">
        <f t="shared" si="19"/>
        <v>48</v>
      </c>
      <c r="B81" s="259"/>
      <c r="C81" s="260"/>
      <c r="D81" s="261"/>
      <c r="E81" s="262"/>
      <c r="F81" s="263"/>
      <c r="G81" s="264"/>
      <c r="H81" s="261"/>
      <c r="I81" s="265"/>
      <c r="J81" s="265"/>
      <c r="K81" s="292"/>
      <c r="L81" s="293" t="str">
        <f t="shared" si="8"/>
        <v/>
      </c>
      <c r="M81" s="295"/>
      <c r="N81" s="293" t="str">
        <f t="shared" si="31"/>
        <v/>
      </c>
      <c r="O81" s="260"/>
      <c r="P81" s="266"/>
      <c r="Q81" s="267" t="str">
        <f t="shared" si="10"/>
        <v/>
      </c>
      <c r="R81" s="268"/>
      <c r="S81" s="267" t="str">
        <f t="shared" si="32"/>
        <v/>
      </c>
      <c r="T81" s="260"/>
      <c r="U81" s="268"/>
      <c r="V81" s="267" t="str">
        <f t="shared" si="12"/>
        <v/>
      </c>
      <c r="W81" s="268"/>
      <c r="X81" s="267" t="str">
        <f t="shared" si="33"/>
        <v/>
      </c>
      <c r="Y81" s="260"/>
      <c r="Z81" s="259"/>
      <c r="AA81" s="269"/>
      <c r="AB81" s="269"/>
      <c r="AC81" s="269"/>
      <c r="AD81" s="269"/>
      <c r="AE81" s="269"/>
      <c r="AF81" s="269"/>
      <c r="AG81" s="260"/>
      <c r="AH81" s="17"/>
      <c r="AI81" s="140"/>
      <c r="AK81" s="28" t="str">
        <f t="shared" si="24"/>
        <v/>
      </c>
      <c r="AL81" s="28" t="str">
        <f t="shared" si="25"/>
        <v/>
      </c>
      <c r="AM81" s="28" t="str">
        <f t="shared" si="26"/>
        <v/>
      </c>
      <c r="AN81" s="28">
        <f t="shared" si="14"/>
        <v>0</v>
      </c>
      <c r="AO81" s="28">
        <f t="shared" si="15"/>
        <v>0</v>
      </c>
      <c r="AP81" s="28">
        <f t="shared" si="16"/>
        <v>0</v>
      </c>
      <c r="AQ81" s="28">
        <f t="shared" si="17"/>
        <v>0</v>
      </c>
      <c r="AR81" s="28"/>
      <c r="AS81" s="28"/>
      <c r="AT81" s="28"/>
      <c r="AX81" s="57" t="str">
        <f t="shared" si="20"/>
        <v>canbeinvalid</v>
      </c>
      <c r="AY81" s="28"/>
      <c r="BA81" s="61"/>
      <c r="BB81" s="137" t="str">
        <f t="shared" si="18"/>
        <v/>
      </c>
      <c r="BC81" s="60"/>
      <c r="BD81" s="137" t="str">
        <f t="shared" si="27"/>
        <v/>
      </c>
      <c r="BE81" s="47"/>
      <c r="BN81" s="169"/>
      <c r="BO81" s="169" t="str">
        <f t="shared" si="28"/>
        <v/>
      </c>
      <c r="BP81" s="169"/>
      <c r="BQ81" s="169" t="str">
        <f t="shared" si="29"/>
        <v/>
      </c>
      <c r="BR81" s="169" t="str">
        <f t="shared" si="30"/>
        <v/>
      </c>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row>
    <row r="82" spans="1:158" x14ac:dyDescent="0.2">
      <c r="A82" s="14">
        <f>A81+1</f>
        <v>49</v>
      </c>
      <c r="B82" s="259"/>
      <c r="C82" s="260"/>
      <c r="D82" s="261"/>
      <c r="E82" s="262"/>
      <c r="F82" s="263"/>
      <c r="G82" s="264"/>
      <c r="H82" s="261"/>
      <c r="I82" s="265"/>
      <c r="J82" s="265"/>
      <c r="K82" s="292"/>
      <c r="L82" s="293" t="str">
        <f t="shared" si="8"/>
        <v/>
      </c>
      <c r="M82" s="295"/>
      <c r="N82" s="293" t="str">
        <f t="shared" si="31"/>
        <v/>
      </c>
      <c r="O82" s="260"/>
      <c r="P82" s="266"/>
      <c r="Q82" s="267" t="str">
        <f t="shared" si="10"/>
        <v/>
      </c>
      <c r="R82" s="268"/>
      <c r="S82" s="267" t="str">
        <f t="shared" si="32"/>
        <v/>
      </c>
      <c r="T82" s="260"/>
      <c r="U82" s="268"/>
      <c r="V82" s="267" t="str">
        <f t="shared" si="12"/>
        <v/>
      </c>
      <c r="W82" s="268"/>
      <c r="X82" s="267" t="str">
        <f t="shared" si="33"/>
        <v/>
      </c>
      <c r="Y82" s="260"/>
      <c r="Z82" s="259"/>
      <c r="AA82" s="269"/>
      <c r="AB82" s="269"/>
      <c r="AC82" s="269"/>
      <c r="AD82" s="269"/>
      <c r="AE82" s="269"/>
      <c r="AF82" s="269"/>
      <c r="AG82" s="260"/>
      <c r="AH82" s="17"/>
      <c r="AI82" s="140"/>
      <c r="AK82" s="28" t="str">
        <f t="shared" si="24"/>
        <v/>
      </c>
      <c r="AL82" s="28" t="str">
        <f t="shared" si="25"/>
        <v/>
      </c>
      <c r="AM82" s="28" t="str">
        <f t="shared" si="26"/>
        <v/>
      </c>
      <c r="AN82" s="28">
        <f t="shared" si="14"/>
        <v>0</v>
      </c>
      <c r="AO82" s="28">
        <f t="shared" si="15"/>
        <v>0</v>
      </c>
      <c r="AP82" s="28">
        <f t="shared" si="16"/>
        <v>0</v>
      </c>
      <c r="AQ82" s="28">
        <f t="shared" si="17"/>
        <v>0</v>
      </c>
      <c r="AR82" s="28"/>
      <c r="AS82" s="28"/>
      <c r="AT82" s="28"/>
      <c r="AX82" s="57" t="str">
        <f t="shared" si="20"/>
        <v>canbeinvalid</v>
      </c>
      <c r="AY82" s="28"/>
      <c r="BA82" s="61"/>
      <c r="BB82" s="137" t="str">
        <f t="shared" si="18"/>
        <v/>
      </c>
      <c r="BC82" s="60"/>
      <c r="BD82" s="137" t="str">
        <f t="shared" si="27"/>
        <v/>
      </c>
      <c r="BE82" s="47"/>
      <c r="BN82" s="169"/>
      <c r="BO82" s="169" t="str">
        <f t="shared" si="28"/>
        <v/>
      </c>
      <c r="BP82" s="169"/>
      <c r="BQ82" s="169" t="str">
        <f t="shared" si="29"/>
        <v/>
      </c>
      <c r="BR82" s="169" t="str">
        <f t="shared" si="30"/>
        <v/>
      </c>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row>
    <row r="83" spans="1:158" x14ac:dyDescent="0.2">
      <c r="A83" s="14">
        <f t="shared" ref="A83:A110" si="34">A82+1</f>
        <v>50</v>
      </c>
      <c r="B83" s="259"/>
      <c r="C83" s="260"/>
      <c r="D83" s="261"/>
      <c r="E83" s="262"/>
      <c r="F83" s="263"/>
      <c r="G83" s="264"/>
      <c r="H83" s="261"/>
      <c r="I83" s="265"/>
      <c r="J83" s="265"/>
      <c r="K83" s="292"/>
      <c r="L83" s="293" t="str">
        <f t="shared" si="8"/>
        <v/>
      </c>
      <c r="M83" s="295"/>
      <c r="N83" s="293" t="str">
        <f t="shared" si="31"/>
        <v/>
      </c>
      <c r="O83" s="260"/>
      <c r="P83" s="266"/>
      <c r="Q83" s="267" t="str">
        <f t="shared" si="10"/>
        <v/>
      </c>
      <c r="R83" s="268"/>
      <c r="S83" s="267" t="str">
        <f t="shared" si="32"/>
        <v/>
      </c>
      <c r="T83" s="260"/>
      <c r="U83" s="268"/>
      <c r="V83" s="267" t="str">
        <f t="shared" si="12"/>
        <v/>
      </c>
      <c r="W83" s="268"/>
      <c r="X83" s="267" t="str">
        <f t="shared" si="33"/>
        <v/>
      </c>
      <c r="Y83" s="260"/>
      <c r="Z83" s="259"/>
      <c r="AA83" s="269"/>
      <c r="AB83" s="269"/>
      <c r="AC83" s="269"/>
      <c r="AD83" s="269"/>
      <c r="AE83" s="269"/>
      <c r="AF83" s="269"/>
      <c r="AG83" s="260"/>
      <c r="AH83" s="17"/>
      <c r="AI83" s="140"/>
      <c r="AK83" s="28" t="str">
        <f t="shared" si="24"/>
        <v/>
      </c>
      <c r="AL83" s="28" t="str">
        <f t="shared" si="25"/>
        <v/>
      </c>
      <c r="AM83" s="28" t="str">
        <f t="shared" si="26"/>
        <v/>
      </c>
      <c r="AN83" s="28">
        <f t="shared" si="14"/>
        <v>0</v>
      </c>
      <c r="AO83" s="28">
        <f t="shared" si="15"/>
        <v>0</v>
      </c>
      <c r="AP83" s="28">
        <f t="shared" si="16"/>
        <v>0</v>
      </c>
      <c r="AQ83" s="28">
        <f t="shared" si="17"/>
        <v>0</v>
      </c>
      <c r="AR83" s="28"/>
      <c r="AS83" s="28"/>
      <c r="AT83" s="28"/>
      <c r="AX83" s="57" t="str">
        <f t="shared" si="20"/>
        <v>canbeinvalid</v>
      </c>
      <c r="AY83" s="28"/>
      <c r="BA83" s="61"/>
      <c r="BB83" s="137" t="str">
        <f t="shared" si="18"/>
        <v/>
      </c>
      <c r="BC83" s="60"/>
      <c r="BD83" s="137" t="str">
        <f t="shared" si="27"/>
        <v/>
      </c>
      <c r="BE83" s="47"/>
      <c r="BN83" s="169"/>
      <c r="BO83" s="169" t="str">
        <f t="shared" si="28"/>
        <v/>
      </c>
      <c r="BP83" s="169"/>
      <c r="BQ83" s="169" t="str">
        <f t="shared" si="29"/>
        <v/>
      </c>
      <c r="BR83" s="169" t="str">
        <f t="shared" si="30"/>
        <v/>
      </c>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row>
    <row r="84" spans="1:158" x14ac:dyDescent="0.2">
      <c r="A84" s="14">
        <f t="shared" si="34"/>
        <v>51</v>
      </c>
      <c r="B84" s="259"/>
      <c r="C84" s="260"/>
      <c r="D84" s="261"/>
      <c r="E84" s="262"/>
      <c r="F84" s="263"/>
      <c r="G84" s="264"/>
      <c r="H84" s="261"/>
      <c r="I84" s="265"/>
      <c r="J84" s="265"/>
      <c r="K84" s="292"/>
      <c r="L84" s="293" t="str">
        <f t="shared" si="8"/>
        <v/>
      </c>
      <c r="M84" s="295"/>
      <c r="N84" s="293" t="str">
        <f t="shared" si="31"/>
        <v/>
      </c>
      <c r="O84" s="260"/>
      <c r="P84" s="266"/>
      <c r="Q84" s="267" t="str">
        <f t="shared" si="10"/>
        <v/>
      </c>
      <c r="R84" s="268"/>
      <c r="S84" s="267" t="str">
        <f t="shared" si="32"/>
        <v/>
      </c>
      <c r="T84" s="260"/>
      <c r="U84" s="268"/>
      <c r="V84" s="267" t="str">
        <f t="shared" si="12"/>
        <v/>
      </c>
      <c r="W84" s="268"/>
      <c r="X84" s="267" t="str">
        <f t="shared" si="33"/>
        <v/>
      </c>
      <c r="Y84" s="260"/>
      <c r="Z84" s="259"/>
      <c r="AA84" s="269"/>
      <c r="AB84" s="269"/>
      <c r="AC84" s="269"/>
      <c r="AD84" s="269"/>
      <c r="AE84" s="269"/>
      <c r="AF84" s="269"/>
      <c r="AG84" s="260"/>
      <c r="AH84" s="17"/>
      <c r="AI84" s="140"/>
      <c r="AK84" s="28" t="str">
        <f t="shared" si="24"/>
        <v/>
      </c>
      <c r="AL84" s="28" t="str">
        <f t="shared" si="25"/>
        <v/>
      </c>
      <c r="AM84" s="28" t="str">
        <f t="shared" si="26"/>
        <v/>
      </c>
      <c r="AN84" s="28">
        <f t="shared" si="14"/>
        <v>0</v>
      </c>
      <c r="AO84" s="28">
        <f t="shared" si="15"/>
        <v>0</v>
      </c>
      <c r="AP84" s="28">
        <f t="shared" si="16"/>
        <v>0</v>
      </c>
      <c r="AQ84" s="28">
        <f t="shared" si="17"/>
        <v>0</v>
      </c>
      <c r="AR84" s="28"/>
      <c r="AS84" s="28"/>
      <c r="AT84" s="28"/>
      <c r="AX84" s="57" t="str">
        <f t="shared" si="20"/>
        <v>canbeinvalid</v>
      </c>
      <c r="AY84" s="28"/>
      <c r="BA84" s="61"/>
      <c r="BB84" s="137" t="str">
        <f t="shared" si="18"/>
        <v/>
      </c>
      <c r="BC84" s="60"/>
      <c r="BD84" s="137" t="str">
        <f t="shared" si="27"/>
        <v/>
      </c>
      <c r="BE84" s="47"/>
      <c r="BN84" s="169"/>
      <c r="BO84" s="169" t="str">
        <f t="shared" si="28"/>
        <v/>
      </c>
      <c r="BP84" s="169"/>
      <c r="BQ84" s="169" t="str">
        <f t="shared" si="29"/>
        <v/>
      </c>
      <c r="BR84" s="169" t="str">
        <f t="shared" si="30"/>
        <v/>
      </c>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row>
    <row r="85" spans="1:158" x14ac:dyDescent="0.2">
      <c r="A85" s="14">
        <f t="shared" si="34"/>
        <v>52</v>
      </c>
      <c r="B85" s="259"/>
      <c r="C85" s="260"/>
      <c r="D85" s="261"/>
      <c r="E85" s="262"/>
      <c r="F85" s="263"/>
      <c r="G85" s="264"/>
      <c r="H85" s="261"/>
      <c r="I85" s="265"/>
      <c r="J85" s="265"/>
      <c r="K85" s="292"/>
      <c r="L85" s="293" t="str">
        <f t="shared" si="8"/>
        <v/>
      </c>
      <c r="M85" s="295"/>
      <c r="N85" s="293" t="str">
        <f t="shared" si="31"/>
        <v/>
      </c>
      <c r="O85" s="260"/>
      <c r="P85" s="266"/>
      <c r="Q85" s="267" t="str">
        <f t="shared" si="10"/>
        <v/>
      </c>
      <c r="R85" s="268"/>
      <c r="S85" s="267" t="str">
        <f t="shared" si="32"/>
        <v/>
      </c>
      <c r="T85" s="260"/>
      <c r="U85" s="268"/>
      <c r="V85" s="267" t="str">
        <f t="shared" si="12"/>
        <v/>
      </c>
      <c r="W85" s="268"/>
      <c r="X85" s="267" t="str">
        <f t="shared" si="33"/>
        <v/>
      </c>
      <c r="Y85" s="260"/>
      <c r="Z85" s="259"/>
      <c r="AA85" s="269"/>
      <c r="AB85" s="269"/>
      <c r="AC85" s="269"/>
      <c r="AD85" s="269"/>
      <c r="AE85" s="269"/>
      <c r="AF85" s="269"/>
      <c r="AG85" s="260"/>
      <c r="AH85" s="17"/>
      <c r="AI85" s="140"/>
      <c r="AK85" s="28" t="str">
        <f t="shared" si="24"/>
        <v/>
      </c>
      <c r="AL85" s="28" t="str">
        <f t="shared" si="25"/>
        <v/>
      </c>
      <c r="AM85" s="28" t="str">
        <f t="shared" si="26"/>
        <v/>
      </c>
      <c r="AN85" s="28">
        <f t="shared" si="14"/>
        <v>0</v>
      </c>
      <c r="AO85" s="28">
        <f t="shared" si="15"/>
        <v>0</v>
      </c>
      <c r="AP85" s="28">
        <f t="shared" si="16"/>
        <v>0</v>
      </c>
      <c r="AQ85" s="28">
        <f t="shared" si="17"/>
        <v>0</v>
      </c>
      <c r="AR85" s="28"/>
      <c r="AS85" s="28"/>
      <c r="AT85" s="28"/>
      <c r="AX85" s="57" t="str">
        <f t="shared" si="20"/>
        <v>canbeinvalid</v>
      </c>
      <c r="AY85" s="28"/>
      <c r="BA85" s="61"/>
      <c r="BB85" s="137" t="str">
        <f t="shared" si="18"/>
        <v/>
      </c>
      <c r="BC85" s="60"/>
      <c r="BD85" s="137" t="str">
        <f t="shared" si="27"/>
        <v/>
      </c>
      <c r="BE85" s="47"/>
      <c r="BN85" s="169"/>
      <c r="BO85" s="169" t="str">
        <f t="shared" si="28"/>
        <v/>
      </c>
      <c r="BP85" s="169"/>
      <c r="BQ85" s="169" t="str">
        <f t="shared" si="29"/>
        <v/>
      </c>
      <c r="BR85" s="169" t="str">
        <f t="shared" si="30"/>
        <v/>
      </c>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row>
    <row r="86" spans="1:158" x14ac:dyDescent="0.2">
      <c r="A86" s="14">
        <f t="shared" si="34"/>
        <v>53</v>
      </c>
      <c r="B86" s="259"/>
      <c r="C86" s="260"/>
      <c r="D86" s="261"/>
      <c r="E86" s="262"/>
      <c r="F86" s="263"/>
      <c r="G86" s="264"/>
      <c r="H86" s="261"/>
      <c r="I86" s="265"/>
      <c r="J86" s="265"/>
      <c r="K86" s="292"/>
      <c r="L86" s="293" t="str">
        <f t="shared" si="8"/>
        <v/>
      </c>
      <c r="M86" s="295"/>
      <c r="N86" s="293" t="str">
        <f t="shared" si="31"/>
        <v/>
      </c>
      <c r="O86" s="260"/>
      <c r="P86" s="266"/>
      <c r="Q86" s="267" t="str">
        <f t="shared" si="10"/>
        <v/>
      </c>
      <c r="R86" s="268"/>
      <c r="S86" s="267" t="str">
        <f t="shared" si="32"/>
        <v/>
      </c>
      <c r="T86" s="260"/>
      <c r="U86" s="268"/>
      <c r="V86" s="267" t="str">
        <f t="shared" si="12"/>
        <v/>
      </c>
      <c r="W86" s="268"/>
      <c r="X86" s="267" t="str">
        <f t="shared" si="33"/>
        <v/>
      </c>
      <c r="Y86" s="260"/>
      <c r="Z86" s="259"/>
      <c r="AA86" s="269"/>
      <c r="AB86" s="269"/>
      <c r="AC86" s="269"/>
      <c r="AD86" s="269"/>
      <c r="AE86" s="269"/>
      <c r="AF86" s="269"/>
      <c r="AG86" s="260"/>
      <c r="AH86" s="17"/>
      <c r="AI86" s="140"/>
      <c r="AK86" s="28" t="str">
        <f t="shared" si="24"/>
        <v/>
      </c>
      <c r="AL86" s="28" t="str">
        <f t="shared" si="25"/>
        <v/>
      </c>
      <c r="AM86" s="28" t="str">
        <f t="shared" si="26"/>
        <v/>
      </c>
      <c r="AN86" s="28">
        <f t="shared" si="14"/>
        <v>0</v>
      </c>
      <c r="AO86" s="28">
        <f t="shared" si="15"/>
        <v>0</v>
      </c>
      <c r="AP86" s="28">
        <f t="shared" si="16"/>
        <v>0</v>
      </c>
      <c r="AQ86" s="28">
        <f t="shared" si="17"/>
        <v>0</v>
      </c>
      <c r="AR86" s="28"/>
      <c r="AS86" s="28"/>
      <c r="AT86" s="28"/>
      <c r="AX86" s="57" t="str">
        <f t="shared" si="20"/>
        <v>canbeinvalid</v>
      </c>
      <c r="AY86" s="28"/>
      <c r="BA86" s="61"/>
      <c r="BB86" s="137" t="str">
        <f t="shared" si="18"/>
        <v/>
      </c>
      <c r="BC86" s="60"/>
      <c r="BD86" s="137" t="str">
        <f t="shared" si="27"/>
        <v/>
      </c>
      <c r="BE86" s="47"/>
      <c r="BN86" s="169"/>
      <c r="BO86" s="169" t="str">
        <f t="shared" si="28"/>
        <v/>
      </c>
      <c r="BP86" s="169"/>
      <c r="BQ86" s="169" t="str">
        <f t="shared" si="29"/>
        <v/>
      </c>
      <c r="BR86" s="169" t="str">
        <f t="shared" si="30"/>
        <v/>
      </c>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row>
    <row r="87" spans="1:158" x14ac:dyDescent="0.2">
      <c r="A87" s="14">
        <f t="shared" si="34"/>
        <v>54</v>
      </c>
      <c r="B87" s="259"/>
      <c r="C87" s="260"/>
      <c r="D87" s="261"/>
      <c r="E87" s="262"/>
      <c r="F87" s="263"/>
      <c r="G87" s="264"/>
      <c r="H87" s="261"/>
      <c r="I87" s="265"/>
      <c r="J87" s="265"/>
      <c r="K87" s="292"/>
      <c r="L87" s="293" t="str">
        <f t="shared" si="8"/>
        <v/>
      </c>
      <c r="M87" s="295"/>
      <c r="N87" s="293" t="str">
        <f t="shared" si="31"/>
        <v/>
      </c>
      <c r="O87" s="260"/>
      <c r="P87" s="266"/>
      <c r="Q87" s="267" t="str">
        <f t="shared" si="10"/>
        <v/>
      </c>
      <c r="R87" s="268"/>
      <c r="S87" s="267" t="str">
        <f t="shared" si="32"/>
        <v/>
      </c>
      <c r="T87" s="260"/>
      <c r="U87" s="268"/>
      <c r="V87" s="267" t="str">
        <f t="shared" si="12"/>
        <v/>
      </c>
      <c r="W87" s="268"/>
      <c r="X87" s="267" t="str">
        <f t="shared" si="33"/>
        <v/>
      </c>
      <c r="Y87" s="260"/>
      <c r="Z87" s="259"/>
      <c r="AA87" s="269"/>
      <c r="AB87" s="269"/>
      <c r="AC87" s="269"/>
      <c r="AD87" s="269"/>
      <c r="AE87" s="269"/>
      <c r="AF87" s="269"/>
      <c r="AG87" s="260"/>
      <c r="AH87" s="17"/>
      <c r="AI87" s="140"/>
      <c r="AK87" s="28" t="str">
        <f t="shared" si="24"/>
        <v/>
      </c>
      <c r="AL87" s="28" t="str">
        <f t="shared" si="25"/>
        <v/>
      </c>
      <c r="AM87" s="28" t="str">
        <f t="shared" si="26"/>
        <v/>
      </c>
      <c r="AN87" s="28">
        <f t="shared" si="14"/>
        <v>0</v>
      </c>
      <c r="AO87" s="28">
        <f t="shared" si="15"/>
        <v>0</v>
      </c>
      <c r="AP87" s="28">
        <f t="shared" si="16"/>
        <v>0</v>
      </c>
      <c r="AQ87" s="28">
        <f t="shared" si="17"/>
        <v>0</v>
      </c>
      <c r="AR87" s="28"/>
      <c r="AS87" s="28"/>
      <c r="AT87" s="28"/>
      <c r="AX87" s="57" t="str">
        <f t="shared" si="20"/>
        <v>canbeinvalid</v>
      </c>
      <c r="AY87" s="28"/>
      <c r="BA87" s="61"/>
      <c r="BB87" s="137" t="str">
        <f t="shared" si="18"/>
        <v/>
      </c>
      <c r="BC87" s="60"/>
      <c r="BD87" s="137" t="str">
        <f t="shared" si="27"/>
        <v/>
      </c>
      <c r="BE87" s="47"/>
      <c r="BN87" s="169"/>
      <c r="BO87" s="169" t="str">
        <f t="shared" si="28"/>
        <v/>
      </c>
      <c r="BP87" s="169"/>
      <c r="BQ87" s="169" t="str">
        <f t="shared" si="29"/>
        <v/>
      </c>
      <c r="BR87" s="169" t="str">
        <f t="shared" si="30"/>
        <v/>
      </c>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row>
    <row r="88" spans="1:158" x14ac:dyDescent="0.2">
      <c r="A88" s="14">
        <f t="shared" si="34"/>
        <v>55</v>
      </c>
      <c r="B88" s="259"/>
      <c r="C88" s="260"/>
      <c r="D88" s="261"/>
      <c r="E88" s="262"/>
      <c r="F88" s="263"/>
      <c r="G88" s="264"/>
      <c r="H88" s="261"/>
      <c r="I88" s="265"/>
      <c r="J88" s="265"/>
      <c r="K88" s="292"/>
      <c r="L88" s="293" t="str">
        <f t="shared" si="8"/>
        <v/>
      </c>
      <c r="M88" s="295"/>
      <c r="N88" s="293" t="str">
        <f t="shared" si="31"/>
        <v/>
      </c>
      <c r="O88" s="260"/>
      <c r="P88" s="266"/>
      <c r="Q88" s="267" t="str">
        <f t="shared" si="10"/>
        <v/>
      </c>
      <c r="R88" s="268"/>
      <c r="S88" s="267" t="str">
        <f t="shared" si="32"/>
        <v/>
      </c>
      <c r="T88" s="260"/>
      <c r="U88" s="268"/>
      <c r="V88" s="267" t="str">
        <f t="shared" si="12"/>
        <v/>
      </c>
      <c r="W88" s="268"/>
      <c r="X88" s="267" t="str">
        <f t="shared" si="33"/>
        <v/>
      </c>
      <c r="Y88" s="260"/>
      <c r="Z88" s="259"/>
      <c r="AA88" s="269"/>
      <c r="AB88" s="269"/>
      <c r="AC88" s="269"/>
      <c r="AD88" s="269"/>
      <c r="AE88" s="269"/>
      <c r="AF88" s="269"/>
      <c r="AG88" s="260"/>
      <c r="AH88" s="17"/>
      <c r="AI88" s="140"/>
      <c r="AK88" s="28" t="str">
        <f t="shared" si="24"/>
        <v/>
      </c>
      <c r="AL88" s="28" t="str">
        <f t="shared" si="25"/>
        <v/>
      </c>
      <c r="AM88" s="28" t="str">
        <f t="shared" si="26"/>
        <v/>
      </c>
      <c r="AN88" s="28">
        <f t="shared" si="14"/>
        <v>0</v>
      </c>
      <c r="AO88" s="28">
        <f t="shared" si="15"/>
        <v>0</v>
      </c>
      <c r="AP88" s="28">
        <f t="shared" si="16"/>
        <v>0</v>
      </c>
      <c r="AQ88" s="28">
        <f t="shared" si="17"/>
        <v>0</v>
      </c>
      <c r="AR88" s="28"/>
      <c r="AS88" s="28"/>
      <c r="AT88" s="28"/>
      <c r="AX88" s="57" t="str">
        <f t="shared" si="20"/>
        <v>canbeinvalid</v>
      </c>
      <c r="AY88" s="28"/>
      <c r="BA88" s="61"/>
      <c r="BB88" s="137" t="str">
        <f t="shared" si="18"/>
        <v/>
      </c>
      <c r="BC88" s="60"/>
      <c r="BD88" s="137" t="str">
        <f t="shared" si="27"/>
        <v/>
      </c>
      <c r="BE88" s="47"/>
      <c r="BN88" s="169"/>
      <c r="BO88" s="169" t="str">
        <f t="shared" si="28"/>
        <v/>
      </c>
      <c r="BP88" s="169"/>
      <c r="BQ88" s="169" t="str">
        <f t="shared" si="29"/>
        <v/>
      </c>
      <c r="BR88" s="169" t="str">
        <f t="shared" si="30"/>
        <v/>
      </c>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row>
    <row r="89" spans="1:158" x14ac:dyDescent="0.2">
      <c r="A89" s="14">
        <f t="shared" si="34"/>
        <v>56</v>
      </c>
      <c r="B89" s="259"/>
      <c r="C89" s="260"/>
      <c r="D89" s="261"/>
      <c r="E89" s="262"/>
      <c r="F89" s="263"/>
      <c r="G89" s="264"/>
      <c r="H89" s="261"/>
      <c r="I89" s="265"/>
      <c r="J89" s="265"/>
      <c r="K89" s="292"/>
      <c r="L89" s="293" t="str">
        <f t="shared" si="8"/>
        <v/>
      </c>
      <c r="M89" s="295"/>
      <c r="N89" s="293" t="str">
        <f t="shared" si="31"/>
        <v/>
      </c>
      <c r="O89" s="260"/>
      <c r="P89" s="266"/>
      <c r="Q89" s="267" t="str">
        <f t="shared" si="10"/>
        <v/>
      </c>
      <c r="R89" s="268"/>
      <c r="S89" s="267" t="str">
        <f t="shared" si="32"/>
        <v/>
      </c>
      <c r="T89" s="260"/>
      <c r="U89" s="268"/>
      <c r="V89" s="267" t="str">
        <f t="shared" si="12"/>
        <v/>
      </c>
      <c r="W89" s="268"/>
      <c r="X89" s="267" t="str">
        <f t="shared" si="33"/>
        <v/>
      </c>
      <c r="Y89" s="260"/>
      <c r="Z89" s="259"/>
      <c r="AA89" s="269"/>
      <c r="AB89" s="269"/>
      <c r="AC89" s="269"/>
      <c r="AD89" s="269"/>
      <c r="AE89" s="269"/>
      <c r="AF89" s="269"/>
      <c r="AG89" s="260"/>
      <c r="AH89" s="17"/>
      <c r="AI89" s="140"/>
      <c r="AK89" s="28" t="str">
        <f t="shared" si="24"/>
        <v/>
      </c>
      <c r="AL89" s="28" t="str">
        <f t="shared" si="25"/>
        <v/>
      </c>
      <c r="AM89" s="28" t="str">
        <f t="shared" si="26"/>
        <v/>
      </c>
      <c r="AN89" s="28">
        <f t="shared" si="14"/>
        <v>0</v>
      </c>
      <c r="AO89" s="28">
        <f t="shared" si="15"/>
        <v>0</v>
      </c>
      <c r="AP89" s="28">
        <f t="shared" si="16"/>
        <v>0</v>
      </c>
      <c r="AQ89" s="28">
        <f t="shared" si="17"/>
        <v>0</v>
      </c>
      <c r="AR89" s="28"/>
      <c r="AS89" s="28"/>
      <c r="AT89" s="28"/>
      <c r="AX89" s="57" t="str">
        <f t="shared" si="20"/>
        <v>canbeinvalid</v>
      </c>
      <c r="AY89" s="28"/>
      <c r="BA89" s="61"/>
      <c r="BB89" s="137" t="str">
        <f t="shared" si="18"/>
        <v/>
      </c>
      <c r="BC89" s="60"/>
      <c r="BD89" s="137" t="str">
        <f t="shared" si="27"/>
        <v/>
      </c>
      <c r="BE89" s="47"/>
      <c r="BN89" s="169"/>
      <c r="BO89" s="169" t="str">
        <f t="shared" si="28"/>
        <v/>
      </c>
      <c r="BP89" s="169"/>
      <c r="BQ89" s="169" t="str">
        <f t="shared" si="29"/>
        <v/>
      </c>
      <c r="BR89" s="169" t="str">
        <f t="shared" si="30"/>
        <v/>
      </c>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row>
    <row r="90" spans="1:158" x14ac:dyDescent="0.2">
      <c r="A90" s="14">
        <f t="shared" si="34"/>
        <v>57</v>
      </c>
      <c r="B90" s="259"/>
      <c r="C90" s="260"/>
      <c r="D90" s="261"/>
      <c r="E90" s="262"/>
      <c r="F90" s="263"/>
      <c r="G90" s="264"/>
      <c r="H90" s="261"/>
      <c r="I90" s="265"/>
      <c r="J90" s="265"/>
      <c r="K90" s="292"/>
      <c r="L90" s="293" t="str">
        <f t="shared" si="8"/>
        <v/>
      </c>
      <c r="M90" s="295"/>
      <c r="N90" s="293" t="str">
        <f t="shared" si="31"/>
        <v/>
      </c>
      <c r="O90" s="260"/>
      <c r="P90" s="266"/>
      <c r="Q90" s="267" t="str">
        <f t="shared" si="10"/>
        <v/>
      </c>
      <c r="R90" s="268"/>
      <c r="S90" s="267" t="str">
        <f t="shared" si="32"/>
        <v/>
      </c>
      <c r="T90" s="260"/>
      <c r="U90" s="268"/>
      <c r="V90" s="267" t="str">
        <f t="shared" si="12"/>
        <v/>
      </c>
      <c r="W90" s="268"/>
      <c r="X90" s="267" t="str">
        <f t="shared" si="33"/>
        <v/>
      </c>
      <c r="Y90" s="260"/>
      <c r="Z90" s="259"/>
      <c r="AA90" s="269"/>
      <c r="AB90" s="269"/>
      <c r="AC90" s="269"/>
      <c r="AD90" s="269"/>
      <c r="AE90" s="269"/>
      <c r="AF90" s="269"/>
      <c r="AG90" s="260"/>
      <c r="AH90" s="17"/>
      <c r="AI90" s="140"/>
      <c r="AK90" s="28" t="str">
        <f t="shared" si="24"/>
        <v/>
      </c>
      <c r="AL90" s="28" t="str">
        <f t="shared" si="25"/>
        <v/>
      </c>
      <c r="AM90" s="28" t="str">
        <f t="shared" si="26"/>
        <v/>
      </c>
      <c r="AN90" s="28">
        <f t="shared" si="14"/>
        <v>0</v>
      </c>
      <c r="AO90" s="28">
        <f t="shared" si="15"/>
        <v>0</v>
      </c>
      <c r="AP90" s="28">
        <f t="shared" si="16"/>
        <v>0</v>
      </c>
      <c r="AQ90" s="28">
        <f t="shared" si="17"/>
        <v>0</v>
      </c>
      <c r="AR90" s="28"/>
      <c r="AS90" s="28"/>
      <c r="AT90" s="28"/>
      <c r="AX90" s="57" t="str">
        <f t="shared" si="20"/>
        <v>canbeinvalid</v>
      </c>
      <c r="AY90" s="28"/>
      <c r="BA90" s="61"/>
      <c r="BB90" s="137" t="str">
        <f t="shared" si="18"/>
        <v/>
      </c>
      <c r="BC90" s="60"/>
      <c r="BD90" s="137" t="str">
        <f t="shared" si="27"/>
        <v/>
      </c>
      <c r="BE90" s="47"/>
      <c r="BN90" s="169"/>
      <c r="BO90" s="169" t="str">
        <f t="shared" si="28"/>
        <v/>
      </c>
      <c r="BP90" s="169"/>
      <c r="BQ90" s="169" t="str">
        <f t="shared" si="29"/>
        <v/>
      </c>
      <c r="BR90" s="169" t="str">
        <f t="shared" si="30"/>
        <v/>
      </c>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row>
    <row r="91" spans="1:158" x14ac:dyDescent="0.2">
      <c r="A91" s="14">
        <f t="shared" si="34"/>
        <v>58</v>
      </c>
      <c r="B91" s="259"/>
      <c r="C91" s="260"/>
      <c r="D91" s="261"/>
      <c r="E91" s="262"/>
      <c r="F91" s="263"/>
      <c r="G91" s="264"/>
      <c r="H91" s="261"/>
      <c r="I91" s="265"/>
      <c r="J91" s="265"/>
      <c r="K91" s="292"/>
      <c r="L91" s="293" t="str">
        <f t="shared" si="8"/>
        <v/>
      </c>
      <c r="M91" s="295"/>
      <c r="N91" s="293" t="str">
        <f t="shared" si="31"/>
        <v/>
      </c>
      <c r="O91" s="260"/>
      <c r="P91" s="266"/>
      <c r="Q91" s="267" t="str">
        <f t="shared" si="10"/>
        <v/>
      </c>
      <c r="R91" s="268"/>
      <c r="S91" s="267" t="str">
        <f t="shared" si="32"/>
        <v/>
      </c>
      <c r="T91" s="260"/>
      <c r="U91" s="268"/>
      <c r="V91" s="267" t="str">
        <f t="shared" si="12"/>
        <v/>
      </c>
      <c r="W91" s="268"/>
      <c r="X91" s="267" t="str">
        <f t="shared" si="33"/>
        <v/>
      </c>
      <c r="Y91" s="260"/>
      <c r="Z91" s="259"/>
      <c r="AA91" s="269"/>
      <c r="AB91" s="269"/>
      <c r="AC91" s="269"/>
      <c r="AD91" s="269"/>
      <c r="AE91" s="269"/>
      <c r="AF91" s="269"/>
      <c r="AG91" s="260"/>
      <c r="AH91" s="17"/>
      <c r="AI91" s="140"/>
      <c r="AK91" s="28" t="str">
        <f t="shared" si="24"/>
        <v/>
      </c>
      <c r="AL91" s="28" t="str">
        <f t="shared" si="25"/>
        <v/>
      </c>
      <c r="AM91" s="28" t="str">
        <f t="shared" si="26"/>
        <v/>
      </c>
      <c r="AN91" s="28">
        <f t="shared" si="14"/>
        <v>0</v>
      </c>
      <c r="AO91" s="28">
        <f t="shared" si="15"/>
        <v>0</v>
      </c>
      <c r="AP91" s="28">
        <f t="shared" si="16"/>
        <v>0</v>
      </c>
      <c r="AQ91" s="28">
        <f t="shared" si="17"/>
        <v>0</v>
      </c>
      <c r="AR91" s="28"/>
      <c r="AS91" s="28"/>
      <c r="AT91" s="28"/>
      <c r="AX91" s="57" t="str">
        <f t="shared" si="20"/>
        <v>canbeinvalid</v>
      </c>
      <c r="AY91" s="28"/>
      <c r="BA91" s="61"/>
      <c r="BB91" s="137" t="str">
        <f t="shared" si="18"/>
        <v/>
      </c>
      <c r="BC91" s="60"/>
      <c r="BD91" s="137" t="str">
        <f t="shared" si="27"/>
        <v/>
      </c>
      <c r="BE91" s="47"/>
      <c r="BN91" s="169"/>
      <c r="BO91" s="169" t="str">
        <f t="shared" si="28"/>
        <v/>
      </c>
      <c r="BP91" s="169"/>
      <c r="BQ91" s="169" t="str">
        <f t="shared" si="29"/>
        <v/>
      </c>
      <c r="BR91" s="169" t="str">
        <f t="shared" si="30"/>
        <v/>
      </c>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row>
    <row r="92" spans="1:158" x14ac:dyDescent="0.2">
      <c r="A92" s="14">
        <f t="shared" si="34"/>
        <v>59</v>
      </c>
      <c r="B92" s="259"/>
      <c r="C92" s="260"/>
      <c r="D92" s="261"/>
      <c r="E92" s="262"/>
      <c r="F92" s="263"/>
      <c r="G92" s="264"/>
      <c r="H92" s="261"/>
      <c r="I92" s="265"/>
      <c r="J92" s="265"/>
      <c r="K92" s="292"/>
      <c r="L92" s="293" t="str">
        <f t="shared" si="8"/>
        <v/>
      </c>
      <c r="M92" s="295"/>
      <c r="N92" s="293" t="str">
        <f t="shared" si="31"/>
        <v/>
      </c>
      <c r="O92" s="260"/>
      <c r="P92" s="266"/>
      <c r="Q92" s="267" t="str">
        <f t="shared" si="10"/>
        <v/>
      </c>
      <c r="R92" s="268"/>
      <c r="S92" s="267" t="str">
        <f t="shared" si="32"/>
        <v/>
      </c>
      <c r="T92" s="260"/>
      <c r="U92" s="268"/>
      <c r="V92" s="267" t="str">
        <f t="shared" si="12"/>
        <v/>
      </c>
      <c r="W92" s="268"/>
      <c r="X92" s="267" t="str">
        <f t="shared" si="33"/>
        <v/>
      </c>
      <c r="Y92" s="260"/>
      <c r="Z92" s="259"/>
      <c r="AA92" s="269"/>
      <c r="AB92" s="269"/>
      <c r="AC92" s="269"/>
      <c r="AD92" s="269"/>
      <c r="AE92" s="269"/>
      <c r="AF92" s="269"/>
      <c r="AG92" s="260"/>
      <c r="AH92" s="17"/>
      <c r="AI92" s="140"/>
      <c r="AK92" s="28" t="str">
        <f t="shared" si="24"/>
        <v/>
      </c>
      <c r="AL92" s="28" t="str">
        <f t="shared" si="25"/>
        <v/>
      </c>
      <c r="AM92" s="28" t="str">
        <f t="shared" si="26"/>
        <v/>
      </c>
      <c r="AN92" s="28">
        <f t="shared" si="14"/>
        <v>0</v>
      </c>
      <c r="AO92" s="28">
        <f t="shared" si="15"/>
        <v>0</v>
      </c>
      <c r="AP92" s="28">
        <f t="shared" si="16"/>
        <v>0</v>
      </c>
      <c r="AQ92" s="28">
        <f t="shared" si="17"/>
        <v>0</v>
      </c>
      <c r="AR92" s="28"/>
      <c r="AS92" s="28"/>
      <c r="AT92" s="28"/>
      <c r="AX92" s="57" t="str">
        <f t="shared" si="20"/>
        <v>canbeinvalid</v>
      </c>
      <c r="AY92" s="28"/>
      <c r="BA92" s="61"/>
      <c r="BB92" s="137" t="str">
        <f t="shared" si="18"/>
        <v/>
      </c>
      <c r="BC92" s="60"/>
      <c r="BD92" s="137" t="str">
        <f t="shared" si="27"/>
        <v/>
      </c>
      <c r="BE92" s="47"/>
      <c r="BN92" s="169"/>
      <c r="BO92" s="169" t="str">
        <f t="shared" si="28"/>
        <v/>
      </c>
      <c r="BP92" s="169"/>
      <c r="BQ92" s="169" t="str">
        <f t="shared" si="29"/>
        <v/>
      </c>
      <c r="BR92" s="169" t="str">
        <f t="shared" si="30"/>
        <v/>
      </c>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row>
    <row r="93" spans="1:158" x14ac:dyDescent="0.2">
      <c r="A93" s="14">
        <f t="shared" si="34"/>
        <v>60</v>
      </c>
      <c r="B93" s="259"/>
      <c r="C93" s="260"/>
      <c r="D93" s="261"/>
      <c r="E93" s="262"/>
      <c r="F93" s="263"/>
      <c r="G93" s="264"/>
      <c r="H93" s="261"/>
      <c r="I93" s="265"/>
      <c r="J93" s="265"/>
      <c r="K93" s="292"/>
      <c r="L93" s="293" t="str">
        <f t="shared" si="8"/>
        <v/>
      </c>
      <c r="M93" s="295"/>
      <c r="N93" s="293" t="str">
        <f t="shared" si="31"/>
        <v/>
      </c>
      <c r="O93" s="260"/>
      <c r="P93" s="266"/>
      <c r="Q93" s="267" t="str">
        <f t="shared" si="10"/>
        <v/>
      </c>
      <c r="R93" s="268"/>
      <c r="S93" s="267" t="str">
        <f t="shared" si="32"/>
        <v/>
      </c>
      <c r="T93" s="260"/>
      <c r="U93" s="268"/>
      <c r="V93" s="267" t="str">
        <f t="shared" si="12"/>
        <v/>
      </c>
      <c r="W93" s="268"/>
      <c r="X93" s="267" t="str">
        <f t="shared" si="33"/>
        <v/>
      </c>
      <c r="Y93" s="260"/>
      <c r="Z93" s="259"/>
      <c r="AA93" s="269"/>
      <c r="AB93" s="269"/>
      <c r="AC93" s="269"/>
      <c r="AD93" s="269"/>
      <c r="AE93" s="269"/>
      <c r="AF93" s="269"/>
      <c r="AG93" s="260"/>
      <c r="AH93" s="17"/>
      <c r="AI93" s="140"/>
      <c r="AK93" s="28" t="str">
        <f t="shared" si="24"/>
        <v/>
      </c>
      <c r="AL93" s="28" t="str">
        <f t="shared" si="25"/>
        <v/>
      </c>
      <c r="AM93" s="28" t="str">
        <f t="shared" si="26"/>
        <v/>
      </c>
      <c r="AN93" s="28">
        <f t="shared" si="14"/>
        <v>0</v>
      </c>
      <c r="AO93" s="28">
        <f t="shared" si="15"/>
        <v>0</v>
      </c>
      <c r="AP93" s="28">
        <f t="shared" si="16"/>
        <v>0</v>
      </c>
      <c r="AQ93" s="28">
        <f t="shared" si="17"/>
        <v>0</v>
      </c>
      <c r="AR93" s="28"/>
      <c r="AS93" s="28"/>
      <c r="AT93" s="28"/>
      <c r="AX93" s="57" t="str">
        <f t="shared" si="20"/>
        <v>canbeinvalid</v>
      </c>
      <c r="AY93" s="28"/>
      <c r="BA93" s="61"/>
      <c r="BB93" s="137" t="str">
        <f t="shared" si="18"/>
        <v/>
      </c>
      <c r="BC93" s="60"/>
      <c r="BD93" s="137" t="str">
        <f t="shared" si="27"/>
        <v/>
      </c>
      <c r="BE93" s="47"/>
      <c r="BN93" s="169"/>
      <c r="BO93" s="169" t="str">
        <f t="shared" si="28"/>
        <v/>
      </c>
      <c r="BP93" s="169"/>
      <c r="BQ93" s="169" t="str">
        <f t="shared" si="29"/>
        <v/>
      </c>
      <c r="BR93" s="169" t="str">
        <f t="shared" si="30"/>
        <v/>
      </c>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row>
    <row r="94" spans="1:158" x14ac:dyDescent="0.2">
      <c r="A94" s="14">
        <f t="shared" si="34"/>
        <v>61</v>
      </c>
      <c r="B94" s="259"/>
      <c r="C94" s="260"/>
      <c r="D94" s="261"/>
      <c r="E94" s="262"/>
      <c r="F94" s="263"/>
      <c r="G94" s="264"/>
      <c r="H94" s="261"/>
      <c r="I94" s="265"/>
      <c r="J94" s="265"/>
      <c r="K94" s="292"/>
      <c r="L94" s="293" t="str">
        <f t="shared" si="8"/>
        <v/>
      </c>
      <c r="M94" s="294"/>
      <c r="N94" s="293" t="str">
        <f>IF(AND(M94&lt;&gt;"",M$29&lt;&gt;""),IF(N$29="Additive",ROUND(M94+M$29,2),ROUND(M94*M$29,2)),"")</f>
        <v/>
      </c>
      <c r="O94" s="260"/>
      <c r="P94" s="266"/>
      <c r="Q94" s="267" t="str">
        <f t="shared" si="10"/>
        <v/>
      </c>
      <c r="R94" s="268"/>
      <c r="S94" s="267" t="str">
        <f>IF(AND(R94&lt;&gt;"",R$29&lt;&gt;""),IF(S$29="Additive",ROUND(R94+R$29,3),ROUND(R94*R$29,3)),"")</f>
        <v/>
      </c>
      <c r="T94" s="260"/>
      <c r="U94" s="268"/>
      <c r="V94" s="267" t="str">
        <f t="shared" si="12"/>
        <v/>
      </c>
      <c r="W94" s="268"/>
      <c r="X94" s="267" t="str">
        <f>IF(AND(W94&lt;&gt;"",W$29&lt;&gt;""),IF(X$29="Additive",ROUND(W94+W$29,2),ROUND(W94*W$29,2)),"")</f>
        <v/>
      </c>
      <c r="Y94" s="260"/>
      <c r="Z94" s="259"/>
      <c r="AA94" s="269"/>
      <c r="AB94" s="269"/>
      <c r="AC94" s="269"/>
      <c r="AD94" s="269"/>
      <c r="AE94" s="269"/>
      <c r="AF94" s="269"/>
      <c r="AG94" s="260"/>
      <c r="AH94" s="17"/>
      <c r="AI94" s="140"/>
      <c r="AK94" s="28" t="str">
        <f t="shared" si="24"/>
        <v/>
      </c>
      <c r="AL94" s="28" t="str">
        <f t="shared" si="25"/>
        <v/>
      </c>
      <c r="AM94" s="28" t="str">
        <f t="shared" si="26"/>
        <v/>
      </c>
      <c r="AN94" s="28">
        <f t="shared" si="14"/>
        <v>0</v>
      </c>
      <c r="AO94" s="28">
        <f t="shared" si="15"/>
        <v>0</v>
      </c>
      <c r="AP94" s="28">
        <f t="shared" si="16"/>
        <v>0</v>
      </c>
      <c r="AQ94" s="28">
        <f t="shared" si="17"/>
        <v>0</v>
      </c>
      <c r="AR94" s="28"/>
      <c r="AS94" s="28"/>
      <c r="AT94" s="28"/>
      <c r="AX94" s="57" t="str">
        <f t="shared" si="20"/>
        <v>canbeinvalid</v>
      </c>
      <c r="AY94" s="28"/>
      <c r="BA94" s="61"/>
      <c r="BB94" s="137" t="str">
        <f t="shared" si="18"/>
        <v/>
      </c>
      <c r="BC94" s="60"/>
      <c r="BD94" s="137" t="str">
        <f t="shared" si="27"/>
        <v/>
      </c>
      <c r="BE94" s="47"/>
      <c r="BN94" s="169"/>
      <c r="BO94" s="169" t="str">
        <f t="shared" si="28"/>
        <v/>
      </c>
      <c r="BP94" s="169"/>
      <c r="BQ94" s="169" t="str">
        <f t="shared" si="29"/>
        <v/>
      </c>
      <c r="BR94" s="169" t="str">
        <f t="shared" si="30"/>
        <v/>
      </c>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row>
    <row r="95" spans="1:158" x14ac:dyDescent="0.2">
      <c r="A95" s="14">
        <f t="shared" si="34"/>
        <v>62</v>
      </c>
      <c r="B95" s="259"/>
      <c r="C95" s="260"/>
      <c r="D95" s="261"/>
      <c r="E95" s="262"/>
      <c r="F95" s="263"/>
      <c r="G95" s="264"/>
      <c r="H95" s="261"/>
      <c r="I95" s="265"/>
      <c r="J95" s="265"/>
      <c r="K95" s="292"/>
      <c r="L95" s="293" t="str">
        <f t="shared" si="8"/>
        <v/>
      </c>
      <c r="M95" s="294"/>
      <c r="N95" s="293" t="str">
        <f t="shared" ref="N95:N113" si="35">IF(AND(M95&lt;&gt;"",M$29&lt;&gt;""),IF(N$29="Additive",ROUND(M95+M$29,2),ROUND(M95*M$29,2)),"")</f>
        <v/>
      </c>
      <c r="O95" s="260"/>
      <c r="P95" s="266"/>
      <c r="Q95" s="267" t="str">
        <f t="shared" si="10"/>
        <v/>
      </c>
      <c r="R95" s="268"/>
      <c r="S95" s="267" t="str">
        <f t="shared" ref="S95:S113" si="36">IF(AND(R95&lt;&gt;"",R$29&lt;&gt;""),IF(S$29="Additive",ROUND(R95+R$29,3),ROUND(R95*R$29,3)),"")</f>
        <v/>
      </c>
      <c r="T95" s="260"/>
      <c r="U95" s="268"/>
      <c r="V95" s="267" t="str">
        <f t="shared" si="12"/>
        <v/>
      </c>
      <c r="W95" s="268"/>
      <c r="X95" s="267" t="str">
        <f t="shared" ref="X95:X113" si="37">IF(AND(W95&lt;&gt;"",W$29&lt;&gt;""),IF(X$29="Additive",ROUND(W95+W$29,2),ROUND(W95*W$29,2)),"")</f>
        <v/>
      </c>
      <c r="Y95" s="260"/>
      <c r="Z95" s="259"/>
      <c r="AA95" s="269"/>
      <c r="AB95" s="269"/>
      <c r="AC95" s="269"/>
      <c r="AD95" s="269"/>
      <c r="AE95" s="269"/>
      <c r="AF95" s="269"/>
      <c r="AG95" s="260"/>
      <c r="AH95" s="17"/>
      <c r="AI95" s="140"/>
      <c r="AK95" s="28" t="str">
        <f t="shared" si="24"/>
        <v/>
      </c>
      <c r="AL95" s="28" t="str">
        <f t="shared" si="25"/>
        <v/>
      </c>
      <c r="AM95" s="28" t="str">
        <f t="shared" si="26"/>
        <v/>
      </c>
      <c r="AN95" s="28">
        <f t="shared" si="14"/>
        <v>0</v>
      </c>
      <c r="AO95" s="28">
        <f t="shared" si="15"/>
        <v>0</v>
      </c>
      <c r="AP95" s="28">
        <f t="shared" si="16"/>
        <v>0</v>
      </c>
      <c r="AQ95" s="28">
        <f t="shared" si="17"/>
        <v>0</v>
      </c>
      <c r="AR95" s="28"/>
      <c r="AS95" s="28"/>
      <c r="AT95" s="28"/>
      <c r="AX95" s="57" t="str">
        <f t="shared" si="20"/>
        <v>canbeinvalid</v>
      </c>
      <c r="AY95" s="28"/>
      <c r="BA95" s="61"/>
      <c r="BB95" s="137" t="str">
        <f t="shared" si="18"/>
        <v/>
      </c>
      <c r="BC95" s="60"/>
      <c r="BD95" s="137" t="str">
        <f t="shared" si="27"/>
        <v/>
      </c>
      <c r="BE95" s="47"/>
      <c r="BN95" s="169"/>
      <c r="BO95" s="169" t="str">
        <f t="shared" si="28"/>
        <v/>
      </c>
      <c r="BP95" s="169"/>
      <c r="BQ95" s="169" t="str">
        <f t="shared" si="29"/>
        <v/>
      </c>
      <c r="BR95" s="169" t="str">
        <f t="shared" si="30"/>
        <v/>
      </c>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row>
    <row r="96" spans="1:158" x14ac:dyDescent="0.2">
      <c r="A96" s="14">
        <f t="shared" si="34"/>
        <v>63</v>
      </c>
      <c r="B96" s="259"/>
      <c r="C96" s="260"/>
      <c r="D96" s="261"/>
      <c r="E96" s="262"/>
      <c r="F96" s="263"/>
      <c r="G96" s="264"/>
      <c r="H96" s="261"/>
      <c r="I96" s="265"/>
      <c r="J96" s="265"/>
      <c r="K96" s="292"/>
      <c r="L96" s="293" t="str">
        <f t="shared" si="8"/>
        <v/>
      </c>
      <c r="M96" s="294"/>
      <c r="N96" s="293" t="str">
        <f t="shared" si="35"/>
        <v/>
      </c>
      <c r="O96" s="260"/>
      <c r="P96" s="266"/>
      <c r="Q96" s="267" t="str">
        <f t="shared" si="10"/>
        <v/>
      </c>
      <c r="R96" s="268"/>
      <c r="S96" s="267" t="str">
        <f t="shared" si="36"/>
        <v/>
      </c>
      <c r="T96" s="260"/>
      <c r="U96" s="268"/>
      <c r="V96" s="267" t="str">
        <f t="shared" si="12"/>
        <v/>
      </c>
      <c r="W96" s="268"/>
      <c r="X96" s="267" t="str">
        <f t="shared" si="37"/>
        <v/>
      </c>
      <c r="Y96" s="260"/>
      <c r="Z96" s="259"/>
      <c r="AA96" s="269"/>
      <c r="AB96" s="269"/>
      <c r="AC96" s="269"/>
      <c r="AD96" s="269"/>
      <c r="AE96" s="269"/>
      <c r="AF96" s="269"/>
      <c r="AG96" s="260"/>
      <c r="AH96" s="17"/>
      <c r="AI96" s="140"/>
      <c r="AK96" s="28" t="str">
        <f t="shared" si="24"/>
        <v/>
      </c>
      <c r="AL96" s="28" t="str">
        <f t="shared" si="25"/>
        <v/>
      </c>
      <c r="AM96" s="28" t="str">
        <f t="shared" si="26"/>
        <v/>
      </c>
      <c r="AN96" s="28">
        <f t="shared" si="14"/>
        <v>0</v>
      </c>
      <c r="AO96" s="28">
        <f t="shared" si="15"/>
        <v>0</v>
      </c>
      <c r="AP96" s="28">
        <f t="shared" si="16"/>
        <v>0</v>
      </c>
      <c r="AQ96" s="28">
        <f t="shared" si="17"/>
        <v>0</v>
      </c>
      <c r="AR96" s="28"/>
      <c r="AS96" s="28"/>
      <c r="AT96" s="28"/>
      <c r="AX96" s="57" t="str">
        <f t="shared" si="20"/>
        <v>canbeinvalid</v>
      </c>
      <c r="AY96" s="28"/>
      <c r="BA96" s="61"/>
      <c r="BB96" s="137" t="str">
        <f t="shared" si="18"/>
        <v/>
      </c>
      <c r="BC96" s="60"/>
      <c r="BD96" s="137" t="str">
        <f t="shared" si="27"/>
        <v/>
      </c>
      <c r="BE96" s="47"/>
      <c r="BN96" s="169"/>
      <c r="BO96" s="169" t="str">
        <f t="shared" si="28"/>
        <v/>
      </c>
      <c r="BP96" s="169"/>
      <c r="BQ96" s="169" t="str">
        <f t="shared" si="29"/>
        <v/>
      </c>
      <c r="BR96" s="169" t="str">
        <f t="shared" si="30"/>
        <v/>
      </c>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row>
    <row r="97" spans="1:158" x14ac:dyDescent="0.2">
      <c r="A97" s="14">
        <f t="shared" si="34"/>
        <v>64</v>
      </c>
      <c r="B97" s="259"/>
      <c r="C97" s="260"/>
      <c r="D97" s="261"/>
      <c r="E97" s="262"/>
      <c r="F97" s="263"/>
      <c r="G97" s="264"/>
      <c r="H97" s="261"/>
      <c r="I97" s="265"/>
      <c r="J97" s="265"/>
      <c r="K97" s="292"/>
      <c r="L97" s="293" t="str">
        <f t="shared" si="8"/>
        <v/>
      </c>
      <c r="M97" s="294"/>
      <c r="N97" s="293" t="str">
        <f t="shared" si="35"/>
        <v/>
      </c>
      <c r="O97" s="260"/>
      <c r="P97" s="266"/>
      <c r="Q97" s="267" t="str">
        <f t="shared" si="10"/>
        <v/>
      </c>
      <c r="R97" s="268"/>
      <c r="S97" s="267" t="str">
        <f t="shared" si="36"/>
        <v/>
      </c>
      <c r="T97" s="260"/>
      <c r="U97" s="268"/>
      <c r="V97" s="267" t="str">
        <f t="shared" si="12"/>
        <v/>
      </c>
      <c r="W97" s="268"/>
      <c r="X97" s="267" t="str">
        <f t="shared" si="37"/>
        <v/>
      </c>
      <c r="Y97" s="260"/>
      <c r="Z97" s="259"/>
      <c r="AA97" s="269"/>
      <c r="AB97" s="269"/>
      <c r="AC97" s="269"/>
      <c r="AD97" s="269"/>
      <c r="AE97" s="269"/>
      <c r="AF97" s="269"/>
      <c r="AG97" s="260"/>
      <c r="AH97" s="17"/>
      <c r="AI97" s="140"/>
      <c r="AK97" s="28" t="str">
        <f t="shared" si="24"/>
        <v/>
      </c>
      <c r="AL97" s="28" t="str">
        <f t="shared" si="25"/>
        <v/>
      </c>
      <c r="AM97" s="28" t="str">
        <f t="shared" si="26"/>
        <v/>
      </c>
      <c r="AN97" s="28">
        <f t="shared" si="14"/>
        <v>0</v>
      </c>
      <c r="AO97" s="28">
        <f t="shared" si="15"/>
        <v>0</v>
      </c>
      <c r="AP97" s="28">
        <f t="shared" si="16"/>
        <v>0</v>
      </c>
      <c r="AQ97" s="28">
        <f t="shared" si="17"/>
        <v>0</v>
      </c>
      <c r="AR97" s="28"/>
      <c r="AS97" s="28"/>
      <c r="AT97" s="28"/>
      <c r="AX97" s="57" t="str">
        <f t="shared" si="20"/>
        <v>canbeinvalid</v>
      </c>
      <c r="AY97" s="28"/>
      <c r="BA97" s="61"/>
      <c r="BB97" s="137" t="str">
        <f t="shared" si="18"/>
        <v/>
      </c>
      <c r="BC97" s="60"/>
      <c r="BD97" s="137" t="str">
        <f t="shared" si="27"/>
        <v/>
      </c>
      <c r="BE97" s="47"/>
      <c r="BN97" s="169"/>
      <c r="BO97" s="169" t="str">
        <f t="shared" si="28"/>
        <v/>
      </c>
      <c r="BP97" s="169"/>
      <c r="BQ97" s="169" t="str">
        <f t="shared" si="29"/>
        <v/>
      </c>
      <c r="BR97" s="169" t="str">
        <f t="shared" si="30"/>
        <v/>
      </c>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row>
    <row r="98" spans="1:158" x14ac:dyDescent="0.2">
      <c r="A98" s="14">
        <f t="shared" si="34"/>
        <v>65</v>
      </c>
      <c r="B98" s="259"/>
      <c r="C98" s="260"/>
      <c r="D98" s="261"/>
      <c r="E98" s="262"/>
      <c r="F98" s="263"/>
      <c r="G98" s="264"/>
      <c r="H98" s="261"/>
      <c r="I98" s="265"/>
      <c r="J98" s="265"/>
      <c r="K98" s="292"/>
      <c r="L98" s="293" t="str">
        <f t="shared" si="8"/>
        <v/>
      </c>
      <c r="M98" s="294"/>
      <c r="N98" s="293" t="str">
        <f t="shared" si="35"/>
        <v/>
      </c>
      <c r="O98" s="260"/>
      <c r="P98" s="266"/>
      <c r="Q98" s="267" t="str">
        <f t="shared" si="10"/>
        <v/>
      </c>
      <c r="R98" s="268"/>
      <c r="S98" s="267" t="str">
        <f t="shared" si="36"/>
        <v/>
      </c>
      <c r="T98" s="260"/>
      <c r="U98" s="268"/>
      <c r="V98" s="267" t="str">
        <f t="shared" si="12"/>
        <v/>
      </c>
      <c r="W98" s="268"/>
      <c r="X98" s="267" t="str">
        <f t="shared" si="37"/>
        <v/>
      </c>
      <c r="Y98" s="260"/>
      <c r="Z98" s="259"/>
      <c r="AA98" s="269"/>
      <c r="AB98" s="269"/>
      <c r="AC98" s="269"/>
      <c r="AD98" s="269"/>
      <c r="AE98" s="269"/>
      <c r="AF98" s="269"/>
      <c r="AG98" s="260"/>
      <c r="AH98" s="17"/>
      <c r="AI98" s="140"/>
      <c r="AK98" s="28" t="str">
        <f t="shared" ref="AK98:AK123" si="38">IF(D98&lt;&gt;"",YEAR(D98),"")</f>
        <v/>
      </c>
      <c r="AL98" s="28" t="str">
        <f t="shared" ref="AL98:AL123" si="39">IF(D98&lt;&gt;"",MONTH(D98),"")</f>
        <v/>
      </c>
      <c r="AM98" s="28" t="str">
        <f t="shared" ref="AM98:AM123" si="40">IF(D98&lt;&gt;"",DAY(D98),"")</f>
        <v/>
      </c>
      <c r="AN98" s="28">
        <f t="shared" si="14"/>
        <v>0</v>
      </c>
      <c r="AO98" s="28">
        <f t="shared" si="15"/>
        <v>0</v>
      </c>
      <c r="AP98" s="28">
        <f t="shared" si="16"/>
        <v>0</v>
      </c>
      <c r="AQ98" s="28">
        <f t="shared" si="17"/>
        <v>0</v>
      </c>
      <c r="AR98" s="28"/>
      <c r="AS98" s="28"/>
      <c r="AT98" s="28"/>
      <c r="AX98" s="57" t="str">
        <f t="shared" si="20"/>
        <v>canbeinvalid</v>
      </c>
      <c r="AY98" s="28"/>
      <c r="BA98" s="61"/>
      <c r="BB98" s="137" t="str">
        <f t="shared" si="18"/>
        <v/>
      </c>
      <c r="BC98" s="60"/>
      <c r="BD98" s="137" t="str">
        <f t="shared" ref="BD98:BD123" si="41">IF(AND(BC98&lt;&gt;"",BC$29&lt;&gt;""),IF(BD$29="Additive",ROUND(BC98+BC$29,2),ROUND(BC98*BC$29,2)),"")</f>
        <v/>
      </c>
      <c r="BE98" s="47"/>
      <c r="BN98" s="169"/>
      <c r="BO98" s="169" t="str">
        <f t="shared" ref="BO98:BO123" si="42">IF($C98="final",$N98,"")</f>
        <v/>
      </c>
      <c r="BP98" s="169"/>
      <c r="BQ98" s="169" t="str">
        <f t="shared" ref="BQ98:BQ123" si="43">IF($C98="final",$S98,"")</f>
        <v/>
      </c>
      <c r="BR98" s="169" t="str">
        <f t="shared" ref="BR98:BR123" si="44">IF($C98="final",$X98,"")</f>
        <v/>
      </c>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row>
    <row r="99" spans="1:158" x14ac:dyDescent="0.2">
      <c r="A99" s="14">
        <f t="shared" si="34"/>
        <v>66</v>
      </c>
      <c r="B99" s="259"/>
      <c r="C99" s="260"/>
      <c r="D99" s="261"/>
      <c r="E99" s="262"/>
      <c r="F99" s="263"/>
      <c r="G99" s="264"/>
      <c r="H99" s="261"/>
      <c r="I99" s="265"/>
      <c r="J99" s="265"/>
      <c r="K99" s="292"/>
      <c r="L99" s="293" t="str">
        <f t="shared" ref="L99:L123" si="45">IF(K99&lt;&gt;"",K99,"")</f>
        <v/>
      </c>
      <c r="M99" s="294"/>
      <c r="N99" s="293" t="str">
        <f t="shared" si="35"/>
        <v/>
      </c>
      <c r="O99" s="260"/>
      <c r="P99" s="266"/>
      <c r="Q99" s="267" t="str">
        <f t="shared" ref="Q99:Q123" si="46">IF(P99&lt;&gt;"",P99,"")</f>
        <v/>
      </c>
      <c r="R99" s="268"/>
      <c r="S99" s="267" t="str">
        <f t="shared" si="36"/>
        <v/>
      </c>
      <c r="T99" s="260"/>
      <c r="U99" s="268"/>
      <c r="V99" s="267" t="str">
        <f t="shared" ref="V99:V123" si="47">IF(U99&lt;&gt;"",U99,"")</f>
        <v/>
      </c>
      <c r="W99" s="268"/>
      <c r="X99" s="267" t="str">
        <f t="shared" si="37"/>
        <v/>
      </c>
      <c r="Y99" s="260"/>
      <c r="Z99" s="259"/>
      <c r="AA99" s="269"/>
      <c r="AB99" s="269"/>
      <c r="AC99" s="269"/>
      <c r="AD99" s="269"/>
      <c r="AE99" s="269"/>
      <c r="AF99" s="269"/>
      <c r="AG99" s="260"/>
      <c r="AH99" s="17"/>
      <c r="AI99" s="140"/>
      <c r="AK99" s="28" t="str">
        <f t="shared" si="38"/>
        <v/>
      </c>
      <c r="AL99" s="28" t="str">
        <f t="shared" si="39"/>
        <v/>
      </c>
      <c r="AM99" s="28" t="str">
        <f t="shared" si="40"/>
        <v/>
      </c>
      <c r="AN99" s="28">
        <f t="shared" ref="AN99:AN123" si="48">IF(AND($C99="final",$F99=1,OR($O99="yes",$T99="yes",$Y99="yes")),1,0)</f>
        <v>0</v>
      </c>
      <c r="AO99" s="28">
        <f t="shared" ref="AO99:AO123" si="49">IF(AND($C99="final",$F99=2,OR($O99="yes",$T99="yes",$Y99="yes")),1,0)</f>
        <v>0</v>
      </c>
      <c r="AP99" s="28">
        <f t="shared" ref="AP99:AP123" si="50">IF(AND($C99="final",$F99=3,OR($O99="yes",$T99="yes",$Y99="yes")),1,0)</f>
        <v>0</v>
      </c>
      <c r="AQ99" s="28">
        <f t="shared" ref="AQ99:AQ123" si="51">IF(AND($C99="final",$F99=4,OR($O99="yes",$T99="yes",$Y99="yes")),1,0)</f>
        <v>0</v>
      </c>
      <c r="AR99" s="28"/>
      <c r="AS99" s="28"/>
      <c r="AT99" s="28"/>
      <c r="AX99" s="57" t="str">
        <f t="shared" si="20"/>
        <v>canbeinvalid</v>
      </c>
      <c r="AY99" s="28"/>
      <c r="BA99" s="61"/>
      <c r="BB99" s="137" t="str">
        <f t="shared" ref="BB99:BB123" si="52">IF(BA99&lt;&gt;"",BA99,"")</f>
        <v/>
      </c>
      <c r="BC99" s="60"/>
      <c r="BD99" s="137" t="str">
        <f t="shared" si="41"/>
        <v/>
      </c>
      <c r="BE99" s="47"/>
      <c r="BN99" s="169"/>
      <c r="BO99" s="169" t="str">
        <f t="shared" si="42"/>
        <v/>
      </c>
      <c r="BP99" s="169"/>
      <c r="BQ99" s="169" t="str">
        <f t="shared" si="43"/>
        <v/>
      </c>
      <c r="BR99" s="169" t="str">
        <f t="shared" si="44"/>
        <v/>
      </c>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row>
    <row r="100" spans="1:158" x14ac:dyDescent="0.2">
      <c r="A100" s="14">
        <f t="shared" si="34"/>
        <v>67</v>
      </c>
      <c r="B100" s="259"/>
      <c r="C100" s="260"/>
      <c r="D100" s="261"/>
      <c r="E100" s="262"/>
      <c r="F100" s="263"/>
      <c r="G100" s="264"/>
      <c r="H100" s="261"/>
      <c r="I100" s="265"/>
      <c r="J100" s="265"/>
      <c r="K100" s="292"/>
      <c r="L100" s="293" t="str">
        <f t="shared" si="45"/>
        <v/>
      </c>
      <c r="M100" s="295"/>
      <c r="N100" s="293" t="str">
        <f t="shared" si="35"/>
        <v/>
      </c>
      <c r="O100" s="260"/>
      <c r="P100" s="266"/>
      <c r="Q100" s="267" t="str">
        <f t="shared" si="46"/>
        <v/>
      </c>
      <c r="R100" s="268"/>
      <c r="S100" s="267" t="str">
        <f t="shared" si="36"/>
        <v/>
      </c>
      <c r="T100" s="260"/>
      <c r="U100" s="268"/>
      <c r="V100" s="267" t="str">
        <f t="shared" si="47"/>
        <v/>
      </c>
      <c r="W100" s="268"/>
      <c r="X100" s="267" t="str">
        <f t="shared" si="37"/>
        <v/>
      </c>
      <c r="Y100" s="260"/>
      <c r="Z100" s="259"/>
      <c r="AA100" s="269"/>
      <c r="AB100" s="269"/>
      <c r="AC100" s="269"/>
      <c r="AD100" s="269"/>
      <c r="AE100" s="269"/>
      <c r="AF100" s="269"/>
      <c r="AG100" s="260"/>
      <c r="AH100" s="17"/>
      <c r="AI100" s="140"/>
      <c r="AK100" s="28" t="str">
        <f t="shared" si="38"/>
        <v/>
      </c>
      <c r="AL100" s="28" t="str">
        <f t="shared" si="39"/>
        <v/>
      </c>
      <c r="AM100" s="28" t="str">
        <f t="shared" si="40"/>
        <v/>
      </c>
      <c r="AN100" s="28">
        <f t="shared" si="48"/>
        <v>0</v>
      </c>
      <c r="AO100" s="28">
        <f t="shared" si="49"/>
        <v>0</v>
      </c>
      <c r="AP100" s="28">
        <f t="shared" si="50"/>
        <v>0</v>
      </c>
      <c r="AQ100" s="28">
        <f t="shared" si="51"/>
        <v>0</v>
      </c>
      <c r="AR100" s="28"/>
      <c r="AS100" s="28"/>
      <c r="AT100" s="28"/>
      <c r="AX100" s="57" t="str">
        <f t="shared" si="20"/>
        <v>canbeinvalid</v>
      </c>
      <c r="AY100" s="28"/>
      <c r="BA100" s="61"/>
      <c r="BB100" s="137" t="str">
        <f t="shared" si="52"/>
        <v/>
      </c>
      <c r="BC100" s="60"/>
      <c r="BD100" s="137" t="str">
        <f t="shared" si="41"/>
        <v/>
      </c>
      <c r="BE100" s="47"/>
      <c r="BN100" s="169"/>
      <c r="BO100" s="169" t="str">
        <f t="shared" si="42"/>
        <v/>
      </c>
      <c r="BP100" s="169"/>
      <c r="BQ100" s="169" t="str">
        <f t="shared" si="43"/>
        <v/>
      </c>
      <c r="BR100" s="169" t="str">
        <f t="shared" si="44"/>
        <v/>
      </c>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row>
    <row r="101" spans="1:158" x14ac:dyDescent="0.2">
      <c r="A101" s="14">
        <f t="shared" si="34"/>
        <v>68</v>
      </c>
      <c r="B101" s="259"/>
      <c r="C101" s="260"/>
      <c r="D101" s="261"/>
      <c r="E101" s="262"/>
      <c r="F101" s="263"/>
      <c r="G101" s="264"/>
      <c r="H101" s="261"/>
      <c r="I101" s="265"/>
      <c r="J101" s="265"/>
      <c r="K101" s="292"/>
      <c r="L101" s="293" t="str">
        <f t="shared" si="45"/>
        <v/>
      </c>
      <c r="M101" s="295"/>
      <c r="N101" s="293" t="str">
        <f t="shared" si="35"/>
        <v/>
      </c>
      <c r="O101" s="260"/>
      <c r="P101" s="266"/>
      <c r="Q101" s="267" t="str">
        <f t="shared" si="46"/>
        <v/>
      </c>
      <c r="R101" s="268"/>
      <c r="S101" s="267" t="str">
        <f t="shared" si="36"/>
        <v/>
      </c>
      <c r="T101" s="260"/>
      <c r="U101" s="268"/>
      <c r="V101" s="267" t="str">
        <f t="shared" si="47"/>
        <v/>
      </c>
      <c r="W101" s="268"/>
      <c r="X101" s="267" t="str">
        <f t="shared" si="37"/>
        <v/>
      </c>
      <c r="Y101" s="260"/>
      <c r="Z101" s="259"/>
      <c r="AA101" s="269"/>
      <c r="AB101" s="269"/>
      <c r="AC101" s="269"/>
      <c r="AD101" s="269"/>
      <c r="AE101" s="269"/>
      <c r="AF101" s="269"/>
      <c r="AG101" s="260"/>
      <c r="AH101" s="17"/>
      <c r="AI101" s="140"/>
      <c r="AK101" s="28" t="str">
        <f t="shared" si="38"/>
        <v/>
      </c>
      <c r="AL101" s="28" t="str">
        <f t="shared" si="39"/>
        <v/>
      </c>
      <c r="AM101" s="28" t="str">
        <f t="shared" si="40"/>
        <v/>
      </c>
      <c r="AN101" s="28">
        <f t="shared" si="48"/>
        <v>0</v>
      </c>
      <c r="AO101" s="28">
        <f t="shared" si="49"/>
        <v>0</v>
      </c>
      <c r="AP101" s="28">
        <f t="shared" si="50"/>
        <v>0</v>
      </c>
      <c r="AQ101" s="28">
        <f t="shared" si="51"/>
        <v>0</v>
      </c>
      <c r="AR101" s="28"/>
      <c r="AS101" s="28"/>
      <c r="AT101" s="28"/>
      <c r="AX101" s="57" t="str">
        <f t="shared" si="20"/>
        <v>canbeinvalid</v>
      </c>
      <c r="AY101" s="28"/>
      <c r="BA101" s="61"/>
      <c r="BB101" s="137" t="str">
        <f t="shared" si="52"/>
        <v/>
      </c>
      <c r="BC101" s="60"/>
      <c r="BD101" s="137" t="str">
        <f t="shared" si="41"/>
        <v/>
      </c>
      <c r="BE101" s="47"/>
      <c r="BN101" s="169"/>
      <c r="BO101" s="169" t="str">
        <f t="shared" si="42"/>
        <v/>
      </c>
      <c r="BP101" s="169"/>
      <c r="BQ101" s="169" t="str">
        <f t="shared" si="43"/>
        <v/>
      </c>
      <c r="BR101" s="169" t="str">
        <f t="shared" si="44"/>
        <v/>
      </c>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row>
    <row r="102" spans="1:158" x14ac:dyDescent="0.2">
      <c r="A102" s="14">
        <f t="shared" si="34"/>
        <v>69</v>
      </c>
      <c r="B102" s="259"/>
      <c r="C102" s="260"/>
      <c r="D102" s="261"/>
      <c r="E102" s="262"/>
      <c r="F102" s="263"/>
      <c r="G102" s="264"/>
      <c r="H102" s="261"/>
      <c r="I102" s="265"/>
      <c r="J102" s="265"/>
      <c r="K102" s="292"/>
      <c r="L102" s="293" t="str">
        <f t="shared" si="45"/>
        <v/>
      </c>
      <c r="M102" s="295"/>
      <c r="N102" s="293" t="str">
        <f t="shared" si="35"/>
        <v/>
      </c>
      <c r="O102" s="260"/>
      <c r="P102" s="266"/>
      <c r="Q102" s="267" t="str">
        <f t="shared" si="46"/>
        <v/>
      </c>
      <c r="R102" s="268"/>
      <c r="S102" s="267" t="str">
        <f t="shared" si="36"/>
        <v/>
      </c>
      <c r="T102" s="260"/>
      <c r="U102" s="268"/>
      <c r="V102" s="267" t="str">
        <f t="shared" si="47"/>
        <v/>
      </c>
      <c r="W102" s="268"/>
      <c r="X102" s="267" t="str">
        <f t="shared" si="37"/>
        <v/>
      </c>
      <c r="Y102" s="260"/>
      <c r="Z102" s="259"/>
      <c r="AA102" s="269"/>
      <c r="AB102" s="269"/>
      <c r="AC102" s="269"/>
      <c r="AD102" s="269"/>
      <c r="AE102" s="269"/>
      <c r="AF102" s="269"/>
      <c r="AG102" s="260"/>
      <c r="AH102" s="17"/>
      <c r="AI102" s="140"/>
      <c r="AK102" s="28" t="str">
        <f t="shared" si="38"/>
        <v/>
      </c>
      <c r="AL102" s="28" t="str">
        <f t="shared" si="39"/>
        <v/>
      </c>
      <c r="AM102" s="28" t="str">
        <f t="shared" si="40"/>
        <v/>
      </c>
      <c r="AN102" s="28">
        <f t="shared" si="48"/>
        <v>0</v>
      </c>
      <c r="AO102" s="28">
        <f t="shared" si="49"/>
        <v>0</v>
      </c>
      <c r="AP102" s="28">
        <f t="shared" si="50"/>
        <v>0</v>
      </c>
      <c r="AQ102" s="28">
        <f t="shared" si="51"/>
        <v>0</v>
      </c>
      <c r="AR102" s="28"/>
      <c r="AS102" s="28"/>
      <c r="AT102" s="28"/>
      <c r="AX102" s="57" t="str">
        <f t="shared" si="20"/>
        <v>canbeinvalid</v>
      </c>
      <c r="AY102" s="28"/>
      <c r="BA102" s="61"/>
      <c r="BB102" s="137" t="str">
        <f t="shared" si="52"/>
        <v/>
      </c>
      <c r="BC102" s="60"/>
      <c r="BD102" s="137" t="str">
        <f t="shared" si="41"/>
        <v/>
      </c>
      <c r="BE102" s="47"/>
      <c r="BN102" s="169"/>
      <c r="BO102" s="169" t="str">
        <f t="shared" si="42"/>
        <v/>
      </c>
      <c r="BP102" s="169"/>
      <c r="BQ102" s="169" t="str">
        <f t="shared" si="43"/>
        <v/>
      </c>
      <c r="BR102" s="169" t="str">
        <f t="shared" si="44"/>
        <v/>
      </c>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row>
    <row r="103" spans="1:158" x14ac:dyDescent="0.2">
      <c r="A103" s="14">
        <f t="shared" si="34"/>
        <v>70</v>
      </c>
      <c r="B103" s="259"/>
      <c r="C103" s="260"/>
      <c r="D103" s="261"/>
      <c r="E103" s="262"/>
      <c r="F103" s="263"/>
      <c r="G103" s="264"/>
      <c r="H103" s="261"/>
      <c r="I103" s="265"/>
      <c r="J103" s="265"/>
      <c r="K103" s="292"/>
      <c r="L103" s="293" t="str">
        <f t="shared" si="45"/>
        <v/>
      </c>
      <c r="M103" s="295"/>
      <c r="N103" s="293" t="str">
        <f t="shared" si="35"/>
        <v/>
      </c>
      <c r="O103" s="260"/>
      <c r="P103" s="266"/>
      <c r="Q103" s="267" t="str">
        <f t="shared" si="46"/>
        <v/>
      </c>
      <c r="R103" s="268"/>
      <c r="S103" s="267" t="str">
        <f t="shared" si="36"/>
        <v/>
      </c>
      <c r="T103" s="260"/>
      <c r="U103" s="268"/>
      <c r="V103" s="267" t="str">
        <f t="shared" si="47"/>
        <v/>
      </c>
      <c r="W103" s="268"/>
      <c r="X103" s="267" t="str">
        <f t="shared" si="37"/>
        <v/>
      </c>
      <c r="Y103" s="260"/>
      <c r="Z103" s="259"/>
      <c r="AA103" s="269"/>
      <c r="AB103" s="269"/>
      <c r="AC103" s="269"/>
      <c r="AD103" s="269"/>
      <c r="AE103" s="269"/>
      <c r="AF103" s="269"/>
      <c r="AG103" s="260"/>
      <c r="AH103" s="17"/>
      <c r="AI103" s="140"/>
      <c r="AK103" s="28" t="str">
        <f t="shared" si="38"/>
        <v/>
      </c>
      <c r="AL103" s="28" t="str">
        <f t="shared" si="39"/>
        <v/>
      </c>
      <c r="AM103" s="28" t="str">
        <f t="shared" si="40"/>
        <v/>
      </c>
      <c r="AN103" s="28">
        <f t="shared" si="48"/>
        <v>0</v>
      </c>
      <c r="AO103" s="28">
        <f t="shared" si="49"/>
        <v>0</v>
      </c>
      <c r="AP103" s="28">
        <f t="shared" si="50"/>
        <v>0</v>
      </c>
      <c r="AQ103" s="28">
        <f t="shared" si="51"/>
        <v>0</v>
      </c>
      <c r="AR103" s="28"/>
      <c r="AS103" s="28"/>
      <c r="AT103" s="28"/>
      <c r="AX103" s="57" t="str">
        <f t="shared" si="20"/>
        <v>canbeinvalid</v>
      </c>
      <c r="AY103" s="28"/>
      <c r="BA103" s="61"/>
      <c r="BB103" s="137" t="str">
        <f t="shared" si="52"/>
        <v/>
      </c>
      <c r="BC103" s="60"/>
      <c r="BD103" s="137" t="str">
        <f t="shared" si="41"/>
        <v/>
      </c>
      <c r="BE103" s="47"/>
      <c r="BN103" s="169"/>
      <c r="BO103" s="169" t="str">
        <f t="shared" si="42"/>
        <v/>
      </c>
      <c r="BP103" s="169"/>
      <c r="BQ103" s="169" t="str">
        <f t="shared" si="43"/>
        <v/>
      </c>
      <c r="BR103" s="169" t="str">
        <f t="shared" si="44"/>
        <v/>
      </c>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row>
    <row r="104" spans="1:158" x14ac:dyDescent="0.2">
      <c r="A104" s="14">
        <f t="shared" si="34"/>
        <v>71</v>
      </c>
      <c r="B104" s="259"/>
      <c r="C104" s="260"/>
      <c r="D104" s="261"/>
      <c r="E104" s="262"/>
      <c r="F104" s="263"/>
      <c r="G104" s="264"/>
      <c r="H104" s="261"/>
      <c r="I104" s="265"/>
      <c r="J104" s="265"/>
      <c r="K104" s="292"/>
      <c r="L104" s="293" t="str">
        <f t="shared" si="45"/>
        <v/>
      </c>
      <c r="M104" s="295"/>
      <c r="N104" s="293" t="str">
        <f t="shared" si="35"/>
        <v/>
      </c>
      <c r="O104" s="260"/>
      <c r="P104" s="266"/>
      <c r="Q104" s="267" t="str">
        <f t="shared" si="46"/>
        <v/>
      </c>
      <c r="R104" s="268"/>
      <c r="S104" s="267" t="str">
        <f t="shared" si="36"/>
        <v/>
      </c>
      <c r="T104" s="260"/>
      <c r="U104" s="268"/>
      <c r="V104" s="267" t="str">
        <f t="shared" si="47"/>
        <v/>
      </c>
      <c r="W104" s="268"/>
      <c r="X104" s="267" t="str">
        <f t="shared" si="37"/>
        <v/>
      </c>
      <c r="Y104" s="260"/>
      <c r="Z104" s="259"/>
      <c r="AA104" s="269"/>
      <c r="AB104" s="269"/>
      <c r="AC104" s="269"/>
      <c r="AD104" s="269"/>
      <c r="AE104" s="269"/>
      <c r="AF104" s="269"/>
      <c r="AG104" s="260"/>
      <c r="AH104" s="17"/>
      <c r="AI104" s="140"/>
      <c r="AK104" s="28" t="str">
        <f t="shared" si="38"/>
        <v/>
      </c>
      <c r="AL104" s="28" t="str">
        <f t="shared" si="39"/>
        <v/>
      </c>
      <c r="AM104" s="28" t="str">
        <f t="shared" si="40"/>
        <v/>
      </c>
      <c r="AN104" s="28">
        <f t="shared" si="48"/>
        <v>0</v>
      </c>
      <c r="AO104" s="28">
        <f t="shared" si="49"/>
        <v>0</v>
      </c>
      <c r="AP104" s="28">
        <f t="shared" si="50"/>
        <v>0</v>
      </c>
      <c r="AQ104" s="28">
        <f t="shared" si="51"/>
        <v>0</v>
      </c>
      <c r="AR104" s="28"/>
      <c r="AS104" s="28"/>
      <c r="AT104" s="28"/>
      <c r="AX104" s="57" t="str">
        <f t="shared" ref="AX104:AX123" si="53">IF(OR($O104="yes",$T104="yes",$Y104="yes"),"cantbeinvalid","canbeinvalid")</f>
        <v>canbeinvalid</v>
      </c>
      <c r="AY104" s="28"/>
      <c r="BA104" s="61"/>
      <c r="BB104" s="137" t="str">
        <f t="shared" si="52"/>
        <v/>
      </c>
      <c r="BC104" s="60"/>
      <c r="BD104" s="137" t="str">
        <f t="shared" si="41"/>
        <v/>
      </c>
      <c r="BE104" s="47"/>
      <c r="BN104" s="169"/>
      <c r="BO104" s="169" t="str">
        <f t="shared" si="42"/>
        <v/>
      </c>
      <c r="BP104" s="169"/>
      <c r="BQ104" s="169" t="str">
        <f t="shared" si="43"/>
        <v/>
      </c>
      <c r="BR104" s="169" t="str">
        <f t="shared" si="44"/>
        <v/>
      </c>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row>
    <row r="105" spans="1:158" x14ac:dyDescent="0.2">
      <c r="A105" s="14">
        <f t="shared" si="34"/>
        <v>72</v>
      </c>
      <c r="B105" s="259"/>
      <c r="C105" s="260"/>
      <c r="D105" s="261"/>
      <c r="E105" s="262"/>
      <c r="F105" s="263"/>
      <c r="G105" s="264"/>
      <c r="H105" s="261"/>
      <c r="I105" s="265"/>
      <c r="J105" s="265"/>
      <c r="K105" s="292"/>
      <c r="L105" s="293" t="str">
        <f t="shared" si="45"/>
        <v/>
      </c>
      <c r="M105" s="295"/>
      <c r="N105" s="293" t="str">
        <f t="shared" si="35"/>
        <v/>
      </c>
      <c r="O105" s="260"/>
      <c r="P105" s="266"/>
      <c r="Q105" s="267" t="str">
        <f t="shared" si="46"/>
        <v/>
      </c>
      <c r="R105" s="268"/>
      <c r="S105" s="267" t="str">
        <f t="shared" si="36"/>
        <v/>
      </c>
      <c r="T105" s="260"/>
      <c r="U105" s="268"/>
      <c r="V105" s="267" t="str">
        <f t="shared" si="47"/>
        <v/>
      </c>
      <c r="W105" s="268"/>
      <c r="X105" s="267" t="str">
        <f t="shared" si="37"/>
        <v/>
      </c>
      <c r="Y105" s="260"/>
      <c r="Z105" s="259"/>
      <c r="AA105" s="269"/>
      <c r="AB105" s="269"/>
      <c r="AC105" s="269"/>
      <c r="AD105" s="269"/>
      <c r="AE105" s="269"/>
      <c r="AF105" s="269"/>
      <c r="AG105" s="260"/>
      <c r="AH105" s="17"/>
      <c r="AI105" s="140"/>
      <c r="AK105" s="28" t="str">
        <f t="shared" si="38"/>
        <v/>
      </c>
      <c r="AL105" s="28" t="str">
        <f t="shared" si="39"/>
        <v/>
      </c>
      <c r="AM105" s="28" t="str">
        <f t="shared" si="40"/>
        <v/>
      </c>
      <c r="AN105" s="28">
        <f t="shared" si="48"/>
        <v>0</v>
      </c>
      <c r="AO105" s="28">
        <f t="shared" si="49"/>
        <v>0</v>
      </c>
      <c r="AP105" s="28">
        <f t="shared" si="50"/>
        <v>0</v>
      </c>
      <c r="AQ105" s="28">
        <f t="shared" si="51"/>
        <v>0</v>
      </c>
      <c r="AR105" s="28"/>
      <c r="AS105" s="28"/>
      <c r="AT105" s="28"/>
      <c r="AX105" s="57" t="str">
        <f t="shared" si="53"/>
        <v>canbeinvalid</v>
      </c>
      <c r="AY105" s="28"/>
      <c r="BA105" s="61"/>
      <c r="BB105" s="137" t="str">
        <f t="shared" si="52"/>
        <v/>
      </c>
      <c r="BC105" s="60"/>
      <c r="BD105" s="137" t="str">
        <f t="shared" si="41"/>
        <v/>
      </c>
      <c r="BE105" s="47"/>
      <c r="BN105" s="169"/>
      <c r="BO105" s="169" t="str">
        <f t="shared" si="42"/>
        <v/>
      </c>
      <c r="BP105" s="169"/>
      <c r="BQ105" s="169" t="str">
        <f t="shared" si="43"/>
        <v/>
      </c>
      <c r="BR105" s="169" t="str">
        <f t="shared" si="44"/>
        <v/>
      </c>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row>
    <row r="106" spans="1:158" x14ac:dyDescent="0.2">
      <c r="A106" s="14">
        <f t="shared" si="34"/>
        <v>73</v>
      </c>
      <c r="B106" s="259"/>
      <c r="C106" s="260"/>
      <c r="D106" s="261"/>
      <c r="E106" s="262"/>
      <c r="F106" s="263"/>
      <c r="G106" s="264"/>
      <c r="H106" s="261"/>
      <c r="I106" s="265"/>
      <c r="J106" s="265"/>
      <c r="K106" s="292"/>
      <c r="L106" s="293" t="str">
        <f t="shared" si="45"/>
        <v/>
      </c>
      <c r="M106" s="295"/>
      <c r="N106" s="293" t="str">
        <f t="shared" si="35"/>
        <v/>
      </c>
      <c r="O106" s="260"/>
      <c r="P106" s="266"/>
      <c r="Q106" s="267" t="str">
        <f t="shared" si="46"/>
        <v/>
      </c>
      <c r="R106" s="268"/>
      <c r="S106" s="267" t="str">
        <f t="shared" si="36"/>
        <v/>
      </c>
      <c r="T106" s="260"/>
      <c r="U106" s="268"/>
      <c r="V106" s="267" t="str">
        <f t="shared" si="47"/>
        <v/>
      </c>
      <c r="W106" s="268"/>
      <c r="X106" s="267" t="str">
        <f t="shared" si="37"/>
        <v/>
      </c>
      <c r="Y106" s="260"/>
      <c r="Z106" s="259"/>
      <c r="AA106" s="269"/>
      <c r="AB106" s="269"/>
      <c r="AC106" s="269"/>
      <c r="AD106" s="269"/>
      <c r="AE106" s="269"/>
      <c r="AF106" s="269"/>
      <c r="AG106" s="260"/>
      <c r="AH106" s="17"/>
      <c r="AI106" s="140"/>
      <c r="AK106" s="28" t="str">
        <f t="shared" si="38"/>
        <v/>
      </c>
      <c r="AL106" s="28" t="str">
        <f t="shared" si="39"/>
        <v/>
      </c>
      <c r="AM106" s="28" t="str">
        <f t="shared" si="40"/>
        <v/>
      </c>
      <c r="AN106" s="28">
        <f t="shared" si="48"/>
        <v>0</v>
      </c>
      <c r="AO106" s="28">
        <f t="shared" si="49"/>
        <v>0</v>
      </c>
      <c r="AP106" s="28">
        <f t="shared" si="50"/>
        <v>0</v>
      </c>
      <c r="AQ106" s="28">
        <f t="shared" si="51"/>
        <v>0</v>
      </c>
      <c r="AR106" s="28"/>
      <c r="AS106" s="28"/>
      <c r="AT106" s="28"/>
      <c r="AX106" s="57" t="str">
        <f t="shared" si="53"/>
        <v>canbeinvalid</v>
      </c>
      <c r="AY106" s="28"/>
      <c r="BA106" s="61"/>
      <c r="BB106" s="137" t="str">
        <f t="shared" si="52"/>
        <v/>
      </c>
      <c r="BC106" s="60"/>
      <c r="BD106" s="137" t="str">
        <f t="shared" si="41"/>
        <v/>
      </c>
      <c r="BE106" s="47"/>
      <c r="BN106" s="169"/>
      <c r="BO106" s="169" t="str">
        <f t="shared" si="42"/>
        <v/>
      </c>
      <c r="BP106" s="169"/>
      <c r="BQ106" s="169" t="str">
        <f t="shared" si="43"/>
        <v/>
      </c>
      <c r="BR106" s="169" t="str">
        <f t="shared" si="44"/>
        <v/>
      </c>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row>
    <row r="107" spans="1:158" x14ac:dyDescent="0.2">
      <c r="A107" s="14">
        <f t="shared" si="34"/>
        <v>74</v>
      </c>
      <c r="B107" s="259"/>
      <c r="C107" s="260"/>
      <c r="D107" s="261"/>
      <c r="E107" s="262"/>
      <c r="F107" s="263"/>
      <c r="G107" s="264"/>
      <c r="H107" s="261"/>
      <c r="I107" s="265"/>
      <c r="J107" s="265"/>
      <c r="K107" s="292"/>
      <c r="L107" s="293" t="str">
        <f t="shared" si="45"/>
        <v/>
      </c>
      <c r="M107" s="295"/>
      <c r="N107" s="293" t="str">
        <f t="shared" si="35"/>
        <v/>
      </c>
      <c r="O107" s="260"/>
      <c r="P107" s="266"/>
      <c r="Q107" s="267" t="str">
        <f t="shared" si="46"/>
        <v/>
      </c>
      <c r="R107" s="268"/>
      <c r="S107" s="267" t="str">
        <f t="shared" si="36"/>
        <v/>
      </c>
      <c r="T107" s="260"/>
      <c r="U107" s="268"/>
      <c r="V107" s="267" t="str">
        <f t="shared" si="47"/>
        <v/>
      </c>
      <c r="W107" s="268"/>
      <c r="X107" s="267" t="str">
        <f t="shared" si="37"/>
        <v/>
      </c>
      <c r="Y107" s="260"/>
      <c r="Z107" s="259"/>
      <c r="AA107" s="269"/>
      <c r="AB107" s="269"/>
      <c r="AC107" s="269"/>
      <c r="AD107" s="269"/>
      <c r="AE107" s="269"/>
      <c r="AF107" s="269"/>
      <c r="AG107" s="260"/>
      <c r="AH107" s="17"/>
      <c r="AI107" s="140"/>
      <c r="AK107" s="28" t="str">
        <f t="shared" si="38"/>
        <v/>
      </c>
      <c r="AL107" s="28" t="str">
        <f t="shared" si="39"/>
        <v/>
      </c>
      <c r="AM107" s="28" t="str">
        <f t="shared" si="40"/>
        <v/>
      </c>
      <c r="AN107" s="28">
        <f t="shared" si="48"/>
        <v>0</v>
      </c>
      <c r="AO107" s="28">
        <f t="shared" si="49"/>
        <v>0</v>
      </c>
      <c r="AP107" s="28">
        <f t="shared" si="50"/>
        <v>0</v>
      </c>
      <c r="AQ107" s="28">
        <f t="shared" si="51"/>
        <v>0</v>
      </c>
      <c r="AR107" s="28"/>
      <c r="AS107" s="28"/>
      <c r="AT107" s="28"/>
      <c r="AX107" s="57" t="str">
        <f t="shared" si="53"/>
        <v>canbeinvalid</v>
      </c>
      <c r="AY107" s="28"/>
      <c r="BA107" s="61"/>
      <c r="BB107" s="137" t="str">
        <f t="shared" si="52"/>
        <v/>
      </c>
      <c r="BC107" s="60"/>
      <c r="BD107" s="137" t="str">
        <f t="shared" si="41"/>
        <v/>
      </c>
      <c r="BE107" s="47"/>
      <c r="BN107" s="169"/>
      <c r="BO107" s="169" t="str">
        <f t="shared" si="42"/>
        <v/>
      </c>
      <c r="BP107" s="169"/>
      <c r="BQ107" s="169" t="str">
        <f t="shared" si="43"/>
        <v/>
      </c>
      <c r="BR107" s="169" t="str">
        <f t="shared" si="44"/>
        <v/>
      </c>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row>
    <row r="108" spans="1:158" x14ac:dyDescent="0.2">
      <c r="A108" s="14">
        <f t="shared" si="34"/>
        <v>75</v>
      </c>
      <c r="B108" s="259"/>
      <c r="C108" s="260"/>
      <c r="D108" s="261"/>
      <c r="E108" s="262"/>
      <c r="F108" s="263"/>
      <c r="G108" s="264"/>
      <c r="H108" s="261"/>
      <c r="I108" s="265"/>
      <c r="J108" s="265"/>
      <c r="K108" s="292"/>
      <c r="L108" s="293" t="str">
        <f t="shared" si="45"/>
        <v/>
      </c>
      <c r="M108" s="295"/>
      <c r="N108" s="293" t="str">
        <f t="shared" si="35"/>
        <v/>
      </c>
      <c r="O108" s="260"/>
      <c r="P108" s="266"/>
      <c r="Q108" s="267" t="str">
        <f t="shared" si="46"/>
        <v/>
      </c>
      <c r="R108" s="268"/>
      <c r="S108" s="267" t="str">
        <f t="shared" si="36"/>
        <v/>
      </c>
      <c r="T108" s="260"/>
      <c r="U108" s="268"/>
      <c r="V108" s="267" t="str">
        <f t="shared" si="47"/>
        <v/>
      </c>
      <c r="W108" s="268"/>
      <c r="X108" s="267" t="str">
        <f t="shared" si="37"/>
        <v/>
      </c>
      <c r="Y108" s="260"/>
      <c r="Z108" s="259"/>
      <c r="AA108" s="269"/>
      <c r="AB108" s="269"/>
      <c r="AC108" s="269"/>
      <c r="AD108" s="269"/>
      <c r="AE108" s="269"/>
      <c r="AF108" s="269"/>
      <c r="AG108" s="260"/>
      <c r="AH108" s="17"/>
      <c r="AI108" s="140"/>
      <c r="AK108" s="28" t="str">
        <f t="shared" si="38"/>
        <v/>
      </c>
      <c r="AL108" s="28" t="str">
        <f t="shared" si="39"/>
        <v/>
      </c>
      <c r="AM108" s="28" t="str">
        <f t="shared" si="40"/>
        <v/>
      </c>
      <c r="AN108" s="28">
        <f t="shared" si="48"/>
        <v>0</v>
      </c>
      <c r="AO108" s="28">
        <f t="shared" si="49"/>
        <v>0</v>
      </c>
      <c r="AP108" s="28">
        <f t="shared" si="50"/>
        <v>0</v>
      </c>
      <c r="AQ108" s="28">
        <f t="shared" si="51"/>
        <v>0</v>
      </c>
      <c r="AR108" s="28"/>
      <c r="AS108" s="28"/>
      <c r="AT108" s="28"/>
      <c r="AX108" s="57" t="str">
        <f t="shared" si="53"/>
        <v>canbeinvalid</v>
      </c>
      <c r="AY108" s="28"/>
      <c r="BA108" s="61"/>
      <c r="BB108" s="137" t="str">
        <f t="shared" si="52"/>
        <v/>
      </c>
      <c r="BC108" s="60"/>
      <c r="BD108" s="137" t="str">
        <f t="shared" si="41"/>
        <v/>
      </c>
      <c r="BE108" s="47"/>
      <c r="BN108" s="169"/>
      <c r="BO108" s="169" t="str">
        <f t="shared" si="42"/>
        <v/>
      </c>
      <c r="BP108" s="169"/>
      <c r="BQ108" s="169" t="str">
        <f t="shared" si="43"/>
        <v/>
      </c>
      <c r="BR108" s="169" t="str">
        <f t="shared" si="44"/>
        <v/>
      </c>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row>
    <row r="109" spans="1:158" x14ac:dyDescent="0.2">
      <c r="A109" s="14">
        <f t="shared" si="34"/>
        <v>76</v>
      </c>
      <c r="B109" s="259"/>
      <c r="C109" s="260"/>
      <c r="D109" s="261"/>
      <c r="E109" s="262"/>
      <c r="F109" s="263"/>
      <c r="G109" s="264"/>
      <c r="H109" s="261"/>
      <c r="I109" s="265"/>
      <c r="J109" s="265"/>
      <c r="K109" s="292"/>
      <c r="L109" s="293" t="str">
        <f t="shared" si="45"/>
        <v/>
      </c>
      <c r="M109" s="295"/>
      <c r="N109" s="293" t="str">
        <f t="shared" si="35"/>
        <v/>
      </c>
      <c r="O109" s="260"/>
      <c r="P109" s="266"/>
      <c r="Q109" s="267" t="str">
        <f t="shared" si="46"/>
        <v/>
      </c>
      <c r="R109" s="268"/>
      <c r="S109" s="267" t="str">
        <f t="shared" si="36"/>
        <v/>
      </c>
      <c r="T109" s="260"/>
      <c r="U109" s="268"/>
      <c r="V109" s="267" t="str">
        <f t="shared" si="47"/>
        <v/>
      </c>
      <c r="W109" s="268"/>
      <c r="X109" s="267" t="str">
        <f t="shared" si="37"/>
        <v/>
      </c>
      <c r="Y109" s="260"/>
      <c r="Z109" s="259"/>
      <c r="AA109" s="269"/>
      <c r="AB109" s="269"/>
      <c r="AC109" s="269"/>
      <c r="AD109" s="269"/>
      <c r="AE109" s="269"/>
      <c r="AF109" s="269"/>
      <c r="AG109" s="260"/>
      <c r="AH109" s="17"/>
      <c r="AI109" s="140"/>
      <c r="AK109" s="28" t="str">
        <f t="shared" si="38"/>
        <v/>
      </c>
      <c r="AL109" s="28" t="str">
        <f t="shared" si="39"/>
        <v/>
      </c>
      <c r="AM109" s="28" t="str">
        <f t="shared" si="40"/>
        <v/>
      </c>
      <c r="AN109" s="28">
        <f t="shared" si="48"/>
        <v>0</v>
      </c>
      <c r="AO109" s="28">
        <f t="shared" si="49"/>
        <v>0</v>
      </c>
      <c r="AP109" s="28">
        <f t="shared" si="50"/>
        <v>0</v>
      </c>
      <c r="AQ109" s="28">
        <f t="shared" si="51"/>
        <v>0</v>
      </c>
      <c r="AR109" s="28"/>
      <c r="AS109" s="28"/>
      <c r="AT109" s="28"/>
      <c r="AX109" s="57" t="str">
        <f t="shared" si="53"/>
        <v>canbeinvalid</v>
      </c>
      <c r="AY109" s="28"/>
      <c r="BA109" s="61"/>
      <c r="BB109" s="137" t="str">
        <f t="shared" si="52"/>
        <v/>
      </c>
      <c r="BC109" s="60"/>
      <c r="BD109" s="137" t="str">
        <f t="shared" si="41"/>
        <v/>
      </c>
      <c r="BE109" s="47"/>
      <c r="BN109" s="169"/>
      <c r="BO109" s="169" t="str">
        <f t="shared" si="42"/>
        <v/>
      </c>
      <c r="BP109" s="169"/>
      <c r="BQ109" s="169" t="str">
        <f t="shared" si="43"/>
        <v/>
      </c>
      <c r="BR109" s="169" t="str">
        <f t="shared" si="44"/>
        <v/>
      </c>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row>
    <row r="110" spans="1:158" x14ac:dyDescent="0.2">
      <c r="A110" s="14">
        <f t="shared" si="34"/>
        <v>77</v>
      </c>
      <c r="B110" s="259"/>
      <c r="C110" s="260"/>
      <c r="D110" s="261"/>
      <c r="E110" s="262"/>
      <c r="F110" s="263"/>
      <c r="G110" s="264"/>
      <c r="H110" s="261"/>
      <c r="I110" s="265"/>
      <c r="J110" s="265"/>
      <c r="K110" s="292"/>
      <c r="L110" s="293" t="str">
        <f t="shared" si="45"/>
        <v/>
      </c>
      <c r="M110" s="295"/>
      <c r="N110" s="293" t="str">
        <f t="shared" si="35"/>
        <v/>
      </c>
      <c r="O110" s="260"/>
      <c r="P110" s="266"/>
      <c r="Q110" s="267" t="str">
        <f t="shared" si="46"/>
        <v/>
      </c>
      <c r="R110" s="268"/>
      <c r="S110" s="267" t="str">
        <f t="shared" si="36"/>
        <v/>
      </c>
      <c r="T110" s="260"/>
      <c r="U110" s="268"/>
      <c r="V110" s="267" t="str">
        <f t="shared" si="47"/>
        <v/>
      </c>
      <c r="W110" s="268"/>
      <c r="X110" s="267" t="str">
        <f t="shared" si="37"/>
        <v/>
      </c>
      <c r="Y110" s="260"/>
      <c r="Z110" s="259"/>
      <c r="AA110" s="269"/>
      <c r="AB110" s="269"/>
      <c r="AC110" s="269"/>
      <c r="AD110" s="269"/>
      <c r="AE110" s="269"/>
      <c r="AF110" s="269"/>
      <c r="AG110" s="260"/>
      <c r="AH110" s="17"/>
      <c r="AI110" s="140"/>
      <c r="AK110" s="28" t="str">
        <f t="shared" si="38"/>
        <v/>
      </c>
      <c r="AL110" s="28" t="str">
        <f t="shared" si="39"/>
        <v/>
      </c>
      <c r="AM110" s="28" t="str">
        <f t="shared" si="40"/>
        <v/>
      </c>
      <c r="AN110" s="28">
        <f t="shared" si="48"/>
        <v>0</v>
      </c>
      <c r="AO110" s="28">
        <f t="shared" si="49"/>
        <v>0</v>
      </c>
      <c r="AP110" s="28">
        <f t="shared" si="50"/>
        <v>0</v>
      </c>
      <c r="AQ110" s="28">
        <f t="shared" si="51"/>
        <v>0</v>
      </c>
      <c r="AR110" s="28"/>
      <c r="AS110" s="28"/>
      <c r="AT110" s="28"/>
      <c r="AX110" s="57" t="str">
        <f t="shared" si="53"/>
        <v>canbeinvalid</v>
      </c>
      <c r="AY110" s="28"/>
      <c r="BA110" s="61"/>
      <c r="BB110" s="137" t="str">
        <f t="shared" si="52"/>
        <v/>
      </c>
      <c r="BC110" s="60"/>
      <c r="BD110" s="137" t="str">
        <f t="shared" si="41"/>
        <v/>
      </c>
      <c r="BE110" s="47"/>
      <c r="BN110" s="169"/>
      <c r="BO110" s="169" t="str">
        <f t="shared" si="42"/>
        <v/>
      </c>
      <c r="BP110" s="169"/>
      <c r="BQ110" s="169" t="str">
        <f t="shared" si="43"/>
        <v/>
      </c>
      <c r="BR110" s="169" t="str">
        <f t="shared" si="44"/>
        <v/>
      </c>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row>
    <row r="111" spans="1:158" x14ac:dyDescent="0.2">
      <c r="A111" s="14">
        <f t="shared" ref="A111:A123" si="54">A110+1</f>
        <v>78</v>
      </c>
      <c r="B111" s="259"/>
      <c r="C111" s="260"/>
      <c r="D111" s="261"/>
      <c r="E111" s="262"/>
      <c r="F111" s="263"/>
      <c r="G111" s="264"/>
      <c r="H111" s="261"/>
      <c r="I111" s="265"/>
      <c r="J111" s="265"/>
      <c r="K111" s="292"/>
      <c r="L111" s="293" t="str">
        <f t="shared" si="45"/>
        <v/>
      </c>
      <c r="M111" s="295"/>
      <c r="N111" s="293" t="str">
        <f t="shared" si="35"/>
        <v/>
      </c>
      <c r="O111" s="260"/>
      <c r="P111" s="266"/>
      <c r="Q111" s="267" t="str">
        <f t="shared" si="46"/>
        <v/>
      </c>
      <c r="R111" s="268"/>
      <c r="S111" s="267" t="str">
        <f t="shared" si="36"/>
        <v/>
      </c>
      <c r="T111" s="260"/>
      <c r="U111" s="268"/>
      <c r="V111" s="267" t="str">
        <f t="shared" si="47"/>
        <v/>
      </c>
      <c r="W111" s="268"/>
      <c r="X111" s="267" t="str">
        <f t="shared" si="37"/>
        <v/>
      </c>
      <c r="Y111" s="260"/>
      <c r="Z111" s="259"/>
      <c r="AA111" s="269"/>
      <c r="AB111" s="269"/>
      <c r="AC111" s="269"/>
      <c r="AD111" s="269"/>
      <c r="AE111" s="269"/>
      <c r="AF111" s="269"/>
      <c r="AG111" s="260"/>
      <c r="AH111" s="17"/>
      <c r="AI111" s="140"/>
      <c r="AK111" s="28" t="str">
        <f t="shared" si="38"/>
        <v/>
      </c>
      <c r="AL111" s="28" t="str">
        <f t="shared" si="39"/>
        <v/>
      </c>
      <c r="AM111" s="28" t="str">
        <f t="shared" si="40"/>
        <v/>
      </c>
      <c r="AN111" s="28">
        <f t="shared" si="48"/>
        <v>0</v>
      </c>
      <c r="AO111" s="28">
        <f t="shared" si="49"/>
        <v>0</v>
      </c>
      <c r="AP111" s="28">
        <f t="shared" si="50"/>
        <v>0</v>
      </c>
      <c r="AQ111" s="28">
        <f t="shared" si="51"/>
        <v>0</v>
      </c>
      <c r="AR111" s="28"/>
      <c r="AS111" s="28"/>
      <c r="AT111" s="28"/>
      <c r="AX111" s="57" t="str">
        <f t="shared" si="53"/>
        <v>canbeinvalid</v>
      </c>
      <c r="AY111" s="28"/>
      <c r="BA111" s="61"/>
      <c r="BB111" s="137" t="str">
        <f t="shared" si="52"/>
        <v/>
      </c>
      <c r="BC111" s="60"/>
      <c r="BD111" s="137" t="str">
        <f t="shared" si="41"/>
        <v/>
      </c>
      <c r="BE111" s="47"/>
      <c r="BN111" s="169"/>
      <c r="BO111" s="169" t="str">
        <f t="shared" si="42"/>
        <v/>
      </c>
      <c r="BP111" s="169"/>
      <c r="BQ111" s="169" t="str">
        <f t="shared" si="43"/>
        <v/>
      </c>
      <c r="BR111" s="169" t="str">
        <f t="shared" si="44"/>
        <v/>
      </c>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row>
    <row r="112" spans="1:158" x14ac:dyDescent="0.2">
      <c r="A112" s="14">
        <f t="shared" si="54"/>
        <v>79</v>
      </c>
      <c r="B112" s="259"/>
      <c r="C112" s="260"/>
      <c r="D112" s="261"/>
      <c r="E112" s="262"/>
      <c r="F112" s="263"/>
      <c r="G112" s="264"/>
      <c r="H112" s="261"/>
      <c r="I112" s="265"/>
      <c r="J112" s="265"/>
      <c r="K112" s="292"/>
      <c r="L112" s="293" t="str">
        <f t="shared" si="45"/>
        <v/>
      </c>
      <c r="M112" s="295"/>
      <c r="N112" s="293" t="str">
        <f t="shared" si="35"/>
        <v/>
      </c>
      <c r="O112" s="260"/>
      <c r="P112" s="266"/>
      <c r="Q112" s="267" t="str">
        <f t="shared" si="46"/>
        <v/>
      </c>
      <c r="R112" s="268"/>
      <c r="S112" s="267" t="str">
        <f t="shared" si="36"/>
        <v/>
      </c>
      <c r="T112" s="260"/>
      <c r="U112" s="268"/>
      <c r="V112" s="267" t="str">
        <f t="shared" si="47"/>
        <v/>
      </c>
      <c r="W112" s="268"/>
      <c r="X112" s="267" t="str">
        <f t="shared" si="37"/>
        <v/>
      </c>
      <c r="Y112" s="260"/>
      <c r="Z112" s="259"/>
      <c r="AA112" s="269"/>
      <c r="AB112" s="269"/>
      <c r="AC112" s="269"/>
      <c r="AD112" s="269"/>
      <c r="AE112" s="269"/>
      <c r="AF112" s="269"/>
      <c r="AG112" s="260"/>
      <c r="AH112" s="17"/>
      <c r="AI112" s="140"/>
      <c r="AK112" s="28" t="str">
        <f t="shared" si="38"/>
        <v/>
      </c>
      <c r="AL112" s="28" t="str">
        <f t="shared" si="39"/>
        <v/>
      </c>
      <c r="AM112" s="28" t="str">
        <f t="shared" si="40"/>
        <v/>
      </c>
      <c r="AN112" s="28">
        <f t="shared" si="48"/>
        <v>0</v>
      </c>
      <c r="AO112" s="28">
        <f t="shared" si="49"/>
        <v>0</v>
      </c>
      <c r="AP112" s="28">
        <f t="shared" si="50"/>
        <v>0</v>
      </c>
      <c r="AQ112" s="28">
        <f t="shared" si="51"/>
        <v>0</v>
      </c>
      <c r="AR112" s="28"/>
      <c r="AS112" s="28"/>
      <c r="AT112" s="28"/>
      <c r="AX112" s="57" t="str">
        <f t="shared" si="53"/>
        <v>canbeinvalid</v>
      </c>
      <c r="AY112" s="28"/>
      <c r="BA112" s="61"/>
      <c r="BB112" s="137" t="str">
        <f t="shared" si="52"/>
        <v/>
      </c>
      <c r="BC112" s="60"/>
      <c r="BD112" s="137" t="str">
        <f t="shared" si="41"/>
        <v/>
      </c>
      <c r="BE112" s="47"/>
      <c r="BN112" s="169"/>
      <c r="BO112" s="169" t="str">
        <f t="shared" si="42"/>
        <v/>
      </c>
      <c r="BP112" s="169"/>
      <c r="BQ112" s="169" t="str">
        <f t="shared" si="43"/>
        <v/>
      </c>
      <c r="BR112" s="169" t="str">
        <f t="shared" si="44"/>
        <v/>
      </c>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row>
    <row r="113" spans="1:158" x14ac:dyDescent="0.2">
      <c r="A113" s="14">
        <f t="shared" si="54"/>
        <v>80</v>
      </c>
      <c r="B113" s="259"/>
      <c r="C113" s="260"/>
      <c r="D113" s="261"/>
      <c r="E113" s="262"/>
      <c r="F113" s="263"/>
      <c r="G113" s="264"/>
      <c r="H113" s="261"/>
      <c r="I113" s="265"/>
      <c r="J113" s="265"/>
      <c r="K113" s="292"/>
      <c r="L113" s="293" t="str">
        <f t="shared" si="45"/>
        <v/>
      </c>
      <c r="M113" s="295"/>
      <c r="N113" s="293" t="str">
        <f t="shared" si="35"/>
        <v/>
      </c>
      <c r="O113" s="260"/>
      <c r="P113" s="266"/>
      <c r="Q113" s="267" t="str">
        <f t="shared" si="46"/>
        <v/>
      </c>
      <c r="R113" s="268"/>
      <c r="S113" s="267" t="str">
        <f t="shared" si="36"/>
        <v/>
      </c>
      <c r="T113" s="260"/>
      <c r="U113" s="268"/>
      <c r="V113" s="267" t="str">
        <f t="shared" si="47"/>
        <v/>
      </c>
      <c r="W113" s="268"/>
      <c r="X113" s="267" t="str">
        <f t="shared" si="37"/>
        <v/>
      </c>
      <c r="Y113" s="260"/>
      <c r="Z113" s="259"/>
      <c r="AA113" s="269"/>
      <c r="AB113" s="269"/>
      <c r="AC113" s="269"/>
      <c r="AD113" s="269"/>
      <c r="AE113" s="269"/>
      <c r="AF113" s="269"/>
      <c r="AG113" s="260"/>
      <c r="AH113" s="17"/>
      <c r="AI113" s="140"/>
      <c r="AK113" s="28" t="str">
        <f t="shared" si="38"/>
        <v/>
      </c>
      <c r="AL113" s="28" t="str">
        <f t="shared" si="39"/>
        <v/>
      </c>
      <c r="AM113" s="28" t="str">
        <f t="shared" si="40"/>
        <v/>
      </c>
      <c r="AN113" s="28">
        <f t="shared" si="48"/>
        <v>0</v>
      </c>
      <c r="AO113" s="28">
        <f t="shared" si="49"/>
        <v>0</v>
      </c>
      <c r="AP113" s="28">
        <f t="shared" si="50"/>
        <v>0</v>
      </c>
      <c r="AQ113" s="28">
        <f t="shared" si="51"/>
        <v>0</v>
      </c>
      <c r="AR113" s="28"/>
      <c r="AS113" s="28"/>
      <c r="AT113" s="28"/>
      <c r="AX113" s="57" t="str">
        <f t="shared" si="53"/>
        <v>canbeinvalid</v>
      </c>
      <c r="AY113" s="28"/>
      <c r="BA113" s="61"/>
      <c r="BB113" s="137" t="str">
        <f t="shared" si="52"/>
        <v/>
      </c>
      <c r="BC113" s="60"/>
      <c r="BD113" s="137" t="str">
        <f t="shared" si="41"/>
        <v/>
      </c>
      <c r="BE113" s="47"/>
      <c r="BN113" s="169"/>
      <c r="BO113" s="169" t="str">
        <f t="shared" si="42"/>
        <v/>
      </c>
      <c r="BP113" s="169"/>
      <c r="BQ113" s="169" t="str">
        <f t="shared" si="43"/>
        <v/>
      </c>
      <c r="BR113" s="169" t="str">
        <f t="shared" si="44"/>
        <v/>
      </c>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row>
    <row r="114" spans="1:158" x14ac:dyDescent="0.2">
      <c r="A114" s="14">
        <f t="shared" si="54"/>
        <v>81</v>
      </c>
      <c r="B114" s="259"/>
      <c r="C114" s="260"/>
      <c r="D114" s="261"/>
      <c r="E114" s="262"/>
      <c r="F114" s="263"/>
      <c r="G114" s="264"/>
      <c r="H114" s="261"/>
      <c r="I114" s="265"/>
      <c r="J114" s="265"/>
      <c r="K114" s="292"/>
      <c r="L114" s="293" t="str">
        <f t="shared" si="45"/>
        <v/>
      </c>
      <c r="M114" s="295"/>
      <c r="N114" s="293" t="str">
        <f t="shared" ref="N114:N123" si="55">IF(AND(M114&lt;&gt;"",M$29&lt;&gt;""),IF(N$29="Additive",ROUND(M114+M$29,2),ROUND(M114*M$29,2)),"")</f>
        <v/>
      </c>
      <c r="O114" s="260"/>
      <c r="P114" s="266"/>
      <c r="Q114" s="267" t="str">
        <f t="shared" si="46"/>
        <v/>
      </c>
      <c r="R114" s="268"/>
      <c r="S114" s="267" t="str">
        <f t="shared" ref="S114:S123" si="56">IF(AND(R114&lt;&gt;"",R$29&lt;&gt;""),IF(S$29="Additive",ROUND(R114+R$29,3),ROUND(R114*R$29,3)),"")</f>
        <v/>
      </c>
      <c r="T114" s="260"/>
      <c r="U114" s="268"/>
      <c r="V114" s="267" t="str">
        <f t="shared" si="47"/>
        <v/>
      </c>
      <c r="W114" s="268"/>
      <c r="X114" s="267" t="str">
        <f t="shared" ref="X114:X123" si="57">IF(AND(W114&lt;&gt;"",W$29&lt;&gt;""),IF(X$29="Additive",ROUND(W114+W$29,2),ROUND(W114*W$29,2)),"")</f>
        <v/>
      </c>
      <c r="Y114" s="260"/>
      <c r="Z114" s="259"/>
      <c r="AA114" s="269"/>
      <c r="AB114" s="269"/>
      <c r="AC114" s="269"/>
      <c r="AD114" s="269"/>
      <c r="AE114" s="269"/>
      <c r="AF114" s="269"/>
      <c r="AG114" s="260"/>
      <c r="AH114" s="17"/>
      <c r="AI114" s="140"/>
      <c r="AK114" s="28" t="str">
        <f t="shared" si="38"/>
        <v/>
      </c>
      <c r="AL114" s="28" t="str">
        <f t="shared" si="39"/>
        <v/>
      </c>
      <c r="AM114" s="28" t="str">
        <f t="shared" si="40"/>
        <v/>
      </c>
      <c r="AN114" s="28">
        <f t="shared" si="48"/>
        <v>0</v>
      </c>
      <c r="AO114" s="28">
        <f t="shared" si="49"/>
        <v>0</v>
      </c>
      <c r="AP114" s="28">
        <f t="shared" si="50"/>
        <v>0</v>
      </c>
      <c r="AQ114" s="28">
        <f t="shared" si="51"/>
        <v>0</v>
      </c>
      <c r="AR114" s="28"/>
      <c r="AS114" s="28"/>
      <c r="AT114" s="28"/>
      <c r="AX114" s="57" t="str">
        <f t="shared" si="53"/>
        <v>canbeinvalid</v>
      </c>
      <c r="AY114" s="28"/>
      <c r="BA114" s="61"/>
      <c r="BB114" s="137" t="str">
        <f t="shared" si="52"/>
        <v/>
      </c>
      <c r="BC114" s="60"/>
      <c r="BD114" s="137" t="str">
        <f t="shared" si="41"/>
        <v/>
      </c>
      <c r="BE114" s="47"/>
      <c r="BN114" s="169"/>
      <c r="BO114" s="169" t="str">
        <f t="shared" si="42"/>
        <v/>
      </c>
      <c r="BP114" s="169"/>
      <c r="BQ114" s="169" t="str">
        <f t="shared" si="43"/>
        <v/>
      </c>
      <c r="BR114" s="169" t="str">
        <f t="shared" si="44"/>
        <v/>
      </c>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row>
    <row r="115" spans="1:158" x14ac:dyDescent="0.2">
      <c r="A115" s="14">
        <f t="shared" si="54"/>
        <v>82</v>
      </c>
      <c r="B115" s="259"/>
      <c r="C115" s="260"/>
      <c r="D115" s="261"/>
      <c r="E115" s="262"/>
      <c r="F115" s="263"/>
      <c r="G115" s="264"/>
      <c r="H115" s="261"/>
      <c r="I115" s="265"/>
      <c r="J115" s="265"/>
      <c r="K115" s="292"/>
      <c r="L115" s="293" t="str">
        <f t="shared" si="45"/>
        <v/>
      </c>
      <c r="M115" s="295"/>
      <c r="N115" s="293" t="str">
        <f t="shared" si="55"/>
        <v/>
      </c>
      <c r="O115" s="260"/>
      <c r="P115" s="266"/>
      <c r="Q115" s="267" t="str">
        <f t="shared" si="46"/>
        <v/>
      </c>
      <c r="R115" s="268"/>
      <c r="S115" s="267" t="str">
        <f t="shared" si="56"/>
        <v/>
      </c>
      <c r="T115" s="260"/>
      <c r="U115" s="268"/>
      <c r="V115" s="267" t="str">
        <f t="shared" si="47"/>
        <v/>
      </c>
      <c r="W115" s="268"/>
      <c r="X115" s="267" t="str">
        <f t="shared" si="57"/>
        <v/>
      </c>
      <c r="Y115" s="260"/>
      <c r="Z115" s="259"/>
      <c r="AA115" s="269"/>
      <c r="AB115" s="269"/>
      <c r="AC115" s="269"/>
      <c r="AD115" s="269"/>
      <c r="AE115" s="269"/>
      <c r="AF115" s="269"/>
      <c r="AG115" s="260"/>
      <c r="AH115" s="17"/>
      <c r="AI115" s="140"/>
      <c r="AK115" s="28" t="str">
        <f t="shared" si="38"/>
        <v/>
      </c>
      <c r="AL115" s="28" t="str">
        <f t="shared" si="39"/>
        <v/>
      </c>
      <c r="AM115" s="28" t="str">
        <f t="shared" si="40"/>
        <v/>
      </c>
      <c r="AN115" s="28">
        <f t="shared" si="48"/>
        <v>0</v>
      </c>
      <c r="AO115" s="28">
        <f t="shared" si="49"/>
        <v>0</v>
      </c>
      <c r="AP115" s="28">
        <f t="shared" si="50"/>
        <v>0</v>
      </c>
      <c r="AQ115" s="28">
        <f t="shared" si="51"/>
        <v>0</v>
      </c>
      <c r="AR115" s="28"/>
      <c r="AS115" s="28"/>
      <c r="AT115" s="28"/>
      <c r="AX115" s="57" t="str">
        <f t="shared" si="53"/>
        <v>canbeinvalid</v>
      </c>
      <c r="AY115" s="28"/>
      <c r="BA115" s="61"/>
      <c r="BB115" s="137" t="str">
        <f t="shared" si="52"/>
        <v/>
      </c>
      <c r="BC115" s="60"/>
      <c r="BD115" s="137" t="str">
        <f t="shared" si="41"/>
        <v/>
      </c>
      <c r="BE115" s="47"/>
      <c r="BN115" s="169"/>
      <c r="BO115" s="169" t="str">
        <f t="shared" si="42"/>
        <v/>
      </c>
      <c r="BP115" s="169"/>
      <c r="BQ115" s="169" t="str">
        <f t="shared" si="43"/>
        <v/>
      </c>
      <c r="BR115" s="169" t="str">
        <f t="shared" si="44"/>
        <v/>
      </c>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row>
    <row r="116" spans="1:158" x14ac:dyDescent="0.2">
      <c r="A116" s="14">
        <f t="shared" si="54"/>
        <v>83</v>
      </c>
      <c r="B116" s="259"/>
      <c r="C116" s="260"/>
      <c r="D116" s="261"/>
      <c r="E116" s="262"/>
      <c r="F116" s="263"/>
      <c r="G116" s="264"/>
      <c r="H116" s="261"/>
      <c r="I116" s="265"/>
      <c r="J116" s="265"/>
      <c r="K116" s="292"/>
      <c r="L116" s="293" t="str">
        <f t="shared" si="45"/>
        <v/>
      </c>
      <c r="M116" s="295"/>
      <c r="N116" s="293" t="str">
        <f t="shared" si="55"/>
        <v/>
      </c>
      <c r="O116" s="260"/>
      <c r="P116" s="266"/>
      <c r="Q116" s="267" t="str">
        <f t="shared" si="46"/>
        <v/>
      </c>
      <c r="R116" s="268"/>
      <c r="S116" s="267" t="str">
        <f t="shared" si="56"/>
        <v/>
      </c>
      <c r="T116" s="260"/>
      <c r="U116" s="268"/>
      <c r="V116" s="267" t="str">
        <f t="shared" si="47"/>
        <v/>
      </c>
      <c r="W116" s="268"/>
      <c r="X116" s="267" t="str">
        <f t="shared" si="57"/>
        <v/>
      </c>
      <c r="Y116" s="260"/>
      <c r="Z116" s="259"/>
      <c r="AA116" s="269"/>
      <c r="AB116" s="269"/>
      <c r="AC116" s="269"/>
      <c r="AD116" s="269"/>
      <c r="AE116" s="269"/>
      <c r="AF116" s="269"/>
      <c r="AG116" s="260"/>
      <c r="AH116" s="17"/>
      <c r="AI116" s="140"/>
      <c r="AK116" s="28" t="str">
        <f t="shared" si="38"/>
        <v/>
      </c>
      <c r="AL116" s="28" t="str">
        <f t="shared" si="39"/>
        <v/>
      </c>
      <c r="AM116" s="28" t="str">
        <f t="shared" si="40"/>
        <v/>
      </c>
      <c r="AN116" s="28">
        <f t="shared" si="48"/>
        <v>0</v>
      </c>
      <c r="AO116" s="28">
        <f t="shared" si="49"/>
        <v>0</v>
      </c>
      <c r="AP116" s="28">
        <f t="shared" si="50"/>
        <v>0</v>
      </c>
      <c r="AQ116" s="28">
        <f t="shared" si="51"/>
        <v>0</v>
      </c>
      <c r="AR116" s="28"/>
      <c r="AS116" s="28"/>
      <c r="AT116" s="28"/>
      <c r="AX116" s="57" t="str">
        <f t="shared" si="53"/>
        <v>canbeinvalid</v>
      </c>
      <c r="AY116" s="28"/>
      <c r="BA116" s="61"/>
      <c r="BB116" s="137" t="str">
        <f t="shared" si="52"/>
        <v/>
      </c>
      <c r="BC116" s="60"/>
      <c r="BD116" s="137" t="str">
        <f t="shared" si="41"/>
        <v/>
      </c>
      <c r="BE116" s="47"/>
      <c r="BN116" s="169"/>
      <c r="BO116" s="169" t="str">
        <f t="shared" si="42"/>
        <v/>
      </c>
      <c r="BP116" s="169"/>
      <c r="BQ116" s="169" t="str">
        <f t="shared" si="43"/>
        <v/>
      </c>
      <c r="BR116" s="169" t="str">
        <f t="shared" si="44"/>
        <v/>
      </c>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row>
    <row r="117" spans="1:158" x14ac:dyDescent="0.2">
      <c r="A117" s="14">
        <f t="shared" si="54"/>
        <v>84</v>
      </c>
      <c r="B117" s="259"/>
      <c r="C117" s="260"/>
      <c r="D117" s="261"/>
      <c r="E117" s="262"/>
      <c r="F117" s="263"/>
      <c r="G117" s="264"/>
      <c r="H117" s="261"/>
      <c r="I117" s="265"/>
      <c r="J117" s="265"/>
      <c r="K117" s="292"/>
      <c r="L117" s="293" t="str">
        <f t="shared" si="45"/>
        <v/>
      </c>
      <c r="M117" s="295"/>
      <c r="N117" s="293" t="str">
        <f t="shared" si="55"/>
        <v/>
      </c>
      <c r="O117" s="260"/>
      <c r="P117" s="266"/>
      <c r="Q117" s="267" t="str">
        <f t="shared" si="46"/>
        <v/>
      </c>
      <c r="R117" s="268"/>
      <c r="S117" s="267" t="str">
        <f t="shared" si="56"/>
        <v/>
      </c>
      <c r="T117" s="260"/>
      <c r="U117" s="268"/>
      <c r="V117" s="267" t="str">
        <f t="shared" si="47"/>
        <v/>
      </c>
      <c r="W117" s="268"/>
      <c r="X117" s="267" t="str">
        <f t="shared" si="57"/>
        <v/>
      </c>
      <c r="Y117" s="260"/>
      <c r="Z117" s="259"/>
      <c r="AA117" s="269"/>
      <c r="AB117" s="269"/>
      <c r="AC117" s="269"/>
      <c r="AD117" s="269"/>
      <c r="AE117" s="269"/>
      <c r="AF117" s="269"/>
      <c r="AG117" s="260"/>
      <c r="AH117" s="17"/>
      <c r="AI117" s="140"/>
      <c r="AK117" s="28" t="str">
        <f t="shared" si="38"/>
        <v/>
      </c>
      <c r="AL117" s="28" t="str">
        <f t="shared" si="39"/>
        <v/>
      </c>
      <c r="AM117" s="28" t="str">
        <f t="shared" si="40"/>
        <v/>
      </c>
      <c r="AN117" s="28">
        <f t="shared" si="48"/>
        <v>0</v>
      </c>
      <c r="AO117" s="28">
        <f t="shared" si="49"/>
        <v>0</v>
      </c>
      <c r="AP117" s="28">
        <f t="shared" si="50"/>
        <v>0</v>
      </c>
      <c r="AQ117" s="28">
        <f t="shared" si="51"/>
        <v>0</v>
      </c>
      <c r="AR117" s="28"/>
      <c r="AS117" s="28"/>
      <c r="AT117" s="28"/>
      <c r="AX117" s="57" t="str">
        <f t="shared" si="53"/>
        <v>canbeinvalid</v>
      </c>
      <c r="AY117" s="28"/>
      <c r="BA117" s="61"/>
      <c r="BB117" s="137" t="str">
        <f t="shared" si="52"/>
        <v/>
      </c>
      <c r="BC117" s="60"/>
      <c r="BD117" s="137" t="str">
        <f t="shared" si="41"/>
        <v/>
      </c>
      <c r="BE117" s="47"/>
      <c r="BN117" s="169"/>
      <c r="BO117" s="169" t="str">
        <f t="shared" si="42"/>
        <v/>
      </c>
      <c r="BP117" s="169"/>
      <c r="BQ117" s="169" t="str">
        <f t="shared" si="43"/>
        <v/>
      </c>
      <c r="BR117" s="169" t="str">
        <f t="shared" si="44"/>
        <v/>
      </c>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row>
    <row r="118" spans="1:158" x14ac:dyDescent="0.2">
      <c r="A118" s="14">
        <f t="shared" si="54"/>
        <v>85</v>
      </c>
      <c r="B118" s="259"/>
      <c r="C118" s="260"/>
      <c r="D118" s="261"/>
      <c r="E118" s="262"/>
      <c r="F118" s="263"/>
      <c r="G118" s="264"/>
      <c r="H118" s="261"/>
      <c r="I118" s="265"/>
      <c r="J118" s="265"/>
      <c r="K118" s="292"/>
      <c r="L118" s="293" t="str">
        <f t="shared" si="45"/>
        <v/>
      </c>
      <c r="M118" s="295"/>
      <c r="N118" s="293" t="str">
        <f t="shared" si="55"/>
        <v/>
      </c>
      <c r="O118" s="260"/>
      <c r="P118" s="266"/>
      <c r="Q118" s="267" t="str">
        <f t="shared" si="46"/>
        <v/>
      </c>
      <c r="R118" s="268"/>
      <c r="S118" s="267" t="str">
        <f t="shared" si="56"/>
        <v/>
      </c>
      <c r="T118" s="260"/>
      <c r="U118" s="268"/>
      <c r="V118" s="267" t="str">
        <f t="shared" si="47"/>
        <v/>
      </c>
      <c r="W118" s="268"/>
      <c r="X118" s="267" t="str">
        <f t="shared" si="57"/>
        <v/>
      </c>
      <c r="Y118" s="260"/>
      <c r="Z118" s="259"/>
      <c r="AA118" s="269"/>
      <c r="AB118" s="269"/>
      <c r="AC118" s="269"/>
      <c r="AD118" s="269"/>
      <c r="AE118" s="269"/>
      <c r="AF118" s="269"/>
      <c r="AG118" s="260"/>
      <c r="AH118" s="17"/>
      <c r="AI118" s="140"/>
      <c r="AK118" s="28" t="str">
        <f t="shared" si="38"/>
        <v/>
      </c>
      <c r="AL118" s="28" t="str">
        <f t="shared" si="39"/>
        <v/>
      </c>
      <c r="AM118" s="28" t="str">
        <f t="shared" si="40"/>
        <v/>
      </c>
      <c r="AN118" s="28">
        <f t="shared" si="48"/>
        <v>0</v>
      </c>
      <c r="AO118" s="28">
        <f t="shared" si="49"/>
        <v>0</v>
      </c>
      <c r="AP118" s="28">
        <f t="shared" si="50"/>
        <v>0</v>
      </c>
      <c r="AQ118" s="28">
        <f t="shared" si="51"/>
        <v>0</v>
      </c>
      <c r="AR118" s="28"/>
      <c r="AS118" s="28"/>
      <c r="AT118" s="28"/>
      <c r="AX118" s="57" t="str">
        <f t="shared" si="53"/>
        <v>canbeinvalid</v>
      </c>
      <c r="AY118" s="28"/>
      <c r="BA118" s="61"/>
      <c r="BB118" s="137" t="str">
        <f t="shared" si="52"/>
        <v/>
      </c>
      <c r="BC118" s="60"/>
      <c r="BD118" s="137" t="str">
        <f t="shared" si="41"/>
        <v/>
      </c>
      <c r="BE118" s="47"/>
      <c r="BN118" s="169"/>
      <c r="BO118" s="169" t="str">
        <f t="shared" si="42"/>
        <v/>
      </c>
      <c r="BP118" s="169"/>
      <c r="BQ118" s="169" t="str">
        <f t="shared" si="43"/>
        <v/>
      </c>
      <c r="BR118" s="169" t="str">
        <f t="shared" si="44"/>
        <v/>
      </c>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row>
    <row r="119" spans="1:158" x14ac:dyDescent="0.2">
      <c r="A119" s="14">
        <f t="shared" si="54"/>
        <v>86</v>
      </c>
      <c r="B119" s="259"/>
      <c r="C119" s="260"/>
      <c r="D119" s="261"/>
      <c r="E119" s="262"/>
      <c r="F119" s="263"/>
      <c r="G119" s="264"/>
      <c r="H119" s="261"/>
      <c r="I119" s="265"/>
      <c r="J119" s="265"/>
      <c r="K119" s="292"/>
      <c r="L119" s="293" t="str">
        <f t="shared" si="45"/>
        <v/>
      </c>
      <c r="M119" s="295"/>
      <c r="N119" s="293" t="str">
        <f t="shared" si="55"/>
        <v/>
      </c>
      <c r="O119" s="260"/>
      <c r="P119" s="266"/>
      <c r="Q119" s="267" t="str">
        <f t="shared" si="46"/>
        <v/>
      </c>
      <c r="R119" s="268"/>
      <c r="S119" s="267" t="str">
        <f t="shared" si="56"/>
        <v/>
      </c>
      <c r="T119" s="260"/>
      <c r="U119" s="268"/>
      <c r="V119" s="267" t="str">
        <f t="shared" si="47"/>
        <v/>
      </c>
      <c r="W119" s="268"/>
      <c r="X119" s="267" t="str">
        <f t="shared" si="57"/>
        <v/>
      </c>
      <c r="Y119" s="260"/>
      <c r="Z119" s="259"/>
      <c r="AA119" s="269"/>
      <c r="AB119" s="269"/>
      <c r="AC119" s="269"/>
      <c r="AD119" s="269"/>
      <c r="AE119" s="269"/>
      <c r="AF119" s="269"/>
      <c r="AG119" s="260"/>
      <c r="AH119" s="17"/>
      <c r="AI119" s="140"/>
      <c r="AK119" s="28" t="str">
        <f t="shared" si="38"/>
        <v/>
      </c>
      <c r="AL119" s="28" t="str">
        <f t="shared" si="39"/>
        <v/>
      </c>
      <c r="AM119" s="28" t="str">
        <f t="shared" si="40"/>
        <v/>
      </c>
      <c r="AN119" s="28">
        <f t="shared" si="48"/>
        <v>0</v>
      </c>
      <c r="AO119" s="28">
        <f t="shared" si="49"/>
        <v>0</v>
      </c>
      <c r="AP119" s="28">
        <f t="shared" si="50"/>
        <v>0</v>
      </c>
      <c r="AQ119" s="28">
        <f t="shared" si="51"/>
        <v>0</v>
      </c>
      <c r="AR119" s="28"/>
      <c r="AS119" s="28"/>
      <c r="AT119" s="28"/>
      <c r="AX119" s="57" t="str">
        <f t="shared" si="53"/>
        <v>canbeinvalid</v>
      </c>
      <c r="AY119" s="28"/>
      <c r="BA119" s="61"/>
      <c r="BB119" s="137" t="str">
        <f t="shared" si="52"/>
        <v/>
      </c>
      <c r="BC119" s="60"/>
      <c r="BD119" s="137" t="str">
        <f t="shared" si="41"/>
        <v/>
      </c>
      <c r="BE119" s="47"/>
      <c r="BN119" s="169"/>
      <c r="BO119" s="169" t="str">
        <f t="shared" si="42"/>
        <v/>
      </c>
      <c r="BP119" s="169"/>
      <c r="BQ119" s="169" t="str">
        <f t="shared" si="43"/>
        <v/>
      </c>
      <c r="BR119" s="169" t="str">
        <f t="shared" si="44"/>
        <v/>
      </c>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row>
    <row r="120" spans="1:158" x14ac:dyDescent="0.2">
      <c r="A120" s="14">
        <f t="shared" si="54"/>
        <v>87</v>
      </c>
      <c r="B120" s="259"/>
      <c r="C120" s="260"/>
      <c r="D120" s="261"/>
      <c r="E120" s="262"/>
      <c r="F120" s="263"/>
      <c r="G120" s="264"/>
      <c r="H120" s="261"/>
      <c r="I120" s="265"/>
      <c r="J120" s="265"/>
      <c r="K120" s="292"/>
      <c r="L120" s="293" t="str">
        <f t="shared" si="45"/>
        <v/>
      </c>
      <c r="M120" s="295"/>
      <c r="N120" s="293" t="str">
        <f t="shared" si="55"/>
        <v/>
      </c>
      <c r="O120" s="260"/>
      <c r="P120" s="266"/>
      <c r="Q120" s="267" t="str">
        <f t="shared" si="46"/>
        <v/>
      </c>
      <c r="R120" s="268"/>
      <c r="S120" s="267" t="str">
        <f t="shared" si="56"/>
        <v/>
      </c>
      <c r="T120" s="260"/>
      <c r="U120" s="268"/>
      <c r="V120" s="267" t="str">
        <f t="shared" si="47"/>
        <v/>
      </c>
      <c r="W120" s="268"/>
      <c r="X120" s="267" t="str">
        <f t="shared" si="57"/>
        <v/>
      </c>
      <c r="Y120" s="260"/>
      <c r="Z120" s="259"/>
      <c r="AA120" s="269"/>
      <c r="AB120" s="269"/>
      <c r="AC120" s="269"/>
      <c r="AD120" s="269"/>
      <c r="AE120" s="269"/>
      <c r="AF120" s="269"/>
      <c r="AG120" s="260"/>
      <c r="AH120" s="17"/>
      <c r="AI120" s="140"/>
      <c r="AK120" s="28" t="str">
        <f t="shared" si="38"/>
        <v/>
      </c>
      <c r="AL120" s="28" t="str">
        <f t="shared" si="39"/>
        <v/>
      </c>
      <c r="AM120" s="28" t="str">
        <f t="shared" si="40"/>
        <v/>
      </c>
      <c r="AN120" s="28">
        <f t="shared" si="48"/>
        <v>0</v>
      </c>
      <c r="AO120" s="28">
        <f t="shared" si="49"/>
        <v>0</v>
      </c>
      <c r="AP120" s="28">
        <f t="shared" si="50"/>
        <v>0</v>
      </c>
      <c r="AQ120" s="28">
        <f t="shared" si="51"/>
        <v>0</v>
      </c>
      <c r="AR120" s="28"/>
      <c r="AS120" s="28"/>
      <c r="AT120" s="28"/>
      <c r="AX120" s="57" t="str">
        <f t="shared" si="53"/>
        <v>canbeinvalid</v>
      </c>
      <c r="AY120" s="28"/>
      <c r="BA120" s="61"/>
      <c r="BB120" s="137" t="str">
        <f t="shared" si="52"/>
        <v/>
      </c>
      <c r="BC120" s="60"/>
      <c r="BD120" s="137" t="str">
        <f t="shared" si="41"/>
        <v/>
      </c>
      <c r="BE120" s="47"/>
      <c r="BN120" s="169"/>
      <c r="BO120" s="169" t="str">
        <f t="shared" si="42"/>
        <v/>
      </c>
      <c r="BP120" s="169"/>
      <c r="BQ120" s="169" t="str">
        <f t="shared" si="43"/>
        <v/>
      </c>
      <c r="BR120" s="169" t="str">
        <f t="shared" si="44"/>
        <v/>
      </c>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row>
    <row r="121" spans="1:158" x14ac:dyDescent="0.2">
      <c r="A121" s="14">
        <f t="shared" si="54"/>
        <v>88</v>
      </c>
      <c r="B121" s="259"/>
      <c r="C121" s="260"/>
      <c r="D121" s="261"/>
      <c r="E121" s="262"/>
      <c r="F121" s="263"/>
      <c r="G121" s="264"/>
      <c r="H121" s="261"/>
      <c r="I121" s="265"/>
      <c r="J121" s="265"/>
      <c r="K121" s="292"/>
      <c r="L121" s="293" t="str">
        <f t="shared" si="45"/>
        <v/>
      </c>
      <c r="M121" s="295"/>
      <c r="N121" s="293" t="str">
        <f t="shared" si="55"/>
        <v/>
      </c>
      <c r="O121" s="260"/>
      <c r="P121" s="266"/>
      <c r="Q121" s="267" t="str">
        <f t="shared" si="46"/>
        <v/>
      </c>
      <c r="R121" s="268"/>
      <c r="S121" s="267" t="str">
        <f t="shared" si="56"/>
        <v/>
      </c>
      <c r="T121" s="260"/>
      <c r="U121" s="268"/>
      <c r="V121" s="267" t="str">
        <f t="shared" si="47"/>
        <v/>
      </c>
      <c r="W121" s="268"/>
      <c r="X121" s="267" t="str">
        <f t="shared" si="57"/>
        <v/>
      </c>
      <c r="Y121" s="260"/>
      <c r="Z121" s="259"/>
      <c r="AA121" s="269"/>
      <c r="AB121" s="269"/>
      <c r="AC121" s="269"/>
      <c r="AD121" s="269"/>
      <c r="AE121" s="269"/>
      <c r="AF121" s="269"/>
      <c r="AG121" s="260"/>
      <c r="AH121" s="17"/>
      <c r="AI121" s="140"/>
      <c r="AK121" s="28" t="str">
        <f t="shared" si="38"/>
        <v/>
      </c>
      <c r="AL121" s="28" t="str">
        <f t="shared" si="39"/>
        <v/>
      </c>
      <c r="AM121" s="28" t="str">
        <f t="shared" si="40"/>
        <v/>
      </c>
      <c r="AN121" s="28">
        <f t="shared" si="48"/>
        <v>0</v>
      </c>
      <c r="AO121" s="28">
        <f t="shared" si="49"/>
        <v>0</v>
      </c>
      <c r="AP121" s="28">
        <f t="shared" si="50"/>
        <v>0</v>
      </c>
      <c r="AQ121" s="28">
        <f t="shared" si="51"/>
        <v>0</v>
      </c>
      <c r="AR121" s="28"/>
      <c r="AS121" s="28"/>
      <c r="AT121" s="28"/>
      <c r="AX121" s="57" t="str">
        <f t="shared" si="53"/>
        <v>canbeinvalid</v>
      </c>
      <c r="AY121" s="28"/>
      <c r="BA121" s="61"/>
      <c r="BB121" s="137" t="str">
        <f t="shared" si="52"/>
        <v/>
      </c>
      <c r="BC121" s="60"/>
      <c r="BD121" s="137" t="str">
        <f t="shared" si="41"/>
        <v/>
      </c>
      <c r="BE121" s="47"/>
      <c r="BN121" s="169"/>
      <c r="BO121" s="169" t="str">
        <f t="shared" si="42"/>
        <v/>
      </c>
      <c r="BP121" s="169"/>
      <c r="BQ121" s="169" t="str">
        <f t="shared" si="43"/>
        <v/>
      </c>
      <c r="BR121" s="169" t="str">
        <f t="shared" si="44"/>
        <v/>
      </c>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row>
    <row r="122" spans="1:158" x14ac:dyDescent="0.2">
      <c r="A122" s="14">
        <f t="shared" si="54"/>
        <v>89</v>
      </c>
      <c r="B122" s="259"/>
      <c r="C122" s="260"/>
      <c r="D122" s="261"/>
      <c r="E122" s="262"/>
      <c r="F122" s="263"/>
      <c r="G122" s="264"/>
      <c r="H122" s="261"/>
      <c r="I122" s="265"/>
      <c r="J122" s="265"/>
      <c r="K122" s="292"/>
      <c r="L122" s="293" t="str">
        <f t="shared" si="45"/>
        <v/>
      </c>
      <c r="M122" s="295"/>
      <c r="N122" s="293" t="str">
        <f t="shared" si="55"/>
        <v/>
      </c>
      <c r="O122" s="260"/>
      <c r="P122" s="266"/>
      <c r="Q122" s="267" t="str">
        <f t="shared" si="46"/>
        <v/>
      </c>
      <c r="R122" s="268"/>
      <c r="S122" s="267" t="str">
        <f t="shared" si="56"/>
        <v/>
      </c>
      <c r="T122" s="260"/>
      <c r="U122" s="268"/>
      <c r="V122" s="267" t="str">
        <f t="shared" si="47"/>
        <v/>
      </c>
      <c r="W122" s="268"/>
      <c r="X122" s="267" t="str">
        <f t="shared" si="57"/>
        <v/>
      </c>
      <c r="Y122" s="260"/>
      <c r="Z122" s="259"/>
      <c r="AA122" s="269"/>
      <c r="AB122" s="269"/>
      <c r="AC122" s="269"/>
      <c r="AD122" s="269"/>
      <c r="AE122" s="269"/>
      <c r="AF122" s="269"/>
      <c r="AG122" s="260"/>
      <c r="AH122" s="17"/>
      <c r="AI122" s="140"/>
      <c r="AK122" s="28" t="str">
        <f t="shared" si="38"/>
        <v/>
      </c>
      <c r="AL122" s="28" t="str">
        <f t="shared" si="39"/>
        <v/>
      </c>
      <c r="AM122" s="28" t="str">
        <f t="shared" si="40"/>
        <v/>
      </c>
      <c r="AN122" s="28">
        <f t="shared" si="48"/>
        <v>0</v>
      </c>
      <c r="AO122" s="28">
        <f t="shared" si="49"/>
        <v>0</v>
      </c>
      <c r="AP122" s="28">
        <f t="shared" si="50"/>
        <v>0</v>
      </c>
      <c r="AQ122" s="28">
        <f t="shared" si="51"/>
        <v>0</v>
      </c>
      <c r="AR122" s="28"/>
      <c r="AS122" s="28"/>
      <c r="AT122" s="28"/>
      <c r="AX122" s="57" t="str">
        <f t="shared" si="53"/>
        <v>canbeinvalid</v>
      </c>
      <c r="AY122" s="28"/>
      <c r="BA122" s="61"/>
      <c r="BB122" s="137" t="str">
        <f t="shared" si="52"/>
        <v/>
      </c>
      <c r="BC122" s="60"/>
      <c r="BD122" s="137" t="str">
        <f t="shared" si="41"/>
        <v/>
      </c>
      <c r="BE122" s="47"/>
      <c r="BN122" s="169"/>
      <c r="BO122" s="169" t="str">
        <f t="shared" si="42"/>
        <v/>
      </c>
      <c r="BP122" s="169"/>
      <c r="BQ122" s="169" t="str">
        <f t="shared" si="43"/>
        <v/>
      </c>
      <c r="BR122" s="169" t="str">
        <f t="shared" si="44"/>
        <v/>
      </c>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row>
    <row r="123" spans="1:158" x14ac:dyDescent="0.2">
      <c r="A123" s="14">
        <f t="shared" si="54"/>
        <v>90</v>
      </c>
      <c r="B123" s="259"/>
      <c r="C123" s="260"/>
      <c r="D123" s="261"/>
      <c r="E123" s="262"/>
      <c r="F123" s="263"/>
      <c r="G123" s="264"/>
      <c r="H123" s="261"/>
      <c r="I123" s="265"/>
      <c r="J123" s="265"/>
      <c r="K123" s="292"/>
      <c r="L123" s="293" t="str">
        <f t="shared" si="45"/>
        <v/>
      </c>
      <c r="M123" s="295"/>
      <c r="N123" s="293" t="str">
        <f t="shared" si="55"/>
        <v/>
      </c>
      <c r="O123" s="260"/>
      <c r="P123" s="266"/>
      <c r="Q123" s="267" t="str">
        <f t="shared" si="46"/>
        <v/>
      </c>
      <c r="R123" s="268"/>
      <c r="S123" s="267" t="str">
        <f t="shared" si="56"/>
        <v/>
      </c>
      <c r="T123" s="260"/>
      <c r="U123" s="268"/>
      <c r="V123" s="267" t="str">
        <f t="shared" si="47"/>
        <v/>
      </c>
      <c r="W123" s="268"/>
      <c r="X123" s="267" t="str">
        <f t="shared" si="57"/>
        <v/>
      </c>
      <c r="Y123" s="260"/>
      <c r="Z123" s="259"/>
      <c r="AA123" s="269"/>
      <c r="AB123" s="269"/>
      <c r="AC123" s="269"/>
      <c r="AD123" s="269"/>
      <c r="AE123" s="269"/>
      <c r="AF123" s="269"/>
      <c r="AG123" s="260"/>
      <c r="AH123" s="17"/>
      <c r="AI123" s="140"/>
      <c r="AK123" s="28" t="str">
        <f t="shared" si="38"/>
        <v/>
      </c>
      <c r="AL123" s="28" t="str">
        <f t="shared" si="39"/>
        <v/>
      </c>
      <c r="AM123" s="28" t="str">
        <f t="shared" si="40"/>
        <v/>
      </c>
      <c r="AN123" s="28">
        <f t="shared" si="48"/>
        <v>0</v>
      </c>
      <c r="AO123" s="28">
        <f t="shared" si="49"/>
        <v>0</v>
      </c>
      <c r="AP123" s="28">
        <f t="shared" si="50"/>
        <v>0</v>
      </c>
      <c r="AQ123" s="28">
        <f t="shared" si="51"/>
        <v>0</v>
      </c>
      <c r="AR123" s="28"/>
      <c r="AS123" s="28"/>
      <c r="AT123" s="28"/>
      <c r="AX123" s="57" t="str">
        <f t="shared" si="53"/>
        <v>canbeinvalid</v>
      </c>
      <c r="AY123" s="28"/>
      <c r="BA123" s="61"/>
      <c r="BB123" s="137" t="str">
        <f t="shared" si="52"/>
        <v/>
      </c>
      <c r="BC123" s="60"/>
      <c r="BD123" s="137" t="str">
        <f t="shared" si="41"/>
        <v/>
      </c>
      <c r="BE123" s="47"/>
      <c r="BN123" s="170"/>
      <c r="BO123" s="170" t="str">
        <f t="shared" si="42"/>
        <v/>
      </c>
      <c r="BP123" s="170"/>
      <c r="BQ123" s="170" t="str">
        <f t="shared" si="43"/>
        <v/>
      </c>
      <c r="BR123" s="170" t="str">
        <f t="shared" si="44"/>
        <v/>
      </c>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row>
    <row r="124" spans="1:158" x14ac:dyDescent="0.2">
      <c r="A124" s="73"/>
      <c r="B124" s="73"/>
      <c r="C124" s="73"/>
      <c r="D124" s="73"/>
      <c r="E124" s="73"/>
      <c r="F124" s="73"/>
      <c r="G124" s="73"/>
      <c r="H124" s="73"/>
      <c r="I124" s="73"/>
      <c r="J124" s="73"/>
      <c r="K124" s="73"/>
      <c r="L124" s="73"/>
      <c r="M124" s="73"/>
      <c r="N124" s="73"/>
      <c r="O124" s="73"/>
      <c r="P124" s="73"/>
      <c r="Q124" s="73"/>
      <c r="R124" s="73"/>
      <c r="S124" s="73"/>
      <c r="T124" s="9"/>
      <c r="U124" s="9"/>
      <c r="V124" s="9"/>
      <c r="W124" s="9"/>
      <c r="X124" s="9"/>
      <c r="Y124" s="9"/>
      <c r="Z124" s="9"/>
      <c r="AA124" s="9"/>
      <c r="AB124" s="9"/>
      <c r="AC124" s="9"/>
      <c r="AD124" s="9"/>
      <c r="AE124" s="9"/>
      <c r="AF124" s="9"/>
      <c r="AG124" s="9"/>
      <c r="AH124" s="9"/>
      <c r="AI124" s="1"/>
      <c r="AS124"/>
      <c r="BA124" s="73"/>
      <c r="BB124" s="73"/>
      <c r="BC124" s="73"/>
      <c r="BD124" s="73"/>
      <c r="BE124" s="73"/>
    </row>
    <row r="125" spans="1:158"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1"/>
      <c r="AS125"/>
      <c r="BA125" s="9"/>
      <c r="BB125" s="9"/>
      <c r="BC125" s="9"/>
      <c r="BD125" s="9"/>
      <c r="BE125" s="9"/>
    </row>
    <row r="131" spans="3:73" x14ac:dyDescent="0.2">
      <c r="C131" s="7"/>
      <c r="D131" s="7"/>
      <c r="E131" s="7"/>
      <c r="F131" s="7"/>
      <c r="G131" s="7"/>
      <c r="H131" s="7"/>
      <c r="I131" s="7"/>
      <c r="J131" s="7"/>
      <c r="K131" s="7"/>
      <c r="L131" s="7"/>
      <c r="M131" s="7"/>
      <c r="N131" s="7"/>
      <c r="O131" s="7"/>
      <c r="P131" s="7"/>
      <c r="Q131" s="7"/>
      <c r="R131" s="7"/>
      <c r="S131" s="7"/>
      <c r="T131" s="7"/>
      <c r="U131" s="7"/>
      <c r="V131" s="7"/>
      <c r="W131" s="7"/>
      <c r="X131" s="7"/>
      <c r="Y131" s="7"/>
      <c r="Z131" s="7"/>
      <c r="AA131" s="4"/>
      <c r="AB131" s="4"/>
      <c r="AC131" s="4"/>
      <c r="AD131" s="4"/>
      <c r="AE131" s="4"/>
      <c r="AF131" s="4"/>
      <c r="AG131" s="4"/>
      <c r="AH131" s="4"/>
      <c r="AI131" s="4"/>
      <c r="AJ131" s="4"/>
      <c r="AK131" s="4"/>
      <c r="AL131" s="4"/>
      <c r="AM131" s="4"/>
      <c r="AN131" s="4"/>
      <c r="AO131" s="4"/>
      <c r="AP131" s="4"/>
      <c r="AQ131" s="4"/>
      <c r="AR131" s="4"/>
      <c r="AS131" s="2"/>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row>
    <row r="132" spans="3:73" x14ac:dyDescent="0.2">
      <c r="C132" s="7"/>
      <c r="D132" s="7"/>
      <c r="E132" s="7"/>
      <c r="F132" s="7"/>
      <c r="G132" s="7"/>
      <c r="H132" s="7"/>
      <c r="I132" s="7"/>
      <c r="J132" s="7"/>
      <c r="K132" s="7"/>
      <c r="L132" s="7"/>
      <c r="M132" s="7"/>
      <c r="N132" s="7"/>
      <c r="O132" s="7"/>
      <c r="P132" s="7"/>
      <c r="Q132" s="7"/>
      <c r="R132" s="7"/>
      <c r="S132" s="7"/>
      <c r="T132" s="7"/>
      <c r="U132" s="7"/>
      <c r="V132" s="7"/>
      <c r="W132" s="7"/>
      <c r="X132" s="7"/>
      <c r="Y132" s="7"/>
      <c r="Z132" s="7"/>
      <c r="AA132" s="4"/>
      <c r="AB132" s="4"/>
      <c r="AC132" s="4"/>
      <c r="AD132" s="4"/>
      <c r="AE132" s="4"/>
      <c r="AF132" s="4"/>
      <c r="AG132" s="4"/>
      <c r="AH132" s="4"/>
      <c r="AI132" s="4"/>
      <c r="AJ132" s="4"/>
      <c r="AK132" s="4"/>
      <c r="AL132" s="4"/>
      <c r="AM132" s="4"/>
      <c r="AN132" s="4"/>
      <c r="AO132" s="4"/>
      <c r="AP132" s="4"/>
      <c r="AQ132" s="4"/>
      <c r="AR132" s="4"/>
      <c r="AS132" s="2"/>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row>
    <row r="133" spans="3:73" x14ac:dyDescent="0.2">
      <c r="C133" s="6"/>
      <c r="D133" s="6"/>
      <c r="E133" s="6"/>
      <c r="F133" s="6"/>
      <c r="G133" s="6"/>
      <c r="H133" s="6"/>
      <c r="I133" s="6"/>
      <c r="J133" s="6"/>
      <c r="K133" s="6"/>
      <c r="L133" s="6"/>
      <c r="M133" s="6"/>
      <c r="N133" s="6"/>
      <c r="O133" s="6"/>
      <c r="P133" s="6"/>
      <c r="Q133" s="6"/>
      <c r="R133" s="6"/>
      <c r="S133" s="6"/>
      <c r="T133" s="6"/>
      <c r="U133" s="6"/>
      <c r="V133" s="6"/>
      <c r="W133" s="6"/>
      <c r="X133" s="6"/>
      <c r="Y133" s="6"/>
      <c r="Z133" s="6"/>
      <c r="AA133" s="4"/>
      <c r="AB133" s="4"/>
      <c r="AC133" s="4"/>
      <c r="AD133" s="4"/>
      <c r="AE133" s="4"/>
      <c r="AF133" s="4"/>
      <c r="AG133" s="4"/>
      <c r="AH133" s="4"/>
      <c r="AI133" s="4"/>
      <c r="AJ133" s="4"/>
      <c r="AK133" s="4"/>
      <c r="AL133" s="4"/>
      <c r="AM133" s="4"/>
      <c r="AN133" s="4"/>
      <c r="AO133" s="4"/>
      <c r="AP133" s="4"/>
      <c r="AQ133" s="4"/>
      <c r="AR133" s="4"/>
      <c r="AS133" s="2"/>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row>
  </sheetData>
  <sheetProtection algorithmName="SHA-512" hashValue="QhH+o8HlzTLSAAH0fSwPF34NI4Hyma4yzP6epUcEXcjluYnfib87VduwYPwRhR0anHvuE+l0j4jxClWtUAXCJw==" saltValue="J8pRYqcHq/vWt2nT57r8fw==" spinCount="100000" sheet="1" objects="1" scenarios="1"/>
  <mergeCells count="20">
    <mergeCell ref="L17:P19"/>
    <mergeCell ref="AG31:AG33"/>
    <mergeCell ref="A27:AC27"/>
    <mergeCell ref="A7:AC7"/>
    <mergeCell ref="G16:J16"/>
    <mergeCell ref="G21:P24"/>
    <mergeCell ref="Q23:U24"/>
    <mergeCell ref="Q21:U22"/>
    <mergeCell ref="G15:J15"/>
    <mergeCell ref="G11:J11"/>
    <mergeCell ref="G14:J14"/>
    <mergeCell ref="O11:P11"/>
    <mergeCell ref="Z9:AA9"/>
    <mergeCell ref="A2:AC2"/>
    <mergeCell ref="A3:AC3"/>
    <mergeCell ref="A4:AC4"/>
    <mergeCell ref="A5:AC5"/>
    <mergeCell ref="A6:AC6"/>
    <mergeCell ref="Z14:AD21"/>
    <mergeCell ref="Z13:AD13"/>
  </mergeCells>
  <phoneticPr fontId="2" type="noConversion"/>
  <conditionalFormatting sqref="BC34:BC123 BE34:BE123 M34:M123 O34:O123 R34:R123 T34:T123 W34:W123 Y34:Y123">
    <cfRule type="expression" dxfId="210" priority="51" stopIfTrue="1">
      <formula>$C34="initial"</formula>
    </cfRule>
  </conditionalFormatting>
  <conditionalFormatting sqref="BA34 K34:K123 P34:P123 U34:U123 BA36:BA123">
    <cfRule type="expression" dxfId="209" priority="52" stopIfTrue="1">
      <formula>$C34="final"</formula>
    </cfRule>
  </conditionalFormatting>
  <conditionalFormatting sqref="AB34:AB123">
    <cfRule type="expression" dxfId="208" priority="53" stopIfTrue="1">
      <formula>$AX34="cantbeinvalid"</formula>
    </cfRule>
  </conditionalFormatting>
  <conditionalFormatting sqref="U15:U19">
    <cfRule type="expression" dxfId="207" priority="54" stopIfTrue="1">
      <formula>#REF!&lt;&gt;""</formula>
    </cfRule>
    <cfRule type="expression" dxfId="206" priority="55" stopIfTrue="1">
      <formula>#REF!=""</formula>
    </cfRule>
  </conditionalFormatting>
  <conditionalFormatting sqref="V16:V19">
    <cfRule type="expression" dxfId="205" priority="56" stopIfTrue="1">
      <formula>$R16&lt;&gt;""</formula>
    </cfRule>
    <cfRule type="expression" dxfId="204" priority="57" stopIfTrue="1">
      <formula>$R16=""</formula>
    </cfRule>
  </conditionalFormatting>
  <conditionalFormatting sqref="R20:T20 Q21">
    <cfRule type="cellIs" dxfId="203" priority="58" stopIfTrue="1" operator="notEqual">
      <formula>""""""</formula>
    </cfRule>
  </conditionalFormatting>
  <conditionalFormatting sqref="P16">
    <cfRule type="expression" priority="275" stopIfTrue="1">
      <formula>$L$16&lt;&gt;""</formula>
    </cfRule>
    <cfRule type="expression" dxfId="202" priority="276" stopIfTrue="1">
      <formula>$L$16=""</formula>
    </cfRule>
  </conditionalFormatting>
  <conditionalFormatting sqref="T11:T19">
    <cfRule type="cellIs" dxfId="201" priority="48" stopIfTrue="1" operator="notEqual">
      <formula>""""""</formula>
    </cfRule>
  </conditionalFormatting>
  <conditionalFormatting sqref="BA35">
    <cfRule type="expression" dxfId="200" priority="41" stopIfTrue="1">
      <formula>$C35="final"</formula>
    </cfRule>
  </conditionalFormatting>
  <conditionalFormatting sqref="BB34:BB123">
    <cfRule type="expression" dxfId="199" priority="35" stopIfTrue="1">
      <formula>$C34="final"</formula>
    </cfRule>
  </conditionalFormatting>
  <conditionalFormatting sqref="BD34:BD123">
    <cfRule type="expression" dxfId="198" priority="34" stopIfTrue="1">
      <formula>$C34="initial"</formula>
    </cfRule>
  </conditionalFormatting>
  <conditionalFormatting sqref="L34:L123">
    <cfRule type="expression" dxfId="197" priority="33" stopIfTrue="1">
      <formula>$C34="final"</formula>
    </cfRule>
  </conditionalFormatting>
  <conditionalFormatting sqref="N34:N123">
    <cfRule type="expression" dxfId="196" priority="32" stopIfTrue="1">
      <formula>$C34="initial"</formula>
    </cfRule>
  </conditionalFormatting>
  <conditionalFormatting sqref="Q34:Q123">
    <cfRule type="expression" dxfId="195" priority="29" stopIfTrue="1">
      <formula>$C34="final"</formula>
    </cfRule>
  </conditionalFormatting>
  <conditionalFormatting sqref="S34:S123">
    <cfRule type="expression" dxfId="194" priority="28" stopIfTrue="1">
      <formula>$C34="initial"</formula>
    </cfRule>
  </conditionalFormatting>
  <conditionalFormatting sqref="V34:V123">
    <cfRule type="expression" dxfId="193" priority="27" stopIfTrue="1">
      <formula>$C34="final"</formula>
    </cfRule>
  </conditionalFormatting>
  <conditionalFormatting sqref="X34:X123">
    <cfRule type="expression" dxfId="192" priority="26" stopIfTrue="1">
      <formula>$C34="initial"</formula>
    </cfRule>
  </conditionalFormatting>
  <conditionalFormatting sqref="BA34:BE123">
    <cfRule type="expression" dxfId="191" priority="24" stopIfTrue="1">
      <formula>OR($V$13=$AZ$21,$V$13="")</formula>
    </cfRule>
  </conditionalFormatting>
  <dataValidations count="15">
    <dataValidation type="date" operator="greaterThan" allowBlank="1" showInputMessage="1" showErrorMessage="1" error="Start date for this period must be greater than end date for previous period" sqref="Q16" xr:uid="{00000000-0002-0000-0100-000000000000}">
      <formula1>O16</formula1>
    </dataValidation>
    <dataValidation type="date" operator="greaterThan" allowBlank="1" showInputMessage="1" showErrorMessage="1" error="End date must be greater than start date" sqref="S16" xr:uid="{00000000-0002-0000-0100-000001000000}">
      <formula1>Q16</formula1>
    </dataValidation>
    <dataValidation type="list" allowBlank="1" showInputMessage="1" showErrorMessage="1" sqref="AB34:AB123" xr:uid="{00000000-0002-0000-0100-000002000000}">
      <formula1>INDIRECT($AX34)</formula1>
    </dataValidation>
    <dataValidation showInputMessage="1" showErrorMessage="1" sqref="AC34:AF123" xr:uid="{00000000-0002-0000-0100-000003000000}"/>
    <dataValidation type="list" allowBlank="1" showInputMessage="1" showErrorMessage="1" sqref="I29" xr:uid="{00000000-0002-0000-0100-000004000000}">
      <formula1>$AU$41:$AU$42</formula1>
    </dataValidation>
    <dataValidation type="list" allowBlank="1" showInputMessage="1" showErrorMessage="1" sqref="V14:V15 F34:F123" xr:uid="{00000000-0002-0000-0100-000005000000}">
      <formula1>$AT$39:$AT$43</formula1>
    </dataValidation>
    <dataValidation type="list" allowBlank="1" showInputMessage="1" showErrorMessage="1" sqref="C34:C123" xr:uid="{00000000-0002-0000-0100-000006000000}">
      <formula1>RESULTTYPE</formula1>
    </dataValidation>
    <dataValidation type="list" allowBlank="1" showInputMessage="1" showErrorMessage="1" sqref="P15 BE34:BE123 Y34:Y123 O34:O123 T34:T123" xr:uid="{00000000-0002-0000-0100-000007000000}">
      <formula1>$AU$39:$AU$40</formula1>
    </dataValidation>
    <dataValidation type="date" operator="greaterThan" allowBlank="1" showInputMessage="1" showErrorMessage="1" error="Please enter a date" sqref="H17" xr:uid="{00000000-0002-0000-0100-000008000000}">
      <formula1>1</formula1>
    </dataValidation>
    <dataValidation type="whole" operator="greaterThanOrEqual" allowBlank="1" showInputMessage="1" showErrorMessage="1" error="Please enter a number" sqref="P14" xr:uid="{00000000-0002-0000-0100-000009000000}">
      <formula1>0</formula1>
    </dataValidation>
    <dataValidation type="textLength" operator="equal" allowBlank="1" showInputMessage="1" showErrorMessage="1" error="Engine Family Name must be 12 characters long" prompt="Please enter a 12 character Engine Family Name" sqref="O11:P11" xr:uid="{00000000-0002-0000-0100-00000A000000}">
      <formula1>12</formula1>
    </dataValidation>
    <dataValidation type="list" allowBlank="1" showInputMessage="1" showErrorMessage="1" sqref="W11" xr:uid="{00000000-0002-0000-0100-00000C000000}">
      <formula1>$AU$20:$AU$21</formula1>
    </dataValidation>
    <dataValidation type="list" allowBlank="1" showInputMessage="1" showErrorMessage="1" sqref="W12" xr:uid="{00000000-0002-0000-0100-00000D000000}">
      <formula1>$AW$20:$AW$21</formula1>
    </dataValidation>
    <dataValidation type="list" allowBlank="1" showInputMessage="1" showErrorMessage="1" sqref="P13" xr:uid="{00000000-0002-0000-0100-00000E000000}">
      <formula1>$AX$20:$AX$22</formula1>
    </dataValidation>
    <dataValidation type="date" operator="greaterThan" allowBlank="1" showInputMessage="1" showErrorMessage="1" error="End date must be greater than start date" sqref="J17" xr:uid="{00000000-0002-0000-0100-00000F000000}">
      <formula1>$V17</formula1>
    </dataValidation>
  </dataValidations>
  <pageMargins left="0.25" right="0.25" top="0.5" bottom="0.5" header="0.5" footer="0.5"/>
  <pageSetup scale="44" fitToHeight="2"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W138"/>
  <sheetViews>
    <sheetView showGridLines="0" zoomScale="85" zoomScaleNormal="100" workbookViewId="0">
      <selection activeCell="A42" sqref="A42"/>
    </sheetView>
  </sheetViews>
  <sheetFormatPr defaultRowHeight="12.75" x14ac:dyDescent="0.2"/>
  <cols>
    <col min="1" max="1" width="2.28515625" customWidth="1"/>
    <col min="2" max="2" width="7.5703125" customWidth="1"/>
    <col min="3" max="3" width="8.28515625" customWidth="1"/>
    <col min="4" max="8" width="10.85546875" customWidth="1"/>
    <col min="9" max="9" width="12.7109375" customWidth="1"/>
    <col min="10" max="11" width="10.85546875" customWidth="1"/>
    <col min="12" max="12" width="11.42578125" customWidth="1"/>
    <col min="13" max="13" width="10.85546875" customWidth="1"/>
    <col min="14" max="14" width="11.140625" customWidth="1"/>
    <col min="15" max="16" width="10.85546875" customWidth="1"/>
    <col min="19" max="19" width="12.7109375" bestFit="1" customWidth="1"/>
    <col min="20" max="20" width="10.140625" customWidth="1"/>
    <col min="22" max="22" width="2.5703125" customWidth="1"/>
    <col min="27" max="27" width="15.85546875" customWidth="1"/>
    <col min="29" max="29" width="12.5703125" customWidth="1"/>
    <col min="30" max="31" width="0" hidden="1" customWidth="1"/>
    <col min="32" max="32" width="12.5703125" hidden="1" customWidth="1"/>
    <col min="33" max="34" width="0" hidden="1" customWidth="1"/>
    <col min="35" max="35" width="11.7109375" hidden="1" customWidth="1"/>
    <col min="36" max="36" width="11.42578125" hidden="1" customWidth="1"/>
    <col min="37" max="37" width="10.85546875" hidden="1" customWidth="1"/>
    <col min="38" max="94" width="12.7109375" hidden="1" customWidth="1"/>
    <col min="95" max="103" width="9.140625" customWidth="1"/>
  </cols>
  <sheetData>
    <row r="1" spans="1:90" s="63" customFormat="1" ht="15" x14ac:dyDescent="0.2">
      <c r="A1" s="139"/>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8"/>
      <c r="AD1" s="138"/>
      <c r="AE1" s="138"/>
      <c r="AF1" s="138"/>
      <c r="AG1" s="138"/>
      <c r="AH1" s="138"/>
      <c r="AI1" s="138"/>
      <c r="AJ1" s="138"/>
      <c r="AK1" s="138"/>
      <c r="AL1" s="138"/>
    </row>
    <row r="2" spans="1:90" s="63" customFormat="1" ht="17.45" customHeight="1" x14ac:dyDescent="0.25">
      <c r="A2" s="308" t="s">
        <v>135</v>
      </c>
      <c r="B2" s="308"/>
      <c r="C2" s="308"/>
      <c r="D2" s="308"/>
      <c r="E2" s="308"/>
      <c r="F2" s="308"/>
      <c r="G2" s="308"/>
      <c r="H2" s="308"/>
      <c r="I2" s="308"/>
      <c r="J2" s="308"/>
      <c r="K2" s="308"/>
      <c r="L2" s="308"/>
      <c r="M2" s="308"/>
      <c r="N2" s="308"/>
      <c r="O2" s="308"/>
      <c r="P2" s="308"/>
      <c r="Q2" s="308"/>
      <c r="R2" s="308"/>
      <c r="S2" s="308"/>
      <c r="T2" s="308"/>
      <c r="U2" s="308"/>
      <c r="V2" s="158"/>
      <c r="W2" s="158"/>
      <c r="X2" s="158"/>
      <c r="Y2" s="158"/>
      <c r="Z2" s="158"/>
      <c r="AA2" s="158"/>
      <c r="AB2" s="158"/>
      <c r="AC2" s="138"/>
      <c r="AD2" s="138"/>
      <c r="AE2" s="138"/>
      <c r="AF2" s="138"/>
      <c r="AG2" s="138"/>
      <c r="AH2" s="138"/>
      <c r="AI2" s="138"/>
      <c r="AJ2" s="138"/>
      <c r="AK2" s="138"/>
      <c r="AL2" s="138"/>
    </row>
    <row r="3" spans="1:90" s="63" customFormat="1" ht="20.25" x14ac:dyDescent="0.3">
      <c r="A3" s="309" t="s">
        <v>146</v>
      </c>
      <c r="B3" s="309"/>
      <c r="C3" s="309"/>
      <c r="D3" s="309"/>
      <c r="E3" s="309"/>
      <c r="F3" s="309"/>
      <c r="G3" s="309"/>
      <c r="H3" s="309"/>
      <c r="I3" s="309"/>
      <c r="J3" s="309"/>
      <c r="K3" s="309"/>
      <c r="L3" s="309"/>
      <c r="M3" s="309"/>
      <c r="N3" s="309"/>
      <c r="O3" s="309"/>
      <c r="P3" s="309"/>
      <c r="Q3" s="309"/>
      <c r="R3" s="309"/>
      <c r="S3" s="309"/>
      <c r="T3" s="309"/>
      <c r="U3" s="309"/>
      <c r="V3" s="159"/>
      <c r="W3" s="159"/>
      <c r="X3" s="159"/>
      <c r="Y3" s="159"/>
      <c r="Z3" s="159"/>
      <c r="AA3" s="159"/>
      <c r="AB3" s="159"/>
      <c r="AC3" s="138"/>
      <c r="AD3" s="138"/>
      <c r="AE3" s="138"/>
      <c r="AF3" s="138"/>
      <c r="AG3" s="138"/>
      <c r="AH3" s="138"/>
      <c r="AI3" s="138"/>
      <c r="AJ3" s="138"/>
      <c r="AK3" s="138"/>
      <c r="AL3" s="138"/>
    </row>
    <row r="4" spans="1:90" s="63" customFormat="1" ht="19.5" customHeight="1" x14ac:dyDescent="0.25">
      <c r="A4" s="308" t="s">
        <v>136</v>
      </c>
      <c r="B4" s="308"/>
      <c r="C4" s="308"/>
      <c r="D4" s="308"/>
      <c r="E4" s="308"/>
      <c r="F4" s="308"/>
      <c r="G4" s="308"/>
      <c r="H4" s="308"/>
      <c r="I4" s="308"/>
      <c r="J4" s="308"/>
      <c r="K4" s="308"/>
      <c r="L4" s="308"/>
      <c r="M4" s="308"/>
      <c r="N4" s="308"/>
      <c r="O4" s="308"/>
      <c r="P4" s="308"/>
      <c r="Q4" s="308"/>
      <c r="R4" s="308"/>
      <c r="S4" s="308"/>
      <c r="T4" s="308"/>
      <c r="U4" s="308"/>
      <c r="V4" s="158"/>
      <c r="W4" s="158"/>
      <c r="X4" s="158"/>
      <c r="Y4" s="158"/>
      <c r="Z4" s="158"/>
      <c r="AA4" s="158"/>
      <c r="AB4" s="158"/>
      <c r="AC4" s="138"/>
      <c r="AD4" s="138"/>
      <c r="AE4" s="138"/>
      <c r="AF4" s="138"/>
      <c r="AG4" s="138"/>
      <c r="AH4" s="138"/>
      <c r="AI4" s="138"/>
      <c r="AJ4" s="138"/>
      <c r="AK4" s="138"/>
      <c r="AL4" s="138"/>
    </row>
    <row r="5" spans="1:90" s="63" customFormat="1" ht="10.15" customHeight="1" x14ac:dyDescent="0.2">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38"/>
      <c r="AD5" s="138"/>
      <c r="AE5" s="138"/>
      <c r="AF5" s="138"/>
      <c r="AG5" s="138"/>
      <c r="AH5" s="138"/>
      <c r="AI5" s="138"/>
      <c r="AJ5" s="138"/>
      <c r="AK5" s="138"/>
      <c r="AL5" s="138"/>
    </row>
    <row r="6" spans="1:90" s="63" customFormat="1" ht="18" customHeight="1" x14ac:dyDescent="0.3">
      <c r="A6" s="310" t="s">
        <v>211</v>
      </c>
      <c r="B6" s="310"/>
      <c r="C6" s="310"/>
      <c r="D6" s="310"/>
      <c r="E6" s="310"/>
      <c r="F6" s="310"/>
      <c r="G6" s="310"/>
      <c r="H6" s="310"/>
      <c r="I6" s="310"/>
      <c r="J6" s="310"/>
      <c r="K6" s="310"/>
      <c r="L6" s="310"/>
      <c r="M6" s="310"/>
      <c r="N6" s="310"/>
      <c r="O6" s="310"/>
      <c r="P6" s="310"/>
      <c r="Q6" s="310"/>
      <c r="R6" s="310"/>
      <c r="S6" s="310"/>
      <c r="T6" s="310"/>
      <c r="U6" s="310"/>
      <c r="V6" s="157"/>
      <c r="W6" s="157"/>
      <c r="X6" s="157"/>
      <c r="Y6" s="157"/>
      <c r="Z6" s="157"/>
      <c r="AA6" s="157"/>
      <c r="AB6" s="157"/>
      <c r="AC6" s="138"/>
      <c r="AD6" s="138"/>
      <c r="AE6" s="138"/>
      <c r="AF6" s="138"/>
      <c r="AG6" s="138"/>
      <c r="AH6" s="138"/>
      <c r="AI6" s="138"/>
      <c r="AJ6" s="138"/>
      <c r="AK6" s="138"/>
      <c r="AL6" s="138"/>
    </row>
    <row r="7" spans="1:90" s="63" customFormat="1" ht="16.5" customHeight="1" x14ac:dyDescent="0.2">
      <c r="A7" s="311" t="s">
        <v>216</v>
      </c>
      <c r="B7" s="311"/>
      <c r="C7" s="311"/>
      <c r="D7" s="311"/>
      <c r="E7" s="311"/>
      <c r="F7" s="311"/>
      <c r="G7" s="311"/>
      <c r="H7" s="311"/>
      <c r="I7" s="311"/>
      <c r="J7" s="311"/>
      <c r="K7" s="311"/>
      <c r="L7" s="311"/>
      <c r="M7" s="311"/>
      <c r="N7" s="311"/>
      <c r="O7" s="311"/>
      <c r="P7" s="311"/>
      <c r="Q7" s="311"/>
      <c r="R7" s="311"/>
      <c r="S7" s="311"/>
      <c r="T7" s="311"/>
      <c r="U7" s="311"/>
      <c r="V7" s="156"/>
      <c r="W7" s="156"/>
      <c r="X7" s="156"/>
      <c r="Y7" s="156"/>
      <c r="Z7" s="156"/>
      <c r="AA7" s="156"/>
      <c r="AB7" s="156"/>
      <c r="AC7" s="138"/>
      <c r="AD7" s="138"/>
      <c r="AE7" s="138"/>
      <c r="AF7" s="138"/>
      <c r="AG7" s="138"/>
      <c r="AH7" s="138"/>
      <c r="AI7" s="138"/>
      <c r="AJ7" s="138"/>
      <c r="AK7" s="138"/>
      <c r="AL7" s="138"/>
    </row>
    <row r="8" spans="1:90" ht="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138"/>
      <c r="AD8" s="138"/>
      <c r="AE8" s="138"/>
      <c r="AF8" s="138"/>
      <c r="AG8" s="138"/>
      <c r="AH8" s="138"/>
      <c r="AI8" s="138"/>
      <c r="AJ8" s="138"/>
      <c r="AK8" s="138"/>
      <c r="AL8" s="72"/>
    </row>
    <row r="9" spans="1:90" s="63" customFormat="1" ht="18" x14ac:dyDescent="0.25">
      <c r="A9" s="96"/>
      <c r="B9" s="96" t="s">
        <v>142</v>
      </c>
      <c r="C9" s="96"/>
      <c r="D9" s="96"/>
      <c r="E9" s="96"/>
      <c r="F9" s="96"/>
      <c r="G9" s="96"/>
      <c r="H9" s="96"/>
      <c r="I9" s="96"/>
      <c r="J9" s="96"/>
      <c r="K9" s="96"/>
      <c r="L9" s="96"/>
      <c r="M9" s="96"/>
      <c r="N9" s="96"/>
      <c r="O9" s="96"/>
      <c r="P9" s="96"/>
      <c r="Q9" s="96"/>
      <c r="R9" s="96"/>
      <c r="S9" s="96"/>
      <c r="T9" s="96"/>
      <c r="U9" s="96"/>
      <c r="V9" s="96"/>
      <c r="W9" s="96"/>
      <c r="X9" s="96"/>
      <c r="Y9" s="96"/>
      <c r="Z9" s="96"/>
      <c r="AA9" s="96"/>
      <c r="AB9" s="96"/>
      <c r="AC9" s="138"/>
      <c r="AD9" s="138"/>
      <c r="AE9" s="138"/>
      <c r="AF9" s="138"/>
      <c r="AG9" s="138"/>
      <c r="AH9" s="138"/>
      <c r="AI9" s="138"/>
      <c r="AJ9" s="138"/>
      <c r="AK9" s="138"/>
      <c r="AL9" s="138"/>
    </row>
    <row r="10" spans="1:90" ht="4.1500000000000004"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138"/>
      <c r="AD10" s="138"/>
      <c r="AE10" s="138"/>
      <c r="AF10" s="138"/>
      <c r="AG10" s="138"/>
      <c r="AH10" s="138"/>
      <c r="AI10" s="138"/>
      <c r="AJ10" s="138"/>
      <c r="AK10" s="138"/>
      <c r="AL10" s="72"/>
    </row>
    <row r="11" spans="1:90" ht="2.25" customHeight="1" x14ac:dyDescent="0.3">
      <c r="A11" s="9"/>
      <c r="B11" s="97"/>
      <c r="C11" s="98"/>
      <c r="D11" s="9"/>
      <c r="E11" s="9"/>
      <c r="F11" s="9"/>
      <c r="G11" s="99"/>
      <c r="H11" s="9"/>
      <c r="I11" s="9"/>
      <c r="J11" s="9"/>
      <c r="K11" s="9"/>
      <c r="L11" s="9"/>
      <c r="M11" s="9"/>
      <c r="N11" s="9"/>
      <c r="O11" s="9"/>
      <c r="P11" s="9"/>
      <c r="Q11" s="49"/>
      <c r="R11" s="9"/>
      <c r="S11" s="9"/>
      <c r="T11" s="49"/>
      <c r="U11" s="49"/>
      <c r="V11" s="49"/>
      <c r="W11" s="49"/>
      <c r="X11" s="49"/>
      <c r="Y11" s="49"/>
      <c r="Z11" s="49"/>
      <c r="AA11" s="49"/>
      <c r="AB11" s="49"/>
      <c r="AC11" s="138"/>
      <c r="AD11" s="138"/>
      <c r="AE11" s="138"/>
      <c r="AF11" s="138"/>
      <c r="AG11" s="138"/>
      <c r="AH11" s="138"/>
      <c r="AI11" s="138"/>
      <c r="AJ11" s="138"/>
      <c r="AK11" s="138"/>
      <c r="AL11" s="72"/>
      <c r="CE11" s="212"/>
      <c r="CF11" s="212"/>
      <c r="CI11" s="55"/>
      <c r="CJ11" s="55"/>
      <c r="CK11" s="55"/>
    </row>
    <row r="12" spans="1:90" ht="5.25" customHeight="1" x14ac:dyDescent="0.2">
      <c r="A12" s="9"/>
      <c r="B12" s="100"/>
      <c r="C12" s="101"/>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38"/>
      <c r="AD12" s="138"/>
      <c r="AE12" s="138"/>
      <c r="AF12" s="138"/>
      <c r="AG12" s="138"/>
      <c r="AH12" s="138"/>
      <c r="AI12" s="138"/>
      <c r="AJ12" s="138"/>
      <c r="AK12" s="138"/>
      <c r="AL12" s="72"/>
      <c r="CE12" s="212"/>
      <c r="CF12" s="212"/>
      <c r="CI12" s="55"/>
      <c r="CJ12" s="55"/>
      <c r="CK12" s="55"/>
    </row>
    <row r="13" spans="1:90" ht="3.75" customHeight="1" thickBot="1" x14ac:dyDescent="0.25">
      <c r="A13" s="9"/>
      <c r="B13" s="100"/>
      <c r="C13" s="101"/>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38"/>
      <c r="AD13" s="138"/>
      <c r="AE13" s="138"/>
      <c r="AF13" s="138"/>
      <c r="AG13" s="138"/>
      <c r="AH13" s="138"/>
      <c r="AI13" s="138"/>
      <c r="AJ13" s="138"/>
      <c r="AK13" s="138"/>
      <c r="AL13" s="72"/>
      <c r="CE13" s="212"/>
      <c r="CF13" s="212"/>
      <c r="CI13" s="55"/>
      <c r="CJ13" s="55"/>
      <c r="CK13" s="55"/>
    </row>
    <row r="14" spans="1:90" ht="13.5" thickBot="1" x14ac:dyDescent="0.25">
      <c r="A14" s="9"/>
      <c r="B14" s="372" t="s">
        <v>58</v>
      </c>
      <c r="C14" s="373"/>
      <c r="D14" s="373"/>
      <c r="E14" s="373"/>
      <c r="F14" s="373"/>
      <c r="G14" s="373"/>
      <c r="H14" s="373"/>
      <c r="I14" s="373"/>
      <c r="J14" s="373"/>
      <c r="K14" s="373"/>
      <c r="L14" s="373"/>
      <c r="M14" s="373"/>
      <c r="N14" s="373"/>
      <c r="O14" s="373"/>
      <c r="P14" s="374"/>
      <c r="Q14" s="9"/>
      <c r="R14" s="364" t="s">
        <v>124</v>
      </c>
      <c r="S14" s="365"/>
      <c r="T14" s="365"/>
      <c r="U14" s="365"/>
      <c r="V14" s="365"/>
      <c r="W14" s="365"/>
      <c r="X14" s="365"/>
      <c r="Y14" s="366"/>
      <c r="Z14" s="9"/>
      <c r="AA14" s="9"/>
      <c r="AB14" s="9"/>
      <c r="AC14" s="138"/>
      <c r="AD14" s="138"/>
      <c r="AE14" s="138"/>
      <c r="AF14" s="138"/>
      <c r="AG14" s="138"/>
      <c r="AH14" s="138"/>
      <c r="AI14" s="138"/>
      <c r="AJ14" s="138"/>
      <c r="AK14" s="138"/>
      <c r="AL14" s="72"/>
      <c r="CE14" s="212"/>
      <c r="CF14" s="212"/>
      <c r="CG14" s="174" t="s">
        <v>183</v>
      </c>
      <c r="CH14" s="177">
        <f>'Submission Template'!$O$11</f>
        <v>0</v>
      </c>
      <c r="CI14" s="55"/>
      <c r="CJ14" s="228" t="s">
        <v>185</v>
      </c>
      <c r="CK14" s="228" t="s">
        <v>186</v>
      </c>
    </row>
    <row r="15" spans="1:90" ht="12.75" customHeight="1" x14ac:dyDescent="0.2">
      <c r="A15" s="9"/>
      <c r="B15" s="375"/>
      <c r="C15" s="376"/>
      <c r="D15" s="376"/>
      <c r="E15" s="376"/>
      <c r="F15" s="376"/>
      <c r="G15" s="376"/>
      <c r="H15" s="376"/>
      <c r="I15" s="376"/>
      <c r="J15" s="376"/>
      <c r="K15" s="376"/>
      <c r="L15" s="376"/>
      <c r="M15" s="376"/>
      <c r="N15" s="376"/>
      <c r="O15" s="376"/>
      <c r="P15" s="377"/>
      <c r="Q15" s="9"/>
      <c r="R15" s="355" t="s">
        <v>221</v>
      </c>
      <c r="S15" s="356"/>
      <c r="T15" s="356"/>
      <c r="U15" s="356"/>
      <c r="V15" s="356"/>
      <c r="W15" s="356"/>
      <c r="X15" s="356"/>
      <c r="Y15" s="357"/>
      <c r="Z15" s="9"/>
      <c r="AA15" s="9"/>
      <c r="AB15" s="9"/>
      <c r="AC15" s="138"/>
      <c r="AD15" s="138"/>
      <c r="AE15" s="138"/>
      <c r="AF15" s="138"/>
      <c r="AG15" s="138"/>
      <c r="AH15" s="138"/>
      <c r="AI15" s="138"/>
      <c r="AJ15" s="138"/>
      <c r="AK15" s="138"/>
      <c r="AL15" s="72"/>
      <c r="CE15" s="212"/>
      <c r="CF15" s="212"/>
      <c r="CG15" s="175" t="s">
        <v>112</v>
      </c>
      <c r="CH15" s="178" t="str">
        <f>IF(AND($G$23="",$H$23="",$I$23&lt;&gt;""),"OPEN",IF(AND($G$23="",$H$23&lt;&gt;"",$I$23=""),"FAIL",IF(AND($G$23&lt;&gt;"",$H$23="",$I$23=""),"PASS","")))</f>
        <v>OPEN</v>
      </c>
      <c r="CI15" s="55"/>
      <c r="CJ15" s="184" t="str">
        <f>IF($B$40&lt;&gt;"",LOOKUP(MAX($B$40:$B$129),$B$40:$B$129,$CD$40:$CD$129),"")</f>
        <v/>
      </c>
      <c r="CK15" s="174">
        <f>MAX($B$40:$B$129)</f>
        <v>0</v>
      </c>
      <c r="CL15" s="228" t="s">
        <v>187</v>
      </c>
    </row>
    <row r="16" spans="1:90" ht="10.9" customHeight="1" x14ac:dyDescent="0.2">
      <c r="A16" s="9"/>
      <c r="B16" s="116"/>
      <c r="C16" s="2"/>
      <c r="D16" s="2"/>
      <c r="E16" s="2"/>
      <c r="F16" s="2"/>
      <c r="G16" s="2"/>
      <c r="H16" s="2"/>
      <c r="I16" s="2"/>
      <c r="J16" s="2"/>
      <c r="K16" s="2"/>
      <c r="L16" s="2"/>
      <c r="M16" s="2"/>
      <c r="N16" s="2"/>
      <c r="O16" s="2"/>
      <c r="P16" s="123"/>
      <c r="Q16" s="9"/>
      <c r="R16" s="358"/>
      <c r="S16" s="359"/>
      <c r="T16" s="359"/>
      <c r="U16" s="359"/>
      <c r="V16" s="359"/>
      <c r="W16" s="359"/>
      <c r="X16" s="359"/>
      <c r="Y16" s="360"/>
      <c r="Z16" s="9"/>
      <c r="AA16" s="9"/>
      <c r="AB16" s="9"/>
      <c r="AL16" s="72"/>
      <c r="AS16" s="8" t="s">
        <v>63</v>
      </c>
      <c r="AT16" s="8"/>
      <c r="CE16" s="212"/>
      <c r="CF16" s="212"/>
      <c r="CG16" s="175"/>
      <c r="CH16" s="178"/>
      <c r="CI16" s="55"/>
      <c r="CJ16" s="184" t="str">
        <f>IF($L$40&lt;&gt;"",LOOKUP(MAX($L$40:$L$129),$L$40:$L$129,$CF$40:$CF$129),"")</f>
        <v/>
      </c>
      <c r="CK16" s="174">
        <f>MAX($L$40:$L$129)</f>
        <v>0</v>
      </c>
      <c r="CL16" s="228" t="s">
        <v>188</v>
      </c>
    </row>
    <row r="17" spans="1:90" ht="15" customHeight="1" x14ac:dyDescent="0.2">
      <c r="A17" s="9"/>
      <c r="B17" s="116"/>
      <c r="C17" s="2"/>
      <c r="D17" s="130" t="s">
        <v>1</v>
      </c>
      <c r="E17" s="2"/>
      <c r="F17" s="2"/>
      <c r="G17" s="2"/>
      <c r="H17" s="370">
        <f>IF('Submission Template'!$AS$34="","",'Submission Template'!$AS$34)</f>
        <v>0</v>
      </c>
      <c r="I17" s="371"/>
      <c r="J17" s="128"/>
      <c r="K17" s="2"/>
      <c r="L17" s="2"/>
      <c r="M17" s="2"/>
      <c r="N17" s="2"/>
      <c r="O17" s="2"/>
      <c r="P17" s="123"/>
      <c r="Q17" s="9"/>
      <c r="R17" s="358"/>
      <c r="S17" s="359"/>
      <c r="T17" s="359"/>
      <c r="U17" s="359"/>
      <c r="V17" s="359"/>
      <c r="W17" s="359"/>
      <c r="X17" s="359"/>
      <c r="Y17" s="360"/>
      <c r="Z17" s="9"/>
      <c r="AA17" s="9"/>
      <c r="AB17" s="9"/>
      <c r="AL17" s="72"/>
      <c r="CE17" s="212"/>
      <c r="CF17" s="212"/>
      <c r="CG17" s="175"/>
      <c r="CH17" s="178"/>
      <c r="CI17" s="55"/>
      <c r="CJ17" s="228"/>
      <c r="CK17" s="228"/>
      <c r="CL17" s="228"/>
    </row>
    <row r="18" spans="1:90" ht="15" customHeight="1" x14ac:dyDescent="0.2">
      <c r="A18" s="9"/>
      <c r="B18" s="116"/>
      <c r="C18" s="2"/>
      <c r="D18" s="130" t="s">
        <v>214</v>
      </c>
      <c r="E18" s="2"/>
      <c r="F18" s="2"/>
      <c r="G18" s="2"/>
      <c r="H18" s="368" t="str">
        <f>IF('Submission Template'!$AU$36=1,IF($B$40="","No test results entered",IF(VLOOKUP(MAX($B$40:$B$129),$B$40:$K$129,10)=1,"Yes","No")),"NOx+HC not tested")</f>
        <v>NOx+HC not tested</v>
      </c>
      <c r="I18" s="369"/>
      <c r="J18" s="128"/>
      <c r="K18" s="130" t="s">
        <v>215</v>
      </c>
      <c r="L18" s="2"/>
      <c r="M18" s="129"/>
      <c r="N18" s="368" t="str">
        <f>IF('Submission Template'!$AU$36=1,IF(MAX(I40:I129)&gt;=1,"Yes","No"),"NOx+HC not tested ")</f>
        <v xml:space="preserve">NOx+HC not tested </v>
      </c>
      <c r="O18" s="369"/>
      <c r="P18" s="123"/>
      <c r="Q18" s="9"/>
      <c r="R18" s="358"/>
      <c r="S18" s="359"/>
      <c r="T18" s="359"/>
      <c r="U18" s="359"/>
      <c r="V18" s="359"/>
      <c r="W18" s="359"/>
      <c r="X18" s="359"/>
      <c r="Y18" s="360"/>
      <c r="Z18" s="9"/>
      <c r="AA18" s="9"/>
      <c r="AB18" s="9"/>
      <c r="AL18" s="72"/>
      <c r="AS18" s="25" t="s">
        <v>64</v>
      </c>
      <c r="AT18" s="25" t="s">
        <v>65</v>
      </c>
      <c r="AU18" s="25" t="s">
        <v>66</v>
      </c>
      <c r="AV18" s="25" t="s">
        <v>67</v>
      </c>
      <c r="AW18" s="25"/>
      <c r="AX18" s="25"/>
      <c r="AY18" s="41"/>
      <c r="AZ18" s="41"/>
      <c r="BA18" s="41"/>
      <c r="BB18" s="41"/>
      <c r="BC18" s="41"/>
      <c r="CE18" s="212"/>
      <c r="CF18" s="212"/>
      <c r="CG18" s="175" t="s">
        <v>113</v>
      </c>
      <c r="CH18" s="179" t="str">
        <f>IF($L$40&lt;&gt;"",LOOKUP(MAX($L$40:$L$129),$L$40:$L$129,$CE$40:$CE$129),"")</f>
        <v/>
      </c>
      <c r="CI18" s="55"/>
      <c r="CJ18" s="228"/>
      <c r="CK18" s="228"/>
      <c r="CL18" s="228"/>
    </row>
    <row r="19" spans="1:90" ht="15" customHeight="1" x14ac:dyDescent="0.2">
      <c r="A19" s="9"/>
      <c r="B19" s="116"/>
      <c r="C19" s="2"/>
      <c r="D19" s="130" t="s">
        <v>87</v>
      </c>
      <c r="E19" s="2"/>
      <c r="F19" s="2"/>
      <c r="G19" s="2"/>
      <c r="H19" s="368" t="str">
        <f>IF('Submission Template'!$AV$36=1,IF($L$40="","No test results entered",IF(VLOOKUP(MAX($L$40:$L$129),$L$40:$U$129,10)=1,"Yes","No")),"CO not tested")</f>
        <v>CO not tested</v>
      </c>
      <c r="I19" s="369"/>
      <c r="J19" s="128"/>
      <c r="K19" s="130" t="s">
        <v>56</v>
      </c>
      <c r="L19" s="2"/>
      <c r="M19" s="4"/>
      <c r="N19" s="368" t="str">
        <f>IF('Submission Template'!$AV$36=1,IF(MAX(S40:S129)&gt;=1,"Yes","No"),"CO not tested")</f>
        <v>CO not tested</v>
      </c>
      <c r="O19" s="369"/>
      <c r="P19" s="123"/>
      <c r="Q19" s="9"/>
      <c r="R19" s="358"/>
      <c r="S19" s="359"/>
      <c r="T19" s="359"/>
      <c r="U19" s="359"/>
      <c r="V19" s="359"/>
      <c r="W19" s="359"/>
      <c r="X19" s="359"/>
      <c r="Y19" s="360"/>
      <c r="Z19" s="9"/>
      <c r="AA19" s="9"/>
      <c r="AB19" s="9"/>
      <c r="AL19" s="72"/>
      <c r="AS19" s="3">
        <f>SUM('Submission Template'!AN34:AN123)</f>
        <v>0</v>
      </c>
      <c r="AT19" s="3">
        <f>SUM('Submission Template'!AO34:AO123)</f>
        <v>0</v>
      </c>
      <c r="AU19" s="3">
        <f>SUM('Submission Template'!AP34:AP123)</f>
        <v>0</v>
      </c>
      <c r="AV19" s="3">
        <f>SUM('Submission Template'!AQ34:AQ123)</f>
        <v>0</v>
      </c>
      <c r="AW19" s="3"/>
      <c r="AX19" s="3"/>
      <c r="AY19" s="3"/>
      <c r="AZ19" s="3"/>
      <c r="BA19" s="1"/>
      <c r="BB19" s="1"/>
      <c r="BC19" s="1"/>
      <c r="CE19" s="212"/>
      <c r="CF19" s="212"/>
      <c r="CG19" s="175" t="s">
        <v>114</v>
      </c>
      <c r="CH19" s="180" t="str">
        <f>'Submission Template'!$K$26</f>
        <v/>
      </c>
      <c r="CI19" s="55"/>
      <c r="CJ19" s="228"/>
      <c r="CK19" s="228"/>
      <c r="CL19" s="228"/>
    </row>
    <row r="20" spans="1:90" ht="15" customHeight="1" x14ac:dyDescent="0.25">
      <c r="A20" s="9"/>
      <c r="B20" s="116"/>
      <c r="C20" s="2"/>
      <c r="D20" s="130"/>
      <c r="E20" s="2"/>
      <c r="F20" s="2"/>
      <c r="G20" s="2"/>
      <c r="H20" s="2"/>
      <c r="I20" s="2"/>
      <c r="J20" s="128"/>
      <c r="K20" s="130"/>
      <c r="L20" s="2"/>
      <c r="M20" s="4"/>
      <c r="N20" s="4"/>
      <c r="O20" s="4"/>
      <c r="P20" s="123"/>
      <c r="Q20" s="9"/>
      <c r="R20" s="358"/>
      <c r="S20" s="359"/>
      <c r="T20" s="359"/>
      <c r="U20" s="359"/>
      <c r="V20" s="359"/>
      <c r="W20" s="359"/>
      <c r="X20" s="359"/>
      <c r="Y20" s="360"/>
      <c r="Z20" s="9"/>
      <c r="AA20" s="9"/>
      <c r="AB20" s="9"/>
      <c r="AL20" s="72"/>
      <c r="AS20" s="3">
        <f>IF('Submission Template'!$P$15&lt;&gt;"yes",2,0)</f>
        <v>2</v>
      </c>
      <c r="AT20" s="54">
        <f>IF('Submission Template'!$P$15&lt;&gt;"yes",IF(OR(AND('Submission Template'!$P$14&gt;=1600,'Submission Template'!$V$14&gt;1),OR('Submission Template'!$P$14="",'Submission Template'!$V$14="")),1,0),0)</f>
        <v>1</v>
      </c>
      <c r="AU20" s="54">
        <f>IF('Submission Template'!$P$15&lt;&gt;"yes",IF(OR(AND('Submission Template'!$P$14&gt;=1600,'Submission Template'!$V$14&gt;2),OR('Submission Template'!$P$14="",'Submission Template'!$V$14="")),1,0),0)</f>
        <v>1</v>
      </c>
      <c r="AV20" s="54">
        <f>IF('Submission Template'!$P$15&lt;&gt;"yes",IF(OR(AND('Submission Template'!$P$14&gt;=1600,'Submission Template'!$V$14&gt;3),OR('Submission Template'!$P$14="",'Submission Template'!$V$14="")),1,0),0)</f>
        <v>1</v>
      </c>
      <c r="CE20" s="212"/>
      <c r="CF20" s="212"/>
      <c r="CG20" s="175" t="s">
        <v>115</v>
      </c>
      <c r="CH20" s="181" t="str">
        <f>IF($B$40&lt;&gt;"",LOOKUP(MAX($B40:$B129),$B40:$B$129,$CC40:$CC129),"")</f>
        <v/>
      </c>
      <c r="CI20" s="55"/>
      <c r="CJ20" s="228"/>
      <c r="CK20" s="228"/>
      <c r="CL20" s="228"/>
    </row>
    <row r="21" spans="1:90" ht="15" customHeight="1" thickBot="1" x14ac:dyDescent="0.25">
      <c r="A21" s="9"/>
      <c r="B21" s="116"/>
      <c r="C21" s="2"/>
      <c r="D21" s="130"/>
      <c r="E21" s="2"/>
      <c r="F21" s="2"/>
      <c r="G21" s="2"/>
      <c r="H21" s="2"/>
      <c r="I21" s="2"/>
      <c r="J21" s="128"/>
      <c r="K21" s="130"/>
      <c r="L21" s="2"/>
      <c r="M21" s="4"/>
      <c r="N21" s="4"/>
      <c r="O21" s="4"/>
      <c r="P21" s="123"/>
      <c r="Q21" s="9"/>
      <c r="R21" s="361"/>
      <c r="S21" s="362"/>
      <c r="T21" s="362"/>
      <c r="U21" s="362"/>
      <c r="V21" s="362"/>
      <c r="W21" s="362"/>
      <c r="X21" s="362"/>
      <c r="Y21" s="363"/>
      <c r="Z21" s="9"/>
      <c r="AA21" s="9"/>
      <c r="AB21" s="9"/>
      <c r="AL21" s="72"/>
      <c r="AP21" t="s">
        <v>163</v>
      </c>
      <c r="AQ21" s="160">
        <f>IF('Submission Template'!$V$14&lt;&gt;"",'Submission Template'!$V$14,4)</f>
        <v>4</v>
      </c>
      <c r="AS21">
        <v>1</v>
      </c>
      <c r="BH21">
        <f>IF('Submission Template'!$P$15="yes",1,0)</f>
        <v>0</v>
      </c>
      <c r="CE21" s="212"/>
      <c r="CF21" s="212"/>
      <c r="CG21" s="175" t="s">
        <v>116</v>
      </c>
      <c r="CH21" s="225" t="str">
        <f>'Submission Template'!$P$26</f>
        <v/>
      </c>
      <c r="CI21" s="55"/>
      <c r="CJ21" s="55"/>
      <c r="CK21" s="55"/>
    </row>
    <row r="22" spans="1:90" ht="15" customHeight="1" thickBot="1" x14ac:dyDescent="0.25">
      <c r="A22" s="9"/>
      <c r="B22" s="116"/>
      <c r="C22" s="2"/>
      <c r="D22" s="131"/>
      <c r="E22" s="2"/>
      <c r="F22" s="2"/>
      <c r="G22" s="2"/>
      <c r="H22" s="2"/>
      <c r="I22" s="2"/>
      <c r="J22" s="2"/>
      <c r="K22" s="131"/>
      <c r="L22" s="2"/>
      <c r="N22" s="2"/>
      <c r="O22" s="2"/>
      <c r="P22" s="123"/>
      <c r="Q22" s="9"/>
      <c r="R22" s="9"/>
      <c r="S22" s="9"/>
      <c r="T22" s="9"/>
      <c r="U22" s="9"/>
      <c r="V22" s="9"/>
      <c r="W22" s="9"/>
      <c r="X22" s="9"/>
      <c r="Y22" s="9"/>
      <c r="Z22" s="9"/>
      <c r="AA22" s="9"/>
      <c r="AB22" s="9"/>
      <c r="AL22" s="72"/>
      <c r="AQ22" s="160">
        <f>IF('Submission Template'!$P$15="yes",$AQ$21,$AQ$21+1)</f>
        <v>5</v>
      </c>
      <c r="CE22" s="212"/>
      <c r="CF22" s="212"/>
      <c r="CG22" s="175"/>
      <c r="CH22" s="178"/>
      <c r="CI22" s="55"/>
      <c r="CJ22" s="55"/>
      <c r="CK22" s="55"/>
    </row>
    <row r="23" spans="1:90" ht="18" customHeight="1" x14ac:dyDescent="0.25">
      <c r="A23" s="9"/>
      <c r="B23" s="116"/>
      <c r="C23" s="2"/>
      <c r="D23" s="132" t="s">
        <v>143</v>
      </c>
      <c r="E23" s="2"/>
      <c r="F23" s="2"/>
      <c r="G23" s="133" t="str">
        <f>IF(AND(H18="Yes",H19="Yes",N18="Yes",N19="Yes"),"PASS","")</f>
        <v/>
      </c>
      <c r="H23" s="134" t="str">
        <f>IF(OR(MAX(J40:J129)&gt;0,MAX(T40:T129)&gt;0),"FAIL","")</f>
        <v/>
      </c>
      <c r="I23" s="135" t="str">
        <f>IF(AND(G23="",H23=""),"OPEN","")</f>
        <v>OPEN</v>
      </c>
      <c r="J23" s="2"/>
      <c r="K23" s="130" t="s">
        <v>55</v>
      </c>
      <c r="L23" s="2"/>
      <c r="M23" s="4"/>
      <c r="N23" s="378">
        <f>IF(AS24="",30,MIN(MAX(ROUND(0.01*AS24,0),1),30))</f>
        <v>30</v>
      </c>
      <c r="O23" s="379"/>
      <c r="P23" s="123"/>
      <c r="Q23" s="9"/>
      <c r="R23" s="315" t="s">
        <v>218</v>
      </c>
      <c r="S23" s="367"/>
      <c r="T23" s="9"/>
      <c r="U23" s="9"/>
      <c r="V23" s="9"/>
      <c r="W23" s="9"/>
      <c r="X23" s="9"/>
      <c r="Y23" s="9"/>
      <c r="Z23" s="9"/>
      <c r="AA23" s="9"/>
      <c r="AB23" s="9"/>
      <c r="AL23" s="72"/>
      <c r="AQ23" s="160">
        <f>IF('Submission Template'!$P$14&lt;&gt;"",ROUND(0.01*'Submission Template'!$P$14,0),5)</f>
        <v>5</v>
      </c>
      <c r="AR23" s="160" t="str">
        <f>IF('Submission Template'!$P$16&lt;&gt;"",'Submission Template'!$P$16,"")</f>
        <v/>
      </c>
      <c r="AS23" s="160">
        <f>MIN(5,$AQ$23,$AR$23,$AQ$22)</f>
        <v>5</v>
      </c>
      <c r="AX23" s="62"/>
      <c r="CE23" s="212"/>
      <c r="CF23" s="212"/>
      <c r="CG23" s="175"/>
      <c r="CH23" s="178"/>
      <c r="CI23" s="55"/>
      <c r="CJ23" s="55"/>
      <c r="CK23" s="55"/>
    </row>
    <row r="24" spans="1:90" x14ac:dyDescent="0.2">
      <c r="A24" s="9"/>
      <c r="B24" s="116"/>
      <c r="C24" s="2"/>
      <c r="D24" s="131"/>
      <c r="E24" s="2"/>
      <c r="F24" s="2"/>
      <c r="G24" s="258"/>
      <c r="H24" s="2"/>
      <c r="I24" s="2"/>
      <c r="J24" s="2"/>
      <c r="K24" s="130"/>
      <c r="L24" s="2"/>
      <c r="M24" s="2"/>
      <c r="N24" s="145"/>
      <c r="O24" s="145"/>
      <c r="P24" s="123"/>
      <c r="Q24" s="9"/>
      <c r="R24" s="318" t="s">
        <v>138</v>
      </c>
      <c r="S24" s="320"/>
      <c r="T24" s="9"/>
      <c r="U24" s="9"/>
      <c r="V24" s="9"/>
      <c r="W24" s="9"/>
      <c r="X24" s="9"/>
      <c r="Y24" s="9"/>
      <c r="Z24" s="9"/>
      <c r="AA24" s="9"/>
      <c r="AB24" s="9"/>
      <c r="AL24" s="72"/>
      <c r="AR24" t="s">
        <v>162</v>
      </c>
      <c r="AS24" s="160" t="str">
        <f>IF('Submission Template'!$P$14&lt;&gt;"",'Submission Template'!$P$14,"")</f>
        <v/>
      </c>
      <c r="AW24" t="s">
        <v>164</v>
      </c>
      <c r="AX24" s="161">
        <f>IF('Submission Template'!$P$15="yes",1,0)</f>
        <v>0</v>
      </c>
      <c r="AY24" s="27"/>
      <c r="AZ24" s="27"/>
      <c r="CE24" s="212"/>
      <c r="CF24" s="212"/>
      <c r="CG24" s="175"/>
      <c r="CH24" s="178"/>
      <c r="CI24" s="55"/>
      <c r="CJ24" s="55"/>
      <c r="CK24" s="55"/>
    </row>
    <row r="25" spans="1:90" x14ac:dyDescent="0.2">
      <c r="A25" s="9"/>
      <c r="B25" s="116"/>
      <c r="C25" s="2"/>
      <c r="D25" s="127" t="s">
        <v>62</v>
      </c>
      <c r="E25" s="117"/>
      <c r="F25" s="117"/>
      <c r="G25" s="118"/>
      <c r="H25" s="119"/>
      <c r="I25" s="120"/>
      <c r="J25" s="117"/>
      <c r="K25" s="121"/>
      <c r="L25" s="121"/>
      <c r="M25" s="122"/>
      <c r="N25" s="117"/>
      <c r="O25" s="117"/>
      <c r="P25" s="123"/>
      <c r="Q25" s="9"/>
      <c r="R25" s="321" t="s">
        <v>219</v>
      </c>
      <c r="S25" s="323"/>
      <c r="T25" s="9"/>
      <c r="U25" s="9"/>
      <c r="V25" s="9"/>
      <c r="W25" s="9"/>
      <c r="X25" s="9"/>
      <c r="Y25" s="9"/>
      <c r="Z25" s="9"/>
      <c r="AA25" s="9"/>
      <c r="AB25" s="9"/>
      <c r="AL25" s="72"/>
      <c r="CE25" s="212"/>
      <c r="CF25" s="212"/>
      <c r="CG25" s="175"/>
      <c r="CH25" s="178"/>
      <c r="CI25" s="55"/>
      <c r="CJ25" s="55"/>
      <c r="CK25" s="55"/>
    </row>
    <row r="26" spans="1:90" ht="13.5" thickBot="1" x14ac:dyDescent="0.25">
      <c r="A26" s="9"/>
      <c r="B26" s="116"/>
      <c r="C26" s="2"/>
      <c r="D26" s="148" t="str">
        <f>IF(H23="FAIL","* Failure due to consecutive CumSum calculations exceeding Action Limit.","")</f>
        <v/>
      </c>
      <c r="E26" s="258"/>
      <c r="F26" s="258"/>
      <c r="G26" s="258"/>
      <c r="H26" s="258"/>
      <c r="I26" s="258"/>
      <c r="J26" s="258"/>
      <c r="K26" s="258"/>
      <c r="L26" s="258"/>
      <c r="M26" s="258"/>
      <c r="N26" s="258"/>
      <c r="O26" s="258"/>
      <c r="P26" s="123"/>
      <c r="Q26" s="9"/>
      <c r="R26" s="312" t="s">
        <v>220</v>
      </c>
      <c r="S26" s="383"/>
      <c r="T26" s="9"/>
      <c r="U26" s="9"/>
      <c r="V26" s="9"/>
      <c r="W26" s="9"/>
      <c r="X26" s="9"/>
      <c r="Y26" s="9"/>
      <c r="Z26" s="9"/>
      <c r="AA26" s="9"/>
      <c r="AB26" s="9"/>
      <c r="AL26" s="72"/>
      <c r="AR26" s="20"/>
      <c r="AS26" s="20"/>
      <c r="AT26" s="20"/>
      <c r="AU26" s="20"/>
      <c r="AV26" s="20"/>
      <c r="AW26" s="20"/>
      <c r="AX26" s="20"/>
      <c r="AY26" s="20"/>
      <c r="AZ26" s="20"/>
      <c r="BA26" s="20"/>
      <c r="BB26" s="20"/>
      <c r="BC26" s="20"/>
      <c r="BD26" s="20"/>
      <c r="BE26" s="20"/>
      <c r="BF26" s="20"/>
      <c r="BG26" s="20"/>
      <c r="BH26" s="20"/>
      <c r="BI26" s="20"/>
      <c r="BJ26" s="20"/>
      <c r="BK26" s="20"/>
      <c r="BL26" s="20"/>
      <c r="CE26" s="212"/>
      <c r="CF26" s="212"/>
      <c r="CG26" s="175" t="s">
        <v>117</v>
      </c>
      <c r="CH26" s="179">
        <f>MAX($CJ$15:$CJ$16)</f>
        <v>0</v>
      </c>
      <c r="CI26" s="55"/>
      <c r="CJ26" s="55"/>
      <c r="CK26" s="55"/>
    </row>
    <row r="27" spans="1:90" x14ac:dyDescent="0.2">
      <c r="A27" s="9"/>
      <c r="B27" s="116"/>
      <c r="C27" s="2"/>
      <c r="D27" s="148" t="str">
        <f>IF(N18="No","* Number of included HC+NOx tests (n) is less than the required number (N).","")</f>
        <v/>
      </c>
      <c r="E27" s="258"/>
      <c r="F27" s="258"/>
      <c r="G27" s="258"/>
      <c r="H27" s="258"/>
      <c r="I27" s="258"/>
      <c r="J27" s="258"/>
      <c r="K27" s="258"/>
      <c r="L27" s="258"/>
      <c r="M27" s="258"/>
      <c r="N27" s="258"/>
      <c r="O27" s="258"/>
      <c r="P27" s="123"/>
      <c r="Q27" s="9"/>
      <c r="R27" s="103"/>
      <c r="S27" s="9"/>
      <c r="T27" s="9"/>
      <c r="U27" s="9"/>
      <c r="V27" s="9"/>
      <c r="W27" s="9"/>
      <c r="X27" s="9"/>
      <c r="Y27" s="9"/>
      <c r="Z27" s="9"/>
      <c r="AA27" s="9"/>
      <c r="AB27" s="9"/>
      <c r="AL27" s="72"/>
      <c r="AR27" s="20"/>
      <c r="AS27" s="20"/>
      <c r="AT27" s="20"/>
      <c r="AU27" s="20"/>
      <c r="AV27" s="20"/>
      <c r="AW27" s="20"/>
      <c r="AX27" s="20"/>
      <c r="AY27" s="20"/>
      <c r="AZ27" s="20"/>
      <c r="BA27" s="20"/>
      <c r="BB27" s="20"/>
      <c r="BC27" s="20"/>
      <c r="BD27" s="20"/>
      <c r="BE27" s="20"/>
      <c r="BF27" s="20"/>
      <c r="BH27" s="20"/>
      <c r="BI27" s="20"/>
      <c r="BJ27" s="20"/>
      <c r="BK27" s="20"/>
      <c r="BL27" s="20"/>
      <c r="BM27" s="20"/>
      <c r="BN27" s="20"/>
      <c r="BO27" s="20"/>
      <c r="CE27" s="212"/>
      <c r="CF27" s="212"/>
      <c r="CG27" s="175" t="s">
        <v>118</v>
      </c>
      <c r="CH27" s="180">
        <f>MAX($CK$15:$CK$16)</f>
        <v>0</v>
      </c>
    </row>
    <row r="28" spans="1:90" x14ac:dyDescent="0.2">
      <c r="A28" s="9"/>
      <c r="B28" s="116"/>
      <c r="C28" s="2"/>
      <c r="D28" s="148" t="str">
        <f>IF(N19="No","* Number of included CO tests (n) is less than the required number (N).","")</f>
        <v/>
      </c>
      <c r="E28" s="258"/>
      <c r="F28" s="258"/>
      <c r="G28" s="258"/>
      <c r="H28" s="258"/>
      <c r="I28" s="258"/>
      <c r="J28" s="258"/>
      <c r="K28" s="258"/>
      <c r="L28" s="258"/>
      <c r="M28" s="258"/>
      <c r="N28" s="258"/>
      <c r="O28" s="258"/>
      <c r="P28" s="123"/>
      <c r="Q28" s="9"/>
      <c r="R28" s="103"/>
      <c r="S28" s="9"/>
      <c r="T28" s="9"/>
      <c r="U28" s="9"/>
      <c r="V28" s="9"/>
      <c r="W28" s="9"/>
      <c r="X28" s="9"/>
      <c r="Y28" s="9"/>
      <c r="Z28" s="9"/>
      <c r="AA28" s="9"/>
      <c r="AB28" s="9"/>
      <c r="AL28" s="72"/>
      <c r="AR28" s="20"/>
      <c r="AS28" s="20"/>
      <c r="AT28" s="20"/>
      <c r="AU28" s="20"/>
      <c r="AV28" s="20"/>
      <c r="AW28" s="20"/>
      <c r="AX28" s="20"/>
      <c r="AY28" s="20"/>
      <c r="AZ28" s="20"/>
      <c r="BA28" s="20"/>
      <c r="BB28" s="20"/>
      <c r="BC28" s="20"/>
      <c r="BD28" s="20"/>
      <c r="BE28" s="20"/>
      <c r="BF28" s="222" t="s">
        <v>208</v>
      </c>
      <c r="BG28" s="222"/>
      <c r="BH28" s="20"/>
      <c r="BI28" s="354" t="s">
        <v>205</v>
      </c>
      <c r="BJ28" s="20"/>
      <c r="BK28" s="20"/>
      <c r="BL28" s="284"/>
      <c r="BM28" s="222" t="s">
        <v>207</v>
      </c>
      <c r="BN28" s="20"/>
      <c r="BO28" s="20"/>
      <c r="BS28" s="222" t="s">
        <v>178</v>
      </c>
      <c r="CC28" s="222" t="s">
        <v>178</v>
      </c>
      <c r="CE28" s="212"/>
      <c r="CF28" s="212"/>
      <c r="CG28" s="175" t="s">
        <v>119</v>
      </c>
      <c r="CH28" s="180">
        <f>SUM($CB$40:$CB$129)</f>
        <v>0</v>
      </c>
    </row>
    <row r="29" spans="1:90" ht="13.5" thickBot="1" x14ac:dyDescent="0.25">
      <c r="A29" s="9"/>
      <c r="B29" s="116"/>
      <c r="C29" s="2"/>
      <c r="D29" s="146" t="str">
        <f>IF(G23="PASS","* Minimum testing requirements for each test period may also apply; please refer to 40 CFR 1045.310","")</f>
        <v/>
      </c>
      <c r="E29" s="258"/>
      <c r="F29" s="258"/>
      <c r="G29" s="258"/>
      <c r="H29" s="258"/>
      <c r="I29" s="258"/>
      <c r="J29" s="258"/>
      <c r="K29" s="258"/>
      <c r="L29" s="258"/>
      <c r="M29" s="258"/>
      <c r="N29" s="258"/>
      <c r="O29" s="258"/>
      <c r="P29" s="123"/>
      <c r="Q29" s="9"/>
      <c r="R29" s="103"/>
      <c r="S29" s="9"/>
      <c r="T29" s="9"/>
      <c r="U29" s="9"/>
      <c r="V29" s="9"/>
      <c r="W29" s="9"/>
      <c r="X29" s="9"/>
      <c r="Y29" s="9"/>
      <c r="Z29" s="9"/>
      <c r="AA29" s="9"/>
      <c r="AB29" s="9"/>
      <c r="AL29" s="72"/>
      <c r="AR29" s="20"/>
      <c r="AS29" s="20"/>
      <c r="AT29" s="20"/>
      <c r="AU29" s="20"/>
      <c r="AV29" s="20"/>
      <c r="AW29" s="20"/>
      <c r="AX29" s="20"/>
      <c r="AY29" s="20"/>
      <c r="AZ29" s="20"/>
      <c r="BA29" s="20"/>
      <c r="BB29" s="20"/>
      <c r="BC29" s="20"/>
      <c r="BD29" s="20"/>
      <c r="BE29" s="20"/>
      <c r="BF29" s="20"/>
      <c r="BG29" s="222"/>
      <c r="BH29" s="20"/>
      <c r="BI29" s="354"/>
      <c r="BJ29" s="20"/>
      <c r="BK29" s="20"/>
      <c r="BL29" s="20"/>
      <c r="BM29" s="222"/>
      <c r="BN29" s="20"/>
      <c r="BO29" s="20"/>
      <c r="BS29" s="222" t="s">
        <v>182</v>
      </c>
      <c r="CC29" s="222" t="s">
        <v>181</v>
      </c>
      <c r="CE29" s="1"/>
      <c r="CF29" s="1"/>
      <c r="CG29" s="175" t="s">
        <v>120</v>
      </c>
      <c r="CH29" s="182">
        <f>'Submission Template'!$H$17</f>
        <v>0</v>
      </c>
      <c r="CJ29" s="55"/>
      <c r="CK29" s="55"/>
    </row>
    <row r="30" spans="1:90" ht="13.9" customHeight="1" thickBot="1" x14ac:dyDescent="0.25">
      <c r="A30" s="9"/>
      <c r="B30" s="116"/>
      <c r="C30" s="2"/>
      <c r="D30" s="148" t="str">
        <f>IF('Submission Template'!P15="yes","* This is a carryover engine family.  The first reported test result should be from the final test of the preceding model year.","")</f>
        <v/>
      </c>
      <c r="E30" s="258"/>
      <c r="F30" s="258"/>
      <c r="G30" s="258"/>
      <c r="H30" s="258"/>
      <c r="I30" s="258"/>
      <c r="J30" s="258"/>
      <c r="K30" s="258"/>
      <c r="L30" s="258"/>
      <c r="M30" s="258"/>
      <c r="N30" s="258"/>
      <c r="O30" s="258"/>
      <c r="P30" s="123"/>
      <c r="Q30" s="9"/>
      <c r="R30" s="9"/>
      <c r="S30" s="9"/>
      <c r="T30" s="9"/>
      <c r="U30" s="9"/>
      <c r="V30" s="9"/>
      <c r="W30" s="9"/>
      <c r="X30" s="9"/>
      <c r="Y30" s="9"/>
      <c r="Z30" s="9"/>
      <c r="AA30" s="9"/>
      <c r="AB30" s="9"/>
      <c r="AL30" s="72"/>
      <c r="AO30" s="226"/>
      <c r="AP30" s="227"/>
      <c r="AQ30" s="230"/>
      <c r="AR30" s="20"/>
      <c r="AS30" s="20"/>
      <c r="AT30" s="20"/>
      <c r="AU30" s="20"/>
      <c r="AV30" s="20"/>
      <c r="AW30" s="20"/>
      <c r="AX30" s="20"/>
      <c r="AY30" s="20"/>
      <c r="AZ30" s="20"/>
      <c r="BA30" s="20"/>
      <c r="BB30" s="20"/>
      <c r="BC30" s="20"/>
      <c r="BD30" s="20"/>
      <c r="BE30" s="20"/>
      <c r="BF30" s="20"/>
      <c r="BG30" s="222"/>
      <c r="BH30" s="20"/>
      <c r="BI30" s="354"/>
      <c r="BJ30" s="20"/>
      <c r="BK30" s="20"/>
      <c r="BL30" s="20"/>
      <c r="BM30" s="222"/>
      <c r="BN30" s="20"/>
      <c r="BO30" s="20"/>
      <c r="BS30" s="222" t="s">
        <v>177</v>
      </c>
      <c r="CC30" s="222" t="s">
        <v>177</v>
      </c>
      <c r="CG30" s="175" t="s">
        <v>121</v>
      </c>
      <c r="CH30" s="182">
        <f>'Submission Template'!$J$17</f>
        <v>0</v>
      </c>
      <c r="CJ30" s="55"/>
      <c r="CK30" s="55"/>
    </row>
    <row r="31" spans="1:90" x14ac:dyDescent="0.2">
      <c r="A31" s="9"/>
      <c r="B31" s="124"/>
      <c r="C31" s="117"/>
      <c r="D31" s="136" t="str">
        <f>IF('Submission Template'!P15="yes","   If a reduced sample size is entered, it should be an EPA-approved number.","")</f>
        <v/>
      </c>
      <c r="E31" s="125"/>
      <c r="F31" s="125"/>
      <c r="G31" s="125"/>
      <c r="H31" s="125"/>
      <c r="I31" s="125"/>
      <c r="J31" s="125"/>
      <c r="K31" s="125"/>
      <c r="L31" s="125"/>
      <c r="M31" s="125"/>
      <c r="N31" s="125"/>
      <c r="O31" s="125"/>
      <c r="P31" s="126"/>
      <c r="Q31" s="9"/>
      <c r="R31" s="9"/>
      <c r="S31" s="9"/>
      <c r="T31" s="9"/>
      <c r="U31" s="9"/>
      <c r="V31" s="9"/>
      <c r="W31" s="9"/>
      <c r="X31" s="9"/>
      <c r="Y31" s="9"/>
      <c r="Z31" s="9"/>
      <c r="AA31" s="9"/>
      <c r="AB31" s="9"/>
      <c r="AL31" s="72"/>
      <c r="AO31" s="228" t="s">
        <v>202</v>
      </c>
      <c r="AP31" s="228"/>
      <c r="AQ31" s="160" t="s">
        <v>35</v>
      </c>
      <c r="AR31" s="285" t="s">
        <v>206</v>
      </c>
      <c r="AT31" s="20"/>
      <c r="AW31" s="21"/>
      <c r="AX31" s="20"/>
      <c r="AY31" s="20"/>
      <c r="AZ31" s="20"/>
      <c r="BA31" s="20"/>
      <c r="BB31" s="20"/>
      <c r="BC31" s="20"/>
      <c r="BD31" s="20"/>
      <c r="BE31" s="20"/>
      <c r="BF31" s="20"/>
      <c r="BG31" s="20"/>
      <c r="BH31" s="20"/>
      <c r="BI31" s="20"/>
      <c r="BJ31" s="20"/>
      <c r="BK31" s="20"/>
      <c r="BL31" s="20"/>
      <c r="BM31" s="20"/>
      <c r="BN31" s="20"/>
      <c r="BO31" s="20"/>
      <c r="BP31" s="20"/>
      <c r="BQ31" s="20"/>
      <c r="CG31" s="176" t="s">
        <v>122</v>
      </c>
      <c r="CH31" s="183" t="str">
        <f>IF('Submission Template'!G21&lt;&gt;"",'Submission Template'!G21,"")</f>
        <v/>
      </c>
    </row>
    <row r="32" spans="1:90" ht="12.2"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K32" s="222" t="s">
        <v>178</v>
      </c>
      <c r="AL32" s="21"/>
      <c r="AM32" s="21"/>
      <c r="AN32" s="21"/>
      <c r="AO32" s="21"/>
      <c r="AP32" s="21"/>
      <c r="AQ32" s="223" t="s">
        <v>180</v>
      </c>
      <c r="AR32" s="20"/>
      <c r="AS32" s="20"/>
      <c r="AT32" s="20"/>
      <c r="AU32" s="20"/>
      <c r="AV32" s="20"/>
      <c r="AW32" s="198" t="s">
        <v>44</v>
      </c>
      <c r="AX32" s="199" t="s">
        <v>44</v>
      </c>
      <c r="AY32" s="199"/>
      <c r="AZ32" s="199" t="s">
        <v>44</v>
      </c>
      <c r="BA32" s="200" t="s">
        <v>44</v>
      </c>
      <c r="BB32" s="20"/>
      <c r="BC32" s="21" t="s">
        <v>17</v>
      </c>
      <c r="BD32" s="21" t="s">
        <v>20</v>
      </c>
      <c r="BE32" s="185"/>
      <c r="BF32" s="185" t="s">
        <v>83</v>
      </c>
      <c r="BG32" s="185" t="s">
        <v>166</v>
      </c>
      <c r="BH32" s="20"/>
      <c r="BI32" s="21" t="s">
        <v>17</v>
      </c>
      <c r="BJ32" s="21" t="s">
        <v>20</v>
      </c>
      <c r="BK32" s="185"/>
      <c r="BL32" s="185" t="s">
        <v>83</v>
      </c>
      <c r="BM32" s="185" t="s">
        <v>166</v>
      </c>
      <c r="BN32" s="20"/>
      <c r="BO32" s="20"/>
      <c r="BP32" s="20"/>
      <c r="BS32" s="222" t="s">
        <v>184</v>
      </c>
      <c r="CI32" s="55"/>
      <c r="CJ32" s="55"/>
    </row>
    <row r="33" spans="1:10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K33" s="222" t="s">
        <v>179</v>
      </c>
      <c r="AP33" s="21"/>
      <c r="AQ33" s="21"/>
      <c r="AR33" s="21"/>
      <c r="AS33" s="21"/>
      <c r="AT33" s="21"/>
      <c r="AU33" s="21"/>
      <c r="AV33" s="21"/>
      <c r="AW33" s="201" t="s">
        <v>30</v>
      </c>
      <c r="AX33" s="202" t="s">
        <v>30</v>
      </c>
      <c r="AY33" s="202"/>
      <c r="AZ33" s="202" t="s">
        <v>30</v>
      </c>
      <c r="BA33" s="203" t="s">
        <v>30</v>
      </c>
      <c r="BB33" s="21"/>
      <c r="BC33" s="21" t="s">
        <v>30</v>
      </c>
      <c r="BD33" s="21" t="s">
        <v>30</v>
      </c>
      <c r="BE33" s="21"/>
      <c r="BF33" s="21" t="s">
        <v>30</v>
      </c>
      <c r="BG33" s="21" t="s">
        <v>30</v>
      </c>
      <c r="BH33" s="21"/>
      <c r="BI33" s="21" t="s">
        <v>44</v>
      </c>
      <c r="BJ33" s="21" t="s">
        <v>44</v>
      </c>
      <c r="BK33" s="21"/>
      <c r="BL33" s="21" t="s">
        <v>44</v>
      </c>
      <c r="BM33" s="21" t="s">
        <v>44</v>
      </c>
      <c r="BN33" s="21"/>
      <c r="BO33" s="20"/>
      <c r="BP33" s="20"/>
      <c r="BQ33" s="20"/>
      <c r="BR33" s="20"/>
      <c r="BS33" s="20"/>
    </row>
    <row r="34" spans="1:101" ht="15.75" x14ac:dyDescent="0.25">
      <c r="A34" s="9"/>
      <c r="B34" s="106"/>
      <c r="C34" s="107"/>
      <c r="D34" s="107"/>
      <c r="E34" s="107"/>
      <c r="F34" s="114" t="s">
        <v>213</v>
      </c>
      <c r="G34" s="114"/>
      <c r="H34" s="107"/>
      <c r="I34" s="107"/>
      <c r="J34" s="107"/>
      <c r="K34" s="107"/>
      <c r="L34" s="108"/>
      <c r="M34" s="107"/>
      <c r="N34" s="107"/>
      <c r="O34" s="107"/>
      <c r="P34" s="114" t="s">
        <v>59</v>
      </c>
      <c r="Q34" s="115"/>
      <c r="R34" s="107"/>
      <c r="S34" s="107"/>
      <c r="T34" s="107"/>
      <c r="U34" s="109"/>
      <c r="V34" s="94"/>
      <c r="W34" s="95"/>
      <c r="X34" s="95"/>
      <c r="Y34" s="95"/>
      <c r="Z34" s="95"/>
      <c r="AA34" s="36"/>
      <c r="AB34" s="9"/>
      <c r="AJ34" s="20"/>
      <c r="AK34" s="222" t="s">
        <v>177</v>
      </c>
      <c r="AP34" s="21"/>
      <c r="AQ34" s="20" t="s">
        <v>105</v>
      </c>
      <c r="AR34" s="20" t="s">
        <v>104</v>
      </c>
      <c r="AS34" s="211"/>
      <c r="AT34" s="211" t="s">
        <v>168</v>
      </c>
      <c r="AU34" s="211" t="s">
        <v>169</v>
      </c>
      <c r="AV34" s="21"/>
      <c r="AW34" s="204" t="s">
        <v>111</v>
      </c>
      <c r="AX34" s="205" t="s">
        <v>93</v>
      </c>
      <c r="AY34" s="206"/>
      <c r="AZ34" s="206" t="s">
        <v>167</v>
      </c>
      <c r="BA34" s="207" t="s">
        <v>175</v>
      </c>
      <c r="BB34" s="21"/>
      <c r="BC34" s="21" t="s">
        <v>95</v>
      </c>
      <c r="BD34" s="21" t="s">
        <v>94</v>
      </c>
      <c r="BE34" s="185"/>
      <c r="BF34" s="185" t="s">
        <v>170</v>
      </c>
      <c r="BG34" s="185" t="s">
        <v>171</v>
      </c>
      <c r="BH34" s="21"/>
      <c r="BI34" s="21" t="s">
        <v>45</v>
      </c>
      <c r="BJ34" s="21" t="s">
        <v>45</v>
      </c>
      <c r="BK34" s="21"/>
      <c r="BL34" s="21" t="s">
        <v>45</v>
      </c>
      <c r="BM34" s="21" t="s">
        <v>45</v>
      </c>
      <c r="BN34" s="21"/>
      <c r="BO34" s="20" t="s">
        <v>82</v>
      </c>
      <c r="BP34" s="20"/>
      <c r="BQ34" s="20"/>
      <c r="BR34" s="20"/>
      <c r="BS34" s="224" t="s">
        <v>17</v>
      </c>
      <c r="BT34" s="34" t="s">
        <v>20</v>
      </c>
      <c r="BU34" s="34"/>
      <c r="BV34" s="34"/>
      <c r="BW34" s="34"/>
      <c r="BX34" s="41" t="s">
        <v>144</v>
      </c>
      <c r="BY34" s="40"/>
    </row>
    <row r="35" spans="1:101" ht="10.5" customHeight="1" x14ac:dyDescent="0.2">
      <c r="A35" s="9"/>
      <c r="B35" s="110"/>
      <c r="C35" s="111"/>
      <c r="D35" s="111"/>
      <c r="E35" s="111"/>
      <c r="F35" s="111"/>
      <c r="G35" s="111"/>
      <c r="H35" s="111"/>
      <c r="I35" s="111"/>
      <c r="J35" s="111"/>
      <c r="K35" s="111"/>
      <c r="L35" s="110"/>
      <c r="M35" s="111"/>
      <c r="N35" s="111"/>
      <c r="O35" s="112"/>
      <c r="P35" s="111"/>
      <c r="Q35" s="111"/>
      <c r="R35" s="111"/>
      <c r="S35" s="111"/>
      <c r="T35" s="111"/>
      <c r="U35" s="113"/>
      <c r="V35" s="18"/>
      <c r="W35" s="12"/>
      <c r="X35" s="12"/>
      <c r="Y35" s="12"/>
      <c r="Z35" s="12"/>
      <c r="AA35" s="19"/>
      <c r="AB35" s="9"/>
      <c r="AE35" s="223" t="s">
        <v>180</v>
      </c>
      <c r="AJ35" s="20"/>
      <c r="AK35" s="21"/>
      <c r="AL35" s="21"/>
      <c r="AM35" s="21"/>
      <c r="AN35" s="21"/>
      <c r="AO35" s="21"/>
      <c r="AP35" s="21"/>
      <c r="AQ35" s="20" t="s">
        <v>105</v>
      </c>
      <c r="AR35" s="20" t="s">
        <v>104</v>
      </c>
      <c r="AS35" s="20"/>
      <c r="AT35" s="20"/>
      <c r="AU35" s="20"/>
      <c r="AV35" s="20"/>
      <c r="BB35" s="21"/>
      <c r="BH35" s="21"/>
      <c r="BN35" s="21"/>
      <c r="BP35" s="20"/>
      <c r="BQ35" s="20"/>
      <c r="BR35" s="20"/>
      <c r="BS35" s="224" t="s">
        <v>79</v>
      </c>
      <c r="BT35" s="34" t="s">
        <v>79</v>
      </c>
      <c r="BU35" s="34"/>
      <c r="BV35" s="34"/>
      <c r="BW35" s="34"/>
      <c r="BX35" s="41" t="s">
        <v>145</v>
      </c>
      <c r="BY35" s="40"/>
    </row>
    <row r="36" spans="1:101" ht="14.25" customHeight="1" x14ac:dyDescent="0.2">
      <c r="A36" s="9"/>
      <c r="B36" s="87" t="s">
        <v>24</v>
      </c>
      <c r="C36" s="88" t="s">
        <v>26</v>
      </c>
      <c r="D36" s="88"/>
      <c r="E36" s="88"/>
      <c r="F36" s="88"/>
      <c r="G36" s="88"/>
      <c r="H36" s="88"/>
      <c r="I36" s="88" t="s">
        <v>25</v>
      </c>
      <c r="J36" s="88"/>
      <c r="K36" s="88"/>
      <c r="L36" s="87" t="s">
        <v>24</v>
      </c>
      <c r="M36" s="88" t="s">
        <v>26</v>
      </c>
      <c r="N36" s="88"/>
      <c r="O36" s="88"/>
      <c r="P36" s="88"/>
      <c r="Q36" s="88"/>
      <c r="R36" s="88"/>
      <c r="S36" s="88" t="s">
        <v>25</v>
      </c>
      <c r="T36" s="88"/>
      <c r="U36" s="89"/>
      <c r="V36" s="104"/>
      <c r="W36" s="105"/>
      <c r="X36" s="233"/>
      <c r="Y36" s="233"/>
      <c r="Z36" s="233"/>
      <c r="AA36" s="234"/>
      <c r="AB36" s="9"/>
      <c r="AJ36" s="20"/>
      <c r="AK36" s="185" t="s">
        <v>165</v>
      </c>
      <c r="AL36" s="21" t="s">
        <v>20</v>
      </c>
      <c r="AM36" s="185"/>
      <c r="AN36" s="185" t="s">
        <v>83</v>
      </c>
      <c r="AO36" s="185" t="s">
        <v>166</v>
      </c>
      <c r="AP36" s="21"/>
      <c r="AQ36" s="20"/>
      <c r="AR36" s="20"/>
      <c r="AS36" s="20"/>
      <c r="AT36" s="20"/>
      <c r="AU36" s="20"/>
      <c r="AV36" s="20"/>
      <c r="BB36" s="21"/>
      <c r="BH36" s="21"/>
      <c r="BN36" s="21"/>
      <c r="BP36" s="20"/>
      <c r="BQ36" s="20"/>
      <c r="BR36" s="20"/>
      <c r="BS36" s="34"/>
      <c r="BT36" s="34"/>
      <c r="BU36" s="34"/>
      <c r="BV36" s="34"/>
      <c r="BW36" s="34"/>
      <c r="BX36" s="41"/>
      <c r="BY36" s="40"/>
      <c r="CC36" t="s">
        <v>174</v>
      </c>
    </row>
    <row r="37" spans="1:101" x14ac:dyDescent="0.2">
      <c r="A37" s="9"/>
      <c r="B37" s="87" t="s">
        <v>25</v>
      </c>
      <c r="C37" s="88" t="s">
        <v>25</v>
      </c>
      <c r="D37" s="88" t="s">
        <v>27</v>
      </c>
      <c r="E37" s="88" t="s">
        <v>28</v>
      </c>
      <c r="F37" s="88" t="s">
        <v>33</v>
      </c>
      <c r="G37" s="88"/>
      <c r="H37" s="88" t="s">
        <v>31</v>
      </c>
      <c r="I37" s="88" t="s">
        <v>51</v>
      </c>
      <c r="J37" s="88" t="s">
        <v>193</v>
      </c>
      <c r="K37" s="88" t="s">
        <v>193</v>
      </c>
      <c r="L37" s="87" t="s">
        <v>25</v>
      </c>
      <c r="M37" s="88" t="s">
        <v>25</v>
      </c>
      <c r="N37" s="88" t="s">
        <v>27</v>
      </c>
      <c r="O37" s="88" t="s">
        <v>28</v>
      </c>
      <c r="P37" s="88" t="s">
        <v>33</v>
      </c>
      <c r="Q37" s="88"/>
      <c r="R37" s="88" t="s">
        <v>31</v>
      </c>
      <c r="S37" s="88" t="s">
        <v>51</v>
      </c>
      <c r="T37" s="88" t="s">
        <v>20</v>
      </c>
      <c r="U37" s="89" t="s">
        <v>20</v>
      </c>
      <c r="V37" s="104"/>
      <c r="W37" s="105"/>
      <c r="X37" s="233"/>
      <c r="Y37" s="233"/>
      <c r="Z37" s="233"/>
      <c r="AA37" s="234"/>
      <c r="AB37" s="9"/>
      <c r="AD37" s="5"/>
      <c r="AE37" s="221" t="s">
        <v>165</v>
      </c>
      <c r="AF37" s="221" t="s">
        <v>20</v>
      </c>
      <c r="AG37" s="221"/>
      <c r="AH37" s="221" t="s">
        <v>83</v>
      </c>
      <c r="AI37" s="221" t="s">
        <v>166</v>
      </c>
      <c r="AJ37" s="20"/>
      <c r="AK37" s="21" t="s">
        <v>46</v>
      </c>
      <c r="AL37" s="21" t="s">
        <v>46</v>
      </c>
      <c r="AM37" s="21"/>
      <c r="AN37" s="21" t="s">
        <v>46</v>
      </c>
      <c r="AO37" s="21" t="s">
        <v>46</v>
      </c>
      <c r="AP37" s="21"/>
      <c r="AQ37" s="20"/>
      <c r="AR37" s="20"/>
      <c r="AS37" s="20"/>
      <c r="AT37" s="20"/>
      <c r="AU37" s="20"/>
      <c r="AV37" s="20"/>
      <c r="BB37" s="21"/>
      <c r="BH37" s="21"/>
      <c r="BN37" s="21"/>
      <c r="BP37" s="20"/>
      <c r="BQ37" s="20"/>
      <c r="BR37" s="20"/>
      <c r="BS37" s="34"/>
      <c r="BT37" s="34"/>
      <c r="BU37" s="34"/>
      <c r="BV37" s="34"/>
      <c r="BW37" s="34"/>
      <c r="BX37" s="41"/>
      <c r="BY37" s="40"/>
      <c r="CC37" t="s">
        <v>165</v>
      </c>
      <c r="CD37" t="s">
        <v>165</v>
      </c>
      <c r="CE37" t="s">
        <v>20</v>
      </c>
      <c r="CF37" t="s">
        <v>176</v>
      </c>
    </row>
    <row r="38" spans="1:101" x14ac:dyDescent="0.2">
      <c r="A38" s="9"/>
      <c r="B38" s="90" t="s">
        <v>49</v>
      </c>
      <c r="C38" s="91" t="s">
        <v>50</v>
      </c>
      <c r="D38" s="91" t="s">
        <v>19</v>
      </c>
      <c r="E38" s="91" t="s">
        <v>29</v>
      </c>
      <c r="F38" s="91" t="s">
        <v>30</v>
      </c>
      <c r="G38" s="91" t="s">
        <v>30</v>
      </c>
      <c r="H38" s="91" t="s">
        <v>32</v>
      </c>
      <c r="I38" s="91" t="s">
        <v>52</v>
      </c>
      <c r="J38" s="91" t="s">
        <v>53</v>
      </c>
      <c r="K38" s="91" t="s">
        <v>54</v>
      </c>
      <c r="L38" s="90" t="s">
        <v>49</v>
      </c>
      <c r="M38" s="91" t="s">
        <v>50</v>
      </c>
      <c r="N38" s="91" t="s">
        <v>19</v>
      </c>
      <c r="O38" s="91" t="s">
        <v>29</v>
      </c>
      <c r="P38" s="91" t="s">
        <v>30</v>
      </c>
      <c r="Q38" s="91" t="s">
        <v>30</v>
      </c>
      <c r="R38" s="91" t="s">
        <v>32</v>
      </c>
      <c r="S38" s="91" t="s">
        <v>52</v>
      </c>
      <c r="T38" s="91" t="s">
        <v>53</v>
      </c>
      <c r="U38" s="93" t="s">
        <v>54</v>
      </c>
      <c r="V38" s="380" t="s">
        <v>43</v>
      </c>
      <c r="W38" s="381"/>
      <c r="X38" s="381"/>
      <c r="Y38" s="381"/>
      <c r="Z38" s="381"/>
      <c r="AA38" s="382"/>
      <c r="AB38" s="9"/>
      <c r="AC38" s="5"/>
      <c r="AD38" s="5"/>
      <c r="AJ38" s="20"/>
      <c r="AK38" s="21" t="s">
        <v>161</v>
      </c>
      <c r="AL38" s="21" t="s">
        <v>161</v>
      </c>
      <c r="AM38" s="21"/>
      <c r="AN38" s="21" t="s">
        <v>161</v>
      </c>
      <c r="AO38" s="21" t="s">
        <v>161</v>
      </c>
      <c r="AP38" s="21"/>
      <c r="AQ38" s="20"/>
      <c r="AR38" s="20"/>
      <c r="AS38" s="20"/>
      <c r="AT38" s="20"/>
      <c r="AU38" s="20"/>
      <c r="AV38" s="20"/>
      <c r="BB38" s="21"/>
      <c r="BH38" s="21"/>
      <c r="BN38" s="21"/>
      <c r="BP38" s="20"/>
      <c r="BQ38" s="20"/>
      <c r="BR38" s="20"/>
      <c r="BS38" s="34"/>
      <c r="BT38" s="34"/>
      <c r="BU38" s="34"/>
      <c r="BV38" s="34"/>
      <c r="BW38" s="34"/>
      <c r="BX38" s="41"/>
      <c r="BY38" s="40"/>
      <c r="CB38" t="s">
        <v>37</v>
      </c>
      <c r="CC38" t="s">
        <v>172</v>
      </c>
      <c r="CD38" t="s">
        <v>173</v>
      </c>
      <c r="CE38" t="s">
        <v>172</v>
      </c>
      <c r="CF38" t="s">
        <v>173</v>
      </c>
    </row>
    <row r="39" spans="1:101" ht="4.7" customHeight="1" x14ac:dyDescent="0.2">
      <c r="A39" s="9"/>
      <c r="B39" s="235"/>
      <c r="C39" s="233"/>
      <c r="D39" s="233"/>
      <c r="E39" s="236"/>
      <c r="F39" s="233"/>
      <c r="G39" s="233"/>
      <c r="H39" s="233" t="str">
        <f>""</f>
        <v/>
      </c>
      <c r="I39" s="233"/>
      <c r="J39" s="233"/>
      <c r="K39" s="234"/>
      <c r="L39" s="237"/>
      <c r="M39" s="238"/>
      <c r="N39" s="238"/>
      <c r="O39" s="238"/>
      <c r="P39" s="238"/>
      <c r="Q39" s="238"/>
      <c r="R39" s="238"/>
      <c r="S39" s="238"/>
      <c r="T39" s="238"/>
      <c r="U39" s="239"/>
      <c r="V39" s="237"/>
      <c r="W39" s="238"/>
      <c r="X39" s="238"/>
      <c r="Y39" s="238"/>
      <c r="Z39" s="238"/>
      <c r="AA39" s="239"/>
      <c r="AB39" s="9"/>
      <c r="AC39" s="5"/>
      <c r="AD39" s="5"/>
      <c r="AJ39" s="20"/>
      <c r="AK39" s="20"/>
      <c r="AL39" s="20"/>
      <c r="AM39" s="20"/>
      <c r="AN39" s="20"/>
      <c r="AO39" s="20"/>
      <c r="AP39" s="20"/>
      <c r="AQ39" s="20"/>
      <c r="AR39" s="20"/>
      <c r="AS39" s="20"/>
      <c r="AT39" s="20"/>
      <c r="AU39" s="20"/>
      <c r="AV39" s="20"/>
      <c r="AW39" s="20">
        <v>0</v>
      </c>
      <c r="AX39" s="20">
        <v>0</v>
      </c>
      <c r="AY39" s="20"/>
      <c r="AZ39" s="20">
        <v>0</v>
      </c>
      <c r="BA39" s="20">
        <v>0</v>
      </c>
      <c r="BB39" s="20"/>
      <c r="BC39" s="20"/>
      <c r="BD39" s="20"/>
      <c r="BE39" s="20"/>
      <c r="BF39" s="20"/>
      <c r="BG39" s="20"/>
      <c r="BH39" s="20"/>
      <c r="BI39" s="20"/>
      <c r="BJ39" s="20"/>
      <c r="BK39" s="20"/>
      <c r="BL39" s="20"/>
      <c r="BM39" s="20"/>
      <c r="BN39" s="20"/>
      <c r="BO39" s="20"/>
      <c r="BP39" s="20"/>
      <c r="BQ39" s="20"/>
      <c r="BR39" s="20"/>
      <c r="BS39" s="20"/>
      <c r="BX39" s="1"/>
    </row>
    <row r="40" spans="1:101" ht="15" x14ac:dyDescent="0.25">
      <c r="A40" s="9"/>
      <c r="B40" s="240" t="str">
        <f>IF('Submission Template'!$AU$36=1,IF(AND('Submission Template'!$P$15="yes",$AW40&lt;&gt;""),MAX($AW40-1,0),$AW40),"")</f>
        <v/>
      </c>
      <c r="C40" s="241" t="str">
        <f t="shared" ref="C40:C71" si="0">IF($BS40&lt;&gt;"",MIN($N$23,MAX($BS40,$BX40)),"")</f>
        <v/>
      </c>
      <c r="D40" s="242" t="str">
        <f>IF('Submission Template'!$AU$36=1,IF(AND('Submission Template'!T34="yes",'Submission Template'!Y34="yes",'Submission Template'!BQ34&lt;&gt;"",'Submission Template'!BR34&lt;&gt;""),ROUND(AVERAGE(BI$40:BI40),2),""),"")</f>
        <v/>
      </c>
      <c r="E40" s="243"/>
      <c r="F40" s="242"/>
      <c r="G40" s="242" t="str">
        <f>IF(AND('Submission Template'!$AU$36=1,'Submission Template'!$C34&lt;&gt;""),IF(OR($AE40=1,$AE40=0),0,IF('Submission Template'!$C34="initial",$G39,IF(AND('Submission Template'!T34="yes",'Submission Template'!Y34="yes"),MAX(($F40+BI40-('Submission Template'!$P$26+0.25*$E40)),0),$G39))),"")</f>
        <v/>
      </c>
      <c r="H40" s="242" t="str">
        <f>IF(G40&lt;&gt;"",IF(E40&lt;&gt;"",5*E40,H39),"")</f>
        <v/>
      </c>
      <c r="I40" s="244" t="str">
        <f>IF(G40&lt;&gt;"",IF(OR(B40&gt;=C40,I39=1),1,0),"")</f>
        <v/>
      </c>
      <c r="J40" s="244" t="str">
        <f>IF(G40&lt;&gt;"",IF(AND(AND(G39&gt;H39,G40&gt;H40),B39&lt;&gt;B40),1,IF(J39=1,1,0)),"")</f>
        <v/>
      </c>
      <c r="K40" s="245" t="str">
        <f>IF(G40&lt;&gt;"",IF($BC40=1,IF(AND(J40&lt;&gt;1,I40=1,D40&lt;='Submission Template'!$P$26),1,0),K39),"")</f>
        <v/>
      </c>
      <c r="L40" s="240" t="str">
        <f>IF('Submission Template'!$AV$36=1,IF(AND('Submission Template'!$P$15="yes",$AX40&lt;&gt;""),MAX($AX40-1,0),$AX40),"")</f>
        <v/>
      </c>
      <c r="M40" s="241" t="str">
        <f t="shared" ref="M40:M71" si="1">IF($BT40&lt;&gt;"",MIN($N$23,MAX($BT40,$BX40)),"")</f>
        <v/>
      </c>
      <c r="N40" s="242" t="str">
        <f>IF('Submission Template'!$AV$36=1,IF(AND('Submission Template'!O34="yes",'Submission Template'!BO34&lt;&gt;""),ROUND(AVERAGE(BJ$40:BJ40),2),""),"")</f>
        <v/>
      </c>
      <c r="O40" s="242"/>
      <c r="P40" s="242"/>
      <c r="Q40" s="242" t="str">
        <f>IF(AND('Submission Template'!$AV$36=1,'Submission Template'!$C34&lt;&gt;""),IF(OR($AF40=1,$AF40=0),0,IF('Submission Template'!$C34="initial",$Q39,IF('Submission Template'!O34="yes",MAX(($P40+'Submission Template'!BO34-('Submission Template'!K$26+0.25*$O40)),0),$Q39))),"")</f>
        <v/>
      </c>
      <c r="R40" s="242" t="str">
        <f t="shared" ref="R40:R71" si="2">IF(Q40&lt;&gt;"",IF(O40&lt;&gt;"",5*O40,R39),"")</f>
        <v/>
      </c>
      <c r="S40" s="244" t="str">
        <f t="shared" ref="S40:S71" si="3">IF(Q40&lt;&gt;"",IF(OR(L40&gt;=$M40,S39=1),1,0),"")</f>
        <v/>
      </c>
      <c r="T40" s="244" t="str">
        <f t="shared" ref="T40:T71" si="4">IF(Q40&lt;&gt;"",IF(AND(AND(Q39&gt;R39,Q40&gt;R40),L39&lt;&gt;L40),1,IF(T39=1,1,0)),"")</f>
        <v/>
      </c>
      <c r="U40" s="245" t="str">
        <f>IF(Q40&lt;&gt;"",IF($BD40=1,IF(AND(T40&lt;&gt;1,S40=1,N40&lt;='Submission Template'!K$26),1,0),U39),"")</f>
        <v/>
      </c>
      <c r="V40" s="235"/>
      <c r="W40" s="246" t="str">
        <f>IF(AND(OR('Submission Template'!BE34="yes",'Submission Template'!O34="yes"),'Submission Template'!AB34="yes"),"Test cannot be invalid AND included in CumSum",IF(OR(AND($Q40&gt;$R40,$N40&lt;&gt;""),AND($G40&gt;H40,$D40&lt;&gt;"")),"Warning:  CumSum statistic exceeds the Action Limit.",""))</f>
        <v/>
      </c>
      <c r="X40" s="233"/>
      <c r="Y40" s="233"/>
      <c r="Z40" s="233"/>
      <c r="AA40" s="234"/>
      <c r="AB40" s="9"/>
      <c r="AC40" s="5"/>
      <c r="AD40" s="5"/>
      <c r="AE40" s="162" t="str">
        <f t="shared" ref="AE40:AI41" si="5">AW40</f>
        <v/>
      </c>
      <c r="AF40" s="209" t="str">
        <f t="shared" si="5"/>
        <v/>
      </c>
      <c r="AG40" s="162"/>
      <c r="AH40" s="209" t="str">
        <f t="shared" si="5"/>
        <v/>
      </c>
      <c r="AI40" s="163" t="str">
        <f t="shared" si="5"/>
        <v/>
      </c>
      <c r="AJ40" s="20"/>
      <c r="AK40" s="275">
        <f>IF(AND('Submission Template'!BQ34&lt;&gt;"",'Submission Template'!BR34&lt;&gt;"",'Submission Template'!P$26&lt;&gt;"",'Submission Template'!T34&lt;&gt;"",'Submission Template'!Y34&lt;&gt;"",$AQ$31="yes"),1,0)</f>
        <v>0</v>
      </c>
      <c r="AL40" s="187">
        <f>IF(AND('Submission Template'!BO34&lt;&gt;"",'Submission Template'!K$26&lt;&gt;"",'Submission Template'!O34&lt;&gt;""),1,0)</f>
        <v>0</v>
      </c>
      <c r="AM40" s="187"/>
      <c r="AN40" s="187"/>
      <c r="AO40" s="188"/>
      <c r="AP40" s="22"/>
      <c r="AQ40" s="195" t="str">
        <f t="shared" ref="AQ40:AQ71" si="6">IF(AND(AE40&lt;&gt;0,AE40&lt;&gt;""),VLOOKUP(AE40,$BP$41:$BQ$88,2),"")</f>
        <v/>
      </c>
      <c r="AR40" s="186" t="str">
        <f t="shared" ref="AR40:AR71" si="7">IF(AND(AF40&lt;&gt;0,AF40&lt;&gt;""),VLOOKUP(AF40,$BP$41:$BQ$88,2),"")</f>
        <v/>
      </c>
      <c r="AS40" s="186"/>
      <c r="AT40" s="187" t="str">
        <f t="shared" ref="AT40:AT71" si="8">IF(AND(AH40&lt;&gt;0,AH40&lt;&gt;""),VLOOKUP(AH40,$BP$41:$BQ$88,2),"")</f>
        <v/>
      </c>
      <c r="AU40" s="188" t="str">
        <f t="shared" ref="AU40:AU71" si="9">IF(AND(AI40&lt;&gt;0,AI40&lt;&gt;""),VLOOKUP(AI40,$BP$41:$BQ$88,2),"")</f>
        <v/>
      </c>
      <c r="AV40" s="22"/>
      <c r="AW40" s="186" t="str">
        <f>IF(AND($AQ$31="Yes",'Submission Template'!$C34&lt;&gt;""),IF(AND('Submission Template'!BQ34&lt;&gt;"",'Submission Template'!BR34&lt;&gt;""),IF(AND('Submission Template'!T34="yes",'Submission Template'!Y34="yes"),AW39+1,AW39),AW39),"")</f>
        <v/>
      </c>
      <c r="AX40" s="187" t="str">
        <f>IF('Submission Template'!$C34&lt;&gt;"",IF('Submission Template'!BO34&lt;&gt;"",IF('Submission Template'!O34="yes",AX39+1,AX39),AX39),"")</f>
        <v/>
      </c>
      <c r="AY40" s="187"/>
      <c r="AZ40" s="187" t="str">
        <f>IF('Submission Template'!$C34&lt;&gt;"",IF('Submission Template'!BQ34&lt;&gt;"",IF('Submission Template'!T34="yes",AZ39+1,AZ39),AZ39),"")</f>
        <v/>
      </c>
      <c r="BA40" s="188" t="str">
        <f>IF('Submission Template'!$C34&lt;&gt;"",IF('Submission Template'!BR34&lt;&gt;"",IF('Submission Template'!Y34="yes",BA39+1,BA39),BA39),"")</f>
        <v/>
      </c>
      <c r="BB40" s="22"/>
      <c r="BC40" s="186" t="str">
        <f>IF(AND($AQ$31="Yes",'Submission Template'!BQ34&lt;&gt;"",'Submission Template'!BR34&lt;&gt;""),IF(AND('Submission Template'!T34="yes",'Submission Template'!Y34="yes"),1,0),"")</f>
        <v/>
      </c>
      <c r="BD40" s="187" t="str">
        <f>IF('Submission Template'!BO34&lt;&gt;"",IF('Submission Template'!O34="yes",1,0),"")</f>
        <v/>
      </c>
      <c r="BE40" s="187"/>
      <c r="BF40" s="187" t="str">
        <f>IF('Submission Template'!BQ34&lt;&gt;"",IF('Submission Template'!T34="yes",1,0),"")</f>
        <v/>
      </c>
      <c r="BG40" s="188" t="str">
        <f>IF('Submission Template'!BR34&lt;&gt;"",IF('Submission Template'!Y34="yes",1,0),"")</f>
        <v/>
      </c>
      <c r="BH40" s="22"/>
      <c r="BI40" s="186" t="str">
        <f>IF(AND($AQ$31="Yes",'Submission Template'!T34="yes",'Submission Template'!Y34="yes",'Submission Template'!BQ34&lt;&gt;"",'Submission Template'!BR34&lt;&gt;""),'Submission Template'!BQ34+'Submission Template'!BR34,"")</f>
        <v/>
      </c>
      <c r="BJ40" s="187" t="str">
        <f>IF(AND('Submission Template'!O34="yes",'Submission Template'!BO34&lt;&gt;""),'Submission Template'!BO34,"")</f>
        <v/>
      </c>
      <c r="BK40" s="187"/>
      <c r="BL40" s="187" t="str">
        <f>IF(AND('Submission Template'!T34="yes",'Submission Template'!BQ34&lt;&gt;""),'Submission Template'!BQ34,"")</f>
        <v/>
      </c>
      <c r="BM40" s="188" t="str">
        <f>IF(AND('Submission Template'!Y34="yes",'Submission Template'!BR34&lt;&gt;""),'Submission Template'!BR34,"")</f>
        <v/>
      </c>
      <c r="BN40" s="22"/>
      <c r="BO40" s="22">
        <f>IF('Submission Template'!P15="yes",1,0)</f>
        <v>0</v>
      </c>
      <c r="BP40" s="23" t="s">
        <v>47</v>
      </c>
      <c r="BQ40" s="23" t="s">
        <v>48</v>
      </c>
      <c r="BR40" s="22"/>
      <c r="BS40" s="35" t="str">
        <f>IF('Submission Template'!$AU$36=1,IF(AND('Submission Template'!T34="yes",'Submission Template'!Y34="yes",$AE40&gt;1,'Submission Template'!BQ34&lt;&gt;"",'Submission Template'!BR34&lt;&gt;""),IF($D40&lt;&gt;'Submission Template'!P$26,ROUND((($AQ40*$E40)/($D40-'Submission Template'!P$26))^2+1,1),31),""),"")</f>
        <v/>
      </c>
      <c r="BT40" s="35" t="str">
        <f>IF('Submission Template'!$AV$36=1,IF(AND('Submission Template'!O34="yes",$AF40&gt;1,'Submission Template'!BO34&lt;&gt;""),IF($N40&lt;&gt;'Submission Template'!K$26,ROUND((($AR40*$O40)/($N40-'Submission Template'!K$26))^2+1,1),31),""),"")</f>
        <v/>
      </c>
      <c r="BU40" s="35"/>
      <c r="BV40" s="35"/>
      <c r="BW40" s="35"/>
      <c r="BX40" s="48">
        <f>$AS$23</f>
        <v>5</v>
      </c>
      <c r="BY40" s="5"/>
      <c r="BZ40" s="5"/>
      <c r="CA40" s="5"/>
      <c r="CB40" s="171">
        <f>IF(AND('Submission Template'!C34="final",'Submission Template'!AB34="yes"),1,0)</f>
        <v>0</v>
      </c>
      <c r="CC40" s="171" t="str">
        <f>IF(AND('Submission Template'!$C34="final",'Submission Template'!$T34="yes",'Submission Template'!$Y34="yes",'Submission Template'!$AB34&lt;&gt;"yes"),$D40,"")</f>
        <v/>
      </c>
      <c r="CD40" s="171" t="str">
        <f>IF(AND('Submission Template'!$C34="final",'Submission Template'!$T34="yes",'Submission Template'!$Y34="yes",'Submission Template'!$AB34&lt;&gt;"yes"),$C40,"")</f>
        <v/>
      </c>
      <c r="CE40" s="171" t="str">
        <f>IF(AND('Submission Template'!$C34="final",'Submission Template'!$O34="yes",'Submission Template'!$AB34&lt;&gt;"yes"),$N40,"")</f>
        <v/>
      </c>
      <c r="CF40" s="171" t="str">
        <f>IF(AND('Submission Template'!$C34="final",'Submission Template'!$O34="yes",'Submission Template'!$AB34&lt;&gt;"yes"),$M40,"")</f>
        <v/>
      </c>
      <c r="CG40" s="162"/>
      <c r="CH40" s="163"/>
      <c r="CI40" s="162"/>
      <c r="CJ40" s="209"/>
      <c r="CK40" s="215"/>
      <c r="CL40" s="216"/>
      <c r="CV40" s="5"/>
      <c r="CW40" s="5"/>
    </row>
    <row r="41" spans="1:101" ht="15" x14ac:dyDescent="0.25">
      <c r="A41" s="9"/>
      <c r="B41" s="240" t="str">
        <f>IF('Submission Template'!$AU$36=1,$AW41,"")</f>
        <v/>
      </c>
      <c r="C41" s="241" t="str">
        <f t="shared" si="0"/>
        <v/>
      </c>
      <c r="D41" s="242" t="str">
        <f>IF('Submission Template'!$AU$36=1,IF(AND('Submission Template'!T35="yes",'Submission Template'!Y35="yes",'Submission Template'!BQ35&lt;&gt;"",'Submission Template'!BR35&lt;&gt;""),ROUND(AVERAGE(BI$40:BI41),2),""),"")</f>
        <v/>
      </c>
      <c r="E41" s="243" t="str">
        <f>IF('Submission Template'!$AU$36=1,IF($AE41&gt;1,IF(AND('Submission Template'!T35&lt;&gt;"no",'Submission Template'!Y35&lt;&gt;"no",'Submission Template'!BQ35&lt;&gt;"",'Submission Template'!BR35&lt;&gt;""),STDEV(BI$40:BI41),""),""),"")</f>
        <v/>
      </c>
      <c r="F41" s="242" t="str">
        <f>IF('Submission Template'!$AU$36=1,IF(AND('Submission Template'!BQ35&lt;&gt;"",'Submission Template'!BR35&lt;&gt;""),G40,""),"")</f>
        <v/>
      </c>
      <c r="G41" s="242" t="str">
        <f>IF(AND('Submission Template'!$AU$36=1,'Submission Template'!$C35&lt;&gt;""),IF(OR($AE41=1,$AE41=0),0,IF('Submission Template'!$C35="initial",$G40,IF(AND('Submission Template'!T35="yes",'Submission Template'!Y35="yes"),MAX(($F41+BI41-('Submission Template'!$P$26+0.25*$E41)),0),$G40))),"")</f>
        <v/>
      </c>
      <c r="H41" s="242" t="str">
        <f>IF(G41&lt;&gt;"",IF(E41&lt;&gt;"",5*E41,H40),"")</f>
        <v/>
      </c>
      <c r="I41" s="244" t="str">
        <f>IF(G41&lt;&gt;"",IF(OR(B41&gt;=C41,I40=1),1,0),"")</f>
        <v/>
      </c>
      <c r="J41" s="244" t="str">
        <f>IF(G41&lt;&gt;"",IF(AND(AND(G40&gt;H40,G41&gt;H41),B40&lt;&gt;B41),1,IF(J40=1,1,0)),"")</f>
        <v/>
      </c>
      <c r="K41" s="245" t="str">
        <f>IF(G41&lt;&gt;"",IF($BC41=1,IF(AND(J41&lt;&gt;1,I41=1,D41&lt;='Submission Template'!$P$26),1,0),K40),"")</f>
        <v/>
      </c>
      <c r="L41" s="240" t="str">
        <f>IF('Submission Template'!$AV$36=1,IF(AND('Submission Template'!$P$15="yes",$AX41&lt;&gt;""),MAX($AX41-1,0),$AX41),"")</f>
        <v/>
      </c>
      <c r="M41" s="241" t="str">
        <f t="shared" si="1"/>
        <v/>
      </c>
      <c r="N41" s="242" t="str">
        <f>IF('Submission Template'!$AV$36=1,IF(AND('Submission Template'!O35="yes",'Submission Template'!BO35&lt;&gt;""),ROUND(AVERAGE(BJ$40:BJ41),2),""),"")</f>
        <v/>
      </c>
      <c r="O41" s="242" t="str">
        <f>IF('Submission Template'!$AV$36=1,IF($AF41&gt;1,IF(AND('Submission Template'!O35&lt;&gt;"no",'Submission Template'!BO35&lt;&gt;""),STDEV(BJ$40:BJ41),""),""),"")</f>
        <v/>
      </c>
      <c r="P41" s="242" t="str">
        <f>IF('Submission Template'!$AV$36=1,IF('Submission Template'!BO35&lt;&gt;"",Q40,""),"")</f>
        <v/>
      </c>
      <c r="Q41" s="242" t="str">
        <f>IF(AND('Submission Template'!$AV$36=1,'Submission Template'!$C35&lt;&gt;""),IF(OR($AF41=1,$AF41=0),0,IF('Submission Template'!$C35="initial",$Q40,IF('Submission Template'!O35="yes",MAX(($P41+'Submission Template'!BO35-('Submission Template'!K$26+0.25*$O41)),0),$Q40))),"")</f>
        <v/>
      </c>
      <c r="R41" s="242" t="str">
        <f t="shared" si="2"/>
        <v/>
      </c>
      <c r="S41" s="244" t="str">
        <f t="shared" si="3"/>
        <v/>
      </c>
      <c r="T41" s="244" t="str">
        <f t="shared" si="4"/>
        <v/>
      </c>
      <c r="U41" s="245" t="str">
        <f>IF(Q41&lt;&gt;"",IF($BD41=1,IF(AND(T41&lt;&gt;1,S41=1,N41&lt;='Submission Template'!K$26),1,0),U40),"")</f>
        <v/>
      </c>
      <c r="V41" s="235"/>
      <c r="W41" s="246" t="str">
        <f>IF(AND(OR('Submission Template'!BE35="yes",'Submission Template'!O35="yes"),'Submission Template'!AB35="yes"),"Test cannot be invalid AND included in CumSum",IF(OR(AND($Q41&gt;$R41,$N41&lt;&gt;""),AND($G41&gt;H41,$D41&lt;&gt;"")),"Warning:  CumSum statistic exceeds the Action Limit.",""))</f>
        <v/>
      </c>
      <c r="X41" s="233"/>
      <c r="Y41" s="233"/>
      <c r="Z41" s="233"/>
      <c r="AA41" s="234"/>
      <c r="AB41" s="9"/>
      <c r="AC41" s="5"/>
      <c r="AD41" s="5"/>
      <c r="AE41" s="164" t="str">
        <f t="shared" si="5"/>
        <v/>
      </c>
      <c r="AF41" s="208" t="str">
        <f t="shared" si="5"/>
        <v/>
      </c>
      <c r="AG41" s="164"/>
      <c r="AH41" s="208" t="str">
        <f t="shared" si="5"/>
        <v/>
      </c>
      <c r="AI41" s="165" t="str">
        <f t="shared" si="5"/>
        <v/>
      </c>
      <c r="AJ41" s="20"/>
      <c r="AK41" s="275">
        <f>IF(AND('Submission Template'!BQ35&lt;&gt;"",'Submission Template'!BR35&lt;&gt;"",'Submission Template'!P$26&lt;&gt;"",'Submission Template'!T35&lt;&gt;"",'Submission Template'!Y35&lt;&gt;"",$AQ$31="yes"),1,0)</f>
        <v>0</v>
      </c>
      <c r="AL41" s="190">
        <f>IF(AND('Submission Template'!BO35&lt;&gt;"",'Submission Template'!K$26&lt;&gt;"",'Submission Template'!O35&lt;&gt;""),1,0)</f>
        <v>0</v>
      </c>
      <c r="AM41" s="190"/>
      <c r="AN41" s="190"/>
      <c r="AO41" s="191"/>
      <c r="AP41" s="22"/>
      <c r="AQ41" s="196" t="str">
        <f t="shared" si="6"/>
        <v/>
      </c>
      <c r="AR41" s="189" t="str">
        <f t="shared" si="7"/>
        <v/>
      </c>
      <c r="AS41" s="189"/>
      <c r="AT41" s="190" t="str">
        <f t="shared" si="8"/>
        <v/>
      </c>
      <c r="AU41" s="191" t="str">
        <f t="shared" si="9"/>
        <v/>
      </c>
      <c r="AV41" s="22"/>
      <c r="AW41" s="189" t="str">
        <f>IF(AND($AQ$31="Yes",'Submission Template'!$C35&lt;&gt;""),IF(AND('Submission Template'!BQ35&lt;&gt;"",'Submission Template'!BR35&lt;&gt;""),IF(AND('Submission Template'!T35="yes",'Submission Template'!Y35="yes"),AW40+1,AW40),AW40),"")</f>
        <v/>
      </c>
      <c r="AX41" s="190" t="str">
        <f>IF('Submission Template'!$C35&lt;&gt;"",IF('Submission Template'!BO35&lt;&gt;"",IF('Submission Template'!O35="yes",AX40+1,AX40),AX40),"")</f>
        <v/>
      </c>
      <c r="AY41" s="190"/>
      <c r="AZ41" s="190" t="str">
        <f>IF('Submission Template'!$C35&lt;&gt;"",IF('Submission Template'!BQ35&lt;&gt;"",IF('Submission Template'!T35="yes",AZ40+1,AZ40),AZ40),"")</f>
        <v/>
      </c>
      <c r="BA41" s="191" t="str">
        <f>IF('Submission Template'!$C35&lt;&gt;"",IF('Submission Template'!BR35&lt;&gt;"",IF('Submission Template'!Y35="yes",BA40+1,BA40),BA40),"")</f>
        <v/>
      </c>
      <c r="BB41" s="22"/>
      <c r="BC41" s="189" t="str">
        <f>IF(AND($AQ$31="Yes",'Submission Template'!BQ35&lt;&gt;"",'Submission Template'!BR35&lt;&gt;""),IF(AND('Submission Template'!T35="yes",'Submission Template'!Y35="yes"),1,0),"")</f>
        <v/>
      </c>
      <c r="BD41" s="190" t="str">
        <f>IF('Submission Template'!BO35&lt;&gt;"",IF('Submission Template'!O35="yes",1,0),"")</f>
        <v/>
      </c>
      <c r="BE41" s="190"/>
      <c r="BF41" s="190" t="str">
        <f>IF('Submission Template'!BQ35&lt;&gt;"",IF('Submission Template'!T35="yes",1,0),"")</f>
        <v/>
      </c>
      <c r="BG41" s="191" t="str">
        <f>IF('Submission Template'!BR35&lt;&gt;"",IF('Submission Template'!Y35="yes",1,0),"")</f>
        <v/>
      </c>
      <c r="BH41" s="22"/>
      <c r="BI41" s="189" t="str">
        <f>IF(AND($AQ$31="Yes",'Submission Template'!T35="yes",'Submission Template'!Y35="yes",'Submission Template'!BQ35&lt;&gt;"",'Submission Template'!BR35&lt;&gt;""),'Submission Template'!BQ35+'Submission Template'!BR35,"")</f>
        <v/>
      </c>
      <c r="BJ41" s="190" t="str">
        <f>IF(AND('Submission Template'!O35="yes",'Submission Template'!BO35&lt;&gt;""),'Submission Template'!BO35,"")</f>
        <v/>
      </c>
      <c r="BK41" s="190"/>
      <c r="BL41" s="190" t="str">
        <f>IF(AND('Submission Template'!T35="yes",'Submission Template'!BQ35&lt;&gt;""),'Submission Template'!BQ35,"")</f>
        <v/>
      </c>
      <c r="BM41" s="191" t="str">
        <f>IF(AND('Submission Template'!Y35="yes",'Submission Template'!BR35&lt;&gt;""),'Submission Template'!BR35,"")</f>
        <v/>
      </c>
      <c r="BN41" s="22"/>
      <c r="BO41" s="22"/>
      <c r="BP41" s="22">
        <v>1</v>
      </c>
      <c r="BQ41" s="22"/>
      <c r="BR41" s="22"/>
      <c r="BS41" s="35" t="str">
        <f>IF('Submission Template'!$AU$36=1,IF(AND('Submission Template'!T35="yes",'Submission Template'!Y35="yes",$AE41&gt;1,'Submission Template'!BQ35&lt;&gt;"",'Submission Template'!BR35&lt;&gt;""),IF($D41&lt;&gt;'Submission Template'!P$26,ROUND((($AQ41*$E41)/($D41-'Submission Template'!P$26))^2+1,1),31),""),"")</f>
        <v/>
      </c>
      <c r="BT41" s="35" t="str">
        <f>IF('Submission Template'!$AV$36=1,IF(AND('Submission Template'!O35="yes",$AF41&gt;1,'Submission Template'!BO35&lt;&gt;""),IF($N41&lt;&gt;'Submission Template'!K$26,ROUND((($AR41*$O41)/($N41-'Submission Template'!K$26))^2+1,1),31),""),"")</f>
        <v/>
      </c>
      <c r="BU41" s="35"/>
      <c r="BV41" s="35"/>
      <c r="BW41" s="35"/>
      <c r="BX41" s="48">
        <f t="shared" ref="BX41:BX104" si="10">$AS$23</f>
        <v>5</v>
      </c>
      <c r="BY41" s="5"/>
      <c r="BZ41" s="5"/>
      <c r="CA41" s="5"/>
      <c r="CB41" s="172">
        <f>IF(AND('Submission Template'!C35="final",'Submission Template'!AB35="yes"),1,0)</f>
        <v>0</v>
      </c>
      <c r="CC41" s="172" t="str">
        <f>IF(AND('Submission Template'!$C35="final",'Submission Template'!$T35="yes",'Submission Template'!$Y35="yes",'Submission Template'!$AB35&lt;&gt;"yes"),$D41,$CC40)</f>
        <v/>
      </c>
      <c r="CD41" s="172" t="str">
        <f>IF(AND('Submission Template'!$C35="final",'Submission Template'!$T35="yes",'Submission Template'!$Y35="yes",'Submission Template'!$AB35&lt;&gt;"yes"),$C41,$CD40)</f>
        <v/>
      </c>
      <c r="CE41" s="172" t="str">
        <f>IF(AND('Submission Template'!$C35="final",'Submission Template'!$O35="yes",'Submission Template'!$AB35&lt;&gt;"yes"),$N41,$CE40)</f>
        <v/>
      </c>
      <c r="CF41" s="172" t="str">
        <f>IF(AND('Submission Template'!$C35="final",'Submission Template'!$O35="yes",'Submission Template'!$AB35&lt;&gt;"yes"),$M41,$CF40)</f>
        <v/>
      </c>
      <c r="CG41" s="164"/>
      <c r="CH41" s="165"/>
      <c r="CI41" s="164"/>
      <c r="CJ41" s="208"/>
      <c r="CK41" s="217"/>
      <c r="CL41" s="218"/>
      <c r="CV41" s="5"/>
      <c r="CW41" s="5"/>
    </row>
    <row r="42" spans="1:101" ht="15" x14ac:dyDescent="0.25">
      <c r="A42" s="9"/>
      <c r="B42" s="240" t="str">
        <f>IF('Submission Template'!$AU$36=1,$AW42,"")</f>
        <v/>
      </c>
      <c r="C42" s="241" t="str">
        <f t="shared" si="0"/>
        <v/>
      </c>
      <c r="D42" s="242" t="str">
        <f>IF('Submission Template'!$AU$36=1,IF(AND('Submission Template'!T36="yes",'Submission Template'!Y36="yes",'Submission Template'!BQ36&lt;&gt;"",'Submission Template'!BR36&lt;&gt;""),IF(AND('Submission Template'!$P$15="yes",$B42&gt;1),ROUND(AVERAGE(BI$41:BI42),2),ROUND(AVERAGE(BI$40:BI42),2)),""),"")</f>
        <v/>
      </c>
      <c r="E42" s="247" t="str">
        <f>IF('Submission Template'!$AU$36=1,IF($AE42&gt;1,IF(AND('Submission Template'!T36&lt;&gt;"no",'Submission Template'!Y36&lt;&gt;"no",'Submission Template'!BQ36&lt;&gt;"",'Submission Template'!BR36&lt;&gt;""), IF(AND('Submission Template'!$P$15="yes",$B42&gt;1), STDEV(BI$41:BI42),STDEV(BI$40:BI42)),""),""),"")</f>
        <v/>
      </c>
      <c r="F42" s="242" t="str">
        <f>IF('Submission Template'!$AU$36=1,IF(AND('Submission Template'!BQ36&lt;&gt;"",'Submission Template'!BR36&lt;&gt;""),G41,""),"")</f>
        <v/>
      </c>
      <c r="G42" s="242" t="str">
        <f>IF(AND('Submission Template'!$AU$36=1,'Submission Template'!$C36&lt;&gt;""),IF(OR($AE42=1,$AE42=0),0,IF('Submission Template'!$C36="initial",$G41,IF(AND('Submission Template'!T36="yes",'Submission Template'!Y36="yes"),MAX(($F42+BI42-('Submission Template'!$P$26+0.25*$E42)),0),$G41))),"")</f>
        <v/>
      </c>
      <c r="H42" s="242" t="str">
        <f>IF(G42&lt;&gt;"",IF(E42&lt;&gt;"",5*E42,H41),"")</f>
        <v/>
      </c>
      <c r="I42" s="244" t="str">
        <f>IF(G42&lt;&gt;"",IF(OR(B42&gt;=C42,I41=1),1,0),"")</f>
        <v/>
      </c>
      <c r="J42" s="244" t="str">
        <f>IF(G42&lt;&gt;"",IF(AND(AND(G41&gt;H41,G42&gt;H42),B41&lt;&gt;B42),1,IF(J41=1,1,0)),"")</f>
        <v/>
      </c>
      <c r="K42" s="245" t="str">
        <f>IF(G42&lt;&gt;"",IF($BC42=1,IF(AND(J42&lt;&gt;1,I42=1,D42&lt;='Submission Template'!$P$26),1,0),K41),"")</f>
        <v/>
      </c>
      <c r="L42" s="240" t="str">
        <f>IF('Submission Template'!$AV$36=1,$AX42,"")</f>
        <v/>
      </c>
      <c r="M42" s="241" t="str">
        <f t="shared" si="1"/>
        <v/>
      </c>
      <c r="N42" s="242" t="str">
        <f>IF('Submission Template'!$AV$36=1,IF(AND('Submission Template'!O36="yes",'Submission Template'!BO36&lt;&gt;""),IF(AND('Submission Template'!$P$15="yes",$L42&gt;1),ROUND(AVERAGE(BJ$41:BJ42),2),ROUND(AVERAGE(BJ$40:BJ42),2)),""),"")</f>
        <v/>
      </c>
      <c r="O42" s="242" t="str">
        <f>IF('Submission Template'!$AV$36=1,IF($AF42&gt;1,IF(AND('Submission Template'!O36&lt;&gt;"no",'Submission Template'!BO36&lt;&gt;""),IF(AND('Submission Template'!$P$15="yes",$L42&gt;1),STDEV(BJ$41:BJ42),STDEV(BJ$40:BJ42)),""),""),"")</f>
        <v/>
      </c>
      <c r="P42" s="242" t="str">
        <f>IF('Submission Template'!$AV$36=1,IF('Submission Template'!BO36&lt;&gt;"",Q41,""),"")</f>
        <v/>
      </c>
      <c r="Q42" s="242" t="str">
        <f>IF(AND('Submission Template'!$AV$36=1,'Submission Template'!$C36&lt;&gt;""),IF(OR($AF42=1,$AF42=0),0,IF('Submission Template'!$C36="initial",$Q41,IF('Submission Template'!O36="yes",MAX(($P42+'Submission Template'!BO36-('Submission Template'!K$26+0.25*$O42)),0),$Q41))),"")</f>
        <v/>
      </c>
      <c r="R42" s="242" t="str">
        <f t="shared" si="2"/>
        <v/>
      </c>
      <c r="S42" s="244" t="str">
        <f t="shared" si="3"/>
        <v/>
      </c>
      <c r="T42" s="244" t="str">
        <f t="shared" si="4"/>
        <v/>
      </c>
      <c r="U42" s="245" t="str">
        <f>IF(Q42&lt;&gt;"",IF($BD42=1,IF(AND(T42&lt;&gt;1,S42=1,N42&lt;='Submission Template'!K$26),1,0),U41),"")</f>
        <v/>
      </c>
      <c r="V42" s="235"/>
      <c r="W42" s="246" t="str">
        <f>IF(AND(OR('Submission Template'!BE36="yes",'Submission Template'!O36="yes"),'Submission Template'!AB36="yes"),"Test cannot be invalid AND included in CumSum",IF(OR(AND($Q42&gt;$R42,$N42&lt;&gt;""),AND($G42&gt;H42,$D42&lt;&gt;"")),"Warning:  CumSum statistic exceeds the Action Limit.",""))</f>
        <v/>
      </c>
      <c r="X42" s="233"/>
      <c r="Y42" s="233"/>
      <c r="Z42" s="233"/>
      <c r="AA42" s="234"/>
      <c r="AB42" s="9"/>
      <c r="AC42" s="5"/>
      <c r="AD42" s="5"/>
      <c r="AE42" s="164" t="str">
        <f t="shared" ref="AE42:AE73" si="11">IF(AND($AX$24=1,AW43=2),2,AW42)</f>
        <v/>
      </c>
      <c r="AF42" s="208" t="str">
        <f t="shared" ref="AF42:AF73" si="12">IF(AND($AX$24=1,AX43=2),2,AX42)</f>
        <v/>
      </c>
      <c r="AG42" s="208"/>
      <c r="AH42" s="208" t="str">
        <f>IF(AND($AX$24=1,AZ43=2),2,AZ42)</f>
        <v/>
      </c>
      <c r="AI42" s="208" t="str">
        <f>IF(AND($AX$24=1,BA43=2),2,BA42)</f>
        <v/>
      </c>
      <c r="AJ42" s="20"/>
      <c r="AK42" s="275">
        <f>IF(AND('Submission Template'!BQ36&lt;&gt;"",'Submission Template'!BR36&lt;&gt;"",'Submission Template'!P$26&lt;&gt;"",'Submission Template'!T36&lt;&gt;"",'Submission Template'!Y36&lt;&gt;"",$AQ$31="yes"),1,0)</f>
        <v>0</v>
      </c>
      <c r="AL42" s="190">
        <f>IF(AND('Submission Template'!BO36&lt;&gt;"",'Submission Template'!K$26&lt;&gt;"",'Submission Template'!O36&lt;&gt;""),1,0)</f>
        <v>0</v>
      </c>
      <c r="AM42" s="190"/>
      <c r="AN42" s="190"/>
      <c r="AO42" s="191"/>
      <c r="AP42" s="22"/>
      <c r="AQ42" s="196" t="str">
        <f t="shared" si="6"/>
        <v/>
      </c>
      <c r="AR42" s="189" t="str">
        <f t="shared" si="7"/>
        <v/>
      </c>
      <c r="AS42" s="189"/>
      <c r="AT42" s="190" t="str">
        <f t="shared" si="8"/>
        <v/>
      </c>
      <c r="AU42" s="191" t="str">
        <f t="shared" si="9"/>
        <v/>
      </c>
      <c r="AV42" s="22"/>
      <c r="AW42" s="189" t="str">
        <f>IF(AND($AQ$31="Yes",'Submission Template'!$C36&lt;&gt;""),IF(AND('Submission Template'!BQ36&lt;&gt;"",'Submission Template'!BR36&lt;&gt;""),IF(AND('Submission Template'!T36="yes",'Submission Template'!Y36="yes"),AW41+1-$BH$21,AW41-$BH$21),AW41-$BH$21),"")</f>
        <v/>
      </c>
      <c r="AX42" s="190" t="str">
        <f>IF('Submission Template'!$C36&lt;&gt;"",IF('Submission Template'!BO36&lt;&gt;"",IF('Submission Template'!O36="yes",AX41+1-$BH$21,AX41-$BH$21),AX41-$BH$21),"")</f>
        <v/>
      </c>
      <c r="AY42" s="190"/>
      <c r="AZ42" s="190" t="str">
        <f>IF('Submission Template'!$C36&lt;&gt;"",IF('Submission Template'!BQ36&lt;&gt;"",IF('Submission Template'!T36="yes",AZ41+1-$BH$21,AZ41-$BH$21),AZ41-$BH$21),"")</f>
        <v/>
      </c>
      <c r="BA42" s="191" t="str">
        <f>IF('Submission Template'!$C36&lt;&gt;"",IF('Submission Template'!BR36&lt;&gt;"",IF('Submission Template'!Y36="yes",BA41+1-$BH$21,BA41-$BH$21),BA41-$BH$21),"")</f>
        <v/>
      </c>
      <c r="BB42" s="22"/>
      <c r="BC42" s="189" t="str">
        <f>IF(AND($AQ$31="Yes",'Submission Template'!BQ36&lt;&gt;"",'Submission Template'!BR36&lt;&gt;""),IF(AND('Submission Template'!T36="yes",'Submission Template'!Y36="yes"),1,0),"")</f>
        <v/>
      </c>
      <c r="BD42" s="190" t="str">
        <f>IF('Submission Template'!BO36&lt;&gt;"",IF('Submission Template'!O36="yes",1,0),"")</f>
        <v/>
      </c>
      <c r="BE42" s="190"/>
      <c r="BF42" s="190" t="str">
        <f>IF('Submission Template'!BQ36&lt;&gt;"",IF('Submission Template'!T36="yes",1,0),"")</f>
        <v/>
      </c>
      <c r="BG42" s="191" t="str">
        <f>IF('Submission Template'!BR36&lt;&gt;"",IF('Submission Template'!Y36="yes",1,0),"")</f>
        <v/>
      </c>
      <c r="BH42" s="22"/>
      <c r="BI42" s="189" t="str">
        <f>IF(AND($AQ$31="Yes",'Submission Template'!T36="yes",'Submission Template'!Y36="yes",'Submission Template'!BQ36&lt;&gt;"",'Submission Template'!BR36&lt;&gt;""),'Submission Template'!BQ36+'Submission Template'!BR36,"")</f>
        <v/>
      </c>
      <c r="BJ42" s="190" t="str">
        <f>IF(AND('Submission Template'!O36="yes",'Submission Template'!BO36&lt;&gt;""),'Submission Template'!BO36,"")</f>
        <v/>
      </c>
      <c r="BK42" s="190"/>
      <c r="BL42" s="190" t="str">
        <f>IF(AND('Submission Template'!T36="yes",'Submission Template'!BQ36&lt;&gt;""),'Submission Template'!BQ36,"")</f>
        <v/>
      </c>
      <c r="BM42" s="191" t="str">
        <f>IF(AND('Submission Template'!Y36="yes",'Submission Template'!BR36&lt;&gt;""),'Submission Template'!BR36,"")</f>
        <v/>
      </c>
      <c r="BN42" s="22"/>
      <c r="BO42" s="22"/>
      <c r="BP42" s="22">
        <f t="shared" ref="BP42:BP70" si="13">BP41+1</f>
        <v>2</v>
      </c>
      <c r="BQ42" s="24">
        <v>6.31</v>
      </c>
      <c r="BR42" s="22"/>
      <c r="BS42" s="35" t="str">
        <f>IF('Submission Template'!$AU$36=1,IF(AND('Submission Template'!T36="yes",'Submission Template'!Y36="yes",$AE42&gt;1,'Submission Template'!BQ36&lt;&gt;"",'Submission Template'!BR36&lt;&gt;""),IF($D42&lt;&gt;'Submission Template'!P$26,ROUND((($AQ42*$E42)/($D42-'Submission Template'!P$26))^2+1,1),31),""),"")</f>
        <v/>
      </c>
      <c r="BT42" s="35" t="str">
        <f>IF('Submission Template'!$AV$36=1,IF(AND('Submission Template'!O36="yes",$AF42&gt;1,'Submission Template'!BO36&lt;&gt;""),IF($N42&lt;&gt;'Submission Template'!K$26,ROUND((($AR42*$O42)/($N42-'Submission Template'!K$26))^2+1,1),31),""),"")</f>
        <v/>
      </c>
      <c r="BU42" s="35"/>
      <c r="BV42" s="35"/>
      <c r="BW42" s="35"/>
      <c r="BX42" s="48">
        <f t="shared" si="10"/>
        <v>5</v>
      </c>
      <c r="BY42" s="5"/>
      <c r="BZ42" s="5"/>
      <c r="CA42" s="5"/>
      <c r="CB42" s="172">
        <f>IF(AND('Submission Template'!C36="final",'Submission Template'!AB36="yes"),1,0)</f>
        <v>0</v>
      </c>
      <c r="CC42" s="172" t="str">
        <f>IF(AND('Submission Template'!$C36="final",'Submission Template'!$T36="yes",'Submission Template'!$Y36="yes",'Submission Template'!$AB36&lt;&gt;"yes"),$D42,$CC41)</f>
        <v/>
      </c>
      <c r="CD42" s="172" t="str">
        <f>IF(AND('Submission Template'!$C36="final",'Submission Template'!$T36="yes",'Submission Template'!$Y36="yes",'Submission Template'!$AB36&lt;&gt;"yes"),$C42,$CD41)</f>
        <v/>
      </c>
      <c r="CE42" s="172" t="str">
        <f>IF(AND('Submission Template'!$C36="final",'Submission Template'!$O36="yes",'Submission Template'!$AB36&lt;&gt;"yes"),$N42,$CE41)</f>
        <v/>
      </c>
      <c r="CF42" s="172" t="str">
        <f>IF(AND('Submission Template'!$C36="final",'Submission Template'!$O36="yes",'Submission Template'!$AB36&lt;&gt;"yes"),$M42,$CF41)</f>
        <v/>
      </c>
      <c r="CG42" s="164"/>
      <c r="CH42" s="165"/>
      <c r="CI42" s="164"/>
      <c r="CJ42" s="208"/>
      <c r="CK42" s="217"/>
      <c r="CL42" s="218"/>
      <c r="CV42" s="5"/>
      <c r="CW42" s="5"/>
    </row>
    <row r="43" spans="1:101" ht="15" x14ac:dyDescent="0.25">
      <c r="A43" s="9"/>
      <c r="B43" s="240" t="str">
        <f>IF('Submission Template'!$AU$36=1,$AW43,"")</f>
        <v/>
      </c>
      <c r="C43" s="241" t="str">
        <f t="shared" si="0"/>
        <v/>
      </c>
      <c r="D43" s="242" t="str">
        <f>IF('Submission Template'!$AU$36=1,IF(AND('Submission Template'!T37="yes",'Submission Template'!Y37="yes",'Submission Template'!BQ37&lt;&gt;"",'Submission Template'!BR37&lt;&gt;""),IF(AND('Submission Template'!$P$15="yes",$B43&gt;1),ROUND(AVERAGE(BI$41:BI43),2),ROUND(AVERAGE(BI$40:BI43),2)),""),"")</f>
        <v/>
      </c>
      <c r="E43" s="247" t="str">
        <f>IF('Submission Template'!$AU$36=1,IF($AE43&gt;1,IF(AND('Submission Template'!T37&lt;&gt;"no",'Submission Template'!Y37&lt;&gt;"no",'Submission Template'!BQ37&lt;&gt;"",'Submission Template'!BR37&lt;&gt;""), IF(AND('Submission Template'!$P$15="yes",$B43&gt;1), STDEV(BI$41:BI43),STDEV(BI$40:BI43)),""),""),"")</f>
        <v/>
      </c>
      <c r="F43" s="242" t="str">
        <f>IF('Submission Template'!$AU$36=1,IF(AND('Submission Template'!BQ37&lt;&gt;"",'Submission Template'!BR37&lt;&gt;""),G42,""),"")</f>
        <v/>
      </c>
      <c r="G43" s="242" t="str">
        <f>IF(AND('Submission Template'!$AU$36=1,'Submission Template'!$C37&lt;&gt;""),IF(OR($AE43=1,$AE43=0),0,IF('Submission Template'!$C37="initial",$G42,IF(AND('Submission Template'!T37="yes",'Submission Template'!Y37="yes"),MAX(($F43+BI43-('Submission Template'!$P$26+0.25*$E43)),0),$G42))),"")</f>
        <v/>
      </c>
      <c r="H43" s="242" t="str">
        <f>IF(G43&lt;&gt;"",IF(E43&lt;&gt;"",5*E43,H42),"")</f>
        <v/>
      </c>
      <c r="I43" s="244" t="str">
        <f>IF(G43&lt;&gt;"",IF(OR(B43&gt;=C43,I42=1),1,0),"")</f>
        <v/>
      </c>
      <c r="J43" s="244" t="str">
        <f>IF(G43&lt;&gt;"",IF(AND(AND(G42&gt;H42,G43&gt;H43),B42&lt;&gt;B43),1,IF(J42=1,1,0)),"")</f>
        <v/>
      </c>
      <c r="K43" s="245" t="str">
        <f>IF(G43&lt;&gt;"",IF($BC43=1,IF(AND(J43&lt;&gt;1,I43=1,D43&lt;='Submission Template'!$P$26),1,0),K42),"")</f>
        <v/>
      </c>
      <c r="L43" s="240" t="str">
        <f>IF('Submission Template'!$AV$36=1,$AX43,"")</f>
        <v/>
      </c>
      <c r="M43" s="241" t="str">
        <f t="shared" si="1"/>
        <v/>
      </c>
      <c r="N43" s="242" t="str">
        <f>IF('Submission Template'!$AV$36=1,IF(AND('Submission Template'!O37="yes",'Submission Template'!BO37&lt;&gt;""),IF(AND('Submission Template'!$P$15="yes",$L43&gt;1),ROUND(AVERAGE(BJ$41:BJ43),2),ROUND(AVERAGE(BJ$40:BJ43),2)),""),"")</f>
        <v/>
      </c>
      <c r="O43" s="242" t="str">
        <f>IF('Submission Template'!$AV$36=1,IF($AF43&gt;1,IF(AND('Submission Template'!O37&lt;&gt;"no",'Submission Template'!BO37&lt;&gt;""),IF(AND('Submission Template'!$P$15="yes",$L43&gt;1),STDEV(BJ$41:BJ43),STDEV(BJ$40:BJ43)),""),""),"")</f>
        <v/>
      </c>
      <c r="P43" s="242" t="str">
        <f>IF('Submission Template'!$AV$36=1,IF('Submission Template'!BO37&lt;&gt;"",Q42,""),"")</f>
        <v/>
      </c>
      <c r="Q43" s="242" t="str">
        <f>IF(AND('Submission Template'!$AV$36=1,'Submission Template'!$C37&lt;&gt;""),IF(OR($AF43=1,$AF43=0),0,IF('Submission Template'!$C37="initial",$Q42,IF('Submission Template'!O37="yes",MAX(($P43+'Submission Template'!BO37-('Submission Template'!K$26+0.25*$O43)),0),$Q42))),"")</f>
        <v/>
      </c>
      <c r="R43" s="242" t="str">
        <f t="shared" si="2"/>
        <v/>
      </c>
      <c r="S43" s="244" t="str">
        <f t="shared" si="3"/>
        <v/>
      </c>
      <c r="T43" s="244" t="str">
        <f t="shared" si="4"/>
        <v/>
      </c>
      <c r="U43" s="245" t="str">
        <f>IF(Q43&lt;&gt;"",IF($BD43=1,IF(AND(T43&lt;&gt;1,S43=1,N43&lt;='Submission Template'!K$26),1,0),U42),"")</f>
        <v/>
      </c>
      <c r="V43" s="235"/>
      <c r="W43" s="246" t="str">
        <f>IF(AND(OR('Submission Template'!BE37="yes",'Submission Template'!O37="yes"),'Submission Template'!AB37="yes"),"Test cannot be invalid AND included in CumSum",IF(OR(AND($Q43&gt;$R43,$N43&lt;&gt;""),AND($G43&gt;H43,$D43&lt;&gt;"")),"Warning:  CumSum statistic exceeds the Action Limit.",""))</f>
        <v/>
      </c>
      <c r="X43" s="233"/>
      <c r="Y43" s="233"/>
      <c r="Z43" s="233"/>
      <c r="AA43" s="234"/>
      <c r="AB43" s="9"/>
      <c r="AC43" s="5"/>
      <c r="AD43" s="5"/>
      <c r="AE43" s="164" t="str">
        <f t="shared" si="11"/>
        <v/>
      </c>
      <c r="AF43" s="208" t="str">
        <f t="shared" si="12"/>
        <v/>
      </c>
      <c r="AG43" s="164"/>
      <c r="AH43" s="208" t="str">
        <f t="shared" ref="AH43:AH106" si="14">IF(AND($AX$24=1,AZ44=2),2,AZ43)</f>
        <v/>
      </c>
      <c r="AI43" s="165" t="str">
        <f t="shared" ref="AI43:AI106" si="15">IF(AND($AX$24=1,BA44=2),2,BA43)</f>
        <v/>
      </c>
      <c r="AJ43" s="20"/>
      <c r="AK43" s="275">
        <f>IF(AND('Submission Template'!BQ37&lt;&gt;"",'Submission Template'!BR37&lt;&gt;"",'Submission Template'!P$26&lt;&gt;"",'Submission Template'!T37&lt;&gt;"",'Submission Template'!Y37&lt;&gt;"",$AQ$31="yes"),1,0)</f>
        <v>0</v>
      </c>
      <c r="AL43" s="190">
        <f>IF(AND('Submission Template'!BO37&lt;&gt;"",'Submission Template'!K$26&lt;&gt;"",'Submission Template'!O37&lt;&gt;""),1,0)</f>
        <v>0</v>
      </c>
      <c r="AM43" s="190"/>
      <c r="AN43" s="190"/>
      <c r="AO43" s="191"/>
      <c r="AP43" s="22"/>
      <c r="AQ43" s="196" t="str">
        <f t="shared" si="6"/>
        <v/>
      </c>
      <c r="AR43" s="189" t="str">
        <f t="shared" si="7"/>
        <v/>
      </c>
      <c r="AS43" s="189"/>
      <c r="AT43" s="190" t="str">
        <f t="shared" si="8"/>
        <v/>
      </c>
      <c r="AU43" s="191" t="str">
        <f t="shared" si="9"/>
        <v/>
      </c>
      <c r="AV43" s="22"/>
      <c r="AW43" s="189" t="str">
        <f>IF(AND($AQ$31="Yes",'Submission Template'!$C37&lt;&gt;""),IF(AND('Submission Template'!BQ37&lt;&gt;"",'Submission Template'!BR37&lt;&gt;""),IF(AND('Submission Template'!T37="yes",'Submission Template'!Y37="yes"),AW42+1,AW42),AW42),"")</f>
        <v/>
      </c>
      <c r="AX43" s="190" t="str">
        <f>IF('Submission Template'!$C37&lt;&gt;"",IF('Submission Template'!BO37&lt;&gt;"",IF('Submission Template'!O37="yes",AX42+1,AX42),AX42),"")</f>
        <v/>
      </c>
      <c r="AY43" s="190"/>
      <c r="AZ43" s="190" t="str">
        <f>IF('Submission Template'!$C37&lt;&gt;"",IF('Submission Template'!BQ37&lt;&gt;"",IF('Submission Template'!T37="yes",AZ42+1,AZ42),AZ42),"")</f>
        <v/>
      </c>
      <c r="BA43" s="191" t="str">
        <f>IF('Submission Template'!$C37&lt;&gt;"",IF('Submission Template'!BR37&lt;&gt;"",IF('Submission Template'!Y37="yes",BA42+1,BA42),BA42),"")</f>
        <v/>
      </c>
      <c r="BB43" s="22"/>
      <c r="BC43" s="189" t="str">
        <f>IF(AND($AQ$31="Yes",'Submission Template'!BQ37&lt;&gt;"",'Submission Template'!BR37&lt;&gt;""),IF(AND('Submission Template'!T37="yes",'Submission Template'!Y37="yes"),1,0),"")</f>
        <v/>
      </c>
      <c r="BD43" s="190" t="str">
        <f>IF('Submission Template'!BO37&lt;&gt;"",IF('Submission Template'!O37="yes",1,0),"")</f>
        <v/>
      </c>
      <c r="BE43" s="190"/>
      <c r="BF43" s="190" t="str">
        <f>IF('Submission Template'!BQ37&lt;&gt;"",IF('Submission Template'!T37="yes",1,0),"")</f>
        <v/>
      </c>
      <c r="BG43" s="191" t="str">
        <f>IF('Submission Template'!BR37&lt;&gt;"",IF('Submission Template'!Y37="yes",1,0),"")</f>
        <v/>
      </c>
      <c r="BH43" s="22"/>
      <c r="BI43" s="189" t="str">
        <f>IF(AND($AQ$31="Yes",'Submission Template'!T37="yes",'Submission Template'!Y37="yes",'Submission Template'!BQ37&lt;&gt;"",'Submission Template'!BR37&lt;&gt;""),'Submission Template'!BQ37+'Submission Template'!BR37,"")</f>
        <v/>
      </c>
      <c r="BJ43" s="190" t="str">
        <f>IF(AND('Submission Template'!O37="yes",'Submission Template'!BO37&lt;&gt;""),'Submission Template'!BO37,"")</f>
        <v/>
      </c>
      <c r="BK43" s="190"/>
      <c r="BL43" s="190" t="str">
        <f>IF(AND('Submission Template'!T37="yes",'Submission Template'!BQ37&lt;&gt;""),'Submission Template'!BQ37,"")</f>
        <v/>
      </c>
      <c r="BM43" s="191" t="str">
        <f>IF(AND('Submission Template'!Y37="yes",'Submission Template'!BR37&lt;&gt;""),'Submission Template'!BR37,"")</f>
        <v/>
      </c>
      <c r="BN43" s="22"/>
      <c r="BO43" s="22"/>
      <c r="BP43" s="22">
        <f t="shared" si="13"/>
        <v>3</v>
      </c>
      <c r="BQ43" s="24">
        <v>2.92</v>
      </c>
      <c r="BR43" s="22"/>
      <c r="BS43" s="35" t="str">
        <f>IF('Submission Template'!$AU$36=1,IF(AND('Submission Template'!T37="yes",'Submission Template'!Y37="yes",$AE43&gt;1,'Submission Template'!BQ37&lt;&gt;"",'Submission Template'!BR37&lt;&gt;""),IF($D43&lt;&gt;'Submission Template'!P$26,ROUND((($AQ43*$E43)/($D43-'Submission Template'!P$26))^2+1,1),31),""),"")</f>
        <v/>
      </c>
      <c r="BT43" s="35" t="str">
        <f>IF('Submission Template'!$AV$36=1,IF(AND('Submission Template'!O37="yes",$AF43&gt;1,'Submission Template'!BO37&lt;&gt;""),IF($N43&lt;&gt;'Submission Template'!K$26,ROUND((($AR43*$O43)/($N43-'Submission Template'!K$26))^2+1,1),31),""),"")</f>
        <v/>
      </c>
      <c r="BU43" s="35"/>
      <c r="BV43" s="35"/>
      <c r="BW43" s="35"/>
      <c r="BX43" s="48">
        <f t="shared" si="10"/>
        <v>5</v>
      </c>
      <c r="BY43" s="5"/>
      <c r="BZ43" s="5"/>
      <c r="CA43" s="5"/>
      <c r="CB43" s="172">
        <f>IF(AND('Submission Template'!C37="final",'Submission Template'!AB37="yes"),1,0)</f>
        <v>0</v>
      </c>
      <c r="CC43" s="172" t="str">
        <f>IF(AND('Submission Template'!$C37="final",'Submission Template'!$T37="yes",'Submission Template'!$Y37="yes",'Submission Template'!$AB37&lt;&gt;"yes"),$D43,$CC42)</f>
        <v/>
      </c>
      <c r="CD43" s="172" t="str">
        <f>IF(AND('Submission Template'!$C37="final",'Submission Template'!$T37="yes",'Submission Template'!$Y37="yes",'Submission Template'!$AB37&lt;&gt;"yes"),$C43,$CD42)</f>
        <v/>
      </c>
      <c r="CE43" s="172" t="str">
        <f>IF(AND('Submission Template'!$C37="final",'Submission Template'!$O37="yes",'Submission Template'!$AB37&lt;&gt;"yes"),$N43,$CE42)</f>
        <v/>
      </c>
      <c r="CF43" s="172" t="str">
        <f>IF(AND('Submission Template'!$C37="final",'Submission Template'!$O37="yes",'Submission Template'!$AB37&lt;&gt;"yes"),$M43,$CF42)</f>
        <v/>
      </c>
      <c r="CG43" s="164"/>
      <c r="CH43" s="165"/>
      <c r="CI43" s="164"/>
      <c r="CJ43" s="208"/>
      <c r="CK43" s="217"/>
      <c r="CL43" s="218"/>
      <c r="CV43" s="5"/>
      <c r="CW43" s="5"/>
    </row>
    <row r="44" spans="1:101" ht="15" x14ac:dyDescent="0.25">
      <c r="A44" s="9"/>
      <c r="B44" s="240" t="str">
        <f>IF('Submission Template'!$AU$36=1,$AW44,"")</f>
        <v/>
      </c>
      <c r="C44" s="241" t="str">
        <f t="shared" si="0"/>
        <v/>
      </c>
      <c r="D44" s="242" t="str">
        <f>IF('Submission Template'!$AU$36=1,IF(AND('Submission Template'!T38="yes",'Submission Template'!Y38="yes",'Submission Template'!BQ38&lt;&gt;"",'Submission Template'!BR38&lt;&gt;""),IF(AND('Submission Template'!$P$15="yes",$B44&gt;1),ROUND(AVERAGE(BI$41:BI44),2),ROUND(AVERAGE(BI$40:BI44),2)),""),"")</f>
        <v/>
      </c>
      <c r="E44" s="247" t="str">
        <f>IF('Submission Template'!$AU$36=1,IF($AE44&gt;1,IF(AND('Submission Template'!T38&lt;&gt;"no",'Submission Template'!Y38&lt;&gt;"no",'Submission Template'!BQ38&lt;&gt;"",'Submission Template'!BR38&lt;&gt;""), IF(AND('Submission Template'!$P$15="yes",$B44&gt;1), STDEV(BI$41:BI44),STDEV(BI$40:BI44)),""),""),"")</f>
        <v/>
      </c>
      <c r="F44" s="242" t="str">
        <f>IF('Submission Template'!$AU$36=1,IF(AND('Submission Template'!BQ38&lt;&gt;"",'Submission Template'!BR38&lt;&gt;""),G43,""),"")</f>
        <v/>
      </c>
      <c r="G44" s="242" t="str">
        <f>IF(AND('Submission Template'!$AU$36=1,'Submission Template'!$C38&lt;&gt;""),IF(OR($AE44=1,$AE44=0),0,IF('Submission Template'!$C38="initial",$G43,IF(AND('Submission Template'!T38="yes",'Submission Template'!Y38="yes"),MAX(($F44+BI44-('Submission Template'!$P$26+0.25*$E44)),0),$G43))),"")</f>
        <v/>
      </c>
      <c r="H44" s="242" t="str">
        <f t="shared" ref="H44:H107" si="16">IF(G44&lt;&gt;"",IF(E44&lt;&gt;"",5*E44,H43),"")</f>
        <v/>
      </c>
      <c r="I44" s="244" t="str">
        <f t="shared" ref="I44:I107" si="17">IF(G44&lt;&gt;"",IF(OR(B44&gt;=C44,I43=1),1,0),"")</f>
        <v/>
      </c>
      <c r="J44" s="244" t="str">
        <f t="shared" ref="J44:J107" si="18">IF(G44&lt;&gt;"",IF(AND(AND(G43&gt;H43,G44&gt;H44),B43&lt;&gt;B44),1,IF(J43=1,1,0)),"")</f>
        <v/>
      </c>
      <c r="K44" s="245" t="str">
        <f>IF(G44&lt;&gt;"",IF($BC44=1,IF(AND(J44&lt;&gt;1,I44=1,D44&lt;='Submission Template'!$P$26),1,0),K43),"")</f>
        <v/>
      </c>
      <c r="L44" s="240" t="str">
        <f>IF('Submission Template'!$AV$36=1,$AX44,"")</f>
        <v/>
      </c>
      <c r="M44" s="241" t="str">
        <f t="shared" si="1"/>
        <v/>
      </c>
      <c r="N44" s="242" t="str">
        <f>IF('Submission Template'!$AV$36=1,IF(AND('Submission Template'!O38="yes",'Submission Template'!BO38&lt;&gt;""),IF(AND('Submission Template'!$P$15="yes",$L44&gt;1),ROUND(AVERAGE(BJ$41:BJ44),2),ROUND(AVERAGE(BJ$40:BJ44),2)),""),"")</f>
        <v/>
      </c>
      <c r="O44" s="242" t="str">
        <f>IF('Submission Template'!$AV$36=1,IF($AF44&gt;1,IF(AND('Submission Template'!O38&lt;&gt;"no",'Submission Template'!BO38&lt;&gt;""),IF(AND('Submission Template'!$P$15="yes",$L44&gt;1),STDEV(BJ$41:BJ44),STDEV(BJ$40:BJ44)),""),""),"")</f>
        <v/>
      </c>
      <c r="P44" s="242" t="str">
        <f>IF('Submission Template'!$AV$36=1,IF('Submission Template'!BO38&lt;&gt;"",Q43,""),"")</f>
        <v/>
      </c>
      <c r="Q44" s="242" t="str">
        <f>IF(AND('Submission Template'!$AV$36=1,'Submission Template'!$C38&lt;&gt;""),IF(OR($AF44=1,$AF44=0),0,IF('Submission Template'!$C38="initial",$Q43,IF('Submission Template'!O38="yes",MAX(($P44+'Submission Template'!BO38-('Submission Template'!K$26+0.25*$O44)),0),$Q43))),"")</f>
        <v/>
      </c>
      <c r="R44" s="242" t="str">
        <f t="shared" si="2"/>
        <v/>
      </c>
      <c r="S44" s="244" t="str">
        <f t="shared" si="3"/>
        <v/>
      </c>
      <c r="T44" s="244" t="str">
        <f t="shared" si="4"/>
        <v/>
      </c>
      <c r="U44" s="245" t="str">
        <f>IF(Q44&lt;&gt;"",IF($BD44=1,IF(AND(T44&lt;&gt;1,S44=1,N44&lt;='Submission Template'!K$26),1,0),U43),"")</f>
        <v/>
      </c>
      <c r="V44" s="235"/>
      <c r="W44" s="246" t="str">
        <f>IF(AND(OR('Submission Template'!BE38="yes",'Submission Template'!O38="yes"),'Submission Template'!AB38="yes"),"Test cannot be invalid AND included in CumSum",IF(OR(AND($Q44&gt;$R44,$N44&lt;&gt;""),AND($G44&gt;H44,$D44&lt;&gt;"")),"Warning:  CumSum statistic exceeds the Action Limit.",""))</f>
        <v/>
      </c>
      <c r="X44" s="233"/>
      <c r="Y44" s="233"/>
      <c r="Z44" s="233"/>
      <c r="AA44" s="234"/>
      <c r="AB44" s="9"/>
      <c r="AC44" s="5"/>
      <c r="AD44" s="5"/>
      <c r="AE44" s="164" t="str">
        <f t="shared" si="11"/>
        <v/>
      </c>
      <c r="AF44" s="208" t="str">
        <f t="shared" si="12"/>
        <v/>
      </c>
      <c r="AG44" s="164"/>
      <c r="AH44" s="208" t="str">
        <f t="shared" si="14"/>
        <v/>
      </c>
      <c r="AI44" s="165" t="str">
        <f t="shared" si="15"/>
        <v/>
      </c>
      <c r="AJ44" s="20"/>
      <c r="AK44" s="275">
        <f>IF(AND('Submission Template'!BQ38&lt;&gt;"",'Submission Template'!BR38&lt;&gt;"",'Submission Template'!P$26&lt;&gt;"",'Submission Template'!T38&lt;&gt;"",'Submission Template'!Y38&lt;&gt;"",$AQ$31="yes"),1,0)</f>
        <v>0</v>
      </c>
      <c r="AL44" s="190">
        <f>IF(AND('Submission Template'!BO38&lt;&gt;"",'Submission Template'!K$26&lt;&gt;"",'Submission Template'!O38&lt;&gt;""),1,0)</f>
        <v>0</v>
      </c>
      <c r="AM44" s="190"/>
      <c r="AN44" s="190"/>
      <c r="AO44" s="191"/>
      <c r="AP44" s="22"/>
      <c r="AQ44" s="196" t="str">
        <f t="shared" si="6"/>
        <v/>
      </c>
      <c r="AR44" s="189" t="str">
        <f t="shared" si="7"/>
        <v/>
      </c>
      <c r="AS44" s="189"/>
      <c r="AT44" s="190" t="str">
        <f t="shared" si="8"/>
        <v/>
      </c>
      <c r="AU44" s="191" t="str">
        <f t="shared" si="9"/>
        <v/>
      </c>
      <c r="AV44" s="22"/>
      <c r="AW44" s="189" t="str">
        <f>IF(AND($AQ$31="Yes",'Submission Template'!$C38&lt;&gt;""),IF(AND('Submission Template'!BQ38&lt;&gt;"",'Submission Template'!BR38&lt;&gt;""),IF(AND('Submission Template'!T38="yes",'Submission Template'!Y38="yes"),AW43+1,AW43),AW43),"")</f>
        <v/>
      </c>
      <c r="AX44" s="190" t="str">
        <f>IF('Submission Template'!$C38&lt;&gt;"",IF('Submission Template'!BO38&lt;&gt;"",IF('Submission Template'!O38="yes",AX43+1,AX43),AX43),"")</f>
        <v/>
      </c>
      <c r="AY44" s="190"/>
      <c r="AZ44" s="190" t="str">
        <f>IF('Submission Template'!$C38&lt;&gt;"",IF('Submission Template'!BQ38&lt;&gt;"",IF('Submission Template'!T38="yes",AZ43+1,AZ43),AZ43),"")</f>
        <v/>
      </c>
      <c r="BA44" s="191" t="str">
        <f>IF('Submission Template'!$C38&lt;&gt;"",IF('Submission Template'!BR38&lt;&gt;"",IF('Submission Template'!Y38="yes",BA43+1,BA43),BA43),"")</f>
        <v/>
      </c>
      <c r="BB44" s="22"/>
      <c r="BC44" s="189" t="str">
        <f>IF(AND($AQ$31="Yes",'Submission Template'!BQ38&lt;&gt;"",'Submission Template'!BR38&lt;&gt;""),IF(AND('Submission Template'!T38="yes",'Submission Template'!Y38="yes"),1,0),"")</f>
        <v/>
      </c>
      <c r="BD44" s="190" t="str">
        <f>IF('Submission Template'!BO38&lt;&gt;"",IF('Submission Template'!O38="yes",1,0),"")</f>
        <v/>
      </c>
      <c r="BE44" s="190"/>
      <c r="BF44" s="190" t="str">
        <f>IF('Submission Template'!BQ38&lt;&gt;"",IF('Submission Template'!T38="yes",1,0),"")</f>
        <v/>
      </c>
      <c r="BG44" s="191" t="str">
        <f>IF('Submission Template'!BR38&lt;&gt;"",IF('Submission Template'!Y38="yes",1,0),"")</f>
        <v/>
      </c>
      <c r="BH44" s="22"/>
      <c r="BI44" s="189" t="str">
        <f>IF(AND($AQ$31="Yes",'Submission Template'!T38="yes",'Submission Template'!Y38="yes",'Submission Template'!BQ38&lt;&gt;"",'Submission Template'!BR38&lt;&gt;""),'Submission Template'!BQ38+'Submission Template'!BR38,"")</f>
        <v/>
      </c>
      <c r="BJ44" s="190" t="str">
        <f>IF(AND('Submission Template'!O38="yes",'Submission Template'!BO38&lt;&gt;""),'Submission Template'!BO38,"")</f>
        <v/>
      </c>
      <c r="BK44" s="190"/>
      <c r="BL44" s="190" t="str">
        <f>IF(AND('Submission Template'!T38="yes",'Submission Template'!BQ38&lt;&gt;""),'Submission Template'!BQ38,"")</f>
        <v/>
      </c>
      <c r="BM44" s="191" t="str">
        <f>IF(AND('Submission Template'!Y38="yes",'Submission Template'!BR38&lt;&gt;""),'Submission Template'!BR38,"")</f>
        <v/>
      </c>
      <c r="BN44" s="22"/>
      <c r="BO44" s="22"/>
      <c r="BP44" s="22">
        <f t="shared" si="13"/>
        <v>4</v>
      </c>
      <c r="BQ44" s="24">
        <v>2.35</v>
      </c>
      <c r="BR44" s="288" t="s">
        <v>210</v>
      </c>
      <c r="BS44" s="287" t="str">
        <f>IF('Submission Template'!$AU$36=1,IF(AND('Submission Template'!T38="yes",'Submission Template'!Y38="yes",$AE44&gt;1,'Submission Template'!BQ38&lt;&gt;"",'Submission Template'!BR38&lt;&gt;""),IF($D44&lt;&gt;'Submission Template'!P$29,ROUND((($AQ44*$E44)/($D44-'Submission Template'!P$29))^2+1,1),31),""),"")</f>
        <v/>
      </c>
      <c r="BT44" s="35" t="str">
        <f>IF('Submission Template'!$AV$36=1,IF(AND('Submission Template'!O38="yes",$AF44&gt;1,'Submission Template'!BO38&lt;&gt;""),IF($N44&lt;&gt;'Submission Template'!K$26,ROUND((($AR44*$O44)/($N44-'Submission Template'!K$26))^2+1,1),31),""),"")</f>
        <v/>
      </c>
      <c r="BU44" s="35"/>
      <c r="BV44" s="35"/>
      <c r="BW44" s="35"/>
      <c r="BX44" s="48">
        <f t="shared" si="10"/>
        <v>5</v>
      </c>
      <c r="BY44" s="5"/>
      <c r="BZ44" s="5"/>
      <c r="CA44" s="5"/>
      <c r="CB44" s="172">
        <f>IF(AND('Submission Template'!C38="final",'Submission Template'!AB38="yes"),1,0)</f>
        <v>0</v>
      </c>
      <c r="CC44" s="172" t="str">
        <f>IF(AND('Submission Template'!$C38="final",'Submission Template'!$T38="yes",'Submission Template'!$Y38="yes",'Submission Template'!$AB38&lt;&gt;"yes"),$D44,$CC43)</f>
        <v/>
      </c>
      <c r="CD44" s="172" t="str">
        <f>IF(AND('Submission Template'!$C38="final",'Submission Template'!$T38="yes",'Submission Template'!$Y38="yes",'Submission Template'!$AB38&lt;&gt;"yes"),$C44,$CD43)</f>
        <v/>
      </c>
      <c r="CE44" s="172" t="str">
        <f>IF(AND('Submission Template'!$C38="final",'Submission Template'!$O38="yes",'Submission Template'!$AB38&lt;&gt;"yes"),$N44,$CE43)</f>
        <v/>
      </c>
      <c r="CF44" s="172" t="str">
        <f>IF(AND('Submission Template'!$C38="final",'Submission Template'!$O38="yes",'Submission Template'!$AB38&lt;&gt;"yes"),$M44,$CF43)</f>
        <v/>
      </c>
      <c r="CG44" s="164"/>
      <c r="CH44" s="165"/>
      <c r="CI44" s="164"/>
      <c r="CJ44" s="208"/>
      <c r="CK44" s="217"/>
      <c r="CL44" s="218"/>
      <c r="CV44" s="5"/>
      <c r="CW44" s="5"/>
    </row>
    <row r="45" spans="1:101" ht="15" x14ac:dyDescent="0.25">
      <c r="A45" s="9"/>
      <c r="B45" s="240" t="str">
        <f>IF('Submission Template'!$AU$36=1,$AW45,"")</f>
        <v/>
      </c>
      <c r="C45" s="241" t="str">
        <f t="shared" si="0"/>
        <v/>
      </c>
      <c r="D45" s="242" t="str">
        <f>IF('Submission Template'!$AU$36=1,IF(AND('Submission Template'!T39="yes",'Submission Template'!Y39="yes",'Submission Template'!BQ39&lt;&gt;"",'Submission Template'!BR39&lt;&gt;""),IF(AND('Submission Template'!$P$15="yes",$B45&gt;1),ROUND(AVERAGE(BI$41:BI45),2),ROUND(AVERAGE(BI$40:BI45),2)),""),"")</f>
        <v/>
      </c>
      <c r="E45" s="247" t="str">
        <f>IF('Submission Template'!$AU$36=1,IF($AE45&gt;1,IF(AND('Submission Template'!T39&lt;&gt;"no",'Submission Template'!Y39&lt;&gt;"no",'Submission Template'!BQ39&lt;&gt;"",'Submission Template'!BR39&lt;&gt;""), IF(AND('Submission Template'!$P$15="yes",$B45&gt;1), STDEV(BI$41:BI45),STDEV(BI$40:BI45)),""),""),"")</f>
        <v/>
      </c>
      <c r="F45" s="242" t="str">
        <f>IF('Submission Template'!$AU$36=1,IF(AND('Submission Template'!BQ39&lt;&gt;"",'Submission Template'!BR39&lt;&gt;""),G44,""),"")</f>
        <v/>
      </c>
      <c r="G45" s="242" t="str">
        <f>IF(AND('Submission Template'!$AU$36=1,'Submission Template'!$C39&lt;&gt;""),IF(OR($AE45=1,$AE45=0),0,IF('Submission Template'!$C39="initial",$G44,IF(AND('Submission Template'!T39="yes",'Submission Template'!Y39="yes"),MAX(($F45+BI45-('Submission Template'!$P$26+0.25*$E45)),0),$G44))),"")</f>
        <v/>
      </c>
      <c r="H45" s="242" t="str">
        <f t="shared" si="16"/>
        <v/>
      </c>
      <c r="I45" s="244" t="str">
        <f t="shared" si="17"/>
        <v/>
      </c>
      <c r="J45" s="244" t="str">
        <f t="shared" si="18"/>
        <v/>
      </c>
      <c r="K45" s="245" t="str">
        <f>IF(G45&lt;&gt;"",IF($BC45=1,IF(AND(J45&lt;&gt;1,I45=1,D45&lt;='Submission Template'!$P$26),1,0),K44),"")</f>
        <v/>
      </c>
      <c r="L45" s="240" t="str">
        <f>IF('Submission Template'!$AV$36=1,$AX45,"")</f>
        <v/>
      </c>
      <c r="M45" s="241" t="str">
        <f t="shared" si="1"/>
        <v/>
      </c>
      <c r="N45" s="242" t="str">
        <f>IF('Submission Template'!$AV$36=1,IF(AND('Submission Template'!O39="yes",'Submission Template'!BO39&lt;&gt;""),IF(AND('Submission Template'!$P$15="yes",$L45&gt;1),ROUND(AVERAGE(BJ$41:BJ45),2),ROUND(AVERAGE(BJ$40:BJ45),2)),""),"")</f>
        <v/>
      </c>
      <c r="O45" s="242" t="str">
        <f>IF('Submission Template'!$AV$36=1,IF($AF45&gt;1,IF(AND('Submission Template'!O39&lt;&gt;"no",'Submission Template'!BO39&lt;&gt;""),IF(AND('Submission Template'!$P$15="yes",$L45&gt;1),STDEV(BJ$41:BJ45),STDEV(BJ$40:BJ45)),""),""),"")</f>
        <v/>
      </c>
      <c r="P45" s="242" t="str">
        <f>IF('Submission Template'!$AV$36=1,IF('Submission Template'!BO39&lt;&gt;"",Q44,""),"")</f>
        <v/>
      </c>
      <c r="Q45" s="242" t="str">
        <f>IF(AND('Submission Template'!$AV$36=1,'Submission Template'!$C39&lt;&gt;""),IF(OR($AF45=1,$AF45=0),0,IF('Submission Template'!$C39="initial",$Q44,IF('Submission Template'!O39="yes",MAX(($P45+'Submission Template'!BO39-('Submission Template'!K$26+0.25*$O45)),0),$Q44))),"")</f>
        <v/>
      </c>
      <c r="R45" s="242" t="str">
        <f t="shared" si="2"/>
        <v/>
      </c>
      <c r="S45" s="244" t="str">
        <f t="shared" si="3"/>
        <v/>
      </c>
      <c r="T45" s="244" t="str">
        <f t="shared" si="4"/>
        <v/>
      </c>
      <c r="U45" s="245" t="str">
        <f>IF(Q45&lt;&gt;"",IF($BD45=1,IF(AND(T45&lt;&gt;1,S45=1,N45&lt;='Submission Template'!K$26),1,0),U44),"")</f>
        <v/>
      </c>
      <c r="V45" s="235"/>
      <c r="W45" s="246" t="str">
        <f>IF(AND(OR('Submission Template'!BE39="yes",'Submission Template'!O39="yes"),'Submission Template'!AB39="yes"),"Test cannot be invalid AND included in CumSum",IF(OR(AND($Q45&gt;$R45,$N45&lt;&gt;""),AND($G45&gt;H45,$D45&lt;&gt;"")),"Warning:  CumSum statistic exceeds the Action Limit.",""))</f>
        <v/>
      </c>
      <c r="X45" s="233"/>
      <c r="Y45" s="233"/>
      <c r="Z45" s="233"/>
      <c r="AA45" s="234"/>
      <c r="AB45" s="9"/>
      <c r="AC45" s="5"/>
      <c r="AD45" s="5"/>
      <c r="AE45" s="164" t="str">
        <f t="shared" si="11"/>
        <v/>
      </c>
      <c r="AF45" s="208" t="str">
        <f t="shared" si="12"/>
        <v/>
      </c>
      <c r="AG45" s="164"/>
      <c r="AH45" s="208" t="str">
        <f t="shared" si="14"/>
        <v/>
      </c>
      <c r="AI45" s="165" t="str">
        <f t="shared" si="15"/>
        <v/>
      </c>
      <c r="AJ45" s="20"/>
      <c r="AK45" s="275">
        <f>IF(AND('Submission Template'!BQ39&lt;&gt;"",'Submission Template'!BR39&lt;&gt;"",'Submission Template'!P$26&lt;&gt;"",'Submission Template'!T39&lt;&gt;"",'Submission Template'!Y39&lt;&gt;"",$AQ$31="yes"),1,0)</f>
        <v>0</v>
      </c>
      <c r="AL45" s="190">
        <f>IF(AND('Submission Template'!BO39&lt;&gt;"",'Submission Template'!K$26&lt;&gt;"",'Submission Template'!O39&lt;&gt;""),1,0)</f>
        <v>0</v>
      </c>
      <c r="AM45" s="190"/>
      <c r="AN45" s="190"/>
      <c r="AO45" s="191"/>
      <c r="AP45" s="22"/>
      <c r="AQ45" s="196" t="str">
        <f t="shared" si="6"/>
        <v/>
      </c>
      <c r="AR45" s="189" t="str">
        <f t="shared" si="7"/>
        <v/>
      </c>
      <c r="AS45" s="189"/>
      <c r="AT45" s="190" t="str">
        <f t="shared" si="8"/>
        <v/>
      </c>
      <c r="AU45" s="191" t="str">
        <f t="shared" si="9"/>
        <v/>
      </c>
      <c r="AV45" s="22"/>
      <c r="AW45" s="189" t="str">
        <f>IF(AND($AQ$31="Yes",'Submission Template'!$C39&lt;&gt;""),IF(AND('Submission Template'!BQ39&lt;&gt;"",'Submission Template'!BR39&lt;&gt;""),IF(AND('Submission Template'!T39="yes",'Submission Template'!Y39="yes"),AW44+1,AW44),AW44),"")</f>
        <v/>
      </c>
      <c r="AX45" s="190" t="str">
        <f>IF('Submission Template'!$C39&lt;&gt;"",IF('Submission Template'!BO39&lt;&gt;"",IF('Submission Template'!O39="yes",AX44+1,AX44),AX44),"")</f>
        <v/>
      </c>
      <c r="AY45" s="190"/>
      <c r="AZ45" s="190" t="str">
        <f>IF('Submission Template'!$C39&lt;&gt;"",IF('Submission Template'!BQ39&lt;&gt;"",IF('Submission Template'!T39="yes",AZ44+1,AZ44),AZ44),"")</f>
        <v/>
      </c>
      <c r="BA45" s="191" t="str">
        <f>IF('Submission Template'!$C39&lt;&gt;"",IF('Submission Template'!BR39&lt;&gt;"",IF('Submission Template'!Y39="yes",BA44+1,BA44),BA44),"")</f>
        <v/>
      </c>
      <c r="BB45" s="22"/>
      <c r="BC45" s="189" t="str">
        <f>IF(AND($AQ$31="Yes",'Submission Template'!BQ39&lt;&gt;"",'Submission Template'!BR39&lt;&gt;""),IF(AND('Submission Template'!T39="yes",'Submission Template'!Y39="yes"),1,0),"")</f>
        <v/>
      </c>
      <c r="BD45" s="190" t="str">
        <f>IF('Submission Template'!BO39&lt;&gt;"",IF('Submission Template'!O39="yes",1,0),"")</f>
        <v/>
      </c>
      <c r="BE45" s="190"/>
      <c r="BF45" s="190" t="str">
        <f>IF('Submission Template'!BQ39&lt;&gt;"",IF('Submission Template'!T39="yes",1,0),"")</f>
        <v/>
      </c>
      <c r="BG45" s="191" t="str">
        <f>IF('Submission Template'!BR39&lt;&gt;"",IF('Submission Template'!Y39="yes",1,0),"")</f>
        <v/>
      </c>
      <c r="BH45" s="22"/>
      <c r="BI45" s="189" t="str">
        <f>IF(AND($AQ$31="Yes",'Submission Template'!T39="yes",'Submission Template'!Y39="yes",'Submission Template'!BQ39&lt;&gt;"",'Submission Template'!BR39&lt;&gt;""),'Submission Template'!BQ39+'Submission Template'!BR39,"")</f>
        <v/>
      </c>
      <c r="BJ45" s="190" t="str">
        <f>IF(AND('Submission Template'!O39="yes",'Submission Template'!BO39&lt;&gt;""),'Submission Template'!BO39,"")</f>
        <v/>
      </c>
      <c r="BK45" s="190"/>
      <c r="BL45" s="190" t="str">
        <f>IF(AND('Submission Template'!T39="yes",'Submission Template'!BQ39&lt;&gt;""),'Submission Template'!BQ39,"")</f>
        <v/>
      </c>
      <c r="BM45" s="191" t="str">
        <f>IF(AND('Submission Template'!Y39="yes",'Submission Template'!BR39&lt;&gt;""),'Submission Template'!BR39,"")</f>
        <v/>
      </c>
      <c r="BN45" s="22"/>
      <c r="BO45" s="22"/>
      <c r="BP45" s="22">
        <f t="shared" si="13"/>
        <v>5</v>
      </c>
      <c r="BQ45" s="24">
        <v>2.13</v>
      </c>
      <c r="BR45" s="22"/>
      <c r="BS45" s="35" t="str">
        <f>IF('Submission Template'!$AU$36=1,IF(AND('Submission Template'!T39="yes",'Submission Template'!Y39="yes",$AE45&gt;1,'Submission Template'!BQ39&lt;&gt;"",'Submission Template'!BR39&lt;&gt;""),IF($D45&lt;&gt;'Submission Template'!P$29,ROUND((($AQ45*$E45)/($D45-'Submission Template'!P$29))^2+1,1),31),""),"")</f>
        <v/>
      </c>
      <c r="BT45" s="35" t="str">
        <f>IF('Submission Template'!$AV$36=1,IF(AND('Submission Template'!O39="yes",$AF45&gt;1,'Submission Template'!BO39&lt;&gt;""),IF($N45&lt;&gt;'Submission Template'!K$26,ROUND((($AR45*$O45)/($N45-'Submission Template'!K$26))^2+1,1),31),""),"")</f>
        <v/>
      </c>
      <c r="BU45" s="35"/>
      <c r="BV45" s="35"/>
      <c r="BW45" s="35"/>
      <c r="BX45" s="48">
        <f t="shared" si="10"/>
        <v>5</v>
      </c>
      <c r="BY45" s="5"/>
      <c r="BZ45" s="5"/>
      <c r="CA45" s="5"/>
      <c r="CB45" s="172">
        <f>IF(AND('Submission Template'!C39="final",'Submission Template'!AB39="yes"),1,0)</f>
        <v>0</v>
      </c>
      <c r="CC45" s="172" t="str">
        <f>IF(AND('Submission Template'!$C39="final",'Submission Template'!$T39="yes",'Submission Template'!$Y39="yes",'Submission Template'!$AB39&lt;&gt;"yes"),$D45,$CC44)</f>
        <v/>
      </c>
      <c r="CD45" s="172" t="str">
        <f>IF(AND('Submission Template'!$C39="final",'Submission Template'!$T39="yes",'Submission Template'!$Y39="yes",'Submission Template'!$AB39&lt;&gt;"yes"),$C45,$CD44)</f>
        <v/>
      </c>
      <c r="CE45" s="172" t="str">
        <f>IF(AND('Submission Template'!$C39="final",'Submission Template'!$O39="yes",'Submission Template'!$AB39&lt;&gt;"yes"),$N45,$CE44)</f>
        <v/>
      </c>
      <c r="CF45" s="172" t="str">
        <f>IF(AND('Submission Template'!$C39="final",'Submission Template'!$O39="yes",'Submission Template'!$AB39&lt;&gt;"yes"),$M45,$CF44)</f>
        <v/>
      </c>
      <c r="CG45" s="164"/>
      <c r="CH45" s="165"/>
      <c r="CI45" s="164"/>
      <c r="CJ45" s="208"/>
      <c r="CK45" s="217"/>
      <c r="CL45" s="218"/>
      <c r="CV45" s="5"/>
      <c r="CW45" s="5"/>
    </row>
    <row r="46" spans="1:101" ht="15" x14ac:dyDescent="0.25">
      <c r="A46" s="9"/>
      <c r="B46" s="240" t="str">
        <f>IF('Submission Template'!$AU$36=1,$AW46,"")</f>
        <v/>
      </c>
      <c r="C46" s="241" t="str">
        <f t="shared" si="0"/>
        <v/>
      </c>
      <c r="D46" s="242" t="str">
        <f>IF('Submission Template'!$AU$36=1,IF(AND('Submission Template'!T40="yes",'Submission Template'!Y40="yes",'Submission Template'!BQ40&lt;&gt;"",'Submission Template'!BR40&lt;&gt;""),IF(AND('Submission Template'!$P$15="yes",$B46&gt;1),ROUND(AVERAGE(BI$41:BI46),2),ROUND(AVERAGE(BI$40:BI46),2)),""),"")</f>
        <v/>
      </c>
      <c r="E46" s="247" t="str">
        <f>IF('Submission Template'!$AU$36=1,IF($AE46&gt;1,IF(AND('Submission Template'!T40&lt;&gt;"no",'Submission Template'!Y40&lt;&gt;"no",'Submission Template'!BQ40&lt;&gt;"",'Submission Template'!BR40&lt;&gt;""), IF(AND('Submission Template'!$P$15="yes",$B46&gt;1), STDEV(BI$41:BI46),STDEV(BI$40:BI46)),""),""),"")</f>
        <v/>
      </c>
      <c r="F46" s="242" t="str">
        <f>IF('Submission Template'!$AU$36=1,IF(AND('Submission Template'!BQ40&lt;&gt;"",'Submission Template'!BR40&lt;&gt;""),G45,""),"")</f>
        <v/>
      </c>
      <c r="G46" s="242" t="str">
        <f>IF(AND('Submission Template'!$AU$36=1,'Submission Template'!$C40&lt;&gt;""),IF(OR($AE46=1,$AE46=0),0,IF('Submission Template'!$C40="initial",$G45,IF(AND('Submission Template'!T40="yes",'Submission Template'!Y40="yes"),MAX(($F46+BI46-('Submission Template'!$P$26+0.25*$E46)),0),$G45))),"")</f>
        <v/>
      </c>
      <c r="H46" s="242" t="str">
        <f t="shared" si="16"/>
        <v/>
      </c>
      <c r="I46" s="244" t="str">
        <f t="shared" si="17"/>
        <v/>
      </c>
      <c r="J46" s="244" t="str">
        <f t="shared" si="18"/>
        <v/>
      </c>
      <c r="K46" s="245" t="str">
        <f>IF(G46&lt;&gt;"",IF($BC46=1,IF(AND(J46&lt;&gt;1,I46=1,D46&lt;='Submission Template'!$P$26),1,0),K45),"")</f>
        <v/>
      </c>
      <c r="L46" s="240" t="str">
        <f>IF('Submission Template'!$AV$36=1,$AX46,"")</f>
        <v/>
      </c>
      <c r="M46" s="241" t="str">
        <f t="shared" si="1"/>
        <v/>
      </c>
      <c r="N46" s="242" t="str">
        <f>IF('Submission Template'!$AV$36=1,IF(AND('Submission Template'!O40="yes",'Submission Template'!BO40&lt;&gt;""),IF(AND('Submission Template'!$P$15="yes",$L46&gt;1),ROUND(AVERAGE(BJ$41:BJ46),2),ROUND(AVERAGE(BJ$40:BJ46),2)),""),"")</f>
        <v/>
      </c>
      <c r="O46" s="242" t="str">
        <f>IF('Submission Template'!$AV$36=1,IF($AF46&gt;1,IF(AND('Submission Template'!O40&lt;&gt;"no",'Submission Template'!BO40&lt;&gt;""),IF(AND('Submission Template'!$P$15="yes",$L46&gt;1),STDEV(BJ$41:BJ46),STDEV(BJ$40:BJ46)),""),""),"")</f>
        <v/>
      </c>
      <c r="P46" s="242" t="str">
        <f>IF('Submission Template'!$AV$36=1,IF('Submission Template'!BO40&lt;&gt;"",Q45,""),"")</f>
        <v/>
      </c>
      <c r="Q46" s="242" t="str">
        <f>IF(AND('Submission Template'!$AV$36=1,'Submission Template'!$C40&lt;&gt;""),IF(OR($AF46=1,$AF46=0),0,IF('Submission Template'!$C40="initial",$Q45,IF('Submission Template'!O40="yes",MAX(($P46+'Submission Template'!BO40-('Submission Template'!K$26+0.25*$O46)),0),$Q45))),"")</f>
        <v/>
      </c>
      <c r="R46" s="242" t="str">
        <f t="shared" si="2"/>
        <v/>
      </c>
      <c r="S46" s="244" t="str">
        <f t="shared" si="3"/>
        <v/>
      </c>
      <c r="T46" s="244" t="str">
        <f t="shared" si="4"/>
        <v/>
      </c>
      <c r="U46" s="245" t="str">
        <f>IF(Q46&lt;&gt;"",IF($BD46=1,IF(AND(T46&lt;&gt;1,S46=1,N46&lt;='Submission Template'!K$26),1,0),U45),"")</f>
        <v/>
      </c>
      <c r="V46" s="235"/>
      <c r="W46" s="246" t="str">
        <f>IF(AND(OR('Submission Template'!BE40="yes",'Submission Template'!O40="yes"),'Submission Template'!AB40="yes"),"Test cannot be invalid AND included in CumSum",IF(OR(AND($Q46&gt;$R46,$N46&lt;&gt;""),AND($G46&gt;H46,$D46&lt;&gt;"")),"Warning:  CumSum statistic exceeds the Action Limit.",""))</f>
        <v/>
      </c>
      <c r="X46" s="233"/>
      <c r="Y46" s="233"/>
      <c r="Z46" s="233"/>
      <c r="AA46" s="234"/>
      <c r="AB46" s="9"/>
      <c r="AC46" s="5"/>
      <c r="AD46" s="5"/>
      <c r="AE46" s="164" t="str">
        <f t="shared" si="11"/>
        <v/>
      </c>
      <c r="AF46" s="208" t="str">
        <f t="shared" si="12"/>
        <v/>
      </c>
      <c r="AG46" s="164"/>
      <c r="AH46" s="208" t="str">
        <f t="shared" si="14"/>
        <v/>
      </c>
      <c r="AI46" s="165" t="str">
        <f t="shared" si="15"/>
        <v/>
      </c>
      <c r="AJ46" s="20"/>
      <c r="AK46" s="275">
        <f>IF(AND('Submission Template'!BQ40&lt;&gt;"",'Submission Template'!BR40&lt;&gt;"",'Submission Template'!P$26&lt;&gt;"",'Submission Template'!T40&lt;&gt;"",'Submission Template'!Y40&lt;&gt;"",$AQ$31="yes"),1,0)</f>
        <v>0</v>
      </c>
      <c r="AL46" s="190">
        <f>IF(AND('Submission Template'!BO40&lt;&gt;"",'Submission Template'!K$26&lt;&gt;"",'Submission Template'!O40&lt;&gt;""),1,0)</f>
        <v>0</v>
      </c>
      <c r="AM46" s="190"/>
      <c r="AN46" s="190"/>
      <c r="AO46" s="191"/>
      <c r="AP46" s="22"/>
      <c r="AQ46" s="196" t="str">
        <f t="shared" si="6"/>
        <v/>
      </c>
      <c r="AR46" s="189" t="str">
        <f t="shared" si="7"/>
        <v/>
      </c>
      <c r="AS46" s="189"/>
      <c r="AT46" s="190" t="str">
        <f t="shared" si="8"/>
        <v/>
      </c>
      <c r="AU46" s="191" t="str">
        <f t="shared" si="9"/>
        <v/>
      </c>
      <c r="AV46" s="22"/>
      <c r="AW46" s="189" t="str">
        <f>IF(AND($AQ$31="Yes",'Submission Template'!$C40&lt;&gt;""),IF(AND('Submission Template'!BQ40&lt;&gt;"",'Submission Template'!BR40&lt;&gt;""),IF(AND('Submission Template'!T40="yes",'Submission Template'!Y40="yes"),AW45+1,AW45),AW45),"")</f>
        <v/>
      </c>
      <c r="AX46" s="190" t="str">
        <f>IF('Submission Template'!$C40&lt;&gt;"",IF('Submission Template'!BO40&lt;&gt;"",IF('Submission Template'!O40="yes",AX45+1,AX45),AX45),"")</f>
        <v/>
      </c>
      <c r="AY46" s="190"/>
      <c r="AZ46" s="190" t="str">
        <f>IF('Submission Template'!$C40&lt;&gt;"",IF('Submission Template'!BQ40&lt;&gt;"",IF('Submission Template'!T40="yes",AZ45+1,AZ45),AZ45),"")</f>
        <v/>
      </c>
      <c r="BA46" s="191" t="str">
        <f>IF('Submission Template'!$C40&lt;&gt;"",IF('Submission Template'!BR40&lt;&gt;"",IF('Submission Template'!Y40="yes",BA45+1,BA45),BA45),"")</f>
        <v/>
      </c>
      <c r="BB46" s="22"/>
      <c r="BC46" s="189" t="str">
        <f>IF(AND($AQ$31="Yes",'Submission Template'!BQ40&lt;&gt;"",'Submission Template'!BR40&lt;&gt;""),IF(AND('Submission Template'!T40="yes",'Submission Template'!Y40="yes"),1,0),"")</f>
        <v/>
      </c>
      <c r="BD46" s="190" t="str">
        <f>IF('Submission Template'!BO40&lt;&gt;"",IF('Submission Template'!O40="yes",1,0),"")</f>
        <v/>
      </c>
      <c r="BE46" s="190"/>
      <c r="BF46" s="190" t="str">
        <f>IF('Submission Template'!BQ40&lt;&gt;"",IF('Submission Template'!T40="yes",1,0),"")</f>
        <v/>
      </c>
      <c r="BG46" s="191" t="str">
        <f>IF('Submission Template'!BR40&lt;&gt;"",IF('Submission Template'!Y40="yes",1,0),"")</f>
        <v/>
      </c>
      <c r="BH46" s="22"/>
      <c r="BI46" s="189" t="str">
        <f>IF(AND($AQ$31="Yes",'Submission Template'!T40="yes",'Submission Template'!Y40="yes",'Submission Template'!BQ40&lt;&gt;"",'Submission Template'!BR40&lt;&gt;""),'Submission Template'!BQ40+'Submission Template'!BR40,"")</f>
        <v/>
      </c>
      <c r="BJ46" s="190" t="str">
        <f>IF(AND('Submission Template'!O40="yes",'Submission Template'!BO40&lt;&gt;""),'Submission Template'!BO40,"")</f>
        <v/>
      </c>
      <c r="BK46" s="190"/>
      <c r="BL46" s="190" t="str">
        <f>IF(AND('Submission Template'!T40="yes",'Submission Template'!BQ40&lt;&gt;""),'Submission Template'!BQ40,"")</f>
        <v/>
      </c>
      <c r="BM46" s="191" t="str">
        <f>IF(AND('Submission Template'!Y40="yes",'Submission Template'!BR40&lt;&gt;""),'Submission Template'!BR40,"")</f>
        <v/>
      </c>
      <c r="BN46" s="22"/>
      <c r="BO46" s="22"/>
      <c r="BP46" s="22">
        <f t="shared" si="13"/>
        <v>6</v>
      </c>
      <c r="BQ46" s="24">
        <v>2.02</v>
      </c>
      <c r="BR46" s="22"/>
      <c r="BS46" s="35" t="str">
        <f>IF('Submission Template'!$AU$36=1,IF(AND('Submission Template'!T40="yes",'Submission Template'!Y40="yes",$AE46&gt;1,'Submission Template'!BQ40&lt;&gt;"",'Submission Template'!BR40&lt;&gt;""),IF($D46&lt;&gt;'Submission Template'!P$29,ROUND((($AQ46*$E46)/($D46-'Submission Template'!P$29))^2+1,1),31),""),"")</f>
        <v/>
      </c>
      <c r="BT46" s="35" t="str">
        <f>IF('Submission Template'!$AV$36=1,IF(AND('Submission Template'!O40="yes",$AF46&gt;1,'Submission Template'!BO40&lt;&gt;""),IF($N46&lt;&gt;'Submission Template'!K$26,ROUND((($AR46*$O46)/($N46-'Submission Template'!K$26))^2+1,1),31),""),"")</f>
        <v/>
      </c>
      <c r="BU46" s="35"/>
      <c r="BV46" s="35"/>
      <c r="BW46" s="35"/>
      <c r="BX46" s="48">
        <f t="shared" si="10"/>
        <v>5</v>
      </c>
      <c r="BY46" s="5"/>
      <c r="BZ46" s="5"/>
      <c r="CA46" s="5"/>
      <c r="CB46" s="172">
        <f>IF(AND('Submission Template'!C40="final",'Submission Template'!AB40="yes"),1,0)</f>
        <v>0</v>
      </c>
      <c r="CC46" s="172" t="str">
        <f>IF(AND('Submission Template'!$C40="final",'Submission Template'!$T40="yes",'Submission Template'!$Y40="yes",'Submission Template'!$AB40&lt;&gt;"yes"),$D46,$CC45)</f>
        <v/>
      </c>
      <c r="CD46" s="172" t="str">
        <f>IF(AND('Submission Template'!$C40="final",'Submission Template'!$T40="yes",'Submission Template'!$Y40="yes",'Submission Template'!$AB40&lt;&gt;"yes"),$C46,$CD45)</f>
        <v/>
      </c>
      <c r="CE46" s="172" t="str">
        <f>IF(AND('Submission Template'!$C40="final",'Submission Template'!$O40="yes",'Submission Template'!$AB40&lt;&gt;"yes"),$N46,$CE45)</f>
        <v/>
      </c>
      <c r="CF46" s="172" t="str">
        <f>IF(AND('Submission Template'!$C40="final",'Submission Template'!$O40="yes",'Submission Template'!$AB40&lt;&gt;"yes"),$M46,$CF45)</f>
        <v/>
      </c>
      <c r="CG46" s="164"/>
      <c r="CH46" s="165"/>
      <c r="CI46" s="164"/>
      <c r="CJ46" s="208"/>
      <c r="CK46" s="217"/>
      <c r="CL46" s="218"/>
      <c r="CV46" s="5"/>
      <c r="CW46" s="5"/>
    </row>
    <row r="47" spans="1:101" ht="15" x14ac:dyDescent="0.25">
      <c r="A47" s="9"/>
      <c r="B47" s="240" t="str">
        <f>IF('Submission Template'!$AU$36=1,$AW47,"")</f>
        <v/>
      </c>
      <c r="C47" s="241" t="str">
        <f t="shared" si="0"/>
        <v/>
      </c>
      <c r="D47" s="242" t="str">
        <f>IF('Submission Template'!$AU$36=1,IF(AND('Submission Template'!T41="yes",'Submission Template'!Y41="yes",'Submission Template'!BQ41&lt;&gt;"",'Submission Template'!BR41&lt;&gt;""),IF(AND('Submission Template'!$P$15="yes",$B47&gt;1),ROUND(AVERAGE(BI$41:BI47),2),ROUND(AVERAGE(BI$40:BI47),2)),""),"")</f>
        <v/>
      </c>
      <c r="E47" s="247" t="str">
        <f>IF('Submission Template'!$AU$36=1,IF($AE47&gt;1,IF(AND('Submission Template'!T41&lt;&gt;"no",'Submission Template'!Y41&lt;&gt;"no",'Submission Template'!BQ41&lt;&gt;"",'Submission Template'!BR41&lt;&gt;""), IF(AND('Submission Template'!$P$15="yes",$B47&gt;1), STDEV(BI$41:BI47),STDEV(BI$40:BI47)),""),""),"")</f>
        <v/>
      </c>
      <c r="F47" s="242" t="str">
        <f>IF('Submission Template'!$AU$36=1,IF(AND('Submission Template'!BQ41&lt;&gt;"",'Submission Template'!BR41&lt;&gt;""),G46,""),"")</f>
        <v/>
      </c>
      <c r="G47" s="242" t="str">
        <f>IF(AND('Submission Template'!$AU$36=1,'Submission Template'!$C41&lt;&gt;""),IF(OR($AE47=1,$AE47=0),0,IF('Submission Template'!$C41="initial",$G46,IF(AND('Submission Template'!T41="yes",'Submission Template'!Y41="yes"),MAX(($F47+BI47-('Submission Template'!$P$26+0.25*$E47)),0),$G46))),"")</f>
        <v/>
      </c>
      <c r="H47" s="242" t="str">
        <f t="shared" si="16"/>
        <v/>
      </c>
      <c r="I47" s="244" t="str">
        <f t="shared" si="17"/>
        <v/>
      </c>
      <c r="J47" s="244" t="str">
        <f t="shared" si="18"/>
        <v/>
      </c>
      <c r="K47" s="245" t="str">
        <f>IF(G47&lt;&gt;"",IF($BC47=1,IF(AND(J47&lt;&gt;1,I47=1,D47&lt;='Submission Template'!$P$26),1,0),K46),"")</f>
        <v/>
      </c>
      <c r="L47" s="240" t="str">
        <f>IF('Submission Template'!$AV$36=1,$AX47,"")</f>
        <v/>
      </c>
      <c r="M47" s="241" t="str">
        <f t="shared" si="1"/>
        <v/>
      </c>
      <c r="N47" s="242" t="str">
        <f>IF('Submission Template'!$AV$36=1,IF(AND('Submission Template'!O41="yes",'Submission Template'!BO41&lt;&gt;""),IF(AND('Submission Template'!$P$15="yes",$L47&gt;1),ROUND(AVERAGE(BJ$41:BJ47),2),ROUND(AVERAGE(BJ$40:BJ47),2)),""),"")</f>
        <v/>
      </c>
      <c r="O47" s="242" t="str">
        <f>IF('Submission Template'!$AV$36=1,IF($AF47&gt;1,IF(AND('Submission Template'!O41&lt;&gt;"no",'Submission Template'!BO41&lt;&gt;""),IF(AND('Submission Template'!$P$15="yes",$L47&gt;1),STDEV(BJ$41:BJ47),STDEV(BJ$40:BJ47)),""),""),"")</f>
        <v/>
      </c>
      <c r="P47" s="242" t="str">
        <f>IF('Submission Template'!$AV$36=1,IF('Submission Template'!BO41&lt;&gt;"",Q46,""),"")</f>
        <v/>
      </c>
      <c r="Q47" s="242" t="str">
        <f>IF(AND('Submission Template'!$AV$36=1,'Submission Template'!$C41&lt;&gt;""),IF(OR($AF47=1,$AF47=0),0,IF('Submission Template'!$C41="initial",$Q46,IF('Submission Template'!O41="yes",MAX(($P47+'Submission Template'!BO41-('Submission Template'!K$26+0.25*$O47)),0),$Q46))),"")</f>
        <v/>
      </c>
      <c r="R47" s="242" t="str">
        <f t="shared" si="2"/>
        <v/>
      </c>
      <c r="S47" s="244" t="str">
        <f t="shared" si="3"/>
        <v/>
      </c>
      <c r="T47" s="244" t="str">
        <f t="shared" si="4"/>
        <v/>
      </c>
      <c r="U47" s="245" t="str">
        <f>IF(Q47&lt;&gt;"",IF($BD47=1,IF(AND(T47&lt;&gt;1,S47=1,N47&lt;='Submission Template'!K$26),1,0),U46),"")</f>
        <v/>
      </c>
      <c r="V47" s="235"/>
      <c r="W47" s="246" t="str">
        <f>IF(AND(OR('Submission Template'!BE41="yes",'Submission Template'!O41="yes"),'Submission Template'!AB41="yes"),"Test cannot be invalid AND included in CumSum",IF(OR(AND($Q47&gt;$R47,$N47&lt;&gt;""),AND($G47&gt;H47,$D47&lt;&gt;"")),"Warning:  CumSum statistic exceeds the Action Limit.",""))</f>
        <v/>
      </c>
      <c r="X47" s="233"/>
      <c r="Y47" s="233"/>
      <c r="Z47" s="233"/>
      <c r="AA47" s="234"/>
      <c r="AB47" s="9"/>
      <c r="AC47" s="5"/>
      <c r="AD47" s="5"/>
      <c r="AE47" s="164" t="str">
        <f t="shared" si="11"/>
        <v/>
      </c>
      <c r="AF47" s="208" t="str">
        <f t="shared" si="12"/>
        <v/>
      </c>
      <c r="AG47" s="164"/>
      <c r="AH47" s="208" t="str">
        <f t="shared" si="14"/>
        <v/>
      </c>
      <c r="AI47" s="165" t="str">
        <f t="shared" si="15"/>
        <v/>
      </c>
      <c r="AJ47" s="20"/>
      <c r="AK47" s="275">
        <f>IF(AND('Submission Template'!BQ41&lt;&gt;"",'Submission Template'!BR41&lt;&gt;"",'Submission Template'!P$26&lt;&gt;"",'Submission Template'!T41&lt;&gt;"",'Submission Template'!Y41&lt;&gt;"",$AQ$31="yes"),1,0)</f>
        <v>0</v>
      </c>
      <c r="AL47" s="190">
        <f>IF(AND('Submission Template'!BO41&lt;&gt;"",'Submission Template'!K$26&lt;&gt;"",'Submission Template'!O41&lt;&gt;""),1,0)</f>
        <v>0</v>
      </c>
      <c r="AM47" s="190"/>
      <c r="AN47" s="190"/>
      <c r="AO47" s="191"/>
      <c r="AP47" s="22"/>
      <c r="AQ47" s="196" t="str">
        <f t="shared" si="6"/>
        <v/>
      </c>
      <c r="AR47" s="189" t="str">
        <f t="shared" si="7"/>
        <v/>
      </c>
      <c r="AS47" s="189"/>
      <c r="AT47" s="190" t="str">
        <f t="shared" si="8"/>
        <v/>
      </c>
      <c r="AU47" s="191" t="str">
        <f t="shared" si="9"/>
        <v/>
      </c>
      <c r="AV47" s="22"/>
      <c r="AW47" s="189" t="str">
        <f>IF(AND($AQ$31="Yes",'Submission Template'!$C41&lt;&gt;""),IF(AND('Submission Template'!BQ41&lt;&gt;"",'Submission Template'!BR41&lt;&gt;""),IF(AND('Submission Template'!T41="yes",'Submission Template'!Y41="yes"),AW46+1,AW46),AW46),"")</f>
        <v/>
      </c>
      <c r="AX47" s="190" t="str">
        <f>IF('Submission Template'!$C41&lt;&gt;"",IF('Submission Template'!BO41&lt;&gt;"",IF('Submission Template'!O41="yes",AX46+1,AX46),AX46),"")</f>
        <v/>
      </c>
      <c r="AY47" s="190"/>
      <c r="AZ47" s="190" t="str">
        <f>IF('Submission Template'!$C41&lt;&gt;"",IF('Submission Template'!BQ41&lt;&gt;"",IF('Submission Template'!T41="yes",AZ46+1,AZ46),AZ46),"")</f>
        <v/>
      </c>
      <c r="BA47" s="191" t="str">
        <f>IF('Submission Template'!$C41&lt;&gt;"",IF('Submission Template'!BR41&lt;&gt;"",IF('Submission Template'!Y41="yes",BA46+1,BA46),BA46),"")</f>
        <v/>
      </c>
      <c r="BB47" s="22"/>
      <c r="BC47" s="189" t="str">
        <f>IF(AND($AQ$31="Yes",'Submission Template'!BQ41&lt;&gt;"",'Submission Template'!BR41&lt;&gt;""),IF(AND('Submission Template'!T41="yes",'Submission Template'!Y41="yes"),1,0),"")</f>
        <v/>
      </c>
      <c r="BD47" s="190" t="str">
        <f>IF('Submission Template'!BO41&lt;&gt;"",IF('Submission Template'!O41="yes",1,0),"")</f>
        <v/>
      </c>
      <c r="BE47" s="190"/>
      <c r="BF47" s="190" t="str">
        <f>IF('Submission Template'!BQ41&lt;&gt;"",IF('Submission Template'!T41="yes",1,0),"")</f>
        <v/>
      </c>
      <c r="BG47" s="191" t="str">
        <f>IF('Submission Template'!BR41&lt;&gt;"",IF('Submission Template'!Y41="yes",1,0),"")</f>
        <v/>
      </c>
      <c r="BH47" s="22"/>
      <c r="BI47" s="189" t="str">
        <f>IF(AND($AQ$31="Yes",'Submission Template'!T41="yes",'Submission Template'!Y41="yes",'Submission Template'!BQ41&lt;&gt;"",'Submission Template'!BR41&lt;&gt;""),'Submission Template'!BQ41+'Submission Template'!BR41,"")</f>
        <v/>
      </c>
      <c r="BJ47" s="190" t="str">
        <f>IF(AND('Submission Template'!O41="yes",'Submission Template'!BO41&lt;&gt;""),'Submission Template'!BO41,"")</f>
        <v/>
      </c>
      <c r="BK47" s="190"/>
      <c r="BL47" s="190" t="str">
        <f>IF(AND('Submission Template'!T41="yes",'Submission Template'!BQ41&lt;&gt;""),'Submission Template'!BQ41,"")</f>
        <v/>
      </c>
      <c r="BM47" s="191" t="str">
        <f>IF(AND('Submission Template'!Y41="yes",'Submission Template'!BR41&lt;&gt;""),'Submission Template'!BR41,"")</f>
        <v/>
      </c>
      <c r="BN47" s="22"/>
      <c r="BO47" s="22"/>
      <c r="BP47" s="22">
        <f t="shared" si="13"/>
        <v>7</v>
      </c>
      <c r="BQ47" s="24">
        <v>1.94</v>
      </c>
      <c r="BR47" s="22"/>
      <c r="BS47" s="35" t="str">
        <f>IF('Submission Template'!$AU$36=1,IF(AND('Submission Template'!T41="yes",'Submission Template'!Y41="yes",$AE47&gt;1,'Submission Template'!BQ41&lt;&gt;"",'Submission Template'!BR41&lt;&gt;""),IF($D47&lt;&gt;'Submission Template'!P$29,ROUND((($AQ47*$E47)/($D47-'Submission Template'!P$29))^2+1,1),31),""),"")</f>
        <v/>
      </c>
      <c r="BT47" s="35" t="str">
        <f>IF('Submission Template'!$AV$36=1,IF(AND('Submission Template'!O41="yes",$AF47&gt;1,'Submission Template'!BO41&lt;&gt;""),IF($N47&lt;&gt;'Submission Template'!K$26,ROUND((($AR47*$O47)/($N47-'Submission Template'!K$26))^2+1,1),31),""),"")</f>
        <v/>
      </c>
      <c r="BU47" s="35"/>
      <c r="BV47" s="35"/>
      <c r="BW47" s="35"/>
      <c r="BX47" s="48">
        <f t="shared" si="10"/>
        <v>5</v>
      </c>
      <c r="BY47" s="5"/>
      <c r="BZ47" s="5"/>
      <c r="CA47" s="5"/>
      <c r="CB47" s="172">
        <f>IF(AND('Submission Template'!C41="final",'Submission Template'!AB41="yes"),1,0)</f>
        <v>0</v>
      </c>
      <c r="CC47" s="172" t="str">
        <f>IF(AND('Submission Template'!$C41="final",'Submission Template'!$T41="yes",'Submission Template'!$Y41="yes",'Submission Template'!$AB41&lt;&gt;"yes"),$D47,$CC46)</f>
        <v/>
      </c>
      <c r="CD47" s="172" t="str">
        <f>IF(AND('Submission Template'!$C41="final",'Submission Template'!$T41="yes",'Submission Template'!$Y41="yes",'Submission Template'!$AB41&lt;&gt;"yes"),$C47,$CD46)</f>
        <v/>
      </c>
      <c r="CE47" s="172" t="str">
        <f>IF(AND('Submission Template'!$C41="final",'Submission Template'!$O41="yes",'Submission Template'!$AB41&lt;&gt;"yes"),$N47,$CE46)</f>
        <v/>
      </c>
      <c r="CF47" s="172" t="str">
        <f>IF(AND('Submission Template'!$C41="final",'Submission Template'!$O41="yes",'Submission Template'!$AB41&lt;&gt;"yes"),$M47,$CF46)</f>
        <v/>
      </c>
      <c r="CG47" s="164"/>
      <c r="CH47" s="165"/>
      <c r="CI47" s="164"/>
      <c r="CJ47" s="208"/>
      <c r="CK47" s="217"/>
      <c r="CL47" s="218"/>
      <c r="CV47" s="5"/>
      <c r="CW47" s="5"/>
    </row>
    <row r="48" spans="1:101" ht="15" x14ac:dyDescent="0.25">
      <c r="A48" s="9"/>
      <c r="B48" s="240" t="str">
        <f>IF('Submission Template'!$AU$36=1,$AW48,"")</f>
        <v/>
      </c>
      <c r="C48" s="241" t="str">
        <f t="shared" si="0"/>
        <v/>
      </c>
      <c r="D48" s="242" t="str">
        <f>IF('Submission Template'!$AU$36=1,IF(AND('Submission Template'!T42="yes",'Submission Template'!Y42="yes",'Submission Template'!BQ42&lt;&gt;"",'Submission Template'!BR42&lt;&gt;""),IF(AND('Submission Template'!$P$15="yes",$B48&gt;1),ROUND(AVERAGE(BI$41:BI48),2),ROUND(AVERAGE(BI$40:BI48),2)),""),"")</f>
        <v/>
      </c>
      <c r="E48" s="247" t="str">
        <f>IF('Submission Template'!$AU$36=1,IF($AE48&gt;1,IF(AND('Submission Template'!T42&lt;&gt;"no",'Submission Template'!Y42&lt;&gt;"no",'Submission Template'!BQ42&lt;&gt;"",'Submission Template'!BR42&lt;&gt;""), IF(AND('Submission Template'!$P$15="yes",$B48&gt;1), STDEV(BI$41:BI48),STDEV(BI$40:BI48)),""),""),"")</f>
        <v/>
      </c>
      <c r="F48" s="242" t="str">
        <f>IF('Submission Template'!$AU$36=1,IF(AND('Submission Template'!BQ42&lt;&gt;"",'Submission Template'!BR42&lt;&gt;""),G47,""),"")</f>
        <v/>
      </c>
      <c r="G48" s="242" t="str">
        <f>IF(AND('Submission Template'!$AU$36=1,'Submission Template'!$C42&lt;&gt;""),IF(OR($AE48=1,$AE48=0),0,IF('Submission Template'!$C42="initial",$G47,IF(AND('Submission Template'!T42="yes",'Submission Template'!Y42="yes"),MAX(($F48+BI48-('Submission Template'!$P$26+0.25*$E48)),0),$G47))),"")</f>
        <v/>
      </c>
      <c r="H48" s="242" t="str">
        <f t="shared" si="16"/>
        <v/>
      </c>
      <c r="I48" s="244" t="str">
        <f t="shared" si="17"/>
        <v/>
      </c>
      <c r="J48" s="244" t="str">
        <f t="shared" si="18"/>
        <v/>
      </c>
      <c r="K48" s="245" t="str">
        <f>IF(G48&lt;&gt;"",IF($BC48=1,IF(AND(J48&lt;&gt;1,I48=1,D48&lt;='Submission Template'!$P$26),1,0),K47),"")</f>
        <v/>
      </c>
      <c r="L48" s="240" t="str">
        <f>IF('Submission Template'!$AV$36=1,$AX48,"")</f>
        <v/>
      </c>
      <c r="M48" s="241" t="str">
        <f t="shared" si="1"/>
        <v/>
      </c>
      <c r="N48" s="242" t="str">
        <f>IF('Submission Template'!$AV$36=1,IF(AND('Submission Template'!O42="yes",'Submission Template'!BO42&lt;&gt;""),IF(AND('Submission Template'!$P$15="yes",$L48&gt;1),ROUND(AVERAGE(BJ$41:BJ48),2),ROUND(AVERAGE(BJ$40:BJ48),2)),""),"")</f>
        <v/>
      </c>
      <c r="O48" s="242" t="str">
        <f>IF('Submission Template'!$AV$36=1,IF($AF48&gt;1,IF(AND('Submission Template'!O42&lt;&gt;"no",'Submission Template'!BO42&lt;&gt;""),IF(AND('Submission Template'!$P$15="yes",$L48&gt;1),STDEV(BJ$41:BJ48),STDEV(BJ$40:BJ48)),""),""),"")</f>
        <v/>
      </c>
      <c r="P48" s="242" t="str">
        <f>IF('Submission Template'!$AV$36=1,IF('Submission Template'!BO42&lt;&gt;"",Q47,""),"")</f>
        <v/>
      </c>
      <c r="Q48" s="242" t="str">
        <f>IF(AND('Submission Template'!$AV$36=1,'Submission Template'!$C42&lt;&gt;""),IF(OR($AF48=1,$AF48=0),0,IF('Submission Template'!$C42="initial",$Q47,IF('Submission Template'!O42="yes",MAX(($P48+'Submission Template'!BO42-('Submission Template'!K$26+0.25*$O48)),0),$Q47))),"")</f>
        <v/>
      </c>
      <c r="R48" s="242" t="str">
        <f t="shared" si="2"/>
        <v/>
      </c>
      <c r="S48" s="244" t="str">
        <f t="shared" si="3"/>
        <v/>
      </c>
      <c r="T48" s="244" t="str">
        <f t="shared" si="4"/>
        <v/>
      </c>
      <c r="U48" s="245" t="str">
        <f>IF(Q48&lt;&gt;"",IF($BD48=1,IF(AND(T48&lt;&gt;1,S48=1,N48&lt;='Submission Template'!K$26),1,0),U47),"")</f>
        <v/>
      </c>
      <c r="V48" s="235"/>
      <c r="W48" s="246" t="str">
        <f>IF(AND(OR('Submission Template'!BE42="yes",'Submission Template'!O42="yes"),'Submission Template'!AB42="yes"),"Test cannot be invalid AND included in CumSum",IF(OR(AND($Q48&gt;$R48,$N48&lt;&gt;""),AND($G48&gt;H48,$D48&lt;&gt;"")),"Warning:  CumSum statistic exceeds the Action Limit.",""))</f>
        <v/>
      </c>
      <c r="X48" s="233"/>
      <c r="Y48" s="233"/>
      <c r="Z48" s="233"/>
      <c r="AA48" s="234"/>
      <c r="AB48" s="9"/>
      <c r="AC48" s="5"/>
      <c r="AD48" s="5"/>
      <c r="AE48" s="164" t="str">
        <f t="shared" si="11"/>
        <v/>
      </c>
      <c r="AF48" s="208" t="str">
        <f t="shared" si="12"/>
        <v/>
      </c>
      <c r="AG48" s="164"/>
      <c r="AH48" s="208" t="str">
        <f t="shared" si="14"/>
        <v/>
      </c>
      <c r="AI48" s="165" t="str">
        <f t="shared" si="15"/>
        <v/>
      </c>
      <c r="AJ48" s="20"/>
      <c r="AK48" s="275">
        <f>IF(AND('Submission Template'!BQ42&lt;&gt;"",'Submission Template'!BR42&lt;&gt;"",'Submission Template'!P$26&lt;&gt;"",'Submission Template'!T42&lt;&gt;"",'Submission Template'!Y42&lt;&gt;"",$AQ$31="yes"),1,0)</f>
        <v>0</v>
      </c>
      <c r="AL48" s="190">
        <f>IF(AND('Submission Template'!BO42&lt;&gt;"",'Submission Template'!K$26&lt;&gt;"",'Submission Template'!O42&lt;&gt;""),1,0)</f>
        <v>0</v>
      </c>
      <c r="AM48" s="190"/>
      <c r="AN48" s="190"/>
      <c r="AO48" s="191"/>
      <c r="AP48" s="22"/>
      <c r="AQ48" s="196" t="str">
        <f t="shared" si="6"/>
        <v/>
      </c>
      <c r="AR48" s="189" t="str">
        <f t="shared" si="7"/>
        <v/>
      </c>
      <c r="AS48" s="189"/>
      <c r="AT48" s="190" t="str">
        <f t="shared" si="8"/>
        <v/>
      </c>
      <c r="AU48" s="191" t="str">
        <f t="shared" si="9"/>
        <v/>
      </c>
      <c r="AV48" s="22"/>
      <c r="AW48" s="189" t="str">
        <f>IF(AND($AQ$31="Yes",'Submission Template'!$C42&lt;&gt;""),IF(AND('Submission Template'!BQ42&lt;&gt;"",'Submission Template'!BR42&lt;&gt;""),IF(AND('Submission Template'!T42="yes",'Submission Template'!Y42="yes"),AW47+1,AW47),AW47),"")</f>
        <v/>
      </c>
      <c r="AX48" s="190" t="str">
        <f>IF('Submission Template'!$C42&lt;&gt;"",IF('Submission Template'!BO42&lt;&gt;"",IF('Submission Template'!O42="yes",AX47+1,AX47),AX47),"")</f>
        <v/>
      </c>
      <c r="AY48" s="190"/>
      <c r="AZ48" s="190" t="str">
        <f>IF('Submission Template'!$C42&lt;&gt;"",IF('Submission Template'!BQ42&lt;&gt;"",IF('Submission Template'!T42="yes",AZ47+1,AZ47),AZ47),"")</f>
        <v/>
      </c>
      <c r="BA48" s="191" t="str">
        <f>IF('Submission Template'!$C42&lt;&gt;"",IF('Submission Template'!BR42&lt;&gt;"",IF('Submission Template'!Y42="yes",BA47+1,BA47),BA47),"")</f>
        <v/>
      </c>
      <c r="BB48" s="22"/>
      <c r="BC48" s="189" t="str">
        <f>IF(AND($AQ$31="Yes",'Submission Template'!BQ42&lt;&gt;"",'Submission Template'!BR42&lt;&gt;""),IF(AND('Submission Template'!T42="yes",'Submission Template'!Y42="yes"),1,0),"")</f>
        <v/>
      </c>
      <c r="BD48" s="190" t="str">
        <f>IF('Submission Template'!BO42&lt;&gt;"",IF('Submission Template'!O42="yes",1,0),"")</f>
        <v/>
      </c>
      <c r="BE48" s="190"/>
      <c r="BF48" s="190" t="str">
        <f>IF('Submission Template'!BQ42&lt;&gt;"",IF('Submission Template'!T42="yes",1,0),"")</f>
        <v/>
      </c>
      <c r="BG48" s="191" t="str">
        <f>IF('Submission Template'!BR42&lt;&gt;"",IF('Submission Template'!Y42="yes",1,0),"")</f>
        <v/>
      </c>
      <c r="BH48" s="22"/>
      <c r="BI48" s="189" t="str">
        <f>IF(AND($AQ$31="Yes",'Submission Template'!T42="yes",'Submission Template'!Y42="yes",'Submission Template'!BQ42&lt;&gt;"",'Submission Template'!BR42&lt;&gt;""),'Submission Template'!BQ42+'Submission Template'!BR42,"")</f>
        <v/>
      </c>
      <c r="BJ48" s="190" t="str">
        <f>IF(AND('Submission Template'!O42="yes",'Submission Template'!BO42&lt;&gt;""),'Submission Template'!BO42,"")</f>
        <v/>
      </c>
      <c r="BK48" s="190"/>
      <c r="BL48" s="190" t="str">
        <f>IF(AND('Submission Template'!T42="yes",'Submission Template'!BQ42&lt;&gt;""),'Submission Template'!BQ42,"")</f>
        <v/>
      </c>
      <c r="BM48" s="191" t="str">
        <f>IF(AND('Submission Template'!Y42="yes",'Submission Template'!BR42&lt;&gt;""),'Submission Template'!BR42,"")</f>
        <v/>
      </c>
      <c r="BN48" s="22"/>
      <c r="BO48" s="22"/>
      <c r="BP48" s="22">
        <f t="shared" si="13"/>
        <v>8</v>
      </c>
      <c r="BQ48" s="24">
        <v>1.9</v>
      </c>
      <c r="BR48" s="22"/>
      <c r="BS48" s="35" t="str">
        <f>IF('Submission Template'!$AU$36=1,IF(AND('Submission Template'!T42="yes",'Submission Template'!Y42="yes",$AE48&gt;1,'Submission Template'!BQ42&lt;&gt;"",'Submission Template'!BR42&lt;&gt;""),IF($D48&lt;&gt;'Submission Template'!P$29,ROUND((($AQ48*$E48)/($D48-'Submission Template'!P$29))^2+1,1),31),""),"")</f>
        <v/>
      </c>
      <c r="BT48" s="35" t="str">
        <f>IF('Submission Template'!$AV$36=1,IF(AND('Submission Template'!O42="yes",$AF48&gt;1,'Submission Template'!BO42&lt;&gt;""),IF($N48&lt;&gt;'Submission Template'!K$26,ROUND((($AR48*$O48)/($N48-'Submission Template'!K$26))^2+1,1),31),""),"")</f>
        <v/>
      </c>
      <c r="BU48" s="35"/>
      <c r="BV48" s="35"/>
      <c r="BW48" s="35"/>
      <c r="BX48" s="48">
        <f t="shared" si="10"/>
        <v>5</v>
      </c>
      <c r="BY48" s="5"/>
      <c r="BZ48" s="5"/>
      <c r="CA48" s="5"/>
      <c r="CB48" s="172">
        <f>IF(AND('Submission Template'!C42="final",'Submission Template'!AB42="yes"),1,0)</f>
        <v>0</v>
      </c>
      <c r="CC48" s="172" t="str">
        <f>IF(AND('Submission Template'!$C42="final",'Submission Template'!$T42="yes",'Submission Template'!$Y42="yes",'Submission Template'!$AB42&lt;&gt;"yes"),$D48,$CC47)</f>
        <v/>
      </c>
      <c r="CD48" s="172" t="str">
        <f>IF(AND('Submission Template'!$C42="final",'Submission Template'!$T42="yes",'Submission Template'!$Y42="yes",'Submission Template'!$AB42&lt;&gt;"yes"),$C48,$CD47)</f>
        <v/>
      </c>
      <c r="CE48" s="172" t="str">
        <f>IF(AND('Submission Template'!$C42="final",'Submission Template'!$O42="yes",'Submission Template'!$AB42&lt;&gt;"yes"),$N48,$CE47)</f>
        <v/>
      </c>
      <c r="CF48" s="172" t="str">
        <f>IF(AND('Submission Template'!$C42="final",'Submission Template'!$O42="yes",'Submission Template'!$AB42&lt;&gt;"yes"),$M48,$CF47)</f>
        <v/>
      </c>
      <c r="CG48" s="164"/>
      <c r="CH48" s="165"/>
      <c r="CI48" s="164"/>
      <c r="CJ48" s="208"/>
      <c r="CK48" s="217"/>
      <c r="CL48" s="218"/>
      <c r="CV48" s="5"/>
      <c r="CW48" s="5"/>
    </row>
    <row r="49" spans="1:101" ht="15" x14ac:dyDescent="0.25">
      <c r="A49" s="9"/>
      <c r="B49" s="240" t="str">
        <f>IF('Submission Template'!$AU$36=1,$AW49,"")</f>
        <v/>
      </c>
      <c r="C49" s="241" t="str">
        <f t="shared" si="0"/>
        <v/>
      </c>
      <c r="D49" s="242" t="str">
        <f>IF('Submission Template'!$AU$36=1,IF(AND('Submission Template'!T43="yes",'Submission Template'!Y43="yes",'Submission Template'!BQ43&lt;&gt;"",'Submission Template'!BR43&lt;&gt;""),IF(AND('Submission Template'!$P$15="yes",$B49&gt;1),ROUND(AVERAGE(BI$41:BI49),2),ROUND(AVERAGE(BI$40:BI49),2)),""),"")</f>
        <v/>
      </c>
      <c r="E49" s="247" t="str">
        <f>IF('Submission Template'!$AU$36=1,IF($AE49&gt;1,IF(AND('Submission Template'!T43&lt;&gt;"no",'Submission Template'!Y43&lt;&gt;"no",'Submission Template'!BQ43&lt;&gt;"",'Submission Template'!BR43&lt;&gt;""), IF(AND('Submission Template'!$P$15="yes",$B49&gt;1), STDEV(BI$41:BI49),STDEV(BI$40:BI49)),""),""),"")</f>
        <v/>
      </c>
      <c r="F49" s="242" t="str">
        <f>IF('Submission Template'!$AU$36=1,IF(AND('Submission Template'!BQ43&lt;&gt;"",'Submission Template'!BR43&lt;&gt;""),G48,""),"")</f>
        <v/>
      </c>
      <c r="G49" s="242" t="str">
        <f>IF(AND('Submission Template'!$AU$36=1,'Submission Template'!$C43&lt;&gt;""),IF(OR($AE49=1,$AE49=0),0,IF('Submission Template'!$C43="initial",$G48,IF(AND('Submission Template'!T43="yes",'Submission Template'!Y43="yes"),MAX(($F49+BI49-('Submission Template'!$P$26+0.25*$E49)),0),$G48))),"")</f>
        <v/>
      </c>
      <c r="H49" s="242" t="str">
        <f t="shared" si="16"/>
        <v/>
      </c>
      <c r="I49" s="244" t="str">
        <f t="shared" si="17"/>
        <v/>
      </c>
      <c r="J49" s="244" t="str">
        <f t="shared" si="18"/>
        <v/>
      </c>
      <c r="K49" s="245" t="str">
        <f>IF(G49&lt;&gt;"",IF($BC49=1,IF(AND(J49&lt;&gt;1,I49=1,D49&lt;='Submission Template'!$P$26),1,0),K48),"")</f>
        <v/>
      </c>
      <c r="L49" s="240" t="str">
        <f>IF('Submission Template'!$AV$36=1,$AX49,"")</f>
        <v/>
      </c>
      <c r="M49" s="241" t="str">
        <f t="shared" si="1"/>
        <v/>
      </c>
      <c r="N49" s="242" t="str">
        <f>IF('Submission Template'!$AV$36=1,IF(AND('Submission Template'!O43="yes",'Submission Template'!BO43&lt;&gt;""),IF(AND('Submission Template'!$P$15="yes",$L49&gt;1),ROUND(AVERAGE(BJ$41:BJ49),2),ROUND(AVERAGE(BJ$40:BJ49),2)),""),"")</f>
        <v/>
      </c>
      <c r="O49" s="242" t="str">
        <f>IF('Submission Template'!$AV$36=1,IF($AF49&gt;1,IF(AND('Submission Template'!O43&lt;&gt;"no",'Submission Template'!BO43&lt;&gt;""),IF(AND('Submission Template'!$P$15="yes",$L49&gt;1),STDEV(BJ$41:BJ49),STDEV(BJ$40:BJ49)),""),""),"")</f>
        <v/>
      </c>
      <c r="P49" s="242" t="str">
        <f>IF('Submission Template'!$AV$36=1,IF('Submission Template'!BO43&lt;&gt;"",Q48,""),"")</f>
        <v/>
      </c>
      <c r="Q49" s="242" t="str">
        <f>IF(AND('Submission Template'!$AV$36=1,'Submission Template'!$C43&lt;&gt;""),IF(OR($AF49=1,$AF49=0),0,IF('Submission Template'!$C43="initial",$Q48,IF('Submission Template'!O43="yes",MAX(($P49+'Submission Template'!BO43-('Submission Template'!K$26+0.25*$O49)),0),$Q48))),"")</f>
        <v/>
      </c>
      <c r="R49" s="242" t="str">
        <f t="shared" si="2"/>
        <v/>
      </c>
      <c r="S49" s="244" t="str">
        <f t="shared" si="3"/>
        <v/>
      </c>
      <c r="T49" s="244" t="str">
        <f t="shared" si="4"/>
        <v/>
      </c>
      <c r="U49" s="245" t="str">
        <f>IF(Q49&lt;&gt;"",IF($BD49=1,IF(AND(T49&lt;&gt;1,S49=1,N49&lt;='Submission Template'!K$26),1,0),U48),"")</f>
        <v/>
      </c>
      <c r="V49" s="235"/>
      <c r="W49" s="246" t="str">
        <f>IF(AND(OR('Submission Template'!BE43="yes",'Submission Template'!O43="yes"),'Submission Template'!AB43="yes"),"Test cannot be invalid AND included in CumSum",IF(OR(AND($Q49&gt;$R49,$N49&lt;&gt;""),AND($G49&gt;H49,$D49&lt;&gt;"")),"Warning:  CumSum statistic exceeds the Action Limit.",""))</f>
        <v/>
      </c>
      <c r="X49" s="233"/>
      <c r="Y49" s="233"/>
      <c r="Z49" s="233"/>
      <c r="AA49" s="234"/>
      <c r="AB49" s="9"/>
      <c r="AC49" s="5"/>
      <c r="AD49" s="5"/>
      <c r="AE49" s="164" t="str">
        <f t="shared" si="11"/>
        <v/>
      </c>
      <c r="AF49" s="208" t="str">
        <f t="shared" si="12"/>
        <v/>
      </c>
      <c r="AG49" s="164"/>
      <c r="AH49" s="208" t="str">
        <f t="shared" si="14"/>
        <v/>
      </c>
      <c r="AI49" s="165" t="str">
        <f t="shared" si="15"/>
        <v/>
      </c>
      <c r="AJ49" s="20"/>
      <c r="AK49" s="275">
        <f>IF(AND('Submission Template'!BQ43&lt;&gt;"",'Submission Template'!BR43&lt;&gt;"",'Submission Template'!P$26&lt;&gt;"",'Submission Template'!T43&lt;&gt;"",'Submission Template'!Y43&lt;&gt;"",$AQ$31="yes"),1,0)</f>
        <v>0</v>
      </c>
      <c r="AL49" s="190">
        <f>IF(AND('Submission Template'!BO43&lt;&gt;"",'Submission Template'!K$26&lt;&gt;"",'Submission Template'!O43&lt;&gt;""),1,0)</f>
        <v>0</v>
      </c>
      <c r="AM49" s="190"/>
      <c r="AN49" s="190"/>
      <c r="AO49" s="191"/>
      <c r="AP49" s="22"/>
      <c r="AQ49" s="196" t="str">
        <f t="shared" si="6"/>
        <v/>
      </c>
      <c r="AR49" s="189" t="str">
        <f t="shared" si="7"/>
        <v/>
      </c>
      <c r="AS49" s="189"/>
      <c r="AT49" s="190" t="str">
        <f t="shared" si="8"/>
        <v/>
      </c>
      <c r="AU49" s="191" t="str">
        <f t="shared" si="9"/>
        <v/>
      </c>
      <c r="AV49" s="22"/>
      <c r="AW49" s="189" t="str">
        <f>IF(AND($AQ$31="Yes",'Submission Template'!$C43&lt;&gt;""),IF(AND('Submission Template'!BQ43&lt;&gt;"",'Submission Template'!BR43&lt;&gt;""),IF(AND('Submission Template'!T43="yes",'Submission Template'!Y43="yes"),AW48+1,AW48),AW48),"")</f>
        <v/>
      </c>
      <c r="AX49" s="190" t="str">
        <f>IF('Submission Template'!$C43&lt;&gt;"",IF('Submission Template'!BO43&lt;&gt;"",IF('Submission Template'!O43="yes",AX48+1,AX48),AX48),"")</f>
        <v/>
      </c>
      <c r="AY49" s="190"/>
      <c r="AZ49" s="190" t="str">
        <f>IF('Submission Template'!$C43&lt;&gt;"",IF('Submission Template'!BQ43&lt;&gt;"",IF('Submission Template'!T43="yes",AZ48+1,AZ48),AZ48),"")</f>
        <v/>
      </c>
      <c r="BA49" s="191" t="str">
        <f>IF('Submission Template'!$C43&lt;&gt;"",IF('Submission Template'!BR43&lt;&gt;"",IF('Submission Template'!Y43="yes",BA48+1,BA48),BA48),"")</f>
        <v/>
      </c>
      <c r="BB49" s="22"/>
      <c r="BC49" s="189" t="str">
        <f>IF(AND($AQ$31="Yes",'Submission Template'!BQ43&lt;&gt;"",'Submission Template'!BR43&lt;&gt;""),IF(AND('Submission Template'!T43="yes",'Submission Template'!Y43="yes"),1,0),"")</f>
        <v/>
      </c>
      <c r="BD49" s="190" t="str">
        <f>IF('Submission Template'!BO43&lt;&gt;"",IF('Submission Template'!O43="yes",1,0),"")</f>
        <v/>
      </c>
      <c r="BE49" s="190"/>
      <c r="BF49" s="190" t="str">
        <f>IF('Submission Template'!BQ43&lt;&gt;"",IF('Submission Template'!T43="yes",1,0),"")</f>
        <v/>
      </c>
      <c r="BG49" s="191" t="str">
        <f>IF('Submission Template'!BR43&lt;&gt;"",IF('Submission Template'!Y43="yes",1,0),"")</f>
        <v/>
      </c>
      <c r="BH49" s="22"/>
      <c r="BI49" s="189" t="str">
        <f>IF(AND($AQ$31="Yes",'Submission Template'!T43="yes",'Submission Template'!Y43="yes",'Submission Template'!BQ43&lt;&gt;"",'Submission Template'!BR43&lt;&gt;""),'Submission Template'!BQ43+'Submission Template'!BR43,"")</f>
        <v/>
      </c>
      <c r="BJ49" s="190" t="str">
        <f>IF(AND('Submission Template'!O43="yes",'Submission Template'!BO43&lt;&gt;""),'Submission Template'!BO43,"")</f>
        <v/>
      </c>
      <c r="BK49" s="190"/>
      <c r="BL49" s="190" t="str">
        <f>IF(AND('Submission Template'!T43="yes",'Submission Template'!BQ43&lt;&gt;""),'Submission Template'!BQ43,"")</f>
        <v/>
      </c>
      <c r="BM49" s="191" t="str">
        <f>IF(AND('Submission Template'!Y43="yes",'Submission Template'!BR43&lt;&gt;""),'Submission Template'!BR43,"")</f>
        <v/>
      </c>
      <c r="BN49" s="22"/>
      <c r="BO49" s="22"/>
      <c r="BP49" s="22">
        <f t="shared" si="13"/>
        <v>9</v>
      </c>
      <c r="BQ49" s="24">
        <v>1.86</v>
      </c>
      <c r="BR49" s="22"/>
      <c r="BS49" s="35" t="str">
        <f>IF('Submission Template'!$AU$36=1,IF(AND('Submission Template'!T43="yes",'Submission Template'!Y43="yes",$AE49&gt;1,'Submission Template'!BQ43&lt;&gt;"",'Submission Template'!BR43&lt;&gt;""),IF($D49&lt;&gt;'Submission Template'!P$29,ROUND((($AQ49*$E49)/($D49-'Submission Template'!P$29))^2+1,1),31),""),"")</f>
        <v/>
      </c>
      <c r="BT49" s="35" t="str">
        <f>IF('Submission Template'!$AV$36=1,IF(AND('Submission Template'!O43="yes",$AF49&gt;1,'Submission Template'!BO43&lt;&gt;""),IF($N49&lt;&gt;'Submission Template'!K$26,ROUND((($AR49*$O49)/($N49-'Submission Template'!K$26))^2+1,1),31),""),"")</f>
        <v/>
      </c>
      <c r="BU49" s="35"/>
      <c r="BV49" s="35"/>
      <c r="BW49" s="35"/>
      <c r="BX49" s="48">
        <f t="shared" si="10"/>
        <v>5</v>
      </c>
      <c r="BY49" s="5"/>
      <c r="BZ49" s="5"/>
      <c r="CA49" s="5"/>
      <c r="CB49" s="172">
        <f>IF(AND('Submission Template'!C43="final",'Submission Template'!AB43="yes"),1,0)</f>
        <v>0</v>
      </c>
      <c r="CC49" s="172" t="str">
        <f>IF(AND('Submission Template'!$C43="final",'Submission Template'!$T43="yes",'Submission Template'!$Y43="yes",'Submission Template'!$AB43&lt;&gt;"yes"),$D49,$CC48)</f>
        <v/>
      </c>
      <c r="CD49" s="172" t="str">
        <f>IF(AND('Submission Template'!$C43="final",'Submission Template'!$T43="yes",'Submission Template'!$Y43="yes",'Submission Template'!$AB43&lt;&gt;"yes"),$C49,$CD48)</f>
        <v/>
      </c>
      <c r="CE49" s="172" t="str">
        <f>IF(AND('Submission Template'!$C43="final",'Submission Template'!$O43="yes",'Submission Template'!$AB43&lt;&gt;"yes"),$N49,$CE48)</f>
        <v/>
      </c>
      <c r="CF49" s="172" t="str">
        <f>IF(AND('Submission Template'!$C43="final",'Submission Template'!$O43="yes",'Submission Template'!$AB43&lt;&gt;"yes"),$M49,$CF48)</f>
        <v/>
      </c>
      <c r="CG49" s="164"/>
      <c r="CH49" s="165"/>
      <c r="CI49" s="164"/>
      <c r="CJ49" s="208"/>
      <c r="CK49" s="217"/>
      <c r="CL49" s="218"/>
      <c r="CV49" s="5"/>
      <c r="CW49" s="5"/>
    </row>
    <row r="50" spans="1:101" ht="15" x14ac:dyDescent="0.25">
      <c r="A50" s="9"/>
      <c r="B50" s="240" t="str">
        <f>IF('Submission Template'!$AU$36=1,$AW50,"")</f>
        <v/>
      </c>
      <c r="C50" s="241" t="str">
        <f t="shared" si="0"/>
        <v/>
      </c>
      <c r="D50" s="242" t="str">
        <f>IF('Submission Template'!$AU$36=1,IF(AND('Submission Template'!T44="yes",'Submission Template'!Y44="yes",'Submission Template'!BQ44&lt;&gt;"",'Submission Template'!BR44&lt;&gt;""),IF(AND('Submission Template'!$P$15="yes",$B50&gt;1),ROUND(AVERAGE(BI$41:BI50),2),ROUND(AVERAGE(BI$40:BI50),2)),""),"")</f>
        <v/>
      </c>
      <c r="E50" s="247" t="str">
        <f>IF('Submission Template'!$AU$36=1,IF($AE50&gt;1,IF(AND('Submission Template'!T44&lt;&gt;"no",'Submission Template'!Y44&lt;&gt;"no",'Submission Template'!BQ44&lt;&gt;"",'Submission Template'!BR44&lt;&gt;""), IF(AND('Submission Template'!$P$15="yes",$B50&gt;1), STDEV(BI$41:BI50),STDEV(BI$40:BI50)),""),""),"")</f>
        <v/>
      </c>
      <c r="F50" s="242" t="str">
        <f>IF('Submission Template'!$AU$36=1,IF(AND('Submission Template'!BQ44&lt;&gt;"",'Submission Template'!BR44&lt;&gt;""),G49,""),"")</f>
        <v/>
      </c>
      <c r="G50" s="242" t="str">
        <f>IF(AND('Submission Template'!$AU$36=1,'Submission Template'!$C44&lt;&gt;""),IF(OR($AE50=1,$AE50=0),0,IF('Submission Template'!$C44="initial",$G49,IF(AND('Submission Template'!T44="yes",'Submission Template'!Y44="yes"),MAX(($F50+BI50-('Submission Template'!$P$26+0.25*$E50)),0),$G49))),"")</f>
        <v/>
      </c>
      <c r="H50" s="242" t="str">
        <f t="shared" si="16"/>
        <v/>
      </c>
      <c r="I50" s="244" t="str">
        <f t="shared" si="17"/>
        <v/>
      </c>
      <c r="J50" s="244" t="str">
        <f t="shared" si="18"/>
        <v/>
      </c>
      <c r="K50" s="245" t="str">
        <f>IF(G50&lt;&gt;"",IF($BC50=1,IF(AND(J50&lt;&gt;1,I50=1,D50&lt;='Submission Template'!$P$26),1,0),K49),"")</f>
        <v/>
      </c>
      <c r="L50" s="240" t="str">
        <f>IF('Submission Template'!$AV$36=1,$AX50,"")</f>
        <v/>
      </c>
      <c r="M50" s="241" t="str">
        <f t="shared" si="1"/>
        <v/>
      </c>
      <c r="N50" s="242" t="str">
        <f>IF('Submission Template'!$AV$36=1,IF(AND('Submission Template'!O44="yes",'Submission Template'!BO44&lt;&gt;""),IF(AND('Submission Template'!$P$15="yes",$L50&gt;1),ROUND(AVERAGE(BJ$41:BJ50),2),ROUND(AVERAGE(BJ$40:BJ50),2)),""),"")</f>
        <v/>
      </c>
      <c r="O50" s="242" t="str">
        <f>IF('Submission Template'!$AV$36=1,IF($AF50&gt;1,IF(AND('Submission Template'!O44&lt;&gt;"no",'Submission Template'!BO44&lt;&gt;""),IF(AND('Submission Template'!$P$15="yes",$L50&gt;1),STDEV(BJ$41:BJ50),STDEV(BJ$40:BJ50)),""),""),"")</f>
        <v/>
      </c>
      <c r="P50" s="242" t="str">
        <f>IF('Submission Template'!$AV$36=1,IF('Submission Template'!BO44&lt;&gt;"",Q49,""),"")</f>
        <v/>
      </c>
      <c r="Q50" s="242" t="str">
        <f>IF(AND('Submission Template'!$AV$36=1,'Submission Template'!$C44&lt;&gt;""),IF(OR($AF50=1,$AF50=0),0,IF('Submission Template'!$C44="initial",$Q49,IF('Submission Template'!O44="yes",MAX(($P50+'Submission Template'!BO44-('Submission Template'!K$26+0.25*$O50)),0),$Q49))),"")</f>
        <v/>
      </c>
      <c r="R50" s="242" t="str">
        <f t="shared" si="2"/>
        <v/>
      </c>
      <c r="S50" s="244" t="str">
        <f t="shared" si="3"/>
        <v/>
      </c>
      <c r="T50" s="244" t="str">
        <f t="shared" si="4"/>
        <v/>
      </c>
      <c r="U50" s="245" t="str">
        <f>IF(Q50&lt;&gt;"",IF($BD50=1,IF(AND(T50&lt;&gt;1,S50=1,N50&lt;='Submission Template'!K$26),1,0),U49),"")</f>
        <v/>
      </c>
      <c r="V50" s="235"/>
      <c r="W50" s="246" t="str">
        <f>IF(AND(OR('Submission Template'!BE44="yes",'Submission Template'!O44="yes"),'Submission Template'!AB44="yes"),"Test cannot be invalid AND included in CumSum",IF(OR(AND($Q50&gt;$R50,$N50&lt;&gt;""),AND($G50&gt;H50,$D50&lt;&gt;"")),"Warning:  CumSum statistic exceeds the Action Limit.",""))</f>
        <v/>
      </c>
      <c r="X50" s="233"/>
      <c r="Y50" s="233"/>
      <c r="Z50" s="233"/>
      <c r="AA50" s="234"/>
      <c r="AB50" s="9"/>
      <c r="AC50" s="5"/>
      <c r="AD50" s="5"/>
      <c r="AE50" s="164" t="str">
        <f t="shared" si="11"/>
        <v/>
      </c>
      <c r="AF50" s="208" t="str">
        <f t="shared" si="12"/>
        <v/>
      </c>
      <c r="AG50" s="164"/>
      <c r="AH50" s="208" t="str">
        <f t="shared" si="14"/>
        <v/>
      </c>
      <c r="AI50" s="165" t="str">
        <f t="shared" si="15"/>
        <v/>
      </c>
      <c r="AJ50" s="20"/>
      <c r="AK50" s="275">
        <f>IF(AND('Submission Template'!BQ44&lt;&gt;"",'Submission Template'!BR44&lt;&gt;"",'Submission Template'!P$26&lt;&gt;"",'Submission Template'!T44&lt;&gt;"",'Submission Template'!Y44&lt;&gt;"",$AQ$31="yes"),1,0)</f>
        <v>0</v>
      </c>
      <c r="AL50" s="190">
        <f>IF(AND('Submission Template'!BO44&lt;&gt;"",'Submission Template'!K$26&lt;&gt;"",'Submission Template'!O44&lt;&gt;""),1,0)</f>
        <v>0</v>
      </c>
      <c r="AM50" s="190"/>
      <c r="AN50" s="190"/>
      <c r="AO50" s="191"/>
      <c r="AP50" s="22"/>
      <c r="AQ50" s="196" t="str">
        <f t="shared" si="6"/>
        <v/>
      </c>
      <c r="AR50" s="189" t="str">
        <f t="shared" si="7"/>
        <v/>
      </c>
      <c r="AS50" s="189"/>
      <c r="AT50" s="190" t="str">
        <f t="shared" si="8"/>
        <v/>
      </c>
      <c r="AU50" s="191" t="str">
        <f t="shared" si="9"/>
        <v/>
      </c>
      <c r="AV50" s="22"/>
      <c r="AW50" s="189" t="str">
        <f>IF(AND($AQ$31="Yes",'Submission Template'!$C44&lt;&gt;""),IF(AND('Submission Template'!BQ44&lt;&gt;"",'Submission Template'!BR44&lt;&gt;""),IF(AND('Submission Template'!T44="yes",'Submission Template'!Y44="yes"),AW49+1,AW49),AW49),"")</f>
        <v/>
      </c>
      <c r="AX50" s="190" t="str">
        <f>IF('Submission Template'!$C44&lt;&gt;"",IF('Submission Template'!BO44&lt;&gt;"",IF('Submission Template'!O44="yes",AX49+1,AX49),AX49),"")</f>
        <v/>
      </c>
      <c r="AY50" s="190"/>
      <c r="AZ50" s="190" t="str">
        <f>IF('Submission Template'!$C44&lt;&gt;"",IF('Submission Template'!BQ44&lt;&gt;"",IF('Submission Template'!T44="yes",AZ49+1,AZ49),AZ49),"")</f>
        <v/>
      </c>
      <c r="BA50" s="191" t="str">
        <f>IF('Submission Template'!$C44&lt;&gt;"",IF('Submission Template'!BR44&lt;&gt;"",IF('Submission Template'!Y44="yes",BA49+1,BA49),BA49),"")</f>
        <v/>
      </c>
      <c r="BB50" s="22"/>
      <c r="BC50" s="189" t="str">
        <f>IF(AND($AQ$31="Yes",'Submission Template'!BQ44&lt;&gt;"",'Submission Template'!BR44&lt;&gt;""),IF(AND('Submission Template'!T44="yes",'Submission Template'!Y44="yes"),1,0),"")</f>
        <v/>
      </c>
      <c r="BD50" s="190" t="str">
        <f>IF('Submission Template'!BO44&lt;&gt;"",IF('Submission Template'!O44="yes",1,0),"")</f>
        <v/>
      </c>
      <c r="BE50" s="190"/>
      <c r="BF50" s="190" t="str">
        <f>IF('Submission Template'!BQ44&lt;&gt;"",IF('Submission Template'!T44="yes",1,0),"")</f>
        <v/>
      </c>
      <c r="BG50" s="191" t="str">
        <f>IF('Submission Template'!BR44&lt;&gt;"",IF('Submission Template'!Y44="yes",1,0),"")</f>
        <v/>
      </c>
      <c r="BH50" s="22"/>
      <c r="BI50" s="189" t="str">
        <f>IF(AND($AQ$31="Yes",'Submission Template'!T44="yes",'Submission Template'!Y44="yes",'Submission Template'!BQ44&lt;&gt;"",'Submission Template'!BR44&lt;&gt;""),'Submission Template'!BQ44+'Submission Template'!BR44,"")</f>
        <v/>
      </c>
      <c r="BJ50" s="190" t="str">
        <f>IF(AND('Submission Template'!O44="yes",'Submission Template'!BO44&lt;&gt;""),'Submission Template'!BO44,"")</f>
        <v/>
      </c>
      <c r="BK50" s="190"/>
      <c r="BL50" s="190" t="str">
        <f>IF(AND('Submission Template'!T44="yes",'Submission Template'!BQ44&lt;&gt;""),'Submission Template'!BQ44,"")</f>
        <v/>
      </c>
      <c r="BM50" s="191" t="str">
        <f>IF(AND('Submission Template'!Y44="yes",'Submission Template'!BR44&lt;&gt;""),'Submission Template'!BR44,"")</f>
        <v/>
      </c>
      <c r="BN50" s="22"/>
      <c r="BO50" s="22"/>
      <c r="BP50" s="22">
        <f t="shared" si="13"/>
        <v>10</v>
      </c>
      <c r="BQ50" s="24">
        <v>1.83</v>
      </c>
      <c r="BR50" s="22"/>
      <c r="BS50" s="35" t="str">
        <f>IF('Submission Template'!$AU$36=1,IF(AND('Submission Template'!T44="yes",'Submission Template'!Y44="yes",$AE50&gt;1,'Submission Template'!BQ44&lt;&gt;"",'Submission Template'!BR44&lt;&gt;""),IF($D50&lt;&gt;'Submission Template'!P$29,ROUND((($AQ50*$E50)/($D50-'Submission Template'!P$29))^2+1,1),31),""),"")</f>
        <v/>
      </c>
      <c r="BT50" s="35" t="str">
        <f>IF('Submission Template'!$AV$36=1,IF(AND('Submission Template'!O44="yes",$AF50&gt;1,'Submission Template'!BO44&lt;&gt;""),IF($N50&lt;&gt;'Submission Template'!K$26,ROUND((($AR50*$O50)/($N50-'Submission Template'!K$26))^2+1,1),31),""),"")</f>
        <v/>
      </c>
      <c r="BU50" s="35"/>
      <c r="BV50" s="35"/>
      <c r="BW50" s="35"/>
      <c r="BX50" s="48">
        <f t="shared" si="10"/>
        <v>5</v>
      </c>
      <c r="BY50" s="5"/>
      <c r="BZ50" s="5"/>
      <c r="CA50" s="5"/>
      <c r="CB50" s="172">
        <f>IF(AND('Submission Template'!C44="final",'Submission Template'!AB44="yes"),1,0)</f>
        <v>0</v>
      </c>
      <c r="CC50" s="172" t="str">
        <f>IF(AND('Submission Template'!$C44="final",'Submission Template'!$T44="yes",'Submission Template'!$Y44="yes",'Submission Template'!$AB44&lt;&gt;"yes"),$D50,$CC49)</f>
        <v/>
      </c>
      <c r="CD50" s="172" t="str">
        <f>IF(AND('Submission Template'!$C44="final",'Submission Template'!$T44="yes",'Submission Template'!$Y44="yes",'Submission Template'!$AB44&lt;&gt;"yes"),$C50,$CD49)</f>
        <v/>
      </c>
      <c r="CE50" s="172" t="str">
        <f>IF(AND('Submission Template'!$C44="final",'Submission Template'!$O44="yes",'Submission Template'!$AB44&lt;&gt;"yes"),$N50,$CE49)</f>
        <v/>
      </c>
      <c r="CF50" s="172" t="str">
        <f>IF(AND('Submission Template'!$C44="final",'Submission Template'!$O44="yes",'Submission Template'!$AB44&lt;&gt;"yes"),$M50,$CF49)</f>
        <v/>
      </c>
      <c r="CG50" s="164"/>
      <c r="CH50" s="165"/>
      <c r="CI50" s="164"/>
      <c r="CJ50" s="208"/>
      <c r="CK50" s="217"/>
      <c r="CL50" s="218"/>
      <c r="CV50" s="5"/>
      <c r="CW50" s="5"/>
    </row>
    <row r="51" spans="1:101" ht="15" x14ac:dyDescent="0.25">
      <c r="A51" s="9"/>
      <c r="B51" s="240" t="str">
        <f>IF('Submission Template'!$AU$36=1,$AW51,"")</f>
        <v/>
      </c>
      <c r="C51" s="241" t="str">
        <f t="shared" si="0"/>
        <v/>
      </c>
      <c r="D51" s="242" t="str">
        <f>IF('Submission Template'!$AU$36=1,IF(AND('Submission Template'!T45="yes",'Submission Template'!Y45="yes",'Submission Template'!BQ45&lt;&gt;"",'Submission Template'!BR45&lt;&gt;""),IF(AND('Submission Template'!$P$15="yes",$B51&gt;1),ROUND(AVERAGE(BI$41:BI51),2),ROUND(AVERAGE(BI$40:BI51),2)),""),"")</f>
        <v/>
      </c>
      <c r="E51" s="247" t="str">
        <f>IF('Submission Template'!$AU$36=1,IF($AE51&gt;1,IF(AND('Submission Template'!T45&lt;&gt;"no",'Submission Template'!Y45&lt;&gt;"no",'Submission Template'!BQ45&lt;&gt;"",'Submission Template'!BR45&lt;&gt;""), IF(AND('Submission Template'!$P$15="yes",$B51&gt;1), STDEV(BI$41:BI51),STDEV(BI$40:BI51)),""),""),"")</f>
        <v/>
      </c>
      <c r="F51" s="242" t="str">
        <f>IF('Submission Template'!$AU$36=1,IF(AND('Submission Template'!BQ45&lt;&gt;"",'Submission Template'!BR45&lt;&gt;""),G50,""),"")</f>
        <v/>
      </c>
      <c r="G51" s="242" t="str">
        <f>IF(AND('Submission Template'!$AU$36=1,'Submission Template'!$C45&lt;&gt;""),IF(OR($AE51=1,$AE51=0),0,IF('Submission Template'!$C45="initial",$G50,IF(AND('Submission Template'!T45="yes",'Submission Template'!Y45="yes"),MAX(($F51+BI51-('Submission Template'!$P$26+0.25*$E51)),0),$G50))),"")</f>
        <v/>
      </c>
      <c r="H51" s="242" t="str">
        <f t="shared" si="16"/>
        <v/>
      </c>
      <c r="I51" s="244" t="str">
        <f t="shared" si="17"/>
        <v/>
      </c>
      <c r="J51" s="244" t="str">
        <f t="shared" si="18"/>
        <v/>
      </c>
      <c r="K51" s="245" t="str">
        <f>IF(G51&lt;&gt;"",IF($BC51=1,IF(AND(J51&lt;&gt;1,I51=1,D51&lt;='Submission Template'!$P$26),1,0),K50),"")</f>
        <v/>
      </c>
      <c r="L51" s="240" t="str">
        <f>IF('Submission Template'!$AV$36=1,$AX51,"")</f>
        <v/>
      </c>
      <c r="M51" s="241" t="str">
        <f t="shared" si="1"/>
        <v/>
      </c>
      <c r="N51" s="242" t="str">
        <f>IF('Submission Template'!$AV$36=1,IF(AND('Submission Template'!O45="yes",'Submission Template'!BO45&lt;&gt;""),IF(AND('Submission Template'!$P$15="yes",$L51&gt;1),ROUND(AVERAGE(BJ$41:BJ51),2),ROUND(AVERAGE(BJ$40:BJ51),2)),""),"")</f>
        <v/>
      </c>
      <c r="O51" s="242" t="str">
        <f>IF('Submission Template'!$AV$36=1,IF($AF51&gt;1,IF(AND('Submission Template'!O45&lt;&gt;"no",'Submission Template'!BO45&lt;&gt;""),IF(AND('Submission Template'!$P$15="yes",$L51&gt;1),STDEV(BJ$41:BJ51),STDEV(BJ$40:BJ51)),""),""),"")</f>
        <v/>
      </c>
      <c r="P51" s="242" t="str">
        <f>IF('Submission Template'!$AV$36=1,IF('Submission Template'!BO45&lt;&gt;"",Q50,""),"")</f>
        <v/>
      </c>
      <c r="Q51" s="242" t="str">
        <f>IF(AND('Submission Template'!$AV$36=1,'Submission Template'!$C45&lt;&gt;""),IF(OR($AF51=1,$AF51=0),0,IF('Submission Template'!$C45="initial",$Q50,IF('Submission Template'!O45="yes",MAX(($P51+'Submission Template'!BO45-('Submission Template'!K$26+0.25*$O51)),0),$Q50))),"")</f>
        <v/>
      </c>
      <c r="R51" s="242" t="str">
        <f t="shared" si="2"/>
        <v/>
      </c>
      <c r="S51" s="244" t="str">
        <f t="shared" si="3"/>
        <v/>
      </c>
      <c r="T51" s="244" t="str">
        <f t="shared" si="4"/>
        <v/>
      </c>
      <c r="U51" s="245" t="str">
        <f>IF(Q51&lt;&gt;"",IF($BD51=1,IF(AND(T51&lt;&gt;1,S51=1,N51&lt;='Submission Template'!K$26),1,0),U50),"")</f>
        <v/>
      </c>
      <c r="V51" s="235"/>
      <c r="W51" s="246" t="str">
        <f>IF(AND(OR('Submission Template'!BE45="yes",'Submission Template'!O45="yes"),'Submission Template'!AB45="yes"),"Test cannot be invalid AND included in CumSum",IF(OR(AND($Q51&gt;$R51,$N51&lt;&gt;""),AND($G51&gt;H51,$D51&lt;&gt;"")),"Warning:  CumSum statistic exceeds the Action Limit.",""))</f>
        <v/>
      </c>
      <c r="X51" s="233"/>
      <c r="Y51" s="233"/>
      <c r="Z51" s="233"/>
      <c r="AA51" s="234"/>
      <c r="AB51" s="9"/>
      <c r="AC51" s="5"/>
      <c r="AD51" s="5"/>
      <c r="AE51" s="164" t="str">
        <f t="shared" si="11"/>
        <v/>
      </c>
      <c r="AF51" s="208" t="str">
        <f t="shared" si="12"/>
        <v/>
      </c>
      <c r="AG51" s="164"/>
      <c r="AH51" s="208" t="str">
        <f t="shared" si="14"/>
        <v/>
      </c>
      <c r="AI51" s="165" t="str">
        <f t="shared" si="15"/>
        <v/>
      </c>
      <c r="AJ51" s="20"/>
      <c r="AK51" s="275">
        <f>IF(AND('Submission Template'!BQ45&lt;&gt;"",'Submission Template'!BR45&lt;&gt;"",'Submission Template'!P$26&lt;&gt;"",'Submission Template'!T45&lt;&gt;"",'Submission Template'!Y45&lt;&gt;"",$AQ$31="yes"),1,0)</f>
        <v>0</v>
      </c>
      <c r="AL51" s="190">
        <f>IF(AND('Submission Template'!BO45&lt;&gt;"",'Submission Template'!K$26&lt;&gt;"",'Submission Template'!O45&lt;&gt;""),1,0)</f>
        <v>0</v>
      </c>
      <c r="AM51" s="190"/>
      <c r="AN51" s="190"/>
      <c r="AO51" s="191"/>
      <c r="AP51" s="22"/>
      <c r="AQ51" s="196" t="str">
        <f t="shared" si="6"/>
        <v/>
      </c>
      <c r="AR51" s="189" t="str">
        <f t="shared" si="7"/>
        <v/>
      </c>
      <c r="AS51" s="189"/>
      <c r="AT51" s="190" t="str">
        <f t="shared" si="8"/>
        <v/>
      </c>
      <c r="AU51" s="191" t="str">
        <f t="shared" si="9"/>
        <v/>
      </c>
      <c r="AV51" s="22"/>
      <c r="AW51" s="189" t="str">
        <f>IF(AND($AQ$31="Yes",'Submission Template'!$C45&lt;&gt;""),IF(AND('Submission Template'!BQ45&lt;&gt;"",'Submission Template'!BR45&lt;&gt;""),IF(AND('Submission Template'!T45="yes",'Submission Template'!Y45="yes"),AW50+1,AW50),AW50),"")</f>
        <v/>
      </c>
      <c r="AX51" s="190" t="str">
        <f>IF('Submission Template'!$C45&lt;&gt;"",IF('Submission Template'!BO45&lt;&gt;"",IF('Submission Template'!O45="yes",AX50+1,AX50),AX50),"")</f>
        <v/>
      </c>
      <c r="AY51" s="190"/>
      <c r="AZ51" s="190" t="str">
        <f>IF('Submission Template'!$C45&lt;&gt;"",IF('Submission Template'!BQ45&lt;&gt;"",IF('Submission Template'!T45="yes",AZ50+1,AZ50),AZ50),"")</f>
        <v/>
      </c>
      <c r="BA51" s="191" t="str">
        <f>IF('Submission Template'!$C45&lt;&gt;"",IF('Submission Template'!BR45&lt;&gt;"",IF('Submission Template'!Y45="yes",BA50+1,BA50),BA50),"")</f>
        <v/>
      </c>
      <c r="BB51" s="22"/>
      <c r="BC51" s="189" t="str">
        <f>IF(AND($AQ$31="Yes",'Submission Template'!BQ45&lt;&gt;"",'Submission Template'!BR45&lt;&gt;""),IF(AND('Submission Template'!T45="yes",'Submission Template'!Y45="yes"),1,0),"")</f>
        <v/>
      </c>
      <c r="BD51" s="190" t="str">
        <f>IF('Submission Template'!BO45&lt;&gt;"",IF('Submission Template'!O45="yes",1,0),"")</f>
        <v/>
      </c>
      <c r="BE51" s="190"/>
      <c r="BF51" s="190" t="str">
        <f>IF('Submission Template'!BQ45&lt;&gt;"",IF('Submission Template'!T45="yes",1,0),"")</f>
        <v/>
      </c>
      <c r="BG51" s="191" t="str">
        <f>IF('Submission Template'!BR45&lt;&gt;"",IF('Submission Template'!Y45="yes",1,0),"")</f>
        <v/>
      </c>
      <c r="BH51" s="22"/>
      <c r="BI51" s="189" t="str">
        <f>IF(AND($AQ$31="Yes",'Submission Template'!T45="yes",'Submission Template'!Y45="yes",'Submission Template'!BQ45&lt;&gt;"",'Submission Template'!BR45&lt;&gt;""),'Submission Template'!BQ45+'Submission Template'!BR45,"")</f>
        <v/>
      </c>
      <c r="BJ51" s="190" t="str">
        <f>IF(AND('Submission Template'!O45="yes",'Submission Template'!BO45&lt;&gt;""),'Submission Template'!BO45,"")</f>
        <v/>
      </c>
      <c r="BK51" s="190"/>
      <c r="BL51" s="190" t="str">
        <f>IF(AND('Submission Template'!T45="yes",'Submission Template'!BQ45&lt;&gt;""),'Submission Template'!BQ45,"")</f>
        <v/>
      </c>
      <c r="BM51" s="191" t="str">
        <f>IF(AND('Submission Template'!Y45="yes",'Submission Template'!BR45&lt;&gt;""),'Submission Template'!BR45,"")</f>
        <v/>
      </c>
      <c r="BN51" s="22"/>
      <c r="BO51" s="22"/>
      <c r="BP51" s="22">
        <f t="shared" si="13"/>
        <v>11</v>
      </c>
      <c r="BQ51" s="24">
        <v>1.81</v>
      </c>
      <c r="BR51" s="22"/>
      <c r="BS51" s="35" t="str">
        <f>IF('Submission Template'!$AU$36=1,IF(AND('Submission Template'!T45="yes",'Submission Template'!Y45="yes",$AE51&gt;1,'Submission Template'!BQ45&lt;&gt;"",'Submission Template'!BR45&lt;&gt;""),IF($D51&lt;&gt;'Submission Template'!P$29,ROUND((($AQ51*$E51)/($D51-'Submission Template'!P$29))^2+1,1),31),""),"")</f>
        <v/>
      </c>
      <c r="BT51" s="35" t="str">
        <f>IF('Submission Template'!$AV$36=1,IF(AND('Submission Template'!O45="yes",$AF51&gt;1,'Submission Template'!BO45&lt;&gt;""),IF($N51&lt;&gt;'Submission Template'!K$26,ROUND((($AR51*$O51)/($N51-'Submission Template'!K$26))^2+1,1),31),""),"")</f>
        <v/>
      </c>
      <c r="BU51" s="35"/>
      <c r="BV51" s="35"/>
      <c r="BW51" s="35"/>
      <c r="BX51" s="48">
        <f t="shared" si="10"/>
        <v>5</v>
      </c>
      <c r="BY51" s="5"/>
      <c r="BZ51" s="5"/>
      <c r="CA51" s="5"/>
      <c r="CB51" s="172">
        <f>IF(AND('Submission Template'!C45="final",'Submission Template'!AB45="yes"),1,0)</f>
        <v>0</v>
      </c>
      <c r="CC51" s="172" t="str">
        <f>IF(AND('Submission Template'!$C45="final",'Submission Template'!$T45="yes",'Submission Template'!$Y45="yes",'Submission Template'!$AB45&lt;&gt;"yes"),$D51,$CC50)</f>
        <v/>
      </c>
      <c r="CD51" s="172" t="str">
        <f>IF(AND('Submission Template'!$C45="final",'Submission Template'!$T45="yes",'Submission Template'!$Y45="yes",'Submission Template'!$AB45&lt;&gt;"yes"),$C51,$CD50)</f>
        <v/>
      </c>
      <c r="CE51" s="172" t="str">
        <f>IF(AND('Submission Template'!$C45="final",'Submission Template'!$O45="yes",'Submission Template'!$AB45&lt;&gt;"yes"),$N51,$CE50)</f>
        <v/>
      </c>
      <c r="CF51" s="172" t="str">
        <f>IF(AND('Submission Template'!$C45="final",'Submission Template'!$O45="yes",'Submission Template'!$AB45&lt;&gt;"yes"),$M51,$CF50)</f>
        <v/>
      </c>
      <c r="CG51" s="164"/>
      <c r="CH51" s="165"/>
      <c r="CI51" s="164"/>
      <c r="CJ51" s="208"/>
      <c r="CK51" s="217"/>
      <c r="CL51" s="218"/>
      <c r="CV51" s="5"/>
      <c r="CW51" s="5"/>
    </row>
    <row r="52" spans="1:101" ht="15" x14ac:dyDescent="0.25">
      <c r="A52" s="9"/>
      <c r="B52" s="240" t="str">
        <f>IF('Submission Template'!$AU$36=1,$AW52,"")</f>
        <v/>
      </c>
      <c r="C52" s="241" t="str">
        <f t="shared" si="0"/>
        <v/>
      </c>
      <c r="D52" s="242" t="str">
        <f>IF('Submission Template'!$AU$36=1,IF(AND('Submission Template'!T46="yes",'Submission Template'!Y46="yes",'Submission Template'!BQ46&lt;&gt;"",'Submission Template'!BR46&lt;&gt;""),IF(AND('Submission Template'!$P$15="yes",$B52&gt;1),ROUND(AVERAGE(BI$41:BI52),2),ROUND(AVERAGE(BI$40:BI52),2)),""),"")</f>
        <v/>
      </c>
      <c r="E52" s="247" t="str">
        <f>IF('Submission Template'!$AU$36=1,IF($AE52&gt;1,IF(AND('Submission Template'!T46&lt;&gt;"no",'Submission Template'!Y46&lt;&gt;"no",'Submission Template'!BQ46&lt;&gt;"",'Submission Template'!BR46&lt;&gt;""), IF(AND('Submission Template'!$P$15="yes",$B52&gt;1), STDEV(BI$41:BI52),STDEV(BI$40:BI52)),""),""),"")</f>
        <v/>
      </c>
      <c r="F52" s="242" t="str">
        <f>IF('Submission Template'!$AU$36=1,IF(AND('Submission Template'!BQ46&lt;&gt;"",'Submission Template'!BR46&lt;&gt;""),G51,""),"")</f>
        <v/>
      </c>
      <c r="G52" s="242" t="str">
        <f>IF(AND('Submission Template'!$AU$36=1,'Submission Template'!$C46&lt;&gt;""),IF(OR($AE52=1,$AE52=0),0,IF('Submission Template'!$C46="initial",$G51,IF(AND('Submission Template'!T46="yes",'Submission Template'!Y46="yes"),MAX(($F52+BI52-('Submission Template'!$P$26+0.25*$E52)),0),$G51))),"")</f>
        <v/>
      </c>
      <c r="H52" s="242" t="str">
        <f t="shared" si="16"/>
        <v/>
      </c>
      <c r="I52" s="244" t="str">
        <f t="shared" si="17"/>
        <v/>
      </c>
      <c r="J52" s="244" t="str">
        <f t="shared" si="18"/>
        <v/>
      </c>
      <c r="K52" s="245" t="str">
        <f>IF(G52&lt;&gt;"",IF($BC52=1,IF(AND(J52&lt;&gt;1,I52=1,D52&lt;='Submission Template'!$P$26),1,0),K51),"")</f>
        <v/>
      </c>
      <c r="L52" s="240" t="str">
        <f>IF('Submission Template'!$AV$36=1,$AX52,"")</f>
        <v/>
      </c>
      <c r="M52" s="241" t="str">
        <f t="shared" si="1"/>
        <v/>
      </c>
      <c r="N52" s="242" t="str">
        <f>IF('Submission Template'!$AV$36=1,IF(AND('Submission Template'!O46="yes",'Submission Template'!BO46&lt;&gt;""),IF(AND('Submission Template'!$P$15="yes",$L52&gt;1),ROUND(AVERAGE(BJ$41:BJ52),2),ROUND(AVERAGE(BJ$40:BJ52),2)),""),"")</f>
        <v/>
      </c>
      <c r="O52" s="242" t="str">
        <f>IF('Submission Template'!$AV$36=1,IF($AF52&gt;1,IF(AND('Submission Template'!O46&lt;&gt;"no",'Submission Template'!BO46&lt;&gt;""),IF(AND('Submission Template'!$P$15="yes",$L52&gt;1),STDEV(BJ$41:BJ52),STDEV(BJ$40:BJ52)),""),""),"")</f>
        <v/>
      </c>
      <c r="P52" s="242" t="str">
        <f>IF('Submission Template'!$AV$36=1,IF('Submission Template'!BO46&lt;&gt;"",Q51,""),"")</f>
        <v/>
      </c>
      <c r="Q52" s="242" t="str">
        <f>IF(AND('Submission Template'!$AV$36=1,'Submission Template'!$C46&lt;&gt;""),IF(OR($AF52=1,$AF52=0),0,IF('Submission Template'!$C46="initial",$Q51,IF('Submission Template'!O46="yes",MAX(($P52+'Submission Template'!BO46-('Submission Template'!K$26+0.25*$O52)),0),$Q51))),"")</f>
        <v/>
      </c>
      <c r="R52" s="242" t="str">
        <f t="shared" si="2"/>
        <v/>
      </c>
      <c r="S52" s="244" t="str">
        <f t="shared" si="3"/>
        <v/>
      </c>
      <c r="T52" s="244" t="str">
        <f t="shared" si="4"/>
        <v/>
      </c>
      <c r="U52" s="245" t="str">
        <f>IF(Q52&lt;&gt;"",IF($BD52=1,IF(AND(T52&lt;&gt;1,S52=1,N52&lt;='Submission Template'!K$26),1,0),U51),"")</f>
        <v/>
      </c>
      <c r="V52" s="235"/>
      <c r="W52" s="246" t="str">
        <f>IF(AND(OR('Submission Template'!BE46="yes",'Submission Template'!O46="yes"),'Submission Template'!AB46="yes"),"Test cannot be invalid AND included in CumSum",IF(OR(AND($Q52&gt;$R52,$N52&lt;&gt;""),AND($G52&gt;H52,$D52&lt;&gt;"")),"Warning:  CumSum statistic exceeds the Action Limit.",""))</f>
        <v/>
      </c>
      <c r="X52" s="233"/>
      <c r="Y52" s="233"/>
      <c r="Z52" s="233"/>
      <c r="AA52" s="234"/>
      <c r="AB52" s="9"/>
      <c r="AC52" s="5"/>
      <c r="AD52" s="5"/>
      <c r="AE52" s="164" t="str">
        <f t="shared" si="11"/>
        <v/>
      </c>
      <c r="AF52" s="208" t="str">
        <f t="shared" si="12"/>
        <v/>
      </c>
      <c r="AG52" s="164"/>
      <c r="AH52" s="208" t="str">
        <f t="shared" si="14"/>
        <v/>
      </c>
      <c r="AI52" s="165" t="str">
        <f t="shared" si="15"/>
        <v/>
      </c>
      <c r="AJ52" s="20"/>
      <c r="AK52" s="275">
        <f>IF(AND('Submission Template'!BQ46&lt;&gt;"",'Submission Template'!BR46&lt;&gt;"",'Submission Template'!P$26&lt;&gt;"",'Submission Template'!T46&lt;&gt;"",'Submission Template'!Y46&lt;&gt;"",$AQ$31="yes"),1,0)</f>
        <v>0</v>
      </c>
      <c r="AL52" s="190">
        <f>IF(AND('Submission Template'!BO46&lt;&gt;"",'Submission Template'!K$26&lt;&gt;"",'Submission Template'!O46&lt;&gt;""),1,0)</f>
        <v>0</v>
      </c>
      <c r="AM52" s="190"/>
      <c r="AN52" s="190"/>
      <c r="AO52" s="191"/>
      <c r="AP52" s="22"/>
      <c r="AQ52" s="196" t="str">
        <f t="shared" si="6"/>
        <v/>
      </c>
      <c r="AR52" s="189" t="str">
        <f t="shared" si="7"/>
        <v/>
      </c>
      <c r="AS52" s="189"/>
      <c r="AT52" s="190" t="str">
        <f t="shared" si="8"/>
        <v/>
      </c>
      <c r="AU52" s="191" t="str">
        <f t="shared" si="9"/>
        <v/>
      </c>
      <c r="AV52" s="22"/>
      <c r="AW52" s="189" t="str">
        <f>IF(AND($AQ$31="Yes",'Submission Template'!$C46&lt;&gt;""),IF(AND('Submission Template'!BQ46&lt;&gt;"",'Submission Template'!BR46&lt;&gt;""),IF(AND('Submission Template'!T46="yes",'Submission Template'!Y46="yes"),AW51+1,AW51),AW51),"")</f>
        <v/>
      </c>
      <c r="AX52" s="190" t="str">
        <f>IF('Submission Template'!$C46&lt;&gt;"",IF('Submission Template'!BO46&lt;&gt;"",IF('Submission Template'!O46="yes",AX51+1,AX51),AX51),"")</f>
        <v/>
      </c>
      <c r="AY52" s="190"/>
      <c r="AZ52" s="190" t="str">
        <f>IF('Submission Template'!$C46&lt;&gt;"",IF('Submission Template'!BQ46&lt;&gt;"",IF('Submission Template'!T46="yes",AZ51+1,AZ51),AZ51),"")</f>
        <v/>
      </c>
      <c r="BA52" s="191" t="str">
        <f>IF('Submission Template'!$C46&lt;&gt;"",IF('Submission Template'!BR46&lt;&gt;"",IF('Submission Template'!Y46="yes",BA51+1,BA51),BA51),"")</f>
        <v/>
      </c>
      <c r="BB52" s="22"/>
      <c r="BC52" s="189" t="str">
        <f>IF(AND($AQ$31="Yes",'Submission Template'!BQ46&lt;&gt;"",'Submission Template'!BR46&lt;&gt;""),IF(AND('Submission Template'!T46="yes",'Submission Template'!Y46="yes"),1,0),"")</f>
        <v/>
      </c>
      <c r="BD52" s="190" t="str">
        <f>IF('Submission Template'!BO46&lt;&gt;"",IF('Submission Template'!O46="yes",1,0),"")</f>
        <v/>
      </c>
      <c r="BE52" s="190"/>
      <c r="BF52" s="190" t="str">
        <f>IF('Submission Template'!BQ46&lt;&gt;"",IF('Submission Template'!T46="yes",1,0),"")</f>
        <v/>
      </c>
      <c r="BG52" s="191" t="str">
        <f>IF('Submission Template'!BR46&lt;&gt;"",IF('Submission Template'!Y46="yes",1,0),"")</f>
        <v/>
      </c>
      <c r="BH52" s="22"/>
      <c r="BI52" s="189" t="str">
        <f>IF(AND($AQ$31="Yes",'Submission Template'!T46="yes",'Submission Template'!Y46="yes",'Submission Template'!BQ46&lt;&gt;"",'Submission Template'!BR46&lt;&gt;""),'Submission Template'!BQ46+'Submission Template'!BR46,"")</f>
        <v/>
      </c>
      <c r="BJ52" s="190" t="str">
        <f>IF(AND('Submission Template'!O46="yes",'Submission Template'!BO46&lt;&gt;""),'Submission Template'!BO46,"")</f>
        <v/>
      </c>
      <c r="BK52" s="190"/>
      <c r="BL52" s="190" t="str">
        <f>IF(AND('Submission Template'!T46="yes",'Submission Template'!BQ46&lt;&gt;""),'Submission Template'!BQ46,"")</f>
        <v/>
      </c>
      <c r="BM52" s="191" t="str">
        <f>IF(AND('Submission Template'!Y46="yes",'Submission Template'!BR46&lt;&gt;""),'Submission Template'!BR46,"")</f>
        <v/>
      </c>
      <c r="BN52" s="22"/>
      <c r="BO52" s="22"/>
      <c r="BP52" s="22">
        <f t="shared" si="13"/>
        <v>12</v>
      </c>
      <c r="BQ52" s="24">
        <v>1.8</v>
      </c>
      <c r="BR52" s="22"/>
      <c r="BS52" s="35" t="str">
        <f>IF('Submission Template'!$AU$36=1,IF(AND('Submission Template'!T46="yes",'Submission Template'!Y46="yes",$AE52&gt;1,'Submission Template'!BQ46&lt;&gt;"",'Submission Template'!BR46&lt;&gt;""),IF($D52&lt;&gt;'Submission Template'!P$29,ROUND((($AQ52*$E52)/($D52-'Submission Template'!P$29))^2+1,1),31),""),"")</f>
        <v/>
      </c>
      <c r="BT52" s="35" t="str">
        <f>IF('Submission Template'!$AV$36=1,IF(AND('Submission Template'!O46="yes",$AF52&gt;1,'Submission Template'!BO46&lt;&gt;""),IF($N52&lt;&gt;'Submission Template'!K$26,ROUND((($AR52*$O52)/($N52-'Submission Template'!K$26))^2+1,1),31),""),"")</f>
        <v/>
      </c>
      <c r="BU52" s="35"/>
      <c r="BV52" s="35"/>
      <c r="BW52" s="35"/>
      <c r="BX52" s="48">
        <f t="shared" si="10"/>
        <v>5</v>
      </c>
      <c r="BY52" s="5"/>
      <c r="BZ52" s="5"/>
      <c r="CA52" s="5"/>
      <c r="CB52" s="172">
        <f>IF(AND('Submission Template'!C46="final",'Submission Template'!AB46="yes"),1,0)</f>
        <v>0</v>
      </c>
      <c r="CC52" s="172" t="str">
        <f>IF(AND('Submission Template'!$C46="final",'Submission Template'!$T46="yes",'Submission Template'!$Y46="yes",'Submission Template'!$AB46&lt;&gt;"yes"),$D52,$CC51)</f>
        <v/>
      </c>
      <c r="CD52" s="172" t="str">
        <f>IF(AND('Submission Template'!$C46="final",'Submission Template'!$T46="yes",'Submission Template'!$Y46="yes",'Submission Template'!$AB46&lt;&gt;"yes"),$C52,$CD51)</f>
        <v/>
      </c>
      <c r="CE52" s="172" t="str">
        <f>IF(AND('Submission Template'!$C46="final",'Submission Template'!$O46="yes",'Submission Template'!$AB46&lt;&gt;"yes"),$N52,$CE51)</f>
        <v/>
      </c>
      <c r="CF52" s="172" t="str">
        <f>IF(AND('Submission Template'!$C46="final",'Submission Template'!$O46="yes",'Submission Template'!$AB46&lt;&gt;"yes"),$M52,$CF51)</f>
        <v/>
      </c>
      <c r="CG52" s="164"/>
      <c r="CH52" s="165"/>
      <c r="CI52" s="164"/>
      <c r="CJ52" s="208"/>
      <c r="CK52" s="217"/>
      <c r="CL52" s="218"/>
      <c r="CV52" s="5"/>
      <c r="CW52" s="5"/>
    </row>
    <row r="53" spans="1:101" ht="15" x14ac:dyDescent="0.25">
      <c r="A53" s="9"/>
      <c r="B53" s="240" t="str">
        <f>IF('Submission Template'!$AU$36=1,$AW53,"")</f>
        <v/>
      </c>
      <c r="C53" s="241" t="str">
        <f t="shared" si="0"/>
        <v/>
      </c>
      <c r="D53" s="242" t="str">
        <f>IF('Submission Template'!$AU$36=1,IF(AND('Submission Template'!T47="yes",'Submission Template'!Y47="yes",'Submission Template'!BQ47&lt;&gt;"",'Submission Template'!BR47&lt;&gt;""),IF(AND('Submission Template'!$P$15="yes",$B53&gt;1),ROUND(AVERAGE(BI$41:BI53),2),ROUND(AVERAGE(BI$40:BI53),2)),""),"")</f>
        <v/>
      </c>
      <c r="E53" s="247" t="str">
        <f>IF('Submission Template'!$AU$36=1,IF($AE53&gt;1,IF(AND('Submission Template'!T47&lt;&gt;"no",'Submission Template'!Y47&lt;&gt;"no",'Submission Template'!BQ47&lt;&gt;"",'Submission Template'!BR47&lt;&gt;""), IF(AND('Submission Template'!$P$15="yes",$B53&gt;1), STDEV(BI$41:BI53),STDEV(BI$40:BI53)),""),""),"")</f>
        <v/>
      </c>
      <c r="F53" s="242" t="str">
        <f>IF('Submission Template'!$AU$36=1,IF(AND('Submission Template'!BQ47&lt;&gt;"",'Submission Template'!BR47&lt;&gt;""),G52,""),"")</f>
        <v/>
      </c>
      <c r="G53" s="242" t="str">
        <f>IF(AND('Submission Template'!$AU$36=1,'Submission Template'!$C47&lt;&gt;""),IF(OR($AE53=1,$AE53=0),0,IF('Submission Template'!$C47="initial",$G52,IF(AND('Submission Template'!T47="yes",'Submission Template'!Y47="yes"),MAX(($F53+BI53-('Submission Template'!$P$26+0.25*$E53)),0),$G52))),"")</f>
        <v/>
      </c>
      <c r="H53" s="242" t="str">
        <f t="shared" si="16"/>
        <v/>
      </c>
      <c r="I53" s="244" t="str">
        <f t="shared" si="17"/>
        <v/>
      </c>
      <c r="J53" s="244" t="str">
        <f t="shared" si="18"/>
        <v/>
      </c>
      <c r="K53" s="245" t="str">
        <f>IF(G53&lt;&gt;"",IF($BC53=1,IF(AND(J53&lt;&gt;1,I53=1,D53&lt;='Submission Template'!$P$26),1,0),K52),"")</f>
        <v/>
      </c>
      <c r="L53" s="240" t="str">
        <f>IF('Submission Template'!$AV$36=1,$AX53,"")</f>
        <v/>
      </c>
      <c r="M53" s="241" t="str">
        <f t="shared" si="1"/>
        <v/>
      </c>
      <c r="N53" s="242" t="str">
        <f>IF('Submission Template'!$AV$36=1,IF(AND('Submission Template'!O47="yes",'Submission Template'!BO47&lt;&gt;""),IF(AND('Submission Template'!$P$15="yes",$L53&gt;1),ROUND(AVERAGE(BJ$41:BJ53),2),ROUND(AVERAGE(BJ$40:BJ53),2)),""),"")</f>
        <v/>
      </c>
      <c r="O53" s="242" t="str">
        <f>IF('Submission Template'!$AV$36=1,IF($AF53&gt;1,IF(AND('Submission Template'!O47&lt;&gt;"no",'Submission Template'!BO47&lt;&gt;""),IF(AND('Submission Template'!$P$15="yes",$L53&gt;1),STDEV(BJ$41:BJ53),STDEV(BJ$40:BJ53)),""),""),"")</f>
        <v/>
      </c>
      <c r="P53" s="242" t="str">
        <f>IF('Submission Template'!$AV$36=1,IF('Submission Template'!BO47&lt;&gt;"",Q52,""),"")</f>
        <v/>
      </c>
      <c r="Q53" s="242" t="str">
        <f>IF(AND('Submission Template'!$AV$36=1,'Submission Template'!$C47&lt;&gt;""),IF(OR($AF53=1,$AF53=0),0,IF('Submission Template'!$C47="initial",$Q52,IF('Submission Template'!O47="yes",MAX(($P53+'Submission Template'!BO47-('Submission Template'!K$26+0.25*$O53)),0),$Q52))),"")</f>
        <v/>
      </c>
      <c r="R53" s="242" t="str">
        <f t="shared" si="2"/>
        <v/>
      </c>
      <c r="S53" s="244" t="str">
        <f t="shared" si="3"/>
        <v/>
      </c>
      <c r="T53" s="244" t="str">
        <f t="shared" si="4"/>
        <v/>
      </c>
      <c r="U53" s="245" t="str">
        <f>IF(Q53&lt;&gt;"",IF($BD53=1,IF(AND(T53&lt;&gt;1,S53=1,N53&lt;='Submission Template'!K$26),1,0),U52),"")</f>
        <v/>
      </c>
      <c r="V53" s="235"/>
      <c r="W53" s="246" t="str">
        <f>IF(AND(OR('Submission Template'!BE47="yes",'Submission Template'!O47="yes"),'Submission Template'!AB47="yes"),"Test cannot be invalid AND included in CumSum",IF(OR(AND($Q53&gt;$R53,$N53&lt;&gt;""),AND($G53&gt;H53,$D53&lt;&gt;"")),"Warning:  CumSum statistic exceeds the Action Limit.",""))</f>
        <v/>
      </c>
      <c r="X53" s="233"/>
      <c r="Y53" s="233"/>
      <c r="Z53" s="233"/>
      <c r="AA53" s="234"/>
      <c r="AB53" s="9"/>
      <c r="AC53" s="5"/>
      <c r="AD53" s="5"/>
      <c r="AE53" s="164" t="str">
        <f t="shared" si="11"/>
        <v/>
      </c>
      <c r="AF53" s="208" t="str">
        <f t="shared" si="12"/>
        <v/>
      </c>
      <c r="AG53" s="164"/>
      <c r="AH53" s="208" t="str">
        <f t="shared" si="14"/>
        <v/>
      </c>
      <c r="AI53" s="165" t="str">
        <f t="shared" si="15"/>
        <v/>
      </c>
      <c r="AJ53" s="20"/>
      <c r="AK53" s="275">
        <f>IF(AND('Submission Template'!BQ47&lt;&gt;"",'Submission Template'!BR47&lt;&gt;"",'Submission Template'!P$26&lt;&gt;"",'Submission Template'!T47&lt;&gt;"",'Submission Template'!Y47&lt;&gt;"",$AQ$31="yes"),1,0)</f>
        <v>0</v>
      </c>
      <c r="AL53" s="190">
        <f>IF(AND('Submission Template'!BO47&lt;&gt;"",'Submission Template'!K$26&lt;&gt;"",'Submission Template'!O47&lt;&gt;""),1,0)</f>
        <v>0</v>
      </c>
      <c r="AM53" s="190"/>
      <c r="AN53" s="190"/>
      <c r="AO53" s="191"/>
      <c r="AP53" s="22"/>
      <c r="AQ53" s="196" t="str">
        <f t="shared" si="6"/>
        <v/>
      </c>
      <c r="AR53" s="189" t="str">
        <f t="shared" si="7"/>
        <v/>
      </c>
      <c r="AS53" s="189"/>
      <c r="AT53" s="190" t="str">
        <f t="shared" si="8"/>
        <v/>
      </c>
      <c r="AU53" s="191" t="str">
        <f t="shared" si="9"/>
        <v/>
      </c>
      <c r="AV53" s="22"/>
      <c r="AW53" s="189" t="str">
        <f>IF(AND($AQ$31="Yes",'Submission Template'!$C47&lt;&gt;""),IF(AND('Submission Template'!BQ47&lt;&gt;"",'Submission Template'!BR47&lt;&gt;""),IF(AND('Submission Template'!T47="yes",'Submission Template'!Y47="yes"),AW52+1,AW52),AW52),"")</f>
        <v/>
      </c>
      <c r="AX53" s="190" t="str">
        <f>IF('Submission Template'!$C47&lt;&gt;"",IF('Submission Template'!BO47&lt;&gt;"",IF('Submission Template'!O47="yes",AX52+1,AX52),AX52),"")</f>
        <v/>
      </c>
      <c r="AY53" s="190"/>
      <c r="AZ53" s="190" t="str">
        <f>IF('Submission Template'!$C47&lt;&gt;"",IF('Submission Template'!BQ47&lt;&gt;"",IF('Submission Template'!T47="yes",AZ52+1,AZ52),AZ52),"")</f>
        <v/>
      </c>
      <c r="BA53" s="191" t="str">
        <f>IF('Submission Template'!$C47&lt;&gt;"",IF('Submission Template'!BR47&lt;&gt;"",IF('Submission Template'!Y47="yes",BA52+1,BA52),BA52),"")</f>
        <v/>
      </c>
      <c r="BB53" s="22"/>
      <c r="BC53" s="189" t="str">
        <f>IF(AND($AQ$31="Yes",'Submission Template'!BQ47&lt;&gt;"",'Submission Template'!BR47&lt;&gt;""),IF(AND('Submission Template'!T47="yes",'Submission Template'!Y47="yes"),1,0),"")</f>
        <v/>
      </c>
      <c r="BD53" s="190" t="str">
        <f>IF('Submission Template'!BO47&lt;&gt;"",IF('Submission Template'!O47="yes",1,0),"")</f>
        <v/>
      </c>
      <c r="BE53" s="190"/>
      <c r="BF53" s="190" t="str">
        <f>IF('Submission Template'!BQ47&lt;&gt;"",IF('Submission Template'!T47="yes",1,0),"")</f>
        <v/>
      </c>
      <c r="BG53" s="191" t="str">
        <f>IF('Submission Template'!BR47&lt;&gt;"",IF('Submission Template'!Y47="yes",1,0),"")</f>
        <v/>
      </c>
      <c r="BH53" s="22"/>
      <c r="BI53" s="189" t="str">
        <f>IF(AND($AQ$31="Yes",'Submission Template'!T47="yes",'Submission Template'!Y47="yes",'Submission Template'!BQ47&lt;&gt;"",'Submission Template'!BR47&lt;&gt;""),'Submission Template'!BQ47+'Submission Template'!BR47,"")</f>
        <v/>
      </c>
      <c r="BJ53" s="190" t="str">
        <f>IF(AND('Submission Template'!O47="yes",'Submission Template'!BO47&lt;&gt;""),'Submission Template'!BO47,"")</f>
        <v/>
      </c>
      <c r="BK53" s="190"/>
      <c r="BL53" s="190" t="str">
        <f>IF(AND('Submission Template'!T47="yes",'Submission Template'!BQ47&lt;&gt;""),'Submission Template'!BQ47,"")</f>
        <v/>
      </c>
      <c r="BM53" s="191" t="str">
        <f>IF(AND('Submission Template'!Y47="yes",'Submission Template'!BR47&lt;&gt;""),'Submission Template'!BR47,"")</f>
        <v/>
      </c>
      <c r="BN53" s="22"/>
      <c r="BO53" s="22"/>
      <c r="BP53" s="22">
        <f t="shared" si="13"/>
        <v>13</v>
      </c>
      <c r="BQ53" s="24">
        <v>1.78</v>
      </c>
      <c r="BR53" s="22"/>
      <c r="BS53" s="35" t="str">
        <f>IF('Submission Template'!$AU$36=1,IF(AND('Submission Template'!T47="yes",'Submission Template'!Y47="yes",$AE53&gt;1,'Submission Template'!BQ47&lt;&gt;"",'Submission Template'!BR47&lt;&gt;""),IF($D53&lt;&gt;'Submission Template'!P$29,ROUND((($AQ53*$E53)/($D53-'Submission Template'!P$29))^2+1,1),31),""),"")</f>
        <v/>
      </c>
      <c r="BT53" s="35" t="str">
        <f>IF('Submission Template'!$AV$36=1,IF(AND('Submission Template'!O47="yes",$AF53&gt;1,'Submission Template'!BO47&lt;&gt;""),IF($N53&lt;&gt;'Submission Template'!K$26,ROUND((($AR53*$O53)/($N53-'Submission Template'!K$26))^2+1,1),31),""),"")</f>
        <v/>
      </c>
      <c r="BU53" s="35"/>
      <c r="BV53" s="35"/>
      <c r="BW53" s="35"/>
      <c r="BX53" s="48">
        <f t="shared" si="10"/>
        <v>5</v>
      </c>
      <c r="BY53" s="5"/>
      <c r="BZ53" s="5"/>
      <c r="CA53" s="5"/>
      <c r="CB53" s="172">
        <f>IF(AND('Submission Template'!C47="final",'Submission Template'!AB47="yes"),1,0)</f>
        <v>0</v>
      </c>
      <c r="CC53" s="172" t="str">
        <f>IF(AND('Submission Template'!$C47="final",'Submission Template'!$T47="yes",'Submission Template'!$Y47="yes",'Submission Template'!$AB47&lt;&gt;"yes"),$D53,$CC52)</f>
        <v/>
      </c>
      <c r="CD53" s="172" t="str">
        <f>IF(AND('Submission Template'!$C47="final",'Submission Template'!$T47="yes",'Submission Template'!$Y47="yes",'Submission Template'!$AB47&lt;&gt;"yes"),$C53,$CD52)</f>
        <v/>
      </c>
      <c r="CE53" s="172" t="str">
        <f>IF(AND('Submission Template'!$C47="final",'Submission Template'!$O47="yes",'Submission Template'!$AB47&lt;&gt;"yes"),$N53,$CE52)</f>
        <v/>
      </c>
      <c r="CF53" s="172" t="str">
        <f>IF(AND('Submission Template'!$C47="final",'Submission Template'!$O47="yes",'Submission Template'!$AB47&lt;&gt;"yes"),$M53,$CF52)</f>
        <v/>
      </c>
      <c r="CG53" s="164"/>
      <c r="CH53" s="165"/>
      <c r="CI53" s="164"/>
      <c r="CJ53" s="208"/>
      <c r="CK53" s="217"/>
      <c r="CL53" s="218"/>
      <c r="CV53" s="5"/>
      <c r="CW53" s="5"/>
    </row>
    <row r="54" spans="1:101" ht="15" x14ac:dyDescent="0.25">
      <c r="A54" s="9"/>
      <c r="B54" s="240" t="str">
        <f>IF('Submission Template'!$AU$36=1,$AW54,"")</f>
        <v/>
      </c>
      <c r="C54" s="241" t="str">
        <f t="shared" si="0"/>
        <v/>
      </c>
      <c r="D54" s="242" t="str">
        <f>IF('Submission Template'!$AU$36=1,IF(AND('Submission Template'!T48="yes",'Submission Template'!Y48="yes",'Submission Template'!BQ48&lt;&gt;"",'Submission Template'!BR48&lt;&gt;""),IF(AND('Submission Template'!$P$15="yes",$B54&gt;1),ROUND(AVERAGE(BI$41:BI54),2),ROUND(AVERAGE(BI$40:BI54),2)),""),"")</f>
        <v/>
      </c>
      <c r="E54" s="247" t="str">
        <f>IF('Submission Template'!$AU$36=1,IF($AE54&gt;1,IF(AND('Submission Template'!T48&lt;&gt;"no",'Submission Template'!Y48&lt;&gt;"no",'Submission Template'!BQ48&lt;&gt;"",'Submission Template'!BR48&lt;&gt;""), IF(AND('Submission Template'!$P$15="yes",$B54&gt;1), STDEV(BI$41:BI54),STDEV(BI$40:BI54)),""),""),"")</f>
        <v/>
      </c>
      <c r="F54" s="242" t="str">
        <f>IF('Submission Template'!$AU$36=1,IF(AND('Submission Template'!BQ48&lt;&gt;"",'Submission Template'!BR48&lt;&gt;""),G53,""),"")</f>
        <v/>
      </c>
      <c r="G54" s="242" t="str">
        <f>IF(AND('Submission Template'!$AU$36=1,'Submission Template'!$C48&lt;&gt;""),IF(OR($AE54=1,$AE54=0),0,IF('Submission Template'!$C48="initial",$G53,IF(AND('Submission Template'!T48="yes",'Submission Template'!Y48="yes"),MAX(($F54+BI54-('Submission Template'!$P$26+0.25*$E54)),0),$G53))),"")</f>
        <v/>
      </c>
      <c r="H54" s="242" t="str">
        <f t="shared" si="16"/>
        <v/>
      </c>
      <c r="I54" s="244" t="str">
        <f t="shared" si="17"/>
        <v/>
      </c>
      <c r="J54" s="244" t="str">
        <f t="shared" si="18"/>
        <v/>
      </c>
      <c r="K54" s="245" t="str">
        <f>IF(G54&lt;&gt;"",IF($BC54=1,IF(AND(J54&lt;&gt;1,I54=1,D54&lt;='Submission Template'!$P$26),1,0),K53),"")</f>
        <v/>
      </c>
      <c r="L54" s="240" t="str">
        <f>IF('Submission Template'!$AV$36=1,$AX54,"")</f>
        <v/>
      </c>
      <c r="M54" s="241" t="str">
        <f t="shared" si="1"/>
        <v/>
      </c>
      <c r="N54" s="242" t="str">
        <f>IF('Submission Template'!$AV$36=1,IF(AND('Submission Template'!O48="yes",'Submission Template'!BO48&lt;&gt;""),IF(AND('Submission Template'!$P$15="yes",$L54&gt;1),ROUND(AVERAGE(BJ$41:BJ54),2),ROUND(AVERAGE(BJ$40:BJ54),2)),""),"")</f>
        <v/>
      </c>
      <c r="O54" s="242" t="str">
        <f>IF('Submission Template'!$AV$36=1,IF($AF54&gt;1,IF(AND('Submission Template'!O48&lt;&gt;"no",'Submission Template'!BO48&lt;&gt;""),IF(AND('Submission Template'!$P$15="yes",$L54&gt;1),STDEV(BJ$41:BJ54),STDEV(BJ$40:BJ54)),""),""),"")</f>
        <v/>
      </c>
      <c r="P54" s="242" t="str">
        <f>IF('Submission Template'!$AV$36=1,IF('Submission Template'!BO48&lt;&gt;"",Q53,""),"")</f>
        <v/>
      </c>
      <c r="Q54" s="242" t="str">
        <f>IF(AND('Submission Template'!$AV$36=1,'Submission Template'!$C48&lt;&gt;""),IF(OR($AF54=1,$AF54=0),0,IF('Submission Template'!$C48="initial",$Q53,IF('Submission Template'!O48="yes",MAX(($P54+'Submission Template'!BO48-('Submission Template'!K$26+0.25*$O54)),0),$Q53))),"")</f>
        <v/>
      </c>
      <c r="R54" s="242" t="str">
        <f t="shared" si="2"/>
        <v/>
      </c>
      <c r="S54" s="244" t="str">
        <f t="shared" si="3"/>
        <v/>
      </c>
      <c r="T54" s="244" t="str">
        <f t="shared" si="4"/>
        <v/>
      </c>
      <c r="U54" s="245" t="str">
        <f>IF(Q54&lt;&gt;"",IF($BD54=1,IF(AND(T54&lt;&gt;1,S54=1,N54&lt;='Submission Template'!K$26),1,0),U53),"")</f>
        <v/>
      </c>
      <c r="V54" s="235"/>
      <c r="W54" s="246" t="str">
        <f>IF(AND(OR('Submission Template'!BE48="yes",'Submission Template'!O48="yes"),'Submission Template'!AB48="yes"),"Test cannot be invalid AND included in CumSum",IF(OR(AND($Q54&gt;$R54,$N54&lt;&gt;""),AND($G54&gt;H54,$D54&lt;&gt;"")),"Warning:  CumSum statistic exceeds the Action Limit.",""))</f>
        <v/>
      </c>
      <c r="X54" s="233"/>
      <c r="Y54" s="233"/>
      <c r="Z54" s="233"/>
      <c r="AA54" s="234"/>
      <c r="AB54" s="9"/>
      <c r="AC54" s="5"/>
      <c r="AD54" s="5"/>
      <c r="AE54" s="164" t="str">
        <f t="shared" si="11"/>
        <v/>
      </c>
      <c r="AF54" s="208" t="str">
        <f t="shared" si="12"/>
        <v/>
      </c>
      <c r="AG54" s="164"/>
      <c r="AH54" s="208" t="str">
        <f t="shared" si="14"/>
        <v/>
      </c>
      <c r="AI54" s="165" t="str">
        <f t="shared" si="15"/>
        <v/>
      </c>
      <c r="AJ54" s="20"/>
      <c r="AK54" s="275">
        <f>IF(AND('Submission Template'!BQ48&lt;&gt;"",'Submission Template'!BR48&lt;&gt;"",'Submission Template'!P$26&lt;&gt;"",'Submission Template'!T48&lt;&gt;"",'Submission Template'!Y48&lt;&gt;"",$AQ$31="yes"),1,0)</f>
        <v>0</v>
      </c>
      <c r="AL54" s="190">
        <f>IF(AND('Submission Template'!BO48&lt;&gt;"",'Submission Template'!K$26&lt;&gt;"",'Submission Template'!O48&lt;&gt;""),1,0)</f>
        <v>0</v>
      </c>
      <c r="AM54" s="190"/>
      <c r="AN54" s="190"/>
      <c r="AO54" s="191"/>
      <c r="AP54" s="22"/>
      <c r="AQ54" s="196" t="str">
        <f t="shared" si="6"/>
        <v/>
      </c>
      <c r="AR54" s="189" t="str">
        <f t="shared" si="7"/>
        <v/>
      </c>
      <c r="AS54" s="189"/>
      <c r="AT54" s="190" t="str">
        <f t="shared" si="8"/>
        <v/>
      </c>
      <c r="AU54" s="191" t="str">
        <f t="shared" si="9"/>
        <v/>
      </c>
      <c r="AV54" s="22"/>
      <c r="AW54" s="189" t="str">
        <f>IF(AND($AQ$31="Yes",'Submission Template'!$C48&lt;&gt;""),IF(AND('Submission Template'!BQ48&lt;&gt;"",'Submission Template'!BR48&lt;&gt;""),IF(AND('Submission Template'!T48="yes",'Submission Template'!Y48="yes"),AW53+1,AW53),AW53),"")</f>
        <v/>
      </c>
      <c r="AX54" s="190" t="str">
        <f>IF('Submission Template'!$C48&lt;&gt;"",IF('Submission Template'!BO48&lt;&gt;"",IF('Submission Template'!O48="yes",AX53+1,AX53),AX53),"")</f>
        <v/>
      </c>
      <c r="AY54" s="190"/>
      <c r="AZ54" s="190" t="str">
        <f>IF('Submission Template'!$C48&lt;&gt;"",IF('Submission Template'!BQ48&lt;&gt;"",IF('Submission Template'!T48="yes",AZ53+1,AZ53),AZ53),"")</f>
        <v/>
      </c>
      <c r="BA54" s="191" t="str">
        <f>IF('Submission Template'!$C48&lt;&gt;"",IF('Submission Template'!BR48&lt;&gt;"",IF('Submission Template'!Y48="yes",BA53+1,BA53),BA53),"")</f>
        <v/>
      </c>
      <c r="BB54" s="22"/>
      <c r="BC54" s="189" t="str">
        <f>IF(AND($AQ$31="Yes",'Submission Template'!BQ48&lt;&gt;"",'Submission Template'!BR48&lt;&gt;""),IF(AND('Submission Template'!T48="yes",'Submission Template'!Y48="yes"),1,0),"")</f>
        <v/>
      </c>
      <c r="BD54" s="190" t="str">
        <f>IF('Submission Template'!BO48&lt;&gt;"",IF('Submission Template'!O48="yes",1,0),"")</f>
        <v/>
      </c>
      <c r="BE54" s="190"/>
      <c r="BF54" s="190" t="str">
        <f>IF('Submission Template'!BQ48&lt;&gt;"",IF('Submission Template'!T48="yes",1,0),"")</f>
        <v/>
      </c>
      <c r="BG54" s="191" t="str">
        <f>IF('Submission Template'!BR48&lt;&gt;"",IF('Submission Template'!Y48="yes",1,0),"")</f>
        <v/>
      </c>
      <c r="BH54" s="22"/>
      <c r="BI54" s="189" t="str">
        <f>IF(AND($AQ$31="Yes",'Submission Template'!T48="yes",'Submission Template'!Y48="yes",'Submission Template'!BQ48&lt;&gt;"",'Submission Template'!BR48&lt;&gt;""),'Submission Template'!BQ48+'Submission Template'!BR48,"")</f>
        <v/>
      </c>
      <c r="BJ54" s="190" t="str">
        <f>IF(AND('Submission Template'!O48="yes",'Submission Template'!BO48&lt;&gt;""),'Submission Template'!BO48,"")</f>
        <v/>
      </c>
      <c r="BK54" s="190"/>
      <c r="BL54" s="190" t="str">
        <f>IF(AND('Submission Template'!T48="yes",'Submission Template'!BQ48&lt;&gt;""),'Submission Template'!BQ48,"")</f>
        <v/>
      </c>
      <c r="BM54" s="191" t="str">
        <f>IF(AND('Submission Template'!Y48="yes",'Submission Template'!BR48&lt;&gt;""),'Submission Template'!BR48,"")</f>
        <v/>
      </c>
      <c r="BN54" s="22"/>
      <c r="BO54" s="22"/>
      <c r="BP54" s="22">
        <f t="shared" si="13"/>
        <v>14</v>
      </c>
      <c r="BQ54" s="24">
        <v>1.77</v>
      </c>
      <c r="BR54" s="22"/>
      <c r="BS54" s="35" t="str">
        <f>IF('Submission Template'!$AU$36=1,IF(AND('Submission Template'!T48="yes",'Submission Template'!Y48="yes",$AE54&gt;1,'Submission Template'!BQ48&lt;&gt;"",'Submission Template'!BR48&lt;&gt;""),IF($D54&lt;&gt;'Submission Template'!P$29,ROUND((($AQ54*$E54)/($D54-'Submission Template'!P$29))^2+1,1),31),""),"")</f>
        <v/>
      </c>
      <c r="BT54" s="35" t="str">
        <f>IF('Submission Template'!$AV$36=1,IF(AND('Submission Template'!O48="yes",$AF54&gt;1,'Submission Template'!BO48&lt;&gt;""),IF($N54&lt;&gt;'Submission Template'!K$26,ROUND((($AR54*$O54)/($N54-'Submission Template'!K$26))^2+1,1),31),""),"")</f>
        <v/>
      </c>
      <c r="BU54" s="35"/>
      <c r="BV54" s="35"/>
      <c r="BW54" s="35"/>
      <c r="BX54" s="48">
        <f t="shared" si="10"/>
        <v>5</v>
      </c>
      <c r="BY54" s="5"/>
      <c r="BZ54" s="5"/>
      <c r="CA54" s="5"/>
      <c r="CB54" s="172">
        <f>IF(AND('Submission Template'!C48="final",'Submission Template'!AB48="yes"),1,0)</f>
        <v>0</v>
      </c>
      <c r="CC54" s="172" t="str">
        <f>IF(AND('Submission Template'!$C48="final",'Submission Template'!$T48="yes",'Submission Template'!$Y48="yes",'Submission Template'!$AB48&lt;&gt;"yes"),$D54,$CC53)</f>
        <v/>
      </c>
      <c r="CD54" s="172" t="str">
        <f>IF(AND('Submission Template'!$C48="final",'Submission Template'!$T48="yes",'Submission Template'!$Y48="yes",'Submission Template'!$AB48&lt;&gt;"yes"),$C54,$CD53)</f>
        <v/>
      </c>
      <c r="CE54" s="172" t="str">
        <f>IF(AND('Submission Template'!$C48="final",'Submission Template'!$O48="yes",'Submission Template'!$AB48&lt;&gt;"yes"),$N54,$CE53)</f>
        <v/>
      </c>
      <c r="CF54" s="172" t="str">
        <f>IF(AND('Submission Template'!$C48="final",'Submission Template'!$O48="yes",'Submission Template'!$AB48&lt;&gt;"yes"),$M54,$CF53)</f>
        <v/>
      </c>
      <c r="CG54" s="164"/>
      <c r="CH54" s="165"/>
      <c r="CI54" s="164"/>
      <c r="CJ54" s="208"/>
      <c r="CK54" s="217"/>
      <c r="CL54" s="218"/>
      <c r="CV54" s="5"/>
      <c r="CW54" s="5"/>
    </row>
    <row r="55" spans="1:101" ht="15" x14ac:dyDescent="0.25">
      <c r="A55" s="9"/>
      <c r="B55" s="240" t="str">
        <f>IF('Submission Template'!$AU$36=1,$AW55,"")</f>
        <v/>
      </c>
      <c r="C55" s="241" t="str">
        <f t="shared" si="0"/>
        <v/>
      </c>
      <c r="D55" s="242" t="str">
        <f>IF('Submission Template'!$AU$36=1,IF(AND('Submission Template'!T49="yes",'Submission Template'!Y49="yes",'Submission Template'!BQ49&lt;&gt;"",'Submission Template'!BR49&lt;&gt;""),IF(AND('Submission Template'!$P$15="yes",$B55&gt;1),ROUND(AVERAGE(BI$41:BI55),2),ROUND(AVERAGE(BI$40:BI55),2)),""),"")</f>
        <v/>
      </c>
      <c r="E55" s="247" t="str">
        <f>IF('Submission Template'!$AU$36=1,IF($AE55&gt;1,IF(AND('Submission Template'!T49&lt;&gt;"no",'Submission Template'!Y49&lt;&gt;"no",'Submission Template'!BQ49&lt;&gt;"",'Submission Template'!BR49&lt;&gt;""), IF(AND('Submission Template'!$P$15="yes",$B55&gt;1), STDEV(BI$41:BI55),STDEV(BI$40:BI55)),""),""),"")</f>
        <v/>
      </c>
      <c r="F55" s="242" t="str">
        <f>IF('Submission Template'!$AU$36=1,IF(AND('Submission Template'!BQ49&lt;&gt;"",'Submission Template'!BR49&lt;&gt;""),G54,""),"")</f>
        <v/>
      </c>
      <c r="G55" s="242" t="str">
        <f>IF(AND('Submission Template'!$AU$36=1,'Submission Template'!$C49&lt;&gt;""),IF(OR($AE55=1,$AE55=0),0,IF('Submission Template'!$C49="initial",$G54,IF(AND('Submission Template'!T49="yes",'Submission Template'!Y49="yes"),MAX(($F55+BI55-('Submission Template'!$P$26+0.25*$E55)),0),$G54))),"")</f>
        <v/>
      </c>
      <c r="H55" s="242" t="str">
        <f t="shared" si="16"/>
        <v/>
      </c>
      <c r="I55" s="244" t="str">
        <f t="shared" si="17"/>
        <v/>
      </c>
      <c r="J55" s="244" t="str">
        <f t="shared" si="18"/>
        <v/>
      </c>
      <c r="K55" s="245" t="str">
        <f>IF(G55&lt;&gt;"",IF($BC55=1,IF(AND(J55&lt;&gt;1,I55=1,D55&lt;='Submission Template'!$P$26),1,0),K54),"")</f>
        <v/>
      </c>
      <c r="L55" s="240" t="str">
        <f>IF('Submission Template'!$AV$36=1,$AX55,"")</f>
        <v/>
      </c>
      <c r="M55" s="241" t="str">
        <f t="shared" si="1"/>
        <v/>
      </c>
      <c r="N55" s="242" t="str">
        <f>IF('Submission Template'!$AV$36=1,IF(AND('Submission Template'!O49="yes",'Submission Template'!BO49&lt;&gt;""),IF(AND('Submission Template'!$P$15="yes",$L55&gt;1),ROUND(AVERAGE(BJ$41:BJ55),2),ROUND(AVERAGE(BJ$40:BJ55),2)),""),"")</f>
        <v/>
      </c>
      <c r="O55" s="242" t="str">
        <f>IF('Submission Template'!$AV$36=1,IF($AF55&gt;1,IF(AND('Submission Template'!O49&lt;&gt;"no",'Submission Template'!BO49&lt;&gt;""),IF(AND('Submission Template'!$P$15="yes",$L55&gt;1),STDEV(BJ$41:BJ55),STDEV(BJ$40:BJ55)),""),""),"")</f>
        <v/>
      </c>
      <c r="P55" s="242" t="str">
        <f>IF('Submission Template'!$AV$36=1,IF('Submission Template'!BO49&lt;&gt;"",Q54,""),"")</f>
        <v/>
      </c>
      <c r="Q55" s="242" t="str">
        <f>IF(AND('Submission Template'!$AV$36=1,'Submission Template'!$C49&lt;&gt;""),IF(OR($AF55=1,$AF55=0),0,IF('Submission Template'!$C49="initial",$Q54,IF('Submission Template'!O49="yes",MAX(($P55+'Submission Template'!BO49-('Submission Template'!K$26+0.25*$O55)),0),$Q54))),"")</f>
        <v/>
      </c>
      <c r="R55" s="242" t="str">
        <f t="shared" si="2"/>
        <v/>
      </c>
      <c r="S55" s="244" t="str">
        <f t="shared" si="3"/>
        <v/>
      </c>
      <c r="T55" s="244" t="str">
        <f t="shared" si="4"/>
        <v/>
      </c>
      <c r="U55" s="245" t="str">
        <f>IF(Q55&lt;&gt;"",IF($BD55=1,IF(AND(T55&lt;&gt;1,S55=1,N55&lt;='Submission Template'!K$26),1,0),U54),"")</f>
        <v/>
      </c>
      <c r="V55" s="235"/>
      <c r="W55" s="246" t="str">
        <f>IF(AND(OR('Submission Template'!BE49="yes",'Submission Template'!O49="yes"),'Submission Template'!AB49="yes"),"Test cannot be invalid AND included in CumSum",IF(OR(AND($Q55&gt;$R55,$N55&lt;&gt;""),AND($G55&gt;H55,$D55&lt;&gt;"")),"Warning:  CumSum statistic exceeds the Action Limit.",""))</f>
        <v/>
      </c>
      <c r="X55" s="233"/>
      <c r="Y55" s="233"/>
      <c r="Z55" s="233"/>
      <c r="AA55" s="234"/>
      <c r="AB55" s="9"/>
      <c r="AC55" s="5"/>
      <c r="AD55" s="5"/>
      <c r="AE55" s="164" t="str">
        <f t="shared" si="11"/>
        <v/>
      </c>
      <c r="AF55" s="208" t="str">
        <f t="shared" si="12"/>
        <v/>
      </c>
      <c r="AG55" s="164"/>
      <c r="AH55" s="208" t="str">
        <f t="shared" si="14"/>
        <v/>
      </c>
      <c r="AI55" s="165" t="str">
        <f t="shared" si="15"/>
        <v/>
      </c>
      <c r="AJ55" s="20"/>
      <c r="AK55" s="275">
        <f>IF(AND('Submission Template'!BQ49&lt;&gt;"",'Submission Template'!BR49&lt;&gt;"",'Submission Template'!P$26&lt;&gt;"",'Submission Template'!T49&lt;&gt;"",'Submission Template'!Y49&lt;&gt;"",$AQ$31="yes"),1,0)</f>
        <v>0</v>
      </c>
      <c r="AL55" s="190">
        <f>IF(AND('Submission Template'!BO49&lt;&gt;"",'Submission Template'!K$26&lt;&gt;"",'Submission Template'!O49&lt;&gt;""),1,0)</f>
        <v>0</v>
      </c>
      <c r="AM55" s="190"/>
      <c r="AN55" s="190"/>
      <c r="AO55" s="191"/>
      <c r="AP55" s="22"/>
      <c r="AQ55" s="196" t="str">
        <f t="shared" si="6"/>
        <v/>
      </c>
      <c r="AR55" s="189" t="str">
        <f t="shared" si="7"/>
        <v/>
      </c>
      <c r="AS55" s="189"/>
      <c r="AT55" s="190" t="str">
        <f t="shared" si="8"/>
        <v/>
      </c>
      <c r="AU55" s="191" t="str">
        <f t="shared" si="9"/>
        <v/>
      </c>
      <c r="AV55" s="22"/>
      <c r="AW55" s="189" t="str">
        <f>IF(AND($AQ$31="Yes",'Submission Template'!$C49&lt;&gt;""),IF(AND('Submission Template'!BQ49&lt;&gt;"",'Submission Template'!BR49&lt;&gt;""),IF(AND('Submission Template'!T49="yes",'Submission Template'!Y49="yes"),AW54+1,AW54),AW54),"")</f>
        <v/>
      </c>
      <c r="AX55" s="190" t="str">
        <f>IF('Submission Template'!$C49&lt;&gt;"",IF('Submission Template'!BO49&lt;&gt;"",IF('Submission Template'!O49="yes",AX54+1,AX54),AX54),"")</f>
        <v/>
      </c>
      <c r="AY55" s="190"/>
      <c r="AZ55" s="190" t="str">
        <f>IF('Submission Template'!$C49&lt;&gt;"",IF('Submission Template'!BQ49&lt;&gt;"",IF('Submission Template'!T49="yes",AZ54+1,AZ54),AZ54),"")</f>
        <v/>
      </c>
      <c r="BA55" s="191" t="str">
        <f>IF('Submission Template'!$C49&lt;&gt;"",IF('Submission Template'!BR49&lt;&gt;"",IF('Submission Template'!Y49="yes",BA54+1,BA54),BA54),"")</f>
        <v/>
      </c>
      <c r="BB55" s="22"/>
      <c r="BC55" s="189" t="str">
        <f>IF(AND($AQ$31="Yes",'Submission Template'!BQ49&lt;&gt;"",'Submission Template'!BR49&lt;&gt;""),IF(AND('Submission Template'!T49="yes",'Submission Template'!Y49="yes"),1,0),"")</f>
        <v/>
      </c>
      <c r="BD55" s="190" t="str">
        <f>IF('Submission Template'!BO49&lt;&gt;"",IF('Submission Template'!O49="yes",1,0),"")</f>
        <v/>
      </c>
      <c r="BE55" s="190"/>
      <c r="BF55" s="190" t="str">
        <f>IF('Submission Template'!BQ49&lt;&gt;"",IF('Submission Template'!T49="yes",1,0),"")</f>
        <v/>
      </c>
      <c r="BG55" s="191" t="str">
        <f>IF('Submission Template'!BR49&lt;&gt;"",IF('Submission Template'!Y49="yes",1,0),"")</f>
        <v/>
      </c>
      <c r="BH55" s="22"/>
      <c r="BI55" s="189" t="str">
        <f>IF(AND($AQ$31="Yes",'Submission Template'!T49="yes",'Submission Template'!Y49="yes",'Submission Template'!BQ49&lt;&gt;"",'Submission Template'!BR49&lt;&gt;""),'Submission Template'!BQ49+'Submission Template'!BR49,"")</f>
        <v/>
      </c>
      <c r="BJ55" s="190" t="str">
        <f>IF(AND('Submission Template'!O49="yes",'Submission Template'!BO49&lt;&gt;""),'Submission Template'!BO49,"")</f>
        <v/>
      </c>
      <c r="BK55" s="190"/>
      <c r="BL55" s="190" t="str">
        <f>IF(AND('Submission Template'!T49="yes",'Submission Template'!BQ49&lt;&gt;""),'Submission Template'!BQ49,"")</f>
        <v/>
      </c>
      <c r="BM55" s="191" t="str">
        <f>IF(AND('Submission Template'!Y49="yes",'Submission Template'!BR49&lt;&gt;""),'Submission Template'!BR49,"")</f>
        <v/>
      </c>
      <c r="BN55" s="22"/>
      <c r="BO55" s="22"/>
      <c r="BP55" s="22">
        <f t="shared" si="13"/>
        <v>15</v>
      </c>
      <c r="BQ55" s="24">
        <v>1.76</v>
      </c>
      <c r="BR55" s="22"/>
      <c r="BS55" s="35" t="str">
        <f>IF('Submission Template'!$AU$36=1,IF(AND('Submission Template'!T49="yes",'Submission Template'!Y49="yes",$AE55&gt;1,'Submission Template'!BQ49&lt;&gt;"",'Submission Template'!BR49&lt;&gt;""),IF($D55&lt;&gt;'Submission Template'!P$29,ROUND((($AQ55*$E55)/($D55-'Submission Template'!P$29))^2+1,1),31),""),"")</f>
        <v/>
      </c>
      <c r="BT55" s="35" t="str">
        <f>IF('Submission Template'!$AV$36=1,IF(AND('Submission Template'!O49="yes",$AF55&gt;1,'Submission Template'!BO49&lt;&gt;""),IF($N55&lt;&gt;'Submission Template'!K$26,ROUND((($AR55*$O55)/($N55-'Submission Template'!K$26))^2+1,1),31),""),"")</f>
        <v/>
      </c>
      <c r="BU55" s="35"/>
      <c r="BV55" s="35"/>
      <c r="BW55" s="35"/>
      <c r="BX55" s="48">
        <f t="shared" si="10"/>
        <v>5</v>
      </c>
      <c r="BY55" s="5"/>
      <c r="BZ55" s="5"/>
      <c r="CA55" s="5"/>
      <c r="CB55" s="172">
        <f>IF(AND('Submission Template'!C49="final",'Submission Template'!AB49="yes"),1,0)</f>
        <v>0</v>
      </c>
      <c r="CC55" s="172" t="str">
        <f>IF(AND('Submission Template'!$C49="final",'Submission Template'!$T49="yes",'Submission Template'!$Y49="yes",'Submission Template'!$AB49&lt;&gt;"yes"),$D55,$CC54)</f>
        <v/>
      </c>
      <c r="CD55" s="172" t="str">
        <f>IF(AND('Submission Template'!$C49="final",'Submission Template'!$T49="yes",'Submission Template'!$Y49="yes",'Submission Template'!$AB49&lt;&gt;"yes"),$C55,$CD54)</f>
        <v/>
      </c>
      <c r="CE55" s="172" t="str">
        <f>IF(AND('Submission Template'!$C49="final",'Submission Template'!$O49="yes",'Submission Template'!$AB49&lt;&gt;"yes"),$N55,$CE54)</f>
        <v/>
      </c>
      <c r="CF55" s="172" t="str">
        <f>IF(AND('Submission Template'!$C49="final",'Submission Template'!$O49="yes",'Submission Template'!$AB49&lt;&gt;"yes"),$M55,$CF54)</f>
        <v/>
      </c>
      <c r="CG55" s="164"/>
      <c r="CH55" s="165"/>
      <c r="CI55" s="164"/>
      <c r="CJ55" s="208"/>
      <c r="CK55" s="217"/>
      <c r="CL55" s="218"/>
      <c r="CV55" s="5"/>
      <c r="CW55" s="5"/>
    </row>
    <row r="56" spans="1:101" ht="15" x14ac:dyDescent="0.25">
      <c r="A56" s="9"/>
      <c r="B56" s="240" t="str">
        <f>IF('Submission Template'!$AU$36=1,$AW56,"")</f>
        <v/>
      </c>
      <c r="C56" s="241" t="str">
        <f t="shared" si="0"/>
        <v/>
      </c>
      <c r="D56" s="242" t="str">
        <f>IF('Submission Template'!$AU$36=1,IF(AND('Submission Template'!T50="yes",'Submission Template'!Y50="yes",'Submission Template'!BQ50&lt;&gt;"",'Submission Template'!BR50&lt;&gt;""),IF(AND('Submission Template'!$P$15="yes",$B56&gt;1),ROUND(AVERAGE(BI$41:BI56),2),ROUND(AVERAGE(BI$40:BI56),2)),""),"")</f>
        <v/>
      </c>
      <c r="E56" s="247" t="str">
        <f>IF('Submission Template'!$AU$36=1,IF($AE56&gt;1,IF(AND('Submission Template'!T50&lt;&gt;"no",'Submission Template'!Y50&lt;&gt;"no",'Submission Template'!BQ50&lt;&gt;"",'Submission Template'!BR50&lt;&gt;""), IF(AND('Submission Template'!$P$15="yes",$B56&gt;1), STDEV(BI$41:BI56),STDEV(BI$40:BI56)),""),""),"")</f>
        <v/>
      </c>
      <c r="F56" s="242" t="str">
        <f>IF('Submission Template'!$AU$36=1,IF(AND('Submission Template'!BQ50&lt;&gt;"",'Submission Template'!BR50&lt;&gt;""),G55,""),"")</f>
        <v/>
      </c>
      <c r="G56" s="242" t="str">
        <f>IF(AND('Submission Template'!$AU$36=1,'Submission Template'!$C50&lt;&gt;""),IF(OR($AE56=1,$AE56=0),0,IF('Submission Template'!$C50="initial",$G55,IF(AND('Submission Template'!T50="yes",'Submission Template'!Y50="yes"),MAX(($F56+BI56-('Submission Template'!$P$26+0.25*$E56)),0),$G55))),"")</f>
        <v/>
      </c>
      <c r="H56" s="242" t="str">
        <f t="shared" si="16"/>
        <v/>
      </c>
      <c r="I56" s="244" t="str">
        <f t="shared" si="17"/>
        <v/>
      </c>
      <c r="J56" s="244" t="str">
        <f t="shared" si="18"/>
        <v/>
      </c>
      <c r="K56" s="245" t="str">
        <f>IF(G56&lt;&gt;"",IF($BC56=1,IF(AND(J56&lt;&gt;1,I56=1,D56&lt;='Submission Template'!$P$26),1,0),K55),"")</f>
        <v/>
      </c>
      <c r="L56" s="240" t="str">
        <f>IF('Submission Template'!$AV$36=1,$AX56,"")</f>
        <v/>
      </c>
      <c r="M56" s="241" t="str">
        <f t="shared" si="1"/>
        <v/>
      </c>
      <c r="N56" s="242" t="str">
        <f>IF('Submission Template'!$AV$36=1,IF(AND('Submission Template'!O50="yes",'Submission Template'!BO50&lt;&gt;""),IF(AND('Submission Template'!$P$15="yes",$L56&gt;1),ROUND(AVERAGE(BJ$41:BJ56),2),ROUND(AVERAGE(BJ$40:BJ56),2)),""),"")</f>
        <v/>
      </c>
      <c r="O56" s="242" t="str">
        <f>IF('Submission Template'!$AV$36=1,IF($AF56&gt;1,IF(AND('Submission Template'!O50&lt;&gt;"no",'Submission Template'!BO50&lt;&gt;""),IF(AND('Submission Template'!$P$15="yes",$L56&gt;1),STDEV(BJ$41:BJ56),STDEV(BJ$40:BJ56)),""),""),"")</f>
        <v/>
      </c>
      <c r="P56" s="242" t="str">
        <f>IF('Submission Template'!$AV$36=1,IF('Submission Template'!BO50&lt;&gt;"",Q55,""),"")</f>
        <v/>
      </c>
      <c r="Q56" s="242" t="str">
        <f>IF(AND('Submission Template'!$AV$36=1,'Submission Template'!$C50&lt;&gt;""),IF(OR($AF56=1,$AF56=0),0,IF('Submission Template'!$C50="initial",$Q55,IF('Submission Template'!O50="yes",MAX(($P56+'Submission Template'!BO50-('Submission Template'!K$26+0.25*$O56)),0),$Q55))),"")</f>
        <v/>
      </c>
      <c r="R56" s="242" t="str">
        <f t="shared" si="2"/>
        <v/>
      </c>
      <c r="S56" s="244" t="str">
        <f t="shared" si="3"/>
        <v/>
      </c>
      <c r="T56" s="244" t="str">
        <f t="shared" si="4"/>
        <v/>
      </c>
      <c r="U56" s="245" t="str">
        <f>IF(Q56&lt;&gt;"",IF($BD56=1,IF(AND(T56&lt;&gt;1,S56=1,N56&lt;='Submission Template'!K$26),1,0),U55),"")</f>
        <v/>
      </c>
      <c r="V56" s="235"/>
      <c r="W56" s="246" t="str">
        <f>IF(AND(OR('Submission Template'!BE50="yes",'Submission Template'!O50="yes"),'Submission Template'!AB50="yes"),"Test cannot be invalid AND included in CumSum",IF(OR(AND($Q56&gt;$R56,$N56&lt;&gt;""),AND($G56&gt;H56,$D56&lt;&gt;"")),"Warning:  CumSum statistic exceeds the Action Limit.",""))</f>
        <v/>
      </c>
      <c r="X56" s="233"/>
      <c r="Y56" s="233"/>
      <c r="Z56" s="233"/>
      <c r="AA56" s="234"/>
      <c r="AB56" s="9"/>
      <c r="AC56" s="5"/>
      <c r="AD56" s="5"/>
      <c r="AE56" s="164" t="str">
        <f t="shared" si="11"/>
        <v/>
      </c>
      <c r="AF56" s="208" t="str">
        <f t="shared" si="12"/>
        <v/>
      </c>
      <c r="AG56" s="164"/>
      <c r="AH56" s="208" t="str">
        <f t="shared" si="14"/>
        <v/>
      </c>
      <c r="AI56" s="165" t="str">
        <f t="shared" si="15"/>
        <v/>
      </c>
      <c r="AJ56" s="20"/>
      <c r="AK56" s="275">
        <f>IF(AND('Submission Template'!BQ50&lt;&gt;"",'Submission Template'!BR50&lt;&gt;"",'Submission Template'!P$26&lt;&gt;"",'Submission Template'!T50&lt;&gt;"",'Submission Template'!Y50&lt;&gt;"",$AQ$31="yes"),1,0)</f>
        <v>0</v>
      </c>
      <c r="AL56" s="190">
        <f>IF(AND('Submission Template'!BO50&lt;&gt;"",'Submission Template'!K$26&lt;&gt;"",'Submission Template'!O50&lt;&gt;""),1,0)</f>
        <v>0</v>
      </c>
      <c r="AM56" s="190"/>
      <c r="AN56" s="190"/>
      <c r="AO56" s="191"/>
      <c r="AP56" s="22"/>
      <c r="AQ56" s="196" t="str">
        <f t="shared" si="6"/>
        <v/>
      </c>
      <c r="AR56" s="189" t="str">
        <f t="shared" si="7"/>
        <v/>
      </c>
      <c r="AS56" s="189"/>
      <c r="AT56" s="190" t="str">
        <f t="shared" si="8"/>
        <v/>
      </c>
      <c r="AU56" s="191" t="str">
        <f t="shared" si="9"/>
        <v/>
      </c>
      <c r="AV56" s="22"/>
      <c r="AW56" s="189" t="str">
        <f>IF(AND($AQ$31="Yes",'Submission Template'!$C50&lt;&gt;""),IF(AND('Submission Template'!BQ50&lt;&gt;"",'Submission Template'!BR50&lt;&gt;""),IF(AND('Submission Template'!T50="yes",'Submission Template'!Y50="yes"),AW55+1,AW55),AW55),"")</f>
        <v/>
      </c>
      <c r="AX56" s="190" t="str">
        <f>IF('Submission Template'!$C50&lt;&gt;"",IF('Submission Template'!BO50&lt;&gt;"",IF('Submission Template'!O50="yes",AX55+1,AX55),AX55),"")</f>
        <v/>
      </c>
      <c r="AY56" s="190"/>
      <c r="AZ56" s="190" t="str">
        <f>IF('Submission Template'!$C50&lt;&gt;"",IF('Submission Template'!BQ50&lt;&gt;"",IF('Submission Template'!T50="yes",AZ55+1,AZ55),AZ55),"")</f>
        <v/>
      </c>
      <c r="BA56" s="191" t="str">
        <f>IF('Submission Template'!$C50&lt;&gt;"",IF('Submission Template'!BR50&lt;&gt;"",IF('Submission Template'!Y50="yes",BA55+1,BA55),BA55),"")</f>
        <v/>
      </c>
      <c r="BB56" s="22"/>
      <c r="BC56" s="189" t="str">
        <f>IF(AND($AQ$31="Yes",'Submission Template'!BQ50&lt;&gt;"",'Submission Template'!BR50&lt;&gt;""),IF(AND('Submission Template'!T50="yes",'Submission Template'!Y50="yes"),1,0),"")</f>
        <v/>
      </c>
      <c r="BD56" s="190" t="str">
        <f>IF('Submission Template'!BO50&lt;&gt;"",IF('Submission Template'!O50="yes",1,0),"")</f>
        <v/>
      </c>
      <c r="BE56" s="190"/>
      <c r="BF56" s="190" t="str">
        <f>IF('Submission Template'!BQ50&lt;&gt;"",IF('Submission Template'!T50="yes",1,0),"")</f>
        <v/>
      </c>
      <c r="BG56" s="191" t="str">
        <f>IF('Submission Template'!BR50&lt;&gt;"",IF('Submission Template'!Y50="yes",1,0),"")</f>
        <v/>
      </c>
      <c r="BH56" s="22"/>
      <c r="BI56" s="189" t="str">
        <f>IF(AND($AQ$31="Yes",'Submission Template'!T50="yes",'Submission Template'!Y50="yes",'Submission Template'!BQ50&lt;&gt;"",'Submission Template'!BR50&lt;&gt;""),'Submission Template'!BQ50+'Submission Template'!BR50,"")</f>
        <v/>
      </c>
      <c r="BJ56" s="190" t="str">
        <f>IF(AND('Submission Template'!O50="yes",'Submission Template'!BO50&lt;&gt;""),'Submission Template'!BO50,"")</f>
        <v/>
      </c>
      <c r="BK56" s="190"/>
      <c r="BL56" s="190" t="str">
        <f>IF(AND('Submission Template'!T50="yes",'Submission Template'!BQ50&lt;&gt;""),'Submission Template'!BQ50,"")</f>
        <v/>
      </c>
      <c r="BM56" s="191" t="str">
        <f>IF(AND('Submission Template'!Y50="yes",'Submission Template'!BR50&lt;&gt;""),'Submission Template'!BR50,"")</f>
        <v/>
      </c>
      <c r="BN56" s="22"/>
      <c r="BO56" s="22"/>
      <c r="BP56" s="22">
        <f t="shared" si="13"/>
        <v>16</v>
      </c>
      <c r="BQ56" s="24">
        <v>1.75</v>
      </c>
      <c r="BR56" s="22"/>
      <c r="BS56" s="35" t="str">
        <f>IF('Submission Template'!$AU$36=1,IF(AND('Submission Template'!T50="yes",'Submission Template'!Y50="yes",$AE56&gt;1,'Submission Template'!BQ50&lt;&gt;"",'Submission Template'!BR50&lt;&gt;""),IF($D56&lt;&gt;'Submission Template'!P$29,ROUND((($AQ56*$E56)/($D56-'Submission Template'!P$29))^2+1,1),31),""),"")</f>
        <v/>
      </c>
      <c r="BT56" s="35" t="str">
        <f>IF('Submission Template'!$AV$36=1,IF(AND('Submission Template'!O50="yes",$AF56&gt;1,'Submission Template'!BO50&lt;&gt;""),IF($N56&lt;&gt;'Submission Template'!K$26,ROUND((($AR56*$O56)/($N56-'Submission Template'!K$26))^2+1,1),31),""),"")</f>
        <v/>
      </c>
      <c r="BU56" s="35"/>
      <c r="BV56" s="35"/>
      <c r="BW56" s="35"/>
      <c r="BX56" s="48">
        <f t="shared" si="10"/>
        <v>5</v>
      </c>
      <c r="BY56" s="5"/>
      <c r="BZ56" s="5"/>
      <c r="CA56" s="5"/>
      <c r="CB56" s="172">
        <f>IF(AND('Submission Template'!C50="final",'Submission Template'!AB50="yes"),1,0)</f>
        <v>0</v>
      </c>
      <c r="CC56" s="172" t="str">
        <f>IF(AND('Submission Template'!$C50="final",'Submission Template'!$T50="yes",'Submission Template'!$Y50="yes",'Submission Template'!$AB50&lt;&gt;"yes"),$D56,$CC55)</f>
        <v/>
      </c>
      <c r="CD56" s="172" t="str">
        <f>IF(AND('Submission Template'!$C50="final",'Submission Template'!$T50="yes",'Submission Template'!$Y50="yes",'Submission Template'!$AB50&lt;&gt;"yes"),$C56,$CD55)</f>
        <v/>
      </c>
      <c r="CE56" s="172" t="str">
        <f>IF(AND('Submission Template'!$C50="final",'Submission Template'!$O50="yes",'Submission Template'!$AB50&lt;&gt;"yes"),$N56,$CE55)</f>
        <v/>
      </c>
      <c r="CF56" s="172" t="str">
        <f>IF(AND('Submission Template'!$C50="final",'Submission Template'!$O50="yes",'Submission Template'!$AB50&lt;&gt;"yes"),$M56,$CF55)</f>
        <v/>
      </c>
      <c r="CG56" s="164"/>
      <c r="CH56" s="165"/>
      <c r="CI56" s="164"/>
      <c r="CJ56" s="208"/>
      <c r="CK56" s="217"/>
      <c r="CL56" s="218"/>
      <c r="CV56" s="5"/>
      <c r="CW56" s="5"/>
    </row>
    <row r="57" spans="1:101" ht="15" x14ac:dyDescent="0.25">
      <c r="A57" s="9"/>
      <c r="B57" s="240" t="str">
        <f>IF('Submission Template'!$AU$36=1,$AW57,"")</f>
        <v/>
      </c>
      <c r="C57" s="241" t="str">
        <f t="shared" si="0"/>
        <v/>
      </c>
      <c r="D57" s="242" t="str">
        <f>IF('Submission Template'!$AU$36=1,IF(AND('Submission Template'!T51="yes",'Submission Template'!Y51="yes",'Submission Template'!BQ51&lt;&gt;"",'Submission Template'!BR51&lt;&gt;""),IF(AND('Submission Template'!$P$15="yes",$B57&gt;1),ROUND(AVERAGE(BI$41:BI57),2),ROUND(AVERAGE(BI$40:BI57),2)),""),"")</f>
        <v/>
      </c>
      <c r="E57" s="247" t="str">
        <f>IF('Submission Template'!$AU$36=1,IF($AE57&gt;1,IF(AND('Submission Template'!T51&lt;&gt;"no",'Submission Template'!Y51&lt;&gt;"no",'Submission Template'!BQ51&lt;&gt;"",'Submission Template'!BR51&lt;&gt;""), IF(AND('Submission Template'!$P$15="yes",$B57&gt;1), STDEV(BI$41:BI57),STDEV(BI$40:BI57)),""),""),"")</f>
        <v/>
      </c>
      <c r="F57" s="242" t="str">
        <f>IF('Submission Template'!$AU$36=1,IF(AND('Submission Template'!BQ51&lt;&gt;"",'Submission Template'!BR51&lt;&gt;""),G56,""),"")</f>
        <v/>
      </c>
      <c r="G57" s="242" t="str">
        <f>IF(AND('Submission Template'!$AU$36=1,'Submission Template'!$C51&lt;&gt;""),IF(OR($AE57=1,$AE57=0),0,IF('Submission Template'!$C51="initial",$G56,IF(AND('Submission Template'!T51="yes",'Submission Template'!Y51="yes"),MAX(($F57+BI57-('Submission Template'!$P$26+0.25*$E57)),0),$G56))),"")</f>
        <v/>
      </c>
      <c r="H57" s="242" t="str">
        <f t="shared" si="16"/>
        <v/>
      </c>
      <c r="I57" s="244" t="str">
        <f t="shared" si="17"/>
        <v/>
      </c>
      <c r="J57" s="244" t="str">
        <f t="shared" si="18"/>
        <v/>
      </c>
      <c r="K57" s="245" t="str">
        <f>IF(G57&lt;&gt;"",IF($BC57=1,IF(AND(J57&lt;&gt;1,I57=1,D57&lt;='Submission Template'!$P$26),1,0),K56),"")</f>
        <v/>
      </c>
      <c r="L57" s="240" t="str">
        <f>IF('Submission Template'!$AV$36=1,$AX57,"")</f>
        <v/>
      </c>
      <c r="M57" s="241" t="str">
        <f t="shared" si="1"/>
        <v/>
      </c>
      <c r="N57" s="242" t="str">
        <f>IF('Submission Template'!$AV$36=1,IF(AND('Submission Template'!O51="yes",'Submission Template'!BO51&lt;&gt;""),IF(AND('Submission Template'!$P$15="yes",$L57&gt;1),ROUND(AVERAGE(BJ$41:BJ57),2),ROUND(AVERAGE(BJ$40:BJ57),2)),""),"")</f>
        <v/>
      </c>
      <c r="O57" s="242" t="str">
        <f>IF('Submission Template'!$AV$36=1,IF($AF57&gt;1,IF(AND('Submission Template'!O51&lt;&gt;"no",'Submission Template'!BO51&lt;&gt;""),IF(AND('Submission Template'!$P$15="yes",$L57&gt;1),STDEV(BJ$41:BJ57),STDEV(BJ$40:BJ57)),""),""),"")</f>
        <v/>
      </c>
      <c r="P57" s="242" t="str">
        <f>IF('Submission Template'!$AV$36=1,IF('Submission Template'!BO51&lt;&gt;"",Q56,""),"")</f>
        <v/>
      </c>
      <c r="Q57" s="242" t="str">
        <f>IF(AND('Submission Template'!$AV$36=1,'Submission Template'!$C51&lt;&gt;""),IF(OR($AF57=1,$AF57=0),0,IF('Submission Template'!$C51="initial",$Q56,IF('Submission Template'!O51="yes",MAX(($P57+'Submission Template'!BO51-('Submission Template'!K$26+0.25*$O57)),0),$Q56))),"")</f>
        <v/>
      </c>
      <c r="R57" s="242" t="str">
        <f t="shared" si="2"/>
        <v/>
      </c>
      <c r="S57" s="244" t="str">
        <f t="shared" si="3"/>
        <v/>
      </c>
      <c r="T57" s="244" t="str">
        <f t="shared" si="4"/>
        <v/>
      </c>
      <c r="U57" s="245" t="str">
        <f>IF(Q57&lt;&gt;"",IF($BD57=1,IF(AND(T57&lt;&gt;1,S57=1,N57&lt;='Submission Template'!K$26),1,0),U56),"")</f>
        <v/>
      </c>
      <c r="V57" s="235"/>
      <c r="W57" s="246" t="str">
        <f>IF(AND(OR('Submission Template'!BE51="yes",'Submission Template'!O51="yes"),'Submission Template'!AB51="yes"),"Test cannot be invalid AND included in CumSum",IF(OR(AND($Q57&gt;$R57,$N57&lt;&gt;""),AND($G57&gt;H57,$D57&lt;&gt;"")),"Warning:  CumSum statistic exceeds the Action Limit.",""))</f>
        <v/>
      </c>
      <c r="X57" s="233"/>
      <c r="Y57" s="233"/>
      <c r="Z57" s="233"/>
      <c r="AA57" s="234"/>
      <c r="AB57" s="9"/>
      <c r="AC57" s="5"/>
      <c r="AD57" s="5"/>
      <c r="AE57" s="164" t="str">
        <f t="shared" si="11"/>
        <v/>
      </c>
      <c r="AF57" s="208" t="str">
        <f t="shared" si="12"/>
        <v/>
      </c>
      <c r="AG57" s="164"/>
      <c r="AH57" s="208" t="str">
        <f t="shared" si="14"/>
        <v/>
      </c>
      <c r="AI57" s="165" t="str">
        <f t="shared" si="15"/>
        <v/>
      </c>
      <c r="AJ57" s="20"/>
      <c r="AK57" s="275">
        <f>IF(AND('Submission Template'!BQ51&lt;&gt;"",'Submission Template'!BR51&lt;&gt;"",'Submission Template'!P$26&lt;&gt;"",'Submission Template'!T51&lt;&gt;"",'Submission Template'!Y51&lt;&gt;"",$AQ$31="yes"),1,0)</f>
        <v>0</v>
      </c>
      <c r="AL57" s="190">
        <f>IF(AND('Submission Template'!BO51&lt;&gt;"",'Submission Template'!K$26&lt;&gt;"",'Submission Template'!O51&lt;&gt;""),1,0)</f>
        <v>0</v>
      </c>
      <c r="AM57" s="190"/>
      <c r="AN57" s="190"/>
      <c r="AO57" s="191"/>
      <c r="AP57" s="22"/>
      <c r="AQ57" s="196" t="str">
        <f t="shared" si="6"/>
        <v/>
      </c>
      <c r="AR57" s="189" t="str">
        <f t="shared" si="7"/>
        <v/>
      </c>
      <c r="AS57" s="189"/>
      <c r="AT57" s="190" t="str">
        <f t="shared" si="8"/>
        <v/>
      </c>
      <c r="AU57" s="191" t="str">
        <f t="shared" si="9"/>
        <v/>
      </c>
      <c r="AV57" s="22"/>
      <c r="AW57" s="189" t="str">
        <f>IF(AND($AQ$31="Yes",'Submission Template'!$C51&lt;&gt;""),IF(AND('Submission Template'!BQ51&lt;&gt;"",'Submission Template'!BR51&lt;&gt;""),IF(AND('Submission Template'!T51="yes",'Submission Template'!Y51="yes"),AW56+1,AW56),AW56),"")</f>
        <v/>
      </c>
      <c r="AX57" s="190" t="str">
        <f>IF('Submission Template'!$C51&lt;&gt;"",IF('Submission Template'!BO51&lt;&gt;"",IF('Submission Template'!O51="yes",AX56+1,AX56),AX56),"")</f>
        <v/>
      </c>
      <c r="AY57" s="190"/>
      <c r="AZ57" s="190" t="str">
        <f>IF('Submission Template'!$C51&lt;&gt;"",IF('Submission Template'!BQ51&lt;&gt;"",IF('Submission Template'!T51="yes",AZ56+1,AZ56),AZ56),"")</f>
        <v/>
      </c>
      <c r="BA57" s="191" t="str">
        <f>IF('Submission Template'!$C51&lt;&gt;"",IF('Submission Template'!BR51&lt;&gt;"",IF('Submission Template'!Y51="yes",BA56+1,BA56),BA56),"")</f>
        <v/>
      </c>
      <c r="BB57" s="22"/>
      <c r="BC57" s="189" t="str">
        <f>IF(AND($AQ$31="Yes",'Submission Template'!BQ51&lt;&gt;"",'Submission Template'!BR51&lt;&gt;""),IF(AND('Submission Template'!T51="yes",'Submission Template'!Y51="yes"),1,0),"")</f>
        <v/>
      </c>
      <c r="BD57" s="190" t="str">
        <f>IF('Submission Template'!BO51&lt;&gt;"",IF('Submission Template'!O51="yes",1,0),"")</f>
        <v/>
      </c>
      <c r="BE57" s="190"/>
      <c r="BF57" s="190" t="str">
        <f>IF('Submission Template'!BQ51&lt;&gt;"",IF('Submission Template'!T51="yes",1,0),"")</f>
        <v/>
      </c>
      <c r="BG57" s="191" t="str">
        <f>IF('Submission Template'!BR51&lt;&gt;"",IF('Submission Template'!Y51="yes",1,0),"")</f>
        <v/>
      </c>
      <c r="BH57" s="22"/>
      <c r="BI57" s="189" t="str">
        <f>IF(AND($AQ$31="Yes",'Submission Template'!T51="yes",'Submission Template'!Y51="yes",'Submission Template'!BQ51&lt;&gt;"",'Submission Template'!BR51&lt;&gt;""),'Submission Template'!BQ51+'Submission Template'!BR51,"")</f>
        <v/>
      </c>
      <c r="BJ57" s="190" t="str">
        <f>IF(AND('Submission Template'!O51="yes",'Submission Template'!BO51&lt;&gt;""),'Submission Template'!BO51,"")</f>
        <v/>
      </c>
      <c r="BK57" s="190"/>
      <c r="BL57" s="190" t="str">
        <f>IF(AND('Submission Template'!T51="yes",'Submission Template'!BQ51&lt;&gt;""),'Submission Template'!BQ51,"")</f>
        <v/>
      </c>
      <c r="BM57" s="191" t="str">
        <f>IF(AND('Submission Template'!Y51="yes",'Submission Template'!BR51&lt;&gt;""),'Submission Template'!BR51,"")</f>
        <v/>
      </c>
      <c r="BN57" s="22"/>
      <c r="BO57" s="22"/>
      <c r="BP57" s="22">
        <f t="shared" si="13"/>
        <v>17</v>
      </c>
      <c r="BQ57" s="24">
        <v>1.75</v>
      </c>
      <c r="BR57" s="22"/>
      <c r="BS57" s="35" t="str">
        <f>IF('Submission Template'!$AU$36=1,IF(AND('Submission Template'!T51="yes",'Submission Template'!Y51="yes",$AE57&gt;1,'Submission Template'!BQ51&lt;&gt;"",'Submission Template'!BR51&lt;&gt;""),IF($D57&lt;&gt;'Submission Template'!P$29,ROUND((($AQ57*$E57)/($D57-'Submission Template'!P$29))^2+1,1),31),""),"")</f>
        <v/>
      </c>
      <c r="BT57" s="35" t="str">
        <f>IF('Submission Template'!$AV$36=1,IF(AND('Submission Template'!O51="yes",$AF57&gt;1,'Submission Template'!BO51&lt;&gt;""),IF($N57&lt;&gt;'Submission Template'!K$26,ROUND((($AR57*$O57)/($N57-'Submission Template'!K$26))^2+1,1),31),""),"")</f>
        <v/>
      </c>
      <c r="BU57" s="35"/>
      <c r="BV57" s="35"/>
      <c r="BW57" s="35"/>
      <c r="BX57" s="48">
        <f t="shared" si="10"/>
        <v>5</v>
      </c>
      <c r="BY57" s="5"/>
      <c r="BZ57" s="5"/>
      <c r="CA57" s="5"/>
      <c r="CB57" s="172">
        <f>IF(AND('Submission Template'!C51="final",'Submission Template'!AB51="yes"),1,0)</f>
        <v>0</v>
      </c>
      <c r="CC57" s="172" t="str">
        <f>IF(AND('Submission Template'!$C51="final",'Submission Template'!$T51="yes",'Submission Template'!$Y51="yes",'Submission Template'!$AB51&lt;&gt;"yes"),$D57,$CC56)</f>
        <v/>
      </c>
      <c r="CD57" s="172" t="str">
        <f>IF(AND('Submission Template'!$C51="final",'Submission Template'!$T51="yes",'Submission Template'!$Y51="yes",'Submission Template'!$AB51&lt;&gt;"yes"),$C57,$CD56)</f>
        <v/>
      </c>
      <c r="CE57" s="172" t="str">
        <f>IF(AND('Submission Template'!$C51="final",'Submission Template'!$O51="yes",'Submission Template'!$AB51&lt;&gt;"yes"),$N57,$CE56)</f>
        <v/>
      </c>
      <c r="CF57" s="172" t="str">
        <f>IF(AND('Submission Template'!$C51="final",'Submission Template'!$O51="yes",'Submission Template'!$AB51&lt;&gt;"yes"),$M57,$CF56)</f>
        <v/>
      </c>
      <c r="CG57" s="164"/>
      <c r="CH57" s="165"/>
      <c r="CI57" s="164"/>
      <c r="CJ57" s="208"/>
      <c r="CK57" s="217"/>
      <c r="CL57" s="218"/>
      <c r="CV57" s="5"/>
      <c r="CW57" s="5"/>
    </row>
    <row r="58" spans="1:101" ht="15" x14ac:dyDescent="0.25">
      <c r="A58" s="9"/>
      <c r="B58" s="240" t="str">
        <f>IF('Submission Template'!$AU$36=1,$AW58,"")</f>
        <v/>
      </c>
      <c r="C58" s="241" t="str">
        <f t="shared" si="0"/>
        <v/>
      </c>
      <c r="D58" s="242" t="str">
        <f>IF('Submission Template'!$AU$36=1,IF(AND('Submission Template'!T52="yes",'Submission Template'!Y52="yes",'Submission Template'!BQ52&lt;&gt;"",'Submission Template'!BR52&lt;&gt;""),IF(AND('Submission Template'!$P$15="yes",$B58&gt;1),ROUND(AVERAGE(BI$41:BI58),2),ROUND(AVERAGE(BI$40:BI58),2)),""),"")</f>
        <v/>
      </c>
      <c r="E58" s="247" t="str">
        <f>IF('Submission Template'!$AU$36=1,IF($AE58&gt;1,IF(AND('Submission Template'!T52&lt;&gt;"no",'Submission Template'!Y52&lt;&gt;"no",'Submission Template'!BQ52&lt;&gt;"",'Submission Template'!BR52&lt;&gt;""), IF(AND('Submission Template'!$P$15="yes",$B58&gt;1), STDEV(BI$41:BI58),STDEV(BI$40:BI58)),""),""),"")</f>
        <v/>
      </c>
      <c r="F58" s="242" t="str">
        <f>IF('Submission Template'!$AU$36=1,IF(AND('Submission Template'!BQ52&lt;&gt;"",'Submission Template'!BR52&lt;&gt;""),G57,""),"")</f>
        <v/>
      </c>
      <c r="G58" s="242" t="str">
        <f>IF(AND('Submission Template'!$AU$36=1,'Submission Template'!$C52&lt;&gt;""),IF(OR($AE58=1,$AE58=0),0,IF('Submission Template'!$C52="initial",$G57,IF(AND('Submission Template'!T52="yes",'Submission Template'!Y52="yes"),MAX(($F58+BI58-('Submission Template'!$P$26+0.25*$E58)),0),$G57))),"")</f>
        <v/>
      </c>
      <c r="H58" s="242" t="str">
        <f t="shared" si="16"/>
        <v/>
      </c>
      <c r="I58" s="244" t="str">
        <f t="shared" si="17"/>
        <v/>
      </c>
      <c r="J58" s="244" t="str">
        <f t="shared" si="18"/>
        <v/>
      </c>
      <c r="K58" s="245" t="str">
        <f>IF(G58&lt;&gt;"",IF($BC58=1,IF(AND(J58&lt;&gt;1,I58=1,D58&lt;='Submission Template'!$P$26),1,0),K57),"")</f>
        <v/>
      </c>
      <c r="L58" s="240" t="str">
        <f>IF('Submission Template'!$AV$36=1,$AX58,"")</f>
        <v/>
      </c>
      <c r="M58" s="241" t="str">
        <f t="shared" si="1"/>
        <v/>
      </c>
      <c r="N58" s="242" t="str">
        <f>IF('Submission Template'!$AV$36=1,IF(AND('Submission Template'!O52="yes",'Submission Template'!BO52&lt;&gt;""),IF(AND('Submission Template'!$P$15="yes",$L58&gt;1),ROUND(AVERAGE(BJ$41:BJ58),2),ROUND(AVERAGE(BJ$40:BJ58),2)),""),"")</f>
        <v/>
      </c>
      <c r="O58" s="242" t="str">
        <f>IF('Submission Template'!$AV$36=1,IF($AF58&gt;1,IF(AND('Submission Template'!O52&lt;&gt;"no",'Submission Template'!BO52&lt;&gt;""),IF(AND('Submission Template'!$P$15="yes",$L58&gt;1),STDEV(BJ$41:BJ58),STDEV(BJ$40:BJ58)),""),""),"")</f>
        <v/>
      </c>
      <c r="P58" s="242" t="str">
        <f>IF('Submission Template'!$AV$36=1,IF('Submission Template'!BO52&lt;&gt;"",Q57,""),"")</f>
        <v/>
      </c>
      <c r="Q58" s="242" t="str">
        <f>IF(AND('Submission Template'!$AV$36=1,'Submission Template'!$C52&lt;&gt;""),IF(OR($AF58=1,$AF58=0),0,IF('Submission Template'!$C52="initial",$Q57,IF('Submission Template'!O52="yes",MAX(($P58+'Submission Template'!BO52-('Submission Template'!K$26+0.25*$O58)),0),$Q57))),"")</f>
        <v/>
      </c>
      <c r="R58" s="242" t="str">
        <f t="shared" si="2"/>
        <v/>
      </c>
      <c r="S58" s="244" t="str">
        <f t="shared" si="3"/>
        <v/>
      </c>
      <c r="T58" s="244" t="str">
        <f t="shared" si="4"/>
        <v/>
      </c>
      <c r="U58" s="245" t="str">
        <f>IF(Q58&lt;&gt;"",IF($BD58=1,IF(AND(T58&lt;&gt;1,S58=1,N58&lt;='Submission Template'!K$26),1,0),U57),"")</f>
        <v/>
      </c>
      <c r="V58" s="235"/>
      <c r="W58" s="246" t="str">
        <f>IF(AND(OR('Submission Template'!BE52="yes",'Submission Template'!O52="yes"),'Submission Template'!AB52="yes"),"Test cannot be invalid AND included in CumSum",IF(OR(AND($Q58&gt;$R58,$N58&lt;&gt;""),AND($G58&gt;H58,$D58&lt;&gt;"")),"Warning:  CumSum statistic exceeds the Action Limit.",""))</f>
        <v/>
      </c>
      <c r="X58" s="233"/>
      <c r="Y58" s="233"/>
      <c r="Z58" s="233"/>
      <c r="AA58" s="234"/>
      <c r="AB58" s="9"/>
      <c r="AC58" s="5"/>
      <c r="AD58" s="5"/>
      <c r="AE58" s="164" t="str">
        <f t="shared" si="11"/>
        <v/>
      </c>
      <c r="AF58" s="208" t="str">
        <f t="shared" si="12"/>
        <v/>
      </c>
      <c r="AG58" s="164"/>
      <c r="AH58" s="208" t="str">
        <f t="shared" si="14"/>
        <v/>
      </c>
      <c r="AI58" s="165" t="str">
        <f t="shared" si="15"/>
        <v/>
      </c>
      <c r="AJ58" s="20"/>
      <c r="AK58" s="275">
        <f>IF(AND('Submission Template'!BQ52&lt;&gt;"",'Submission Template'!BR52&lt;&gt;"",'Submission Template'!P$26&lt;&gt;"",'Submission Template'!T52&lt;&gt;"",'Submission Template'!Y52&lt;&gt;"",$AQ$31="yes"),1,0)</f>
        <v>0</v>
      </c>
      <c r="AL58" s="190">
        <f>IF(AND('Submission Template'!BO52&lt;&gt;"",'Submission Template'!K$26&lt;&gt;"",'Submission Template'!O52&lt;&gt;""),1,0)</f>
        <v>0</v>
      </c>
      <c r="AM58" s="190"/>
      <c r="AN58" s="190"/>
      <c r="AO58" s="191"/>
      <c r="AP58" s="22"/>
      <c r="AQ58" s="196" t="str">
        <f t="shared" si="6"/>
        <v/>
      </c>
      <c r="AR58" s="189" t="str">
        <f t="shared" si="7"/>
        <v/>
      </c>
      <c r="AS58" s="189"/>
      <c r="AT58" s="190" t="str">
        <f t="shared" si="8"/>
        <v/>
      </c>
      <c r="AU58" s="191" t="str">
        <f t="shared" si="9"/>
        <v/>
      </c>
      <c r="AV58" s="22"/>
      <c r="AW58" s="189" t="str">
        <f>IF(AND($AQ$31="Yes",'Submission Template'!$C52&lt;&gt;""),IF(AND('Submission Template'!BQ52&lt;&gt;"",'Submission Template'!BR52&lt;&gt;""),IF(AND('Submission Template'!T52="yes",'Submission Template'!Y52="yes"),AW57+1,AW57),AW57),"")</f>
        <v/>
      </c>
      <c r="AX58" s="190" t="str">
        <f>IF('Submission Template'!$C52&lt;&gt;"",IF('Submission Template'!BO52&lt;&gt;"",IF('Submission Template'!O52="yes",AX57+1,AX57),AX57),"")</f>
        <v/>
      </c>
      <c r="AY58" s="190"/>
      <c r="AZ58" s="190" t="str">
        <f>IF('Submission Template'!$C52&lt;&gt;"",IF('Submission Template'!BQ52&lt;&gt;"",IF('Submission Template'!T52="yes",AZ57+1,AZ57),AZ57),"")</f>
        <v/>
      </c>
      <c r="BA58" s="191" t="str">
        <f>IF('Submission Template'!$C52&lt;&gt;"",IF('Submission Template'!BR52&lt;&gt;"",IF('Submission Template'!Y52="yes",BA57+1,BA57),BA57),"")</f>
        <v/>
      </c>
      <c r="BB58" s="22"/>
      <c r="BC58" s="189" t="str">
        <f>IF(AND($AQ$31="Yes",'Submission Template'!BQ52&lt;&gt;"",'Submission Template'!BR52&lt;&gt;""),IF(AND('Submission Template'!T52="yes",'Submission Template'!Y52="yes"),1,0),"")</f>
        <v/>
      </c>
      <c r="BD58" s="190" t="str">
        <f>IF('Submission Template'!BO52&lt;&gt;"",IF('Submission Template'!O52="yes",1,0),"")</f>
        <v/>
      </c>
      <c r="BE58" s="190"/>
      <c r="BF58" s="190" t="str">
        <f>IF('Submission Template'!BQ52&lt;&gt;"",IF('Submission Template'!T52="yes",1,0),"")</f>
        <v/>
      </c>
      <c r="BG58" s="191" t="str">
        <f>IF('Submission Template'!BR52&lt;&gt;"",IF('Submission Template'!Y52="yes",1,0),"")</f>
        <v/>
      </c>
      <c r="BH58" s="22"/>
      <c r="BI58" s="189" t="str">
        <f>IF(AND($AQ$31="Yes",'Submission Template'!T52="yes",'Submission Template'!Y52="yes",'Submission Template'!BQ52&lt;&gt;"",'Submission Template'!BR52&lt;&gt;""),'Submission Template'!BQ52+'Submission Template'!BR52,"")</f>
        <v/>
      </c>
      <c r="BJ58" s="190" t="str">
        <f>IF(AND('Submission Template'!O52="yes",'Submission Template'!BO52&lt;&gt;""),'Submission Template'!BO52,"")</f>
        <v/>
      </c>
      <c r="BK58" s="190"/>
      <c r="BL58" s="190" t="str">
        <f>IF(AND('Submission Template'!T52="yes",'Submission Template'!BQ52&lt;&gt;""),'Submission Template'!BQ52,"")</f>
        <v/>
      </c>
      <c r="BM58" s="191" t="str">
        <f>IF(AND('Submission Template'!Y52="yes",'Submission Template'!BR52&lt;&gt;""),'Submission Template'!BR52,"")</f>
        <v/>
      </c>
      <c r="BN58" s="22"/>
      <c r="BO58" s="22"/>
      <c r="BP58" s="22">
        <f t="shared" si="13"/>
        <v>18</v>
      </c>
      <c r="BQ58" s="24">
        <v>1.74</v>
      </c>
      <c r="BR58" s="22"/>
      <c r="BS58" s="35" t="str">
        <f>IF('Submission Template'!$AU$36=1,IF(AND('Submission Template'!T52="yes",'Submission Template'!Y52="yes",$AE58&gt;1,'Submission Template'!BQ52&lt;&gt;"",'Submission Template'!BR52&lt;&gt;""),IF($D58&lt;&gt;'Submission Template'!P$29,ROUND((($AQ58*$E58)/($D58-'Submission Template'!P$29))^2+1,1),31),""),"")</f>
        <v/>
      </c>
      <c r="BT58" s="35" t="str">
        <f>IF('Submission Template'!$AV$36=1,IF(AND('Submission Template'!O52="yes",$AF58&gt;1,'Submission Template'!BO52&lt;&gt;""),IF($N58&lt;&gt;'Submission Template'!K$26,ROUND((($AR58*$O58)/($N58-'Submission Template'!K$26))^2+1,1),31),""),"")</f>
        <v/>
      </c>
      <c r="BU58" s="35"/>
      <c r="BV58" s="35"/>
      <c r="BW58" s="35"/>
      <c r="BX58" s="48">
        <f t="shared" si="10"/>
        <v>5</v>
      </c>
      <c r="BY58" s="5"/>
      <c r="BZ58" s="5"/>
      <c r="CA58" s="5"/>
      <c r="CB58" s="172">
        <f>IF(AND('Submission Template'!C52="final",'Submission Template'!AB52="yes"),1,0)</f>
        <v>0</v>
      </c>
      <c r="CC58" s="172" t="str">
        <f>IF(AND('Submission Template'!$C52="final",'Submission Template'!$T52="yes",'Submission Template'!$Y52="yes",'Submission Template'!$AB52&lt;&gt;"yes"),$D58,$CC57)</f>
        <v/>
      </c>
      <c r="CD58" s="172" t="str">
        <f>IF(AND('Submission Template'!$C52="final",'Submission Template'!$T52="yes",'Submission Template'!$Y52="yes",'Submission Template'!$AB52&lt;&gt;"yes"),$C58,$CD57)</f>
        <v/>
      </c>
      <c r="CE58" s="172" t="str">
        <f>IF(AND('Submission Template'!$C52="final",'Submission Template'!$O52="yes",'Submission Template'!$AB52&lt;&gt;"yes"),$N58,$CE57)</f>
        <v/>
      </c>
      <c r="CF58" s="172" t="str">
        <f>IF(AND('Submission Template'!$C52="final",'Submission Template'!$O52="yes",'Submission Template'!$AB52&lt;&gt;"yes"),$M58,$CF57)</f>
        <v/>
      </c>
      <c r="CG58" s="164"/>
      <c r="CH58" s="165"/>
      <c r="CI58" s="164"/>
      <c r="CJ58" s="208"/>
      <c r="CK58" s="217"/>
      <c r="CL58" s="218"/>
      <c r="CV58" s="5"/>
      <c r="CW58" s="5"/>
    </row>
    <row r="59" spans="1:101" ht="15" x14ac:dyDescent="0.25">
      <c r="A59" s="9"/>
      <c r="B59" s="240" t="str">
        <f>IF('Submission Template'!$AU$36=1,$AW59,"")</f>
        <v/>
      </c>
      <c r="C59" s="241" t="str">
        <f t="shared" si="0"/>
        <v/>
      </c>
      <c r="D59" s="242" t="str">
        <f>IF('Submission Template'!$AU$36=1,IF(AND('Submission Template'!T53="yes",'Submission Template'!Y53="yes",'Submission Template'!BQ53&lt;&gt;"",'Submission Template'!BR53&lt;&gt;""),IF(AND('Submission Template'!$P$15="yes",$B59&gt;1),ROUND(AVERAGE(BI$41:BI59),2),ROUND(AVERAGE(BI$40:BI59),2)),""),"")</f>
        <v/>
      </c>
      <c r="E59" s="247" t="str">
        <f>IF('Submission Template'!$AU$36=1,IF($AE59&gt;1,IF(AND('Submission Template'!T53&lt;&gt;"no",'Submission Template'!Y53&lt;&gt;"no",'Submission Template'!BQ53&lt;&gt;"",'Submission Template'!BR53&lt;&gt;""), IF(AND('Submission Template'!$P$15="yes",$B59&gt;1), STDEV(BI$41:BI59),STDEV(BI$40:BI59)),""),""),"")</f>
        <v/>
      </c>
      <c r="F59" s="242" t="str">
        <f>IF('Submission Template'!$AU$36=1,IF(AND('Submission Template'!BQ53&lt;&gt;"",'Submission Template'!BR53&lt;&gt;""),G58,""),"")</f>
        <v/>
      </c>
      <c r="G59" s="242" t="str">
        <f>IF(AND('Submission Template'!$AU$36=1,'Submission Template'!$C53&lt;&gt;""),IF(OR($AE59=1,$AE59=0),0,IF('Submission Template'!$C53="initial",$G58,IF(AND('Submission Template'!T53="yes",'Submission Template'!Y53="yes"),MAX(($F59+BI59-('Submission Template'!$P$26+0.25*$E59)),0),$G58))),"")</f>
        <v/>
      </c>
      <c r="H59" s="242" t="str">
        <f t="shared" si="16"/>
        <v/>
      </c>
      <c r="I59" s="244" t="str">
        <f t="shared" si="17"/>
        <v/>
      </c>
      <c r="J59" s="244" t="str">
        <f t="shared" si="18"/>
        <v/>
      </c>
      <c r="K59" s="245" t="str">
        <f>IF(G59&lt;&gt;"",IF($BC59=1,IF(AND(J59&lt;&gt;1,I59=1,D59&lt;='Submission Template'!$P$26),1,0),K58),"")</f>
        <v/>
      </c>
      <c r="L59" s="240" t="str">
        <f>IF('Submission Template'!$AV$36=1,$AX59,"")</f>
        <v/>
      </c>
      <c r="M59" s="241" t="str">
        <f t="shared" si="1"/>
        <v/>
      </c>
      <c r="N59" s="242" t="str">
        <f>IF('Submission Template'!$AV$36=1,IF(AND('Submission Template'!O53="yes",'Submission Template'!BO53&lt;&gt;""),IF(AND('Submission Template'!$P$15="yes",$L59&gt;1),ROUND(AVERAGE(BJ$41:BJ59),2),ROUND(AVERAGE(BJ$40:BJ59),2)),""),"")</f>
        <v/>
      </c>
      <c r="O59" s="242" t="str">
        <f>IF('Submission Template'!$AV$36=1,IF($AF59&gt;1,IF(AND('Submission Template'!O53&lt;&gt;"no",'Submission Template'!BO53&lt;&gt;""),IF(AND('Submission Template'!$P$15="yes",$L59&gt;1),STDEV(BJ$41:BJ59),STDEV(BJ$40:BJ59)),""),""),"")</f>
        <v/>
      </c>
      <c r="P59" s="242" t="str">
        <f>IF('Submission Template'!$AV$36=1,IF('Submission Template'!BO53&lt;&gt;"",Q58,""),"")</f>
        <v/>
      </c>
      <c r="Q59" s="242" t="str">
        <f>IF(AND('Submission Template'!$AV$36=1,'Submission Template'!$C53&lt;&gt;""),IF(OR($AF59=1,$AF59=0),0,IF('Submission Template'!$C53="initial",$Q58,IF('Submission Template'!O53="yes",MAX(($P59+'Submission Template'!BO53-('Submission Template'!K$26+0.25*$O59)),0),$Q58))),"")</f>
        <v/>
      </c>
      <c r="R59" s="242" t="str">
        <f t="shared" si="2"/>
        <v/>
      </c>
      <c r="S59" s="244" t="str">
        <f t="shared" si="3"/>
        <v/>
      </c>
      <c r="T59" s="244" t="str">
        <f t="shared" si="4"/>
        <v/>
      </c>
      <c r="U59" s="245" t="str">
        <f>IF(Q59&lt;&gt;"",IF($BD59=1,IF(AND(T59&lt;&gt;1,S59=1,N59&lt;='Submission Template'!K$26),1,0),U58),"")</f>
        <v/>
      </c>
      <c r="V59" s="235"/>
      <c r="W59" s="246" t="str">
        <f>IF(AND(OR('Submission Template'!BE53="yes",'Submission Template'!O53="yes"),'Submission Template'!AB53="yes"),"Test cannot be invalid AND included in CumSum",IF(OR(AND($Q59&gt;$R59,$N59&lt;&gt;""),AND($G59&gt;H59,$D59&lt;&gt;"")),"Warning:  CumSum statistic exceeds the Action Limit.",""))</f>
        <v/>
      </c>
      <c r="X59" s="233"/>
      <c r="Y59" s="233"/>
      <c r="Z59" s="233"/>
      <c r="AA59" s="234"/>
      <c r="AB59" s="9"/>
      <c r="AC59" s="5"/>
      <c r="AD59" s="5"/>
      <c r="AE59" s="164" t="str">
        <f t="shared" si="11"/>
        <v/>
      </c>
      <c r="AF59" s="208" t="str">
        <f t="shared" si="12"/>
        <v/>
      </c>
      <c r="AG59" s="164"/>
      <c r="AH59" s="208" t="str">
        <f t="shared" si="14"/>
        <v/>
      </c>
      <c r="AI59" s="165" t="str">
        <f t="shared" si="15"/>
        <v/>
      </c>
      <c r="AJ59" s="20"/>
      <c r="AK59" s="275">
        <f>IF(AND('Submission Template'!BQ53&lt;&gt;"",'Submission Template'!BR53&lt;&gt;"",'Submission Template'!P$26&lt;&gt;"",'Submission Template'!T53&lt;&gt;"",'Submission Template'!Y53&lt;&gt;"",$AQ$31="yes"),1,0)</f>
        <v>0</v>
      </c>
      <c r="AL59" s="190">
        <f>IF(AND('Submission Template'!BO53&lt;&gt;"",'Submission Template'!K$26&lt;&gt;"",'Submission Template'!O53&lt;&gt;""),1,0)</f>
        <v>0</v>
      </c>
      <c r="AM59" s="190"/>
      <c r="AN59" s="190"/>
      <c r="AO59" s="191"/>
      <c r="AP59" s="22"/>
      <c r="AQ59" s="196" t="str">
        <f t="shared" si="6"/>
        <v/>
      </c>
      <c r="AR59" s="189" t="str">
        <f t="shared" si="7"/>
        <v/>
      </c>
      <c r="AS59" s="189"/>
      <c r="AT59" s="190" t="str">
        <f t="shared" si="8"/>
        <v/>
      </c>
      <c r="AU59" s="191" t="str">
        <f t="shared" si="9"/>
        <v/>
      </c>
      <c r="AV59" s="22"/>
      <c r="AW59" s="189" t="str">
        <f>IF(AND($AQ$31="Yes",'Submission Template'!$C53&lt;&gt;""),IF(AND('Submission Template'!BQ53&lt;&gt;"",'Submission Template'!BR53&lt;&gt;""),IF(AND('Submission Template'!T53="yes",'Submission Template'!Y53="yes"),AW58+1,AW58),AW58),"")</f>
        <v/>
      </c>
      <c r="AX59" s="190" t="str">
        <f>IF('Submission Template'!$C53&lt;&gt;"",IF('Submission Template'!BO53&lt;&gt;"",IF('Submission Template'!O53="yes",AX58+1,AX58),AX58),"")</f>
        <v/>
      </c>
      <c r="AY59" s="190"/>
      <c r="AZ59" s="190" t="str">
        <f>IF('Submission Template'!$C53&lt;&gt;"",IF('Submission Template'!BQ53&lt;&gt;"",IF('Submission Template'!T53="yes",AZ58+1,AZ58),AZ58),"")</f>
        <v/>
      </c>
      <c r="BA59" s="191" t="str">
        <f>IF('Submission Template'!$C53&lt;&gt;"",IF('Submission Template'!BR53&lt;&gt;"",IF('Submission Template'!Y53="yes",BA58+1,BA58),BA58),"")</f>
        <v/>
      </c>
      <c r="BB59" s="22"/>
      <c r="BC59" s="189" t="str">
        <f>IF(AND($AQ$31="Yes",'Submission Template'!BQ53&lt;&gt;"",'Submission Template'!BR53&lt;&gt;""),IF(AND('Submission Template'!T53="yes",'Submission Template'!Y53="yes"),1,0),"")</f>
        <v/>
      </c>
      <c r="BD59" s="190" t="str">
        <f>IF('Submission Template'!BO53&lt;&gt;"",IF('Submission Template'!O53="yes",1,0),"")</f>
        <v/>
      </c>
      <c r="BE59" s="190"/>
      <c r="BF59" s="190" t="str">
        <f>IF('Submission Template'!BQ53&lt;&gt;"",IF('Submission Template'!T53="yes",1,0),"")</f>
        <v/>
      </c>
      <c r="BG59" s="191" t="str">
        <f>IF('Submission Template'!BR53&lt;&gt;"",IF('Submission Template'!Y53="yes",1,0),"")</f>
        <v/>
      </c>
      <c r="BH59" s="22"/>
      <c r="BI59" s="189" t="str">
        <f>IF(AND($AQ$31="Yes",'Submission Template'!T53="yes",'Submission Template'!Y53="yes",'Submission Template'!BQ53&lt;&gt;"",'Submission Template'!BR53&lt;&gt;""),'Submission Template'!BQ53+'Submission Template'!BR53,"")</f>
        <v/>
      </c>
      <c r="BJ59" s="190" t="str">
        <f>IF(AND('Submission Template'!O53="yes",'Submission Template'!BO53&lt;&gt;""),'Submission Template'!BO53,"")</f>
        <v/>
      </c>
      <c r="BK59" s="190"/>
      <c r="BL59" s="190" t="str">
        <f>IF(AND('Submission Template'!T53="yes",'Submission Template'!BQ53&lt;&gt;""),'Submission Template'!BQ53,"")</f>
        <v/>
      </c>
      <c r="BM59" s="191" t="str">
        <f>IF(AND('Submission Template'!Y53="yes",'Submission Template'!BR53&lt;&gt;""),'Submission Template'!BR53,"")</f>
        <v/>
      </c>
      <c r="BN59" s="22"/>
      <c r="BO59" s="22"/>
      <c r="BP59" s="22">
        <f t="shared" si="13"/>
        <v>19</v>
      </c>
      <c r="BQ59" s="24">
        <v>1.73</v>
      </c>
      <c r="BR59" s="22"/>
      <c r="BS59" s="35" t="str">
        <f>IF('Submission Template'!$AU$36=1,IF(AND('Submission Template'!T53="yes",'Submission Template'!Y53="yes",$AE59&gt;1,'Submission Template'!BQ53&lt;&gt;"",'Submission Template'!BR53&lt;&gt;""),IF($D59&lt;&gt;'Submission Template'!P$29,ROUND((($AQ59*$E59)/($D59-'Submission Template'!P$29))^2+1,1),31),""),"")</f>
        <v/>
      </c>
      <c r="BT59" s="35" t="str">
        <f>IF('Submission Template'!$AV$36=1,IF(AND('Submission Template'!O53="yes",$AF59&gt;1,'Submission Template'!BO53&lt;&gt;""),IF($N59&lt;&gt;'Submission Template'!K$26,ROUND((($AR59*$O59)/($N59-'Submission Template'!K$26))^2+1,1),31),""),"")</f>
        <v/>
      </c>
      <c r="BU59" s="35"/>
      <c r="BV59" s="35"/>
      <c r="BW59" s="35"/>
      <c r="BX59" s="48">
        <f t="shared" si="10"/>
        <v>5</v>
      </c>
      <c r="BY59" s="5"/>
      <c r="BZ59" s="5"/>
      <c r="CA59" s="5"/>
      <c r="CB59" s="172">
        <f>IF(AND('Submission Template'!C53="final",'Submission Template'!AB53="yes"),1,0)</f>
        <v>0</v>
      </c>
      <c r="CC59" s="172" t="str">
        <f>IF(AND('Submission Template'!$C53="final",'Submission Template'!$T53="yes",'Submission Template'!$Y53="yes",'Submission Template'!$AB53&lt;&gt;"yes"),$D59,$CC58)</f>
        <v/>
      </c>
      <c r="CD59" s="172" t="str">
        <f>IF(AND('Submission Template'!$C53="final",'Submission Template'!$T53="yes",'Submission Template'!$Y53="yes",'Submission Template'!$AB53&lt;&gt;"yes"),$C59,$CD58)</f>
        <v/>
      </c>
      <c r="CE59" s="172" t="str">
        <f>IF(AND('Submission Template'!$C53="final",'Submission Template'!$O53="yes",'Submission Template'!$AB53&lt;&gt;"yes"),$N59,$CE58)</f>
        <v/>
      </c>
      <c r="CF59" s="172" t="str">
        <f>IF(AND('Submission Template'!$C53="final",'Submission Template'!$O53="yes",'Submission Template'!$AB53&lt;&gt;"yes"),$M59,$CF58)</f>
        <v/>
      </c>
      <c r="CG59" s="164"/>
      <c r="CH59" s="165"/>
      <c r="CI59" s="164"/>
      <c r="CJ59" s="208"/>
      <c r="CK59" s="217"/>
      <c r="CL59" s="218"/>
      <c r="CV59" s="5"/>
      <c r="CW59" s="5"/>
    </row>
    <row r="60" spans="1:101" ht="15" x14ac:dyDescent="0.25">
      <c r="A60" s="9"/>
      <c r="B60" s="240" t="str">
        <f>IF('Submission Template'!$AU$36=1,$AW60,"")</f>
        <v/>
      </c>
      <c r="C60" s="241" t="str">
        <f t="shared" si="0"/>
        <v/>
      </c>
      <c r="D60" s="242" t="str">
        <f>IF('Submission Template'!$AU$36=1,IF(AND('Submission Template'!T54="yes",'Submission Template'!Y54="yes",'Submission Template'!BQ54&lt;&gt;"",'Submission Template'!BR54&lt;&gt;""),IF(AND('Submission Template'!$P$15="yes",$B60&gt;1),ROUND(AVERAGE(BI$41:BI60),2),ROUND(AVERAGE(BI$40:BI60),2)),""),"")</f>
        <v/>
      </c>
      <c r="E60" s="247" t="str">
        <f>IF('Submission Template'!$AU$36=1,IF($AE60&gt;1,IF(AND('Submission Template'!T54&lt;&gt;"no",'Submission Template'!Y54&lt;&gt;"no",'Submission Template'!BQ54&lt;&gt;"",'Submission Template'!BR54&lt;&gt;""), IF(AND('Submission Template'!$P$15="yes",$B60&gt;1), STDEV(BI$41:BI60),STDEV(BI$40:BI60)),""),""),"")</f>
        <v/>
      </c>
      <c r="F60" s="242" t="str">
        <f>IF('Submission Template'!$AU$36=1,IF(AND('Submission Template'!BQ54&lt;&gt;"",'Submission Template'!BR54&lt;&gt;""),G59,""),"")</f>
        <v/>
      </c>
      <c r="G60" s="242" t="str">
        <f>IF(AND('Submission Template'!$AU$36=1,'Submission Template'!$C54&lt;&gt;""),IF(OR($AE60=1,$AE60=0),0,IF('Submission Template'!$C54="initial",$G59,IF(AND('Submission Template'!T54="yes",'Submission Template'!Y54="yes"),MAX(($F60+BI60-('Submission Template'!$P$26+0.25*$E60)),0),$G59))),"")</f>
        <v/>
      </c>
      <c r="H60" s="242" t="str">
        <f t="shared" si="16"/>
        <v/>
      </c>
      <c r="I60" s="244" t="str">
        <f t="shared" si="17"/>
        <v/>
      </c>
      <c r="J60" s="244" t="str">
        <f t="shared" si="18"/>
        <v/>
      </c>
      <c r="K60" s="245" t="str">
        <f>IF(G60&lt;&gt;"",IF($BC60=1,IF(AND(J60&lt;&gt;1,I60=1,D60&lt;='Submission Template'!$P$26),1,0),K59),"")</f>
        <v/>
      </c>
      <c r="L60" s="240" t="str">
        <f>IF('Submission Template'!$AV$36=1,$AX60,"")</f>
        <v/>
      </c>
      <c r="M60" s="241" t="str">
        <f t="shared" si="1"/>
        <v/>
      </c>
      <c r="N60" s="242" t="str">
        <f>IF('Submission Template'!$AV$36=1,IF(AND('Submission Template'!O54="yes",'Submission Template'!BO54&lt;&gt;""),IF(AND('Submission Template'!$P$15="yes",$L60&gt;1),ROUND(AVERAGE(BJ$41:BJ60),2),ROUND(AVERAGE(BJ$40:BJ60),2)),""),"")</f>
        <v/>
      </c>
      <c r="O60" s="242" t="str">
        <f>IF('Submission Template'!$AV$36=1,IF($AF60&gt;1,IF(AND('Submission Template'!O54&lt;&gt;"no",'Submission Template'!BO54&lt;&gt;""),IF(AND('Submission Template'!$P$15="yes",$L60&gt;1),STDEV(BJ$41:BJ60),STDEV(BJ$40:BJ60)),""),""),"")</f>
        <v/>
      </c>
      <c r="P60" s="242" t="str">
        <f>IF('Submission Template'!$AV$36=1,IF('Submission Template'!BO54&lt;&gt;"",Q59,""),"")</f>
        <v/>
      </c>
      <c r="Q60" s="242" t="str">
        <f>IF(AND('Submission Template'!$AV$36=1,'Submission Template'!$C54&lt;&gt;""),IF(OR($AF60=1,$AF60=0),0,IF('Submission Template'!$C54="initial",$Q59,IF('Submission Template'!O54="yes",MAX(($P60+'Submission Template'!BO54-('Submission Template'!K$26+0.25*$O60)),0),$Q59))),"")</f>
        <v/>
      </c>
      <c r="R60" s="242" t="str">
        <f t="shared" si="2"/>
        <v/>
      </c>
      <c r="S60" s="244" t="str">
        <f t="shared" si="3"/>
        <v/>
      </c>
      <c r="T60" s="244" t="str">
        <f t="shared" si="4"/>
        <v/>
      </c>
      <c r="U60" s="245" t="str">
        <f>IF(Q60&lt;&gt;"",IF($BD60=1,IF(AND(T60&lt;&gt;1,S60=1,N60&lt;='Submission Template'!K$26),1,0),U59),"")</f>
        <v/>
      </c>
      <c r="V60" s="235"/>
      <c r="W60" s="246" t="str">
        <f>IF(AND(OR('Submission Template'!BE54="yes",'Submission Template'!O54="yes"),'Submission Template'!AB54="yes"),"Test cannot be invalid AND included in CumSum",IF(OR(AND($Q60&gt;$R60,$N60&lt;&gt;""),AND($G60&gt;H60,$D60&lt;&gt;"")),"Warning:  CumSum statistic exceeds the Action Limit.",""))</f>
        <v/>
      </c>
      <c r="X60" s="233"/>
      <c r="Y60" s="233"/>
      <c r="Z60" s="233"/>
      <c r="AA60" s="234"/>
      <c r="AB60" s="9"/>
      <c r="AC60" s="5"/>
      <c r="AD60" s="5"/>
      <c r="AE60" s="164" t="str">
        <f t="shared" si="11"/>
        <v/>
      </c>
      <c r="AF60" s="208" t="str">
        <f t="shared" si="12"/>
        <v/>
      </c>
      <c r="AG60" s="164"/>
      <c r="AH60" s="208" t="str">
        <f t="shared" si="14"/>
        <v/>
      </c>
      <c r="AI60" s="165" t="str">
        <f t="shared" si="15"/>
        <v/>
      </c>
      <c r="AJ60" s="20"/>
      <c r="AK60" s="275">
        <f>IF(AND('Submission Template'!BQ54&lt;&gt;"",'Submission Template'!BR54&lt;&gt;"",'Submission Template'!P$26&lt;&gt;"",'Submission Template'!T54&lt;&gt;"",'Submission Template'!Y54&lt;&gt;"",$AQ$31="yes"),1,0)</f>
        <v>0</v>
      </c>
      <c r="AL60" s="190">
        <f>IF(AND('Submission Template'!BO54&lt;&gt;"",'Submission Template'!K$26&lt;&gt;"",'Submission Template'!O54&lt;&gt;""),1,0)</f>
        <v>0</v>
      </c>
      <c r="AM60" s="190"/>
      <c r="AN60" s="190"/>
      <c r="AO60" s="191"/>
      <c r="AP60" s="22"/>
      <c r="AQ60" s="196" t="str">
        <f t="shared" si="6"/>
        <v/>
      </c>
      <c r="AR60" s="189" t="str">
        <f t="shared" si="7"/>
        <v/>
      </c>
      <c r="AS60" s="189"/>
      <c r="AT60" s="190" t="str">
        <f t="shared" si="8"/>
        <v/>
      </c>
      <c r="AU60" s="191" t="str">
        <f t="shared" si="9"/>
        <v/>
      </c>
      <c r="AV60" s="22"/>
      <c r="AW60" s="189" t="str">
        <f>IF(AND($AQ$31="Yes",'Submission Template'!$C54&lt;&gt;""),IF(AND('Submission Template'!BQ54&lt;&gt;"",'Submission Template'!BR54&lt;&gt;""),IF(AND('Submission Template'!T54="yes",'Submission Template'!Y54="yes"),AW59+1,AW59),AW59),"")</f>
        <v/>
      </c>
      <c r="AX60" s="190" t="str">
        <f>IF('Submission Template'!$C54&lt;&gt;"",IF('Submission Template'!BO54&lt;&gt;"",IF('Submission Template'!O54="yes",AX59+1,AX59),AX59),"")</f>
        <v/>
      </c>
      <c r="AY60" s="190"/>
      <c r="AZ60" s="190" t="str">
        <f>IF('Submission Template'!$C54&lt;&gt;"",IF('Submission Template'!BQ54&lt;&gt;"",IF('Submission Template'!T54="yes",AZ59+1,AZ59),AZ59),"")</f>
        <v/>
      </c>
      <c r="BA60" s="191" t="str">
        <f>IF('Submission Template'!$C54&lt;&gt;"",IF('Submission Template'!BR54&lt;&gt;"",IF('Submission Template'!Y54="yes",BA59+1,BA59),BA59),"")</f>
        <v/>
      </c>
      <c r="BB60" s="22"/>
      <c r="BC60" s="189" t="str">
        <f>IF(AND($AQ$31="Yes",'Submission Template'!BQ54&lt;&gt;"",'Submission Template'!BR54&lt;&gt;""),IF(AND('Submission Template'!T54="yes",'Submission Template'!Y54="yes"),1,0),"")</f>
        <v/>
      </c>
      <c r="BD60" s="190" t="str">
        <f>IF('Submission Template'!BO54&lt;&gt;"",IF('Submission Template'!O54="yes",1,0),"")</f>
        <v/>
      </c>
      <c r="BE60" s="190"/>
      <c r="BF60" s="190" t="str">
        <f>IF('Submission Template'!BQ54&lt;&gt;"",IF('Submission Template'!T54="yes",1,0),"")</f>
        <v/>
      </c>
      <c r="BG60" s="191" t="str">
        <f>IF('Submission Template'!BR54&lt;&gt;"",IF('Submission Template'!Y54="yes",1,0),"")</f>
        <v/>
      </c>
      <c r="BH60" s="22"/>
      <c r="BI60" s="189" t="str">
        <f>IF(AND($AQ$31="Yes",'Submission Template'!T54="yes",'Submission Template'!Y54="yes",'Submission Template'!BQ54&lt;&gt;"",'Submission Template'!BR54&lt;&gt;""),'Submission Template'!BQ54+'Submission Template'!BR54,"")</f>
        <v/>
      </c>
      <c r="BJ60" s="190" t="str">
        <f>IF(AND('Submission Template'!O54="yes",'Submission Template'!BO54&lt;&gt;""),'Submission Template'!BO54,"")</f>
        <v/>
      </c>
      <c r="BK60" s="190"/>
      <c r="BL60" s="190" t="str">
        <f>IF(AND('Submission Template'!T54="yes",'Submission Template'!BQ54&lt;&gt;""),'Submission Template'!BQ54,"")</f>
        <v/>
      </c>
      <c r="BM60" s="191" t="str">
        <f>IF(AND('Submission Template'!Y54="yes",'Submission Template'!BR54&lt;&gt;""),'Submission Template'!BR54,"")</f>
        <v/>
      </c>
      <c r="BN60" s="22"/>
      <c r="BO60" s="22"/>
      <c r="BP60" s="22">
        <f t="shared" si="13"/>
        <v>20</v>
      </c>
      <c r="BQ60" s="24">
        <v>1.73</v>
      </c>
      <c r="BR60" s="22"/>
      <c r="BS60" s="35" t="str">
        <f>IF('Submission Template'!$AU$36=1,IF(AND('Submission Template'!T54="yes",'Submission Template'!Y54="yes",$AE60&gt;1,'Submission Template'!BQ54&lt;&gt;"",'Submission Template'!BR54&lt;&gt;""),IF($D60&lt;&gt;'Submission Template'!P$29,ROUND((($AQ60*$E60)/($D60-'Submission Template'!P$29))^2+1,1),31),""),"")</f>
        <v/>
      </c>
      <c r="BT60" s="35" t="str">
        <f>IF('Submission Template'!$AV$36=1,IF(AND('Submission Template'!O54="yes",$AF60&gt;1,'Submission Template'!BO54&lt;&gt;""),IF($N60&lt;&gt;'Submission Template'!K$26,ROUND((($AR60*$O60)/($N60-'Submission Template'!K$26))^2+1,1),31),""),"")</f>
        <v/>
      </c>
      <c r="BU60" s="35"/>
      <c r="BV60" s="35"/>
      <c r="BW60" s="35"/>
      <c r="BX60" s="48">
        <f t="shared" si="10"/>
        <v>5</v>
      </c>
      <c r="BY60" s="5"/>
      <c r="BZ60" s="5"/>
      <c r="CA60" s="5"/>
      <c r="CB60" s="172">
        <f>IF(AND('Submission Template'!C54="final",'Submission Template'!AB54="yes"),1,0)</f>
        <v>0</v>
      </c>
      <c r="CC60" s="172" t="str">
        <f>IF(AND('Submission Template'!$C54="final",'Submission Template'!$T54="yes",'Submission Template'!$Y54="yes",'Submission Template'!$AB54&lt;&gt;"yes"),$D60,$CC59)</f>
        <v/>
      </c>
      <c r="CD60" s="172" t="str">
        <f>IF(AND('Submission Template'!$C54="final",'Submission Template'!$T54="yes",'Submission Template'!$Y54="yes",'Submission Template'!$AB54&lt;&gt;"yes"),$C60,$CD59)</f>
        <v/>
      </c>
      <c r="CE60" s="172" t="str">
        <f>IF(AND('Submission Template'!$C54="final",'Submission Template'!$O54="yes",'Submission Template'!$AB54&lt;&gt;"yes"),$N60,$CE59)</f>
        <v/>
      </c>
      <c r="CF60" s="172" t="str">
        <f>IF(AND('Submission Template'!$C54="final",'Submission Template'!$O54="yes",'Submission Template'!$AB54&lt;&gt;"yes"),$M60,$CF59)</f>
        <v/>
      </c>
      <c r="CG60" s="164"/>
      <c r="CH60" s="165"/>
      <c r="CI60" s="164"/>
      <c r="CJ60" s="208"/>
      <c r="CK60" s="217"/>
      <c r="CL60" s="218"/>
      <c r="CV60" s="5"/>
      <c r="CW60" s="5"/>
    </row>
    <row r="61" spans="1:101" ht="15" x14ac:dyDescent="0.25">
      <c r="A61" s="9"/>
      <c r="B61" s="240" t="str">
        <f>IF('Submission Template'!$AU$36=1,$AW61,"")</f>
        <v/>
      </c>
      <c r="C61" s="241" t="str">
        <f t="shared" si="0"/>
        <v/>
      </c>
      <c r="D61" s="242" t="str">
        <f>IF('Submission Template'!$AU$36=1,IF(AND('Submission Template'!T55="yes",'Submission Template'!Y55="yes",'Submission Template'!BQ55&lt;&gt;"",'Submission Template'!BR55&lt;&gt;""),IF(AND('Submission Template'!$P$15="yes",$B61&gt;1),ROUND(AVERAGE(BI$41:BI61),2),ROUND(AVERAGE(BI$40:BI61),2)),""),"")</f>
        <v/>
      </c>
      <c r="E61" s="247" t="str">
        <f>IF('Submission Template'!$AU$36=1,IF($AE61&gt;1,IF(AND('Submission Template'!T55&lt;&gt;"no",'Submission Template'!Y55&lt;&gt;"no",'Submission Template'!BQ55&lt;&gt;"",'Submission Template'!BR55&lt;&gt;""), IF(AND('Submission Template'!$P$15="yes",$B61&gt;1), STDEV(BI$41:BI61),STDEV(BI$40:BI61)),""),""),"")</f>
        <v/>
      </c>
      <c r="F61" s="242" t="str">
        <f>IF('Submission Template'!$AU$36=1,IF(AND('Submission Template'!BQ55&lt;&gt;"",'Submission Template'!BR55&lt;&gt;""),G60,""),"")</f>
        <v/>
      </c>
      <c r="G61" s="242" t="str">
        <f>IF(AND('Submission Template'!$AU$36=1,'Submission Template'!$C55&lt;&gt;""),IF(OR($AE61=1,$AE61=0),0,IF('Submission Template'!$C55="initial",$G60,IF(AND('Submission Template'!T55="yes",'Submission Template'!Y55="yes"),MAX(($F61+BI61-('Submission Template'!$P$26+0.25*$E61)),0),$G60))),"")</f>
        <v/>
      </c>
      <c r="H61" s="242" t="str">
        <f t="shared" si="16"/>
        <v/>
      </c>
      <c r="I61" s="244" t="str">
        <f t="shared" si="17"/>
        <v/>
      </c>
      <c r="J61" s="244" t="str">
        <f t="shared" si="18"/>
        <v/>
      </c>
      <c r="K61" s="245" t="str">
        <f>IF(G61&lt;&gt;"",IF($BC61=1,IF(AND(J61&lt;&gt;1,I61=1,D61&lt;='Submission Template'!$P$26),1,0),K60),"")</f>
        <v/>
      </c>
      <c r="L61" s="240" t="str">
        <f>IF('Submission Template'!$AV$36=1,$AX61,"")</f>
        <v/>
      </c>
      <c r="M61" s="241" t="str">
        <f t="shared" si="1"/>
        <v/>
      </c>
      <c r="N61" s="242" t="str">
        <f>IF('Submission Template'!$AV$36=1,IF(AND('Submission Template'!O55="yes",'Submission Template'!BO55&lt;&gt;""),IF(AND('Submission Template'!$P$15="yes",$L61&gt;1),ROUND(AVERAGE(BJ$41:BJ61),2),ROUND(AVERAGE(BJ$40:BJ61),2)),""),"")</f>
        <v/>
      </c>
      <c r="O61" s="242" t="str">
        <f>IF('Submission Template'!$AV$36=1,IF($AF61&gt;1,IF(AND('Submission Template'!O55&lt;&gt;"no",'Submission Template'!BO55&lt;&gt;""),IF(AND('Submission Template'!$P$15="yes",$L61&gt;1),STDEV(BJ$41:BJ61),STDEV(BJ$40:BJ61)),""),""),"")</f>
        <v/>
      </c>
      <c r="P61" s="242" t="str">
        <f>IF('Submission Template'!$AV$36=1,IF('Submission Template'!BO55&lt;&gt;"",Q60,""),"")</f>
        <v/>
      </c>
      <c r="Q61" s="242" t="str">
        <f>IF(AND('Submission Template'!$AV$36=1,'Submission Template'!$C55&lt;&gt;""),IF(OR($AF61=1,$AF61=0),0,IF('Submission Template'!$C55="initial",$Q60,IF('Submission Template'!O55="yes",MAX(($P61+'Submission Template'!BO55-('Submission Template'!K$26+0.25*$O61)),0),$Q60))),"")</f>
        <v/>
      </c>
      <c r="R61" s="242" t="str">
        <f t="shared" si="2"/>
        <v/>
      </c>
      <c r="S61" s="244" t="str">
        <f t="shared" si="3"/>
        <v/>
      </c>
      <c r="T61" s="244" t="str">
        <f t="shared" si="4"/>
        <v/>
      </c>
      <c r="U61" s="245" t="str">
        <f>IF(Q61&lt;&gt;"",IF($BD61=1,IF(AND(T61&lt;&gt;1,S61=1,N61&lt;='Submission Template'!K$26),1,0),U60),"")</f>
        <v/>
      </c>
      <c r="V61" s="235"/>
      <c r="W61" s="246" t="str">
        <f>IF(AND(OR('Submission Template'!BE55="yes",'Submission Template'!O55="yes"),'Submission Template'!AB55="yes"),"Test cannot be invalid AND included in CumSum",IF(OR(AND($Q61&gt;$R61,$N61&lt;&gt;""),AND($G61&gt;H61,$D61&lt;&gt;"")),"Warning:  CumSum statistic exceeds the Action Limit.",""))</f>
        <v/>
      </c>
      <c r="X61" s="233"/>
      <c r="Y61" s="233"/>
      <c r="Z61" s="233"/>
      <c r="AA61" s="234"/>
      <c r="AB61" s="9"/>
      <c r="AC61" s="5"/>
      <c r="AD61" s="5"/>
      <c r="AE61" s="164" t="str">
        <f t="shared" si="11"/>
        <v/>
      </c>
      <c r="AF61" s="208" t="str">
        <f t="shared" si="12"/>
        <v/>
      </c>
      <c r="AG61" s="164"/>
      <c r="AH61" s="208" t="str">
        <f t="shared" si="14"/>
        <v/>
      </c>
      <c r="AI61" s="165" t="str">
        <f t="shared" si="15"/>
        <v/>
      </c>
      <c r="AJ61" s="20"/>
      <c r="AK61" s="275">
        <f>IF(AND('Submission Template'!BQ55&lt;&gt;"",'Submission Template'!BR55&lt;&gt;"",'Submission Template'!P$26&lt;&gt;"",'Submission Template'!T55&lt;&gt;"",'Submission Template'!Y55&lt;&gt;"",$AQ$31="yes"),1,0)</f>
        <v>0</v>
      </c>
      <c r="AL61" s="190">
        <f>IF(AND('Submission Template'!BO55&lt;&gt;"",'Submission Template'!K$26&lt;&gt;"",'Submission Template'!O55&lt;&gt;""),1,0)</f>
        <v>0</v>
      </c>
      <c r="AM61" s="190"/>
      <c r="AN61" s="190"/>
      <c r="AO61" s="191"/>
      <c r="AP61" s="22"/>
      <c r="AQ61" s="196" t="str">
        <f t="shared" si="6"/>
        <v/>
      </c>
      <c r="AR61" s="189" t="str">
        <f t="shared" si="7"/>
        <v/>
      </c>
      <c r="AS61" s="189"/>
      <c r="AT61" s="190" t="str">
        <f t="shared" si="8"/>
        <v/>
      </c>
      <c r="AU61" s="191" t="str">
        <f t="shared" si="9"/>
        <v/>
      </c>
      <c r="AV61" s="22"/>
      <c r="AW61" s="189" t="str">
        <f>IF(AND($AQ$31="Yes",'Submission Template'!$C55&lt;&gt;""),IF(AND('Submission Template'!BQ55&lt;&gt;"",'Submission Template'!BR55&lt;&gt;""),IF(AND('Submission Template'!T55="yes",'Submission Template'!Y55="yes"),AW60+1,AW60),AW60),"")</f>
        <v/>
      </c>
      <c r="AX61" s="190" t="str">
        <f>IF('Submission Template'!$C55&lt;&gt;"",IF('Submission Template'!BO55&lt;&gt;"",IF('Submission Template'!O55="yes",AX60+1,AX60),AX60),"")</f>
        <v/>
      </c>
      <c r="AY61" s="190"/>
      <c r="AZ61" s="190" t="str">
        <f>IF('Submission Template'!$C55&lt;&gt;"",IF('Submission Template'!BQ55&lt;&gt;"",IF('Submission Template'!T55="yes",AZ60+1,AZ60),AZ60),"")</f>
        <v/>
      </c>
      <c r="BA61" s="191" t="str">
        <f>IF('Submission Template'!$C55&lt;&gt;"",IF('Submission Template'!BR55&lt;&gt;"",IF('Submission Template'!Y55="yes",BA60+1,BA60),BA60),"")</f>
        <v/>
      </c>
      <c r="BB61" s="22"/>
      <c r="BC61" s="189" t="str">
        <f>IF(AND($AQ$31="Yes",'Submission Template'!BQ55&lt;&gt;"",'Submission Template'!BR55&lt;&gt;""),IF(AND('Submission Template'!T55="yes",'Submission Template'!Y55="yes"),1,0),"")</f>
        <v/>
      </c>
      <c r="BD61" s="190" t="str">
        <f>IF('Submission Template'!BO55&lt;&gt;"",IF('Submission Template'!O55="yes",1,0),"")</f>
        <v/>
      </c>
      <c r="BE61" s="190"/>
      <c r="BF61" s="190" t="str">
        <f>IF('Submission Template'!BQ55&lt;&gt;"",IF('Submission Template'!T55="yes",1,0),"")</f>
        <v/>
      </c>
      <c r="BG61" s="191" t="str">
        <f>IF('Submission Template'!BR55&lt;&gt;"",IF('Submission Template'!Y55="yes",1,0),"")</f>
        <v/>
      </c>
      <c r="BH61" s="22"/>
      <c r="BI61" s="189" t="str">
        <f>IF(AND($AQ$31="Yes",'Submission Template'!T55="yes",'Submission Template'!Y55="yes",'Submission Template'!BQ55&lt;&gt;"",'Submission Template'!BR55&lt;&gt;""),'Submission Template'!BQ55+'Submission Template'!BR55,"")</f>
        <v/>
      </c>
      <c r="BJ61" s="190" t="str">
        <f>IF(AND('Submission Template'!O55="yes",'Submission Template'!BO55&lt;&gt;""),'Submission Template'!BO55,"")</f>
        <v/>
      </c>
      <c r="BK61" s="190"/>
      <c r="BL61" s="190" t="str">
        <f>IF(AND('Submission Template'!T55="yes",'Submission Template'!BQ55&lt;&gt;""),'Submission Template'!BQ55,"")</f>
        <v/>
      </c>
      <c r="BM61" s="191" t="str">
        <f>IF(AND('Submission Template'!Y55="yes",'Submission Template'!BR55&lt;&gt;""),'Submission Template'!BR55,"")</f>
        <v/>
      </c>
      <c r="BN61" s="22"/>
      <c r="BO61" s="22"/>
      <c r="BP61" s="22">
        <f t="shared" si="13"/>
        <v>21</v>
      </c>
      <c r="BQ61" s="24">
        <v>1.72</v>
      </c>
      <c r="BR61" s="22"/>
      <c r="BS61" s="35" t="str">
        <f>IF('Submission Template'!$AU$36=1,IF(AND('Submission Template'!T55="yes",'Submission Template'!Y55="yes",$AE61&gt;1,'Submission Template'!BQ55&lt;&gt;"",'Submission Template'!BR55&lt;&gt;""),IF($D61&lt;&gt;'Submission Template'!P$29,ROUND((($AQ61*$E61)/($D61-'Submission Template'!P$29))^2+1,1),31),""),"")</f>
        <v/>
      </c>
      <c r="BT61" s="35" t="str">
        <f>IF('Submission Template'!$AV$36=1,IF(AND('Submission Template'!O55="yes",$AF61&gt;1,'Submission Template'!BO55&lt;&gt;""),IF($N61&lt;&gt;'Submission Template'!K$26,ROUND((($AR61*$O61)/($N61-'Submission Template'!K$26))^2+1,1),31),""),"")</f>
        <v/>
      </c>
      <c r="BU61" s="35"/>
      <c r="BV61" s="35"/>
      <c r="BW61" s="35"/>
      <c r="BX61" s="48">
        <f t="shared" si="10"/>
        <v>5</v>
      </c>
      <c r="BY61" s="5"/>
      <c r="BZ61" s="5"/>
      <c r="CA61" s="5"/>
      <c r="CB61" s="172">
        <f>IF(AND('Submission Template'!C55="final",'Submission Template'!AB55="yes"),1,0)</f>
        <v>0</v>
      </c>
      <c r="CC61" s="172" t="str">
        <f>IF(AND('Submission Template'!$C55="final",'Submission Template'!$T55="yes",'Submission Template'!$Y55="yes",'Submission Template'!$AB55&lt;&gt;"yes"),$D61,$CC60)</f>
        <v/>
      </c>
      <c r="CD61" s="172" t="str">
        <f>IF(AND('Submission Template'!$C55="final",'Submission Template'!$T55="yes",'Submission Template'!$Y55="yes",'Submission Template'!$AB55&lt;&gt;"yes"),$C61,$CD60)</f>
        <v/>
      </c>
      <c r="CE61" s="172" t="str">
        <f>IF(AND('Submission Template'!$C55="final",'Submission Template'!$O55="yes",'Submission Template'!$AB55&lt;&gt;"yes"),$N61,$CE60)</f>
        <v/>
      </c>
      <c r="CF61" s="172" t="str">
        <f>IF(AND('Submission Template'!$C55="final",'Submission Template'!$O55="yes",'Submission Template'!$AB55&lt;&gt;"yes"),$M61,$CF60)</f>
        <v/>
      </c>
      <c r="CG61" s="164"/>
      <c r="CH61" s="165"/>
      <c r="CI61" s="164"/>
      <c r="CJ61" s="208"/>
      <c r="CK61" s="217"/>
      <c r="CL61" s="218"/>
      <c r="CV61" s="5"/>
      <c r="CW61" s="5"/>
    </row>
    <row r="62" spans="1:101" ht="15" x14ac:dyDescent="0.25">
      <c r="A62" s="9"/>
      <c r="B62" s="240" t="str">
        <f>IF('Submission Template'!$AU$36=1,$AW62,"")</f>
        <v/>
      </c>
      <c r="C62" s="241" t="str">
        <f t="shared" si="0"/>
        <v/>
      </c>
      <c r="D62" s="242" t="str">
        <f>IF('Submission Template'!$AU$36=1,IF(AND('Submission Template'!T56="yes",'Submission Template'!Y56="yes",'Submission Template'!BQ56&lt;&gt;"",'Submission Template'!BR56&lt;&gt;""),IF(AND('Submission Template'!$P$15="yes",$B62&gt;1),ROUND(AVERAGE(BI$41:BI62),2),ROUND(AVERAGE(BI$40:BI62),2)),""),"")</f>
        <v/>
      </c>
      <c r="E62" s="247" t="str">
        <f>IF('Submission Template'!$AU$36=1,IF($AE62&gt;1,IF(AND('Submission Template'!T56&lt;&gt;"no",'Submission Template'!Y56&lt;&gt;"no",'Submission Template'!BQ56&lt;&gt;"",'Submission Template'!BR56&lt;&gt;""), IF(AND('Submission Template'!$P$15="yes",$B62&gt;1), STDEV(BI$41:BI62),STDEV(BI$40:BI62)),""),""),"")</f>
        <v/>
      </c>
      <c r="F62" s="242" t="str">
        <f>IF('Submission Template'!$AU$36=1,IF(AND('Submission Template'!BQ56&lt;&gt;"",'Submission Template'!BR56&lt;&gt;""),G61,""),"")</f>
        <v/>
      </c>
      <c r="G62" s="242" t="str">
        <f>IF(AND('Submission Template'!$AU$36=1,'Submission Template'!$C56&lt;&gt;""),IF(OR($AE62=1,$AE62=0),0,IF('Submission Template'!$C56="initial",$G61,IF(AND('Submission Template'!T56="yes",'Submission Template'!Y56="yes"),MAX(($F62+BI62-('Submission Template'!$P$26+0.25*$E62)),0),$G61))),"")</f>
        <v/>
      </c>
      <c r="H62" s="242" t="str">
        <f t="shared" si="16"/>
        <v/>
      </c>
      <c r="I62" s="244" t="str">
        <f t="shared" si="17"/>
        <v/>
      </c>
      <c r="J62" s="244" t="str">
        <f t="shared" si="18"/>
        <v/>
      </c>
      <c r="K62" s="245" t="str">
        <f>IF(G62&lt;&gt;"",IF($BC62=1,IF(AND(J62&lt;&gt;1,I62=1,D62&lt;='Submission Template'!$P$26),1,0),K61),"")</f>
        <v/>
      </c>
      <c r="L62" s="240" t="str">
        <f>IF('Submission Template'!$AV$36=1,$AX62,"")</f>
        <v/>
      </c>
      <c r="M62" s="241" t="str">
        <f t="shared" si="1"/>
        <v/>
      </c>
      <c r="N62" s="242" t="str">
        <f>IF('Submission Template'!$AV$36=1,IF(AND('Submission Template'!O56="yes",'Submission Template'!BO56&lt;&gt;""),IF(AND('Submission Template'!$P$15="yes",$L62&gt;1),ROUND(AVERAGE(BJ$41:BJ62),2),ROUND(AVERAGE(BJ$40:BJ62),2)),""),"")</f>
        <v/>
      </c>
      <c r="O62" s="242" t="str">
        <f>IF('Submission Template'!$AV$36=1,IF($AF62&gt;1,IF(AND('Submission Template'!O56&lt;&gt;"no",'Submission Template'!BO56&lt;&gt;""),IF(AND('Submission Template'!$P$15="yes",$L62&gt;1),STDEV(BJ$41:BJ62),STDEV(BJ$40:BJ62)),""),""),"")</f>
        <v/>
      </c>
      <c r="P62" s="242" t="str">
        <f>IF('Submission Template'!$AV$36=1,IF('Submission Template'!BO56&lt;&gt;"",Q61,""),"")</f>
        <v/>
      </c>
      <c r="Q62" s="242" t="str">
        <f>IF(AND('Submission Template'!$AV$36=1,'Submission Template'!$C56&lt;&gt;""),IF(OR($AF62=1,$AF62=0),0,IF('Submission Template'!$C56="initial",$Q61,IF('Submission Template'!O56="yes",MAX(($P62+'Submission Template'!BO56-('Submission Template'!K$26+0.25*$O62)),0),$Q61))),"")</f>
        <v/>
      </c>
      <c r="R62" s="242" t="str">
        <f t="shared" si="2"/>
        <v/>
      </c>
      <c r="S62" s="244" t="str">
        <f t="shared" si="3"/>
        <v/>
      </c>
      <c r="T62" s="244" t="str">
        <f t="shared" si="4"/>
        <v/>
      </c>
      <c r="U62" s="245" t="str">
        <f>IF(Q62&lt;&gt;"",IF($BD62=1,IF(AND(T62&lt;&gt;1,S62=1,N62&lt;='Submission Template'!K$26),1,0),U61),"")</f>
        <v/>
      </c>
      <c r="V62" s="235"/>
      <c r="W62" s="246" t="str">
        <f>IF(AND(OR('Submission Template'!BE56="yes",'Submission Template'!O56="yes"),'Submission Template'!AB56="yes"),"Test cannot be invalid AND included in CumSum",IF(OR(AND($Q62&gt;$R62,$N62&lt;&gt;""),AND($G62&gt;H62,$D62&lt;&gt;"")),"Warning:  CumSum statistic exceeds the Action Limit.",""))</f>
        <v/>
      </c>
      <c r="X62" s="233"/>
      <c r="Y62" s="233"/>
      <c r="Z62" s="233"/>
      <c r="AA62" s="234"/>
      <c r="AB62" s="9"/>
      <c r="AC62" s="5"/>
      <c r="AD62" s="5"/>
      <c r="AE62" s="164" t="str">
        <f t="shared" si="11"/>
        <v/>
      </c>
      <c r="AF62" s="208" t="str">
        <f t="shared" si="12"/>
        <v/>
      </c>
      <c r="AG62" s="164"/>
      <c r="AH62" s="208" t="str">
        <f t="shared" si="14"/>
        <v/>
      </c>
      <c r="AI62" s="165" t="str">
        <f t="shared" si="15"/>
        <v/>
      </c>
      <c r="AJ62" s="20"/>
      <c r="AK62" s="275">
        <f>IF(AND('Submission Template'!BQ56&lt;&gt;"",'Submission Template'!BR56&lt;&gt;"",'Submission Template'!P$26&lt;&gt;"",'Submission Template'!T56&lt;&gt;"",'Submission Template'!Y56&lt;&gt;"",$AQ$31="yes"),1,0)</f>
        <v>0</v>
      </c>
      <c r="AL62" s="190">
        <f>IF(AND('Submission Template'!BO56&lt;&gt;"",'Submission Template'!K$26&lt;&gt;"",'Submission Template'!O56&lt;&gt;""),1,0)</f>
        <v>0</v>
      </c>
      <c r="AM62" s="190"/>
      <c r="AN62" s="190"/>
      <c r="AO62" s="191"/>
      <c r="AP62" s="22"/>
      <c r="AQ62" s="196" t="str">
        <f t="shared" si="6"/>
        <v/>
      </c>
      <c r="AR62" s="189" t="str">
        <f t="shared" si="7"/>
        <v/>
      </c>
      <c r="AS62" s="189"/>
      <c r="AT62" s="190" t="str">
        <f t="shared" si="8"/>
        <v/>
      </c>
      <c r="AU62" s="191" t="str">
        <f t="shared" si="9"/>
        <v/>
      </c>
      <c r="AV62" s="22"/>
      <c r="AW62" s="189" t="str">
        <f>IF(AND($AQ$31="Yes",'Submission Template'!$C56&lt;&gt;""),IF(AND('Submission Template'!BQ56&lt;&gt;"",'Submission Template'!BR56&lt;&gt;""),IF(AND('Submission Template'!T56="yes",'Submission Template'!Y56="yes"),AW61+1,AW61),AW61),"")</f>
        <v/>
      </c>
      <c r="AX62" s="190" t="str">
        <f>IF('Submission Template'!$C56&lt;&gt;"",IF('Submission Template'!BO56&lt;&gt;"",IF('Submission Template'!O56="yes",AX61+1,AX61),AX61),"")</f>
        <v/>
      </c>
      <c r="AY62" s="190"/>
      <c r="AZ62" s="190" t="str">
        <f>IF('Submission Template'!$C56&lt;&gt;"",IF('Submission Template'!BQ56&lt;&gt;"",IF('Submission Template'!T56="yes",AZ61+1,AZ61),AZ61),"")</f>
        <v/>
      </c>
      <c r="BA62" s="191" t="str">
        <f>IF('Submission Template'!$C56&lt;&gt;"",IF('Submission Template'!BR56&lt;&gt;"",IF('Submission Template'!Y56="yes",BA61+1,BA61),BA61),"")</f>
        <v/>
      </c>
      <c r="BB62" s="22"/>
      <c r="BC62" s="189" t="str">
        <f>IF(AND($AQ$31="Yes",'Submission Template'!BQ56&lt;&gt;"",'Submission Template'!BR56&lt;&gt;""),IF(AND('Submission Template'!T56="yes",'Submission Template'!Y56="yes"),1,0),"")</f>
        <v/>
      </c>
      <c r="BD62" s="190" t="str">
        <f>IF('Submission Template'!BO56&lt;&gt;"",IF('Submission Template'!O56="yes",1,0),"")</f>
        <v/>
      </c>
      <c r="BE62" s="190"/>
      <c r="BF62" s="190" t="str">
        <f>IF('Submission Template'!BQ56&lt;&gt;"",IF('Submission Template'!T56="yes",1,0),"")</f>
        <v/>
      </c>
      <c r="BG62" s="191" t="str">
        <f>IF('Submission Template'!BR56&lt;&gt;"",IF('Submission Template'!Y56="yes",1,0),"")</f>
        <v/>
      </c>
      <c r="BH62" s="22"/>
      <c r="BI62" s="189" t="str">
        <f>IF(AND($AQ$31="Yes",'Submission Template'!T56="yes",'Submission Template'!Y56="yes",'Submission Template'!BQ56&lt;&gt;"",'Submission Template'!BR56&lt;&gt;""),'Submission Template'!BQ56+'Submission Template'!BR56,"")</f>
        <v/>
      </c>
      <c r="BJ62" s="190" t="str">
        <f>IF(AND('Submission Template'!O56="yes",'Submission Template'!BO56&lt;&gt;""),'Submission Template'!BO56,"")</f>
        <v/>
      </c>
      <c r="BK62" s="190"/>
      <c r="BL62" s="190" t="str">
        <f>IF(AND('Submission Template'!T56="yes",'Submission Template'!BQ56&lt;&gt;""),'Submission Template'!BQ56,"")</f>
        <v/>
      </c>
      <c r="BM62" s="191" t="str">
        <f>IF(AND('Submission Template'!Y56="yes",'Submission Template'!BR56&lt;&gt;""),'Submission Template'!BR56,"")</f>
        <v/>
      </c>
      <c r="BN62" s="22"/>
      <c r="BO62" s="22"/>
      <c r="BP62" s="22">
        <f t="shared" si="13"/>
        <v>22</v>
      </c>
      <c r="BQ62" s="24">
        <v>1.72</v>
      </c>
      <c r="BR62" s="22"/>
      <c r="BS62" s="35" t="str">
        <f>IF('Submission Template'!$AU$36=1,IF(AND('Submission Template'!T56="yes",'Submission Template'!Y56="yes",$AE62&gt;1,'Submission Template'!BQ56&lt;&gt;"",'Submission Template'!BR56&lt;&gt;""),IF($D62&lt;&gt;'Submission Template'!P$29,ROUND((($AQ62*$E62)/($D62-'Submission Template'!P$29))^2+1,1),31),""),"")</f>
        <v/>
      </c>
      <c r="BT62" s="35" t="str">
        <f>IF('Submission Template'!$AV$36=1,IF(AND('Submission Template'!O56="yes",$AF62&gt;1,'Submission Template'!BO56&lt;&gt;""),IF($N62&lt;&gt;'Submission Template'!K$26,ROUND((($AR62*$O62)/($N62-'Submission Template'!K$26))^2+1,1),31),""),"")</f>
        <v/>
      </c>
      <c r="BU62" s="35"/>
      <c r="BV62" s="35"/>
      <c r="BW62" s="35"/>
      <c r="BX62" s="48">
        <f t="shared" si="10"/>
        <v>5</v>
      </c>
      <c r="BY62" s="5"/>
      <c r="BZ62" s="5"/>
      <c r="CA62" s="5"/>
      <c r="CB62" s="172">
        <f>IF(AND('Submission Template'!C56="final",'Submission Template'!AB56="yes"),1,0)</f>
        <v>0</v>
      </c>
      <c r="CC62" s="172" t="str">
        <f>IF(AND('Submission Template'!$C56="final",'Submission Template'!$T56="yes",'Submission Template'!$Y56="yes",'Submission Template'!$AB56&lt;&gt;"yes"),$D62,$CC61)</f>
        <v/>
      </c>
      <c r="CD62" s="172" t="str">
        <f>IF(AND('Submission Template'!$C56="final",'Submission Template'!$T56="yes",'Submission Template'!$Y56="yes",'Submission Template'!$AB56&lt;&gt;"yes"),$C62,$CD61)</f>
        <v/>
      </c>
      <c r="CE62" s="172" t="str">
        <f>IF(AND('Submission Template'!$C56="final",'Submission Template'!$O56="yes",'Submission Template'!$AB56&lt;&gt;"yes"),$N62,$CE61)</f>
        <v/>
      </c>
      <c r="CF62" s="172" t="str">
        <f>IF(AND('Submission Template'!$C56="final",'Submission Template'!$O56="yes",'Submission Template'!$AB56&lt;&gt;"yes"),$M62,$CF61)</f>
        <v/>
      </c>
      <c r="CG62" s="164"/>
      <c r="CH62" s="165"/>
      <c r="CI62" s="164"/>
      <c r="CJ62" s="208"/>
      <c r="CK62" s="217"/>
      <c r="CL62" s="218"/>
      <c r="CV62" s="5"/>
      <c r="CW62" s="5"/>
    </row>
    <row r="63" spans="1:101" ht="15" x14ac:dyDescent="0.25">
      <c r="A63" s="9"/>
      <c r="B63" s="240" t="str">
        <f>IF('Submission Template'!$AU$36=1,$AW63,"")</f>
        <v/>
      </c>
      <c r="C63" s="241" t="str">
        <f t="shared" si="0"/>
        <v/>
      </c>
      <c r="D63" s="242" t="str">
        <f>IF('Submission Template'!$AU$36=1,IF(AND('Submission Template'!T57="yes",'Submission Template'!Y57="yes",'Submission Template'!BQ57&lt;&gt;"",'Submission Template'!BR57&lt;&gt;""),IF(AND('Submission Template'!$P$15="yes",$B63&gt;1),ROUND(AVERAGE(BI$41:BI63),2),ROUND(AVERAGE(BI$40:BI63),2)),""),"")</f>
        <v/>
      </c>
      <c r="E63" s="247" t="str">
        <f>IF('Submission Template'!$AU$36=1,IF($AE63&gt;1,IF(AND('Submission Template'!T57&lt;&gt;"no",'Submission Template'!Y57&lt;&gt;"no",'Submission Template'!BQ57&lt;&gt;"",'Submission Template'!BR57&lt;&gt;""), IF(AND('Submission Template'!$P$15="yes",$B63&gt;1), STDEV(BI$41:BI63),STDEV(BI$40:BI63)),""),""),"")</f>
        <v/>
      </c>
      <c r="F63" s="242" t="str">
        <f>IF('Submission Template'!$AU$36=1,IF(AND('Submission Template'!BQ57&lt;&gt;"",'Submission Template'!BR57&lt;&gt;""),G62,""),"")</f>
        <v/>
      </c>
      <c r="G63" s="242" t="str">
        <f>IF(AND('Submission Template'!$AU$36=1,'Submission Template'!$C57&lt;&gt;""),IF(OR($AE63=1,$AE63=0),0,IF('Submission Template'!$C57="initial",$G62,IF(AND('Submission Template'!T57="yes",'Submission Template'!Y57="yes"),MAX(($F63+BI63-('Submission Template'!$P$26+0.25*$E63)),0),$G62))),"")</f>
        <v/>
      </c>
      <c r="H63" s="242" t="str">
        <f t="shared" si="16"/>
        <v/>
      </c>
      <c r="I63" s="244" t="str">
        <f t="shared" si="17"/>
        <v/>
      </c>
      <c r="J63" s="244" t="str">
        <f t="shared" si="18"/>
        <v/>
      </c>
      <c r="K63" s="245" t="str">
        <f>IF(G63&lt;&gt;"",IF($BC63=1,IF(AND(J63&lt;&gt;1,I63=1,D63&lt;='Submission Template'!$P$26),1,0),K62),"")</f>
        <v/>
      </c>
      <c r="L63" s="240" t="str">
        <f>IF('Submission Template'!$AV$36=1,$AX63,"")</f>
        <v/>
      </c>
      <c r="M63" s="241" t="str">
        <f t="shared" si="1"/>
        <v/>
      </c>
      <c r="N63" s="242" t="str">
        <f>IF('Submission Template'!$AV$36=1,IF(AND('Submission Template'!O57="yes",'Submission Template'!BO57&lt;&gt;""),IF(AND('Submission Template'!$P$15="yes",$L63&gt;1),ROUND(AVERAGE(BJ$41:BJ63),2),ROUND(AVERAGE(BJ$40:BJ63),2)),""),"")</f>
        <v/>
      </c>
      <c r="O63" s="242" t="str">
        <f>IF('Submission Template'!$AV$36=1,IF($AF63&gt;1,IF(AND('Submission Template'!O57&lt;&gt;"no",'Submission Template'!BO57&lt;&gt;""),IF(AND('Submission Template'!$P$15="yes",$L63&gt;1),STDEV(BJ$41:BJ63),STDEV(BJ$40:BJ63)),""),""),"")</f>
        <v/>
      </c>
      <c r="P63" s="242" t="str">
        <f>IF('Submission Template'!$AV$36=1,IF('Submission Template'!BO57&lt;&gt;"",Q62,""),"")</f>
        <v/>
      </c>
      <c r="Q63" s="242" t="str">
        <f>IF(AND('Submission Template'!$AV$36=1,'Submission Template'!$C57&lt;&gt;""),IF(OR($AF63=1,$AF63=0),0,IF('Submission Template'!$C57="initial",$Q62,IF('Submission Template'!O57="yes",MAX(($P63+'Submission Template'!BO57-('Submission Template'!K$26+0.25*$O63)),0),$Q62))),"")</f>
        <v/>
      </c>
      <c r="R63" s="242" t="str">
        <f t="shared" si="2"/>
        <v/>
      </c>
      <c r="S63" s="244" t="str">
        <f t="shared" si="3"/>
        <v/>
      </c>
      <c r="T63" s="244" t="str">
        <f t="shared" si="4"/>
        <v/>
      </c>
      <c r="U63" s="245" t="str">
        <f>IF(Q63&lt;&gt;"",IF($BD63=1,IF(AND(T63&lt;&gt;1,S63=1,N63&lt;='Submission Template'!K$26),1,0),U62),"")</f>
        <v/>
      </c>
      <c r="V63" s="235"/>
      <c r="W63" s="246" t="str">
        <f>IF(AND(OR('Submission Template'!BE57="yes",'Submission Template'!O57="yes"),'Submission Template'!AB57="yes"),"Test cannot be invalid AND included in CumSum",IF(OR(AND($Q63&gt;$R63,$N63&lt;&gt;""),AND($G63&gt;H63,$D63&lt;&gt;"")),"Warning:  CumSum statistic exceeds the Action Limit.",""))</f>
        <v/>
      </c>
      <c r="X63" s="233"/>
      <c r="Y63" s="233"/>
      <c r="Z63" s="233"/>
      <c r="AA63" s="234"/>
      <c r="AB63" s="9"/>
      <c r="AC63" s="5"/>
      <c r="AD63" s="5"/>
      <c r="AE63" s="164" t="str">
        <f t="shared" si="11"/>
        <v/>
      </c>
      <c r="AF63" s="208" t="str">
        <f t="shared" si="12"/>
        <v/>
      </c>
      <c r="AG63" s="164"/>
      <c r="AH63" s="208" t="str">
        <f t="shared" si="14"/>
        <v/>
      </c>
      <c r="AI63" s="165" t="str">
        <f t="shared" si="15"/>
        <v/>
      </c>
      <c r="AJ63" s="20"/>
      <c r="AK63" s="275">
        <f>IF(AND('Submission Template'!BQ57&lt;&gt;"",'Submission Template'!BR57&lt;&gt;"",'Submission Template'!P$26&lt;&gt;"",'Submission Template'!T57&lt;&gt;"",'Submission Template'!Y57&lt;&gt;"",$AQ$31="yes"),1,0)</f>
        <v>0</v>
      </c>
      <c r="AL63" s="190">
        <f>IF(AND('Submission Template'!BO57&lt;&gt;"",'Submission Template'!K$26&lt;&gt;"",'Submission Template'!O57&lt;&gt;""),1,0)</f>
        <v>0</v>
      </c>
      <c r="AM63" s="190"/>
      <c r="AN63" s="190"/>
      <c r="AO63" s="191"/>
      <c r="AP63" s="22"/>
      <c r="AQ63" s="196" t="str">
        <f t="shared" si="6"/>
        <v/>
      </c>
      <c r="AR63" s="189" t="str">
        <f t="shared" si="7"/>
        <v/>
      </c>
      <c r="AS63" s="189"/>
      <c r="AT63" s="190" t="str">
        <f t="shared" si="8"/>
        <v/>
      </c>
      <c r="AU63" s="191" t="str">
        <f t="shared" si="9"/>
        <v/>
      </c>
      <c r="AV63" s="22"/>
      <c r="AW63" s="189" t="str">
        <f>IF(AND($AQ$31="Yes",'Submission Template'!$C57&lt;&gt;""),IF(AND('Submission Template'!BQ57&lt;&gt;"",'Submission Template'!BR57&lt;&gt;""),IF(AND('Submission Template'!T57="yes",'Submission Template'!Y57="yes"),AW62+1,AW62),AW62),"")</f>
        <v/>
      </c>
      <c r="AX63" s="190" t="str">
        <f>IF('Submission Template'!$C57&lt;&gt;"",IF('Submission Template'!BO57&lt;&gt;"",IF('Submission Template'!O57="yes",AX62+1,AX62),AX62),"")</f>
        <v/>
      </c>
      <c r="AY63" s="190"/>
      <c r="AZ63" s="190" t="str">
        <f>IF('Submission Template'!$C57&lt;&gt;"",IF('Submission Template'!BQ57&lt;&gt;"",IF('Submission Template'!T57="yes",AZ62+1,AZ62),AZ62),"")</f>
        <v/>
      </c>
      <c r="BA63" s="191" t="str">
        <f>IF('Submission Template'!$C57&lt;&gt;"",IF('Submission Template'!BR57&lt;&gt;"",IF('Submission Template'!Y57="yes",BA62+1,BA62),BA62),"")</f>
        <v/>
      </c>
      <c r="BB63" s="22"/>
      <c r="BC63" s="189" t="str">
        <f>IF(AND($AQ$31="Yes",'Submission Template'!BQ57&lt;&gt;"",'Submission Template'!BR57&lt;&gt;""),IF(AND('Submission Template'!T57="yes",'Submission Template'!Y57="yes"),1,0),"")</f>
        <v/>
      </c>
      <c r="BD63" s="190" t="str">
        <f>IF('Submission Template'!BO57&lt;&gt;"",IF('Submission Template'!O57="yes",1,0),"")</f>
        <v/>
      </c>
      <c r="BE63" s="190"/>
      <c r="BF63" s="190" t="str">
        <f>IF('Submission Template'!BQ57&lt;&gt;"",IF('Submission Template'!T57="yes",1,0),"")</f>
        <v/>
      </c>
      <c r="BG63" s="191" t="str">
        <f>IF('Submission Template'!BR57&lt;&gt;"",IF('Submission Template'!Y57="yes",1,0),"")</f>
        <v/>
      </c>
      <c r="BH63" s="22"/>
      <c r="BI63" s="189" t="str">
        <f>IF(AND($AQ$31="Yes",'Submission Template'!T57="yes",'Submission Template'!Y57="yes",'Submission Template'!BQ57&lt;&gt;"",'Submission Template'!BR57&lt;&gt;""),'Submission Template'!BQ57+'Submission Template'!BR57,"")</f>
        <v/>
      </c>
      <c r="BJ63" s="190" t="str">
        <f>IF(AND('Submission Template'!O57="yes",'Submission Template'!BO57&lt;&gt;""),'Submission Template'!BO57,"")</f>
        <v/>
      </c>
      <c r="BK63" s="190"/>
      <c r="BL63" s="190" t="str">
        <f>IF(AND('Submission Template'!T57="yes",'Submission Template'!BQ57&lt;&gt;""),'Submission Template'!BQ57,"")</f>
        <v/>
      </c>
      <c r="BM63" s="191" t="str">
        <f>IF(AND('Submission Template'!Y57="yes",'Submission Template'!BR57&lt;&gt;""),'Submission Template'!BR57,"")</f>
        <v/>
      </c>
      <c r="BN63" s="22"/>
      <c r="BO63" s="22"/>
      <c r="BP63" s="22">
        <f t="shared" si="13"/>
        <v>23</v>
      </c>
      <c r="BQ63" s="24">
        <v>1.72</v>
      </c>
      <c r="BR63" s="22"/>
      <c r="BS63" s="35" t="str">
        <f>IF('Submission Template'!$AU$36=1,IF(AND('Submission Template'!T57="yes",'Submission Template'!Y57="yes",$AE63&gt;1,'Submission Template'!BQ57&lt;&gt;"",'Submission Template'!BR57&lt;&gt;""),IF($D63&lt;&gt;'Submission Template'!P$29,ROUND((($AQ63*$E63)/($D63-'Submission Template'!P$29))^2+1,1),31),""),"")</f>
        <v/>
      </c>
      <c r="BT63" s="35" t="str">
        <f>IF('Submission Template'!$AV$36=1,IF(AND('Submission Template'!O57="yes",$AF63&gt;1,'Submission Template'!BO57&lt;&gt;""),IF($N63&lt;&gt;'Submission Template'!K$26,ROUND((($AR63*$O63)/($N63-'Submission Template'!K$26))^2+1,1),31),""),"")</f>
        <v/>
      </c>
      <c r="BU63" s="35"/>
      <c r="BV63" s="35"/>
      <c r="BW63" s="35"/>
      <c r="BX63" s="48">
        <f t="shared" si="10"/>
        <v>5</v>
      </c>
      <c r="BY63" s="5"/>
      <c r="BZ63" s="5"/>
      <c r="CA63" s="5"/>
      <c r="CB63" s="172">
        <f>IF(AND('Submission Template'!C57="final",'Submission Template'!AB57="yes"),1,0)</f>
        <v>0</v>
      </c>
      <c r="CC63" s="172" t="str">
        <f>IF(AND('Submission Template'!$C57="final",'Submission Template'!$T57="yes",'Submission Template'!$Y57="yes",'Submission Template'!$AB57&lt;&gt;"yes"),$D63,$CC62)</f>
        <v/>
      </c>
      <c r="CD63" s="172" t="str">
        <f>IF(AND('Submission Template'!$C57="final",'Submission Template'!$T57="yes",'Submission Template'!$Y57="yes",'Submission Template'!$AB57&lt;&gt;"yes"),$C63,$CD62)</f>
        <v/>
      </c>
      <c r="CE63" s="172" t="str">
        <f>IF(AND('Submission Template'!$C57="final",'Submission Template'!$O57="yes",'Submission Template'!$AB57&lt;&gt;"yes"),$N63,$CE62)</f>
        <v/>
      </c>
      <c r="CF63" s="172" t="str">
        <f>IF(AND('Submission Template'!$C57="final",'Submission Template'!$O57="yes",'Submission Template'!$AB57&lt;&gt;"yes"),$M63,$CF62)</f>
        <v/>
      </c>
      <c r="CG63" s="164"/>
      <c r="CH63" s="165"/>
      <c r="CI63" s="164"/>
      <c r="CJ63" s="208"/>
      <c r="CK63" s="217"/>
      <c r="CL63" s="218"/>
      <c r="CV63" s="5"/>
      <c r="CW63" s="5"/>
    </row>
    <row r="64" spans="1:101" ht="15" x14ac:dyDescent="0.25">
      <c r="A64" s="9"/>
      <c r="B64" s="240" t="str">
        <f>IF('Submission Template'!$AU$36=1,$AW64,"")</f>
        <v/>
      </c>
      <c r="C64" s="241" t="str">
        <f t="shared" si="0"/>
        <v/>
      </c>
      <c r="D64" s="242" t="str">
        <f>IF('Submission Template'!$AU$36=1,IF(AND('Submission Template'!T58="yes",'Submission Template'!Y58="yes",'Submission Template'!BQ58&lt;&gt;"",'Submission Template'!BR58&lt;&gt;""),IF(AND('Submission Template'!$P$15="yes",$B64&gt;1),ROUND(AVERAGE(BI$41:BI64),2),ROUND(AVERAGE(BI$40:BI64),2)),""),"")</f>
        <v/>
      </c>
      <c r="E64" s="247" t="str">
        <f>IF('Submission Template'!$AU$36=1,IF($AE64&gt;1,IF(AND('Submission Template'!T58&lt;&gt;"no",'Submission Template'!Y58&lt;&gt;"no",'Submission Template'!BQ58&lt;&gt;"",'Submission Template'!BR58&lt;&gt;""), IF(AND('Submission Template'!$P$15="yes",$B64&gt;1), STDEV(BI$41:BI64),STDEV(BI$40:BI64)),""),""),"")</f>
        <v/>
      </c>
      <c r="F64" s="242" t="str">
        <f>IF('Submission Template'!$AU$36=1,IF(AND('Submission Template'!BQ58&lt;&gt;"",'Submission Template'!BR58&lt;&gt;""),G63,""),"")</f>
        <v/>
      </c>
      <c r="G64" s="242" t="str">
        <f>IF(AND('Submission Template'!$AU$36=1,'Submission Template'!$C58&lt;&gt;""),IF(OR($AE64=1,$AE64=0),0,IF('Submission Template'!$C58="initial",$G63,IF(AND('Submission Template'!T58="yes",'Submission Template'!Y58="yes"),MAX(($F64+BI64-('Submission Template'!$P$26+0.25*$E64)),0),$G63))),"")</f>
        <v/>
      </c>
      <c r="H64" s="242" t="str">
        <f t="shared" si="16"/>
        <v/>
      </c>
      <c r="I64" s="244" t="str">
        <f t="shared" si="17"/>
        <v/>
      </c>
      <c r="J64" s="244" t="str">
        <f t="shared" si="18"/>
        <v/>
      </c>
      <c r="K64" s="245" t="str">
        <f>IF(G64&lt;&gt;"",IF($BC64=1,IF(AND(J64&lt;&gt;1,I64=1,D64&lt;='Submission Template'!$P$26),1,0),K63),"")</f>
        <v/>
      </c>
      <c r="L64" s="240" t="str">
        <f>IF('Submission Template'!$AV$36=1,$AX64,"")</f>
        <v/>
      </c>
      <c r="M64" s="241" t="str">
        <f t="shared" si="1"/>
        <v/>
      </c>
      <c r="N64" s="242" t="str">
        <f>IF('Submission Template'!$AV$36=1,IF(AND('Submission Template'!O58="yes",'Submission Template'!BO58&lt;&gt;""),IF(AND('Submission Template'!$P$15="yes",$L64&gt;1),ROUND(AVERAGE(BJ$41:BJ64),2),ROUND(AVERAGE(BJ$40:BJ64),2)),""),"")</f>
        <v/>
      </c>
      <c r="O64" s="242" t="str">
        <f>IF('Submission Template'!$AV$36=1,IF($AF64&gt;1,IF(AND('Submission Template'!O58&lt;&gt;"no",'Submission Template'!BO58&lt;&gt;""),IF(AND('Submission Template'!$P$15="yes",$L64&gt;1),STDEV(BJ$41:BJ64),STDEV(BJ$40:BJ64)),""),""),"")</f>
        <v/>
      </c>
      <c r="P64" s="242" t="str">
        <f>IF('Submission Template'!$AV$36=1,IF('Submission Template'!BO58&lt;&gt;"",Q63,""),"")</f>
        <v/>
      </c>
      <c r="Q64" s="242" t="str">
        <f>IF(AND('Submission Template'!$AV$36=1,'Submission Template'!$C58&lt;&gt;""),IF(OR($AF64=1,$AF64=0),0,IF('Submission Template'!$C58="initial",$Q63,IF('Submission Template'!O58="yes",MAX(($P64+'Submission Template'!BO58-('Submission Template'!K$26+0.25*$O64)),0),$Q63))),"")</f>
        <v/>
      </c>
      <c r="R64" s="242" t="str">
        <f t="shared" si="2"/>
        <v/>
      </c>
      <c r="S64" s="244" t="str">
        <f t="shared" si="3"/>
        <v/>
      </c>
      <c r="T64" s="244" t="str">
        <f t="shared" si="4"/>
        <v/>
      </c>
      <c r="U64" s="245" t="str">
        <f>IF(Q64&lt;&gt;"",IF($BD64=1,IF(AND(T64&lt;&gt;1,S64=1,N64&lt;='Submission Template'!K$26),1,0),U63),"")</f>
        <v/>
      </c>
      <c r="V64" s="235"/>
      <c r="W64" s="246" t="str">
        <f>IF(AND(OR('Submission Template'!BE58="yes",'Submission Template'!O58="yes"),'Submission Template'!AB58="yes"),"Test cannot be invalid AND included in CumSum",IF(OR(AND($Q64&gt;$R64,$N64&lt;&gt;""),AND($G64&gt;H64,$D64&lt;&gt;"")),"Warning:  CumSum statistic exceeds the Action Limit.",""))</f>
        <v/>
      </c>
      <c r="X64" s="233"/>
      <c r="Y64" s="233"/>
      <c r="Z64" s="233"/>
      <c r="AA64" s="234"/>
      <c r="AB64" s="9"/>
      <c r="AC64" s="5"/>
      <c r="AD64" s="5"/>
      <c r="AE64" s="164" t="str">
        <f t="shared" si="11"/>
        <v/>
      </c>
      <c r="AF64" s="208" t="str">
        <f t="shared" si="12"/>
        <v/>
      </c>
      <c r="AG64" s="164"/>
      <c r="AH64" s="208" t="str">
        <f t="shared" si="14"/>
        <v/>
      </c>
      <c r="AI64" s="165" t="str">
        <f t="shared" si="15"/>
        <v/>
      </c>
      <c r="AJ64" s="20"/>
      <c r="AK64" s="275">
        <f>IF(AND('Submission Template'!BQ58&lt;&gt;"",'Submission Template'!BR58&lt;&gt;"",'Submission Template'!P$26&lt;&gt;"",'Submission Template'!T58&lt;&gt;"",'Submission Template'!Y58&lt;&gt;"",$AQ$31="yes"),1,0)</f>
        <v>0</v>
      </c>
      <c r="AL64" s="190">
        <f>IF(AND('Submission Template'!BO58&lt;&gt;"",'Submission Template'!K$26&lt;&gt;"",'Submission Template'!O58&lt;&gt;""),1,0)</f>
        <v>0</v>
      </c>
      <c r="AM64" s="190"/>
      <c r="AN64" s="190"/>
      <c r="AO64" s="191"/>
      <c r="AP64" s="22"/>
      <c r="AQ64" s="196" t="str">
        <f t="shared" si="6"/>
        <v/>
      </c>
      <c r="AR64" s="189" t="str">
        <f t="shared" si="7"/>
        <v/>
      </c>
      <c r="AS64" s="189"/>
      <c r="AT64" s="190" t="str">
        <f t="shared" si="8"/>
        <v/>
      </c>
      <c r="AU64" s="191" t="str">
        <f t="shared" si="9"/>
        <v/>
      </c>
      <c r="AV64" s="22"/>
      <c r="AW64" s="189" t="str">
        <f>IF(AND($AQ$31="Yes",'Submission Template'!$C58&lt;&gt;""),IF(AND('Submission Template'!BQ58&lt;&gt;"",'Submission Template'!BR58&lt;&gt;""),IF(AND('Submission Template'!T58="yes",'Submission Template'!Y58="yes"),AW63+1,AW63),AW63),"")</f>
        <v/>
      </c>
      <c r="AX64" s="190" t="str">
        <f>IF('Submission Template'!$C58&lt;&gt;"",IF('Submission Template'!BO58&lt;&gt;"",IF('Submission Template'!O58="yes",AX63+1,AX63),AX63),"")</f>
        <v/>
      </c>
      <c r="AY64" s="190"/>
      <c r="AZ64" s="190" t="str">
        <f>IF('Submission Template'!$C58&lt;&gt;"",IF('Submission Template'!BQ58&lt;&gt;"",IF('Submission Template'!T58="yes",AZ63+1,AZ63),AZ63),"")</f>
        <v/>
      </c>
      <c r="BA64" s="191" t="str">
        <f>IF('Submission Template'!$C58&lt;&gt;"",IF('Submission Template'!BR58&lt;&gt;"",IF('Submission Template'!Y58="yes",BA63+1,BA63),BA63),"")</f>
        <v/>
      </c>
      <c r="BB64" s="22"/>
      <c r="BC64" s="189" t="str">
        <f>IF(AND($AQ$31="Yes",'Submission Template'!BQ58&lt;&gt;"",'Submission Template'!BR58&lt;&gt;""),IF(AND('Submission Template'!T58="yes",'Submission Template'!Y58="yes"),1,0),"")</f>
        <v/>
      </c>
      <c r="BD64" s="190" t="str">
        <f>IF('Submission Template'!BO58&lt;&gt;"",IF('Submission Template'!O58="yes",1,0),"")</f>
        <v/>
      </c>
      <c r="BE64" s="190"/>
      <c r="BF64" s="190" t="str">
        <f>IF('Submission Template'!BQ58&lt;&gt;"",IF('Submission Template'!T58="yes",1,0),"")</f>
        <v/>
      </c>
      <c r="BG64" s="191" t="str">
        <f>IF('Submission Template'!BR58&lt;&gt;"",IF('Submission Template'!Y58="yes",1,0),"")</f>
        <v/>
      </c>
      <c r="BH64" s="22"/>
      <c r="BI64" s="189" t="str">
        <f>IF(AND($AQ$31="Yes",'Submission Template'!T58="yes",'Submission Template'!Y58="yes",'Submission Template'!BQ58&lt;&gt;"",'Submission Template'!BR58&lt;&gt;""),'Submission Template'!BQ58+'Submission Template'!BR58,"")</f>
        <v/>
      </c>
      <c r="BJ64" s="190" t="str">
        <f>IF(AND('Submission Template'!O58="yes",'Submission Template'!BO58&lt;&gt;""),'Submission Template'!BO58,"")</f>
        <v/>
      </c>
      <c r="BK64" s="190"/>
      <c r="BL64" s="190" t="str">
        <f>IF(AND('Submission Template'!T58="yes",'Submission Template'!BQ58&lt;&gt;""),'Submission Template'!BQ58,"")</f>
        <v/>
      </c>
      <c r="BM64" s="191" t="str">
        <f>IF(AND('Submission Template'!Y58="yes",'Submission Template'!BR58&lt;&gt;""),'Submission Template'!BR58,"")</f>
        <v/>
      </c>
      <c r="BN64" s="22"/>
      <c r="BO64" s="22"/>
      <c r="BP64" s="22">
        <f t="shared" si="13"/>
        <v>24</v>
      </c>
      <c r="BQ64" s="24">
        <v>1.71</v>
      </c>
      <c r="BR64" s="22"/>
      <c r="BS64" s="35" t="str">
        <f>IF('Submission Template'!$AU$36=1,IF(AND('Submission Template'!T58="yes",'Submission Template'!Y58="yes",$AE64&gt;1,'Submission Template'!BQ58&lt;&gt;"",'Submission Template'!BR58&lt;&gt;""),IF($D64&lt;&gt;'Submission Template'!P$29,ROUND((($AQ64*$E64)/($D64-'Submission Template'!P$29))^2+1,1),31),""),"")</f>
        <v/>
      </c>
      <c r="BT64" s="35" t="str">
        <f>IF('Submission Template'!$AV$36=1,IF(AND('Submission Template'!O58="yes",$AF64&gt;1,'Submission Template'!BO58&lt;&gt;""),IF($N64&lt;&gt;'Submission Template'!K$26,ROUND((($AR64*$O64)/($N64-'Submission Template'!K$26))^2+1,1),31),""),"")</f>
        <v/>
      </c>
      <c r="BU64" s="35"/>
      <c r="BV64" s="35"/>
      <c r="BW64" s="35"/>
      <c r="BX64" s="48">
        <f t="shared" si="10"/>
        <v>5</v>
      </c>
      <c r="BY64" s="5"/>
      <c r="BZ64" s="5"/>
      <c r="CA64" s="5"/>
      <c r="CB64" s="172">
        <f>IF(AND('Submission Template'!C58="final",'Submission Template'!AB58="yes"),1,0)</f>
        <v>0</v>
      </c>
      <c r="CC64" s="173" t="str">
        <f>IF(AND('Submission Template'!$C58="final",'Submission Template'!$T58="yes",'Submission Template'!$Y58="yes",'Submission Template'!$AB58&lt;&gt;"yes"),$D64,$CC63)</f>
        <v/>
      </c>
      <c r="CD64" s="173" t="str">
        <f>IF(AND('Submission Template'!$C58="final",'Submission Template'!$T58="yes",'Submission Template'!$Y58="yes",'Submission Template'!$AB58&lt;&gt;"yes"),$C64,$CD63)</f>
        <v/>
      </c>
      <c r="CE64" s="173" t="str">
        <f>IF(AND('Submission Template'!$C58="final",'Submission Template'!$O58="yes",'Submission Template'!$AB58&lt;&gt;"yes"),$N64,$CE63)</f>
        <v/>
      </c>
      <c r="CF64" s="173" t="str">
        <f>IF(AND('Submission Template'!$C58="final",'Submission Template'!$O58="yes",'Submission Template'!$AB58&lt;&gt;"yes"),$M64,$CF63)</f>
        <v/>
      </c>
      <c r="CG64" s="164"/>
      <c r="CH64" s="165"/>
      <c r="CI64" s="164"/>
      <c r="CJ64" s="208"/>
      <c r="CK64" s="217"/>
      <c r="CL64" s="218"/>
      <c r="CV64" s="5"/>
      <c r="CW64" s="5"/>
    </row>
    <row r="65" spans="1:101" ht="15" x14ac:dyDescent="0.25">
      <c r="A65" s="9"/>
      <c r="B65" s="240" t="str">
        <f>IF('Submission Template'!$AU$36=1,$AW65,"")</f>
        <v/>
      </c>
      <c r="C65" s="241" t="str">
        <f t="shared" si="0"/>
        <v/>
      </c>
      <c r="D65" s="242" t="str">
        <f>IF('Submission Template'!$AU$36=1,IF(AND('Submission Template'!T59="yes",'Submission Template'!Y59="yes",'Submission Template'!BQ59&lt;&gt;"",'Submission Template'!BR59&lt;&gt;""),IF(AND('Submission Template'!$P$15="yes",$B65&gt;1),ROUND(AVERAGE(BI$41:BI65),2),ROUND(AVERAGE(BI$40:BI65),2)),""),"")</f>
        <v/>
      </c>
      <c r="E65" s="247" t="str">
        <f>IF('Submission Template'!$AU$36=1,IF($AE65&gt;1,IF(AND('Submission Template'!T59&lt;&gt;"no",'Submission Template'!Y59&lt;&gt;"no",'Submission Template'!BQ59&lt;&gt;"",'Submission Template'!BR59&lt;&gt;""), IF(AND('Submission Template'!$P$15="yes",$B65&gt;1), STDEV(BI$41:BI65),STDEV(BI$40:BI65)),""),""),"")</f>
        <v/>
      </c>
      <c r="F65" s="242" t="str">
        <f>IF('Submission Template'!$AU$36=1,IF(AND('Submission Template'!BQ59&lt;&gt;"",'Submission Template'!BR59&lt;&gt;""),G64,""),"")</f>
        <v/>
      </c>
      <c r="G65" s="242" t="str">
        <f>IF(AND('Submission Template'!$AU$36=1,'Submission Template'!$C59&lt;&gt;""),IF(OR($AE65=1,$AE65=0),0,IF('Submission Template'!$C59="initial",$G64,IF(AND('Submission Template'!T59="yes",'Submission Template'!Y59="yes"),MAX(($F65+BI65-('Submission Template'!$P$26+0.25*$E65)),0),$G64))),"")</f>
        <v/>
      </c>
      <c r="H65" s="242" t="str">
        <f t="shared" si="16"/>
        <v/>
      </c>
      <c r="I65" s="244" t="str">
        <f t="shared" si="17"/>
        <v/>
      </c>
      <c r="J65" s="244" t="str">
        <f t="shared" si="18"/>
        <v/>
      </c>
      <c r="K65" s="245" t="str">
        <f>IF(G65&lt;&gt;"",IF($BC65=1,IF(AND(J65&lt;&gt;1,I65=1,D65&lt;='Submission Template'!$P$26),1,0),K64),"")</f>
        <v/>
      </c>
      <c r="L65" s="240" t="str">
        <f>IF('Submission Template'!$AV$36=1,$AX65,"")</f>
        <v/>
      </c>
      <c r="M65" s="241" t="str">
        <f t="shared" si="1"/>
        <v/>
      </c>
      <c r="N65" s="242" t="str">
        <f>IF('Submission Template'!$AV$36=1,IF(AND('Submission Template'!O59="yes",'Submission Template'!BO59&lt;&gt;""),IF(AND('Submission Template'!$P$15="yes",$L65&gt;1),ROUND(AVERAGE(BJ$41:BJ65),2),ROUND(AVERAGE(BJ$40:BJ65),2)),""),"")</f>
        <v/>
      </c>
      <c r="O65" s="242" t="str">
        <f>IF('Submission Template'!$AV$36=1,IF($AF65&gt;1,IF(AND('Submission Template'!O59&lt;&gt;"no",'Submission Template'!BO59&lt;&gt;""),IF(AND('Submission Template'!$P$15="yes",$L65&gt;1),STDEV(BJ$41:BJ65),STDEV(BJ$40:BJ65)),""),""),"")</f>
        <v/>
      </c>
      <c r="P65" s="242" t="str">
        <f>IF('Submission Template'!$AV$36=1,IF('Submission Template'!BO59&lt;&gt;"",Q64,""),"")</f>
        <v/>
      </c>
      <c r="Q65" s="242" t="str">
        <f>IF(AND('Submission Template'!$AV$36=1,'Submission Template'!$C59&lt;&gt;""),IF(OR($AF65=1,$AF65=0),0,IF('Submission Template'!$C59="initial",$Q64,IF('Submission Template'!O59="yes",MAX(($P65+'Submission Template'!BO59-('Submission Template'!K$26+0.25*$O65)),0),$Q64))),"")</f>
        <v/>
      </c>
      <c r="R65" s="242" t="str">
        <f t="shared" si="2"/>
        <v/>
      </c>
      <c r="S65" s="244" t="str">
        <f t="shared" si="3"/>
        <v/>
      </c>
      <c r="T65" s="244" t="str">
        <f t="shared" si="4"/>
        <v/>
      </c>
      <c r="U65" s="245" t="str">
        <f>IF(Q65&lt;&gt;"",IF($BD65=1,IF(AND(T65&lt;&gt;1,S65=1,N65&lt;='Submission Template'!K$26),1,0),U64),"")</f>
        <v/>
      </c>
      <c r="V65" s="235"/>
      <c r="W65" s="246" t="str">
        <f>IF(AND(OR('Submission Template'!BE59="yes",'Submission Template'!O59="yes"),'Submission Template'!AB59="yes"),"Test cannot be invalid AND included in CumSum",IF(OR(AND($Q65&gt;$R65,$N65&lt;&gt;""),AND($G65&gt;H65,$D65&lt;&gt;"")),"Warning:  CumSum statistic exceeds the Action Limit.",""))</f>
        <v/>
      </c>
      <c r="X65" s="233"/>
      <c r="Y65" s="233"/>
      <c r="Z65" s="233"/>
      <c r="AA65" s="234"/>
      <c r="AB65" s="9"/>
      <c r="AC65" s="5"/>
      <c r="AD65" s="5"/>
      <c r="AE65" s="164" t="str">
        <f t="shared" si="11"/>
        <v/>
      </c>
      <c r="AF65" s="208" t="str">
        <f t="shared" si="12"/>
        <v/>
      </c>
      <c r="AG65" s="164"/>
      <c r="AH65" s="208" t="str">
        <f t="shared" si="14"/>
        <v/>
      </c>
      <c r="AI65" s="165" t="str">
        <f t="shared" si="15"/>
        <v/>
      </c>
      <c r="AJ65" s="20"/>
      <c r="AK65" s="275">
        <f>IF(AND('Submission Template'!BQ59&lt;&gt;"",'Submission Template'!BR59&lt;&gt;"",'Submission Template'!P$26&lt;&gt;"",'Submission Template'!T59&lt;&gt;"",'Submission Template'!Y59&lt;&gt;"",$AQ$31="yes"),1,0)</f>
        <v>0</v>
      </c>
      <c r="AL65" s="190">
        <f>IF(AND('Submission Template'!BO59&lt;&gt;"",'Submission Template'!K$26&lt;&gt;"",'Submission Template'!O59&lt;&gt;""),1,0)</f>
        <v>0</v>
      </c>
      <c r="AM65" s="190"/>
      <c r="AN65" s="190"/>
      <c r="AO65" s="191"/>
      <c r="AP65" s="22"/>
      <c r="AQ65" s="196" t="str">
        <f t="shared" si="6"/>
        <v/>
      </c>
      <c r="AR65" s="189" t="str">
        <f t="shared" si="7"/>
        <v/>
      </c>
      <c r="AS65" s="189"/>
      <c r="AT65" s="190" t="str">
        <f t="shared" si="8"/>
        <v/>
      </c>
      <c r="AU65" s="191" t="str">
        <f t="shared" si="9"/>
        <v/>
      </c>
      <c r="AV65" s="22"/>
      <c r="AW65" s="189" t="str">
        <f>IF(AND($AQ$31="Yes",'Submission Template'!$C59&lt;&gt;""),IF(AND('Submission Template'!BQ59&lt;&gt;"",'Submission Template'!BR59&lt;&gt;""),IF(AND('Submission Template'!T59="yes",'Submission Template'!Y59="yes"),AW64+1,AW64),AW64),"")</f>
        <v/>
      </c>
      <c r="AX65" s="190" t="str">
        <f>IF('Submission Template'!$C59&lt;&gt;"",IF('Submission Template'!BO59&lt;&gt;"",IF('Submission Template'!O59="yes",AX64+1,AX64),AX64),"")</f>
        <v/>
      </c>
      <c r="AY65" s="190"/>
      <c r="AZ65" s="190" t="str">
        <f>IF('Submission Template'!$C59&lt;&gt;"",IF('Submission Template'!BQ59&lt;&gt;"",IF('Submission Template'!T59="yes",AZ64+1,AZ64),AZ64),"")</f>
        <v/>
      </c>
      <c r="BA65" s="191" t="str">
        <f>IF('Submission Template'!$C59&lt;&gt;"",IF('Submission Template'!BR59&lt;&gt;"",IF('Submission Template'!Y59="yes",BA64+1,BA64),BA64),"")</f>
        <v/>
      </c>
      <c r="BB65" s="22"/>
      <c r="BC65" s="189" t="str">
        <f>IF(AND($AQ$31="Yes",'Submission Template'!BQ59&lt;&gt;"",'Submission Template'!BR59&lt;&gt;""),IF(AND('Submission Template'!T59="yes",'Submission Template'!Y59="yes"),1,0),"")</f>
        <v/>
      </c>
      <c r="BD65" s="190" t="str">
        <f>IF('Submission Template'!BO59&lt;&gt;"",IF('Submission Template'!O59="yes",1,0),"")</f>
        <v/>
      </c>
      <c r="BE65" s="190"/>
      <c r="BF65" s="190" t="str">
        <f>IF('Submission Template'!BQ59&lt;&gt;"",IF('Submission Template'!T59="yes",1,0),"")</f>
        <v/>
      </c>
      <c r="BG65" s="191" t="str">
        <f>IF('Submission Template'!BR59&lt;&gt;"",IF('Submission Template'!Y59="yes",1,0),"")</f>
        <v/>
      </c>
      <c r="BH65" s="22"/>
      <c r="BI65" s="189" t="str">
        <f>IF(AND($AQ$31="Yes",'Submission Template'!T59="yes",'Submission Template'!Y59="yes",'Submission Template'!BQ59&lt;&gt;"",'Submission Template'!BR59&lt;&gt;""),'Submission Template'!BQ59+'Submission Template'!BR59,"")</f>
        <v/>
      </c>
      <c r="BJ65" s="190" t="str">
        <f>IF(AND('Submission Template'!O59="yes",'Submission Template'!BO59&lt;&gt;""),'Submission Template'!BO59,"")</f>
        <v/>
      </c>
      <c r="BK65" s="190"/>
      <c r="BL65" s="190" t="str">
        <f>IF(AND('Submission Template'!T59="yes",'Submission Template'!BQ59&lt;&gt;""),'Submission Template'!BQ59,"")</f>
        <v/>
      </c>
      <c r="BM65" s="191" t="str">
        <f>IF(AND('Submission Template'!Y59="yes",'Submission Template'!BR59&lt;&gt;""),'Submission Template'!BR59,"")</f>
        <v/>
      </c>
      <c r="BN65" s="22"/>
      <c r="BO65" s="22"/>
      <c r="BP65" s="22">
        <f t="shared" si="13"/>
        <v>25</v>
      </c>
      <c r="BQ65" s="24">
        <v>1.71</v>
      </c>
      <c r="BR65" s="22"/>
      <c r="BS65" s="35" t="str">
        <f>IF('Submission Template'!$AU$36=1,IF(AND('Submission Template'!T59="yes",'Submission Template'!Y59="yes",$AE65&gt;1,'Submission Template'!BQ59&lt;&gt;"",'Submission Template'!BR59&lt;&gt;""),IF($D65&lt;&gt;'Submission Template'!P$29,ROUND((($AQ65*$E65)/($D65-'Submission Template'!P$29))^2+1,1),31),""),"")</f>
        <v/>
      </c>
      <c r="BT65" s="35" t="str">
        <f>IF('Submission Template'!$AV$36=1,IF(AND('Submission Template'!O59="yes",$AF65&gt;1,'Submission Template'!BO59&lt;&gt;""),IF($N65&lt;&gt;'Submission Template'!K$26,ROUND((($AR65*$O65)/($N65-'Submission Template'!K$26))^2+1,1),31),""),"")</f>
        <v/>
      </c>
      <c r="BU65" s="35"/>
      <c r="BV65" s="35"/>
      <c r="BW65" s="35"/>
      <c r="BX65" s="48">
        <f t="shared" si="10"/>
        <v>5</v>
      </c>
      <c r="BY65" s="5"/>
      <c r="BZ65" s="5"/>
      <c r="CA65" s="5"/>
      <c r="CB65" s="172">
        <f>IF(AND('Submission Template'!C59="final",'Submission Template'!AB59="yes"),1,0)</f>
        <v>0</v>
      </c>
      <c r="CC65" s="172" t="str">
        <f>IF(AND('Submission Template'!$C59="final",'Submission Template'!$T59="yes",'Submission Template'!$Y59="yes",'Submission Template'!$AB59&lt;&gt;"yes"),$D65,$CC64)</f>
        <v/>
      </c>
      <c r="CD65" s="171" t="str">
        <f>IF(AND('Submission Template'!$C59="final",'Submission Template'!$T59="yes",'Submission Template'!$Y59="yes",'Submission Template'!$AB59&lt;&gt;"yes"),$C65,$CD64)</f>
        <v/>
      </c>
      <c r="CE65" s="171" t="str">
        <f>IF(AND('Submission Template'!$C59="final",'Submission Template'!$O59="yes",'Submission Template'!$AB59&lt;&gt;"yes"),$N65,$CE64)</f>
        <v/>
      </c>
      <c r="CF65" s="171" t="str">
        <f>IF(AND('Submission Template'!$C59="final",'Submission Template'!$O59="yes",'Submission Template'!$AB59&lt;&gt;"yes"),$M65,$CF64)</f>
        <v/>
      </c>
      <c r="CG65" s="164"/>
      <c r="CH65" s="165"/>
      <c r="CI65" s="164"/>
      <c r="CJ65" s="208"/>
      <c r="CK65" s="217"/>
      <c r="CL65" s="218"/>
      <c r="CV65" s="5"/>
      <c r="CW65" s="5"/>
    </row>
    <row r="66" spans="1:101" ht="15" x14ac:dyDescent="0.25">
      <c r="A66" s="9"/>
      <c r="B66" s="240" t="str">
        <f>IF('Submission Template'!$AU$36=1,$AW66,"")</f>
        <v/>
      </c>
      <c r="C66" s="241" t="str">
        <f t="shared" si="0"/>
        <v/>
      </c>
      <c r="D66" s="242" t="str">
        <f>IF('Submission Template'!$AU$36=1,IF(AND('Submission Template'!T60="yes",'Submission Template'!Y60="yes",'Submission Template'!BQ60&lt;&gt;"",'Submission Template'!BR60&lt;&gt;""),IF(AND('Submission Template'!$P$15="yes",$B66&gt;1),ROUND(AVERAGE(BI$41:BI66),2),ROUND(AVERAGE(BI$40:BI66),2)),""),"")</f>
        <v/>
      </c>
      <c r="E66" s="247" t="str">
        <f>IF('Submission Template'!$AU$36=1,IF($AE66&gt;1,IF(AND('Submission Template'!T60&lt;&gt;"no",'Submission Template'!Y60&lt;&gt;"no",'Submission Template'!BQ60&lt;&gt;"",'Submission Template'!BR60&lt;&gt;""), IF(AND('Submission Template'!$P$15="yes",$B66&gt;1), STDEV(BI$41:BI66),STDEV(BI$40:BI66)),""),""),"")</f>
        <v/>
      </c>
      <c r="F66" s="242" t="str">
        <f>IF('Submission Template'!$AU$36=1,IF(AND('Submission Template'!BQ60&lt;&gt;"",'Submission Template'!BR60&lt;&gt;""),G65,""),"")</f>
        <v/>
      </c>
      <c r="G66" s="242" t="str">
        <f>IF(AND('Submission Template'!$AU$36=1,'Submission Template'!$C60&lt;&gt;""),IF(OR($AE66=1,$AE66=0),0,IF('Submission Template'!$C60="initial",$G65,IF(AND('Submission Template'!T60="yes",'Submission Template'!Y60="yes"),MAX(($F66+BI66-('Submission Template'!$P$26+0.25*$E66)),0),$G65))),"")</f>
        <v/>
      </c>
      <c r="H66" s="242" t="str">
        <f t="shared" si="16"/>
        <v/>
      </c>
      <c r="I66" s="244" t="str">
        <f t="shared" si="17"/>
        <v/>
      </c>
      <c r="J66" s="244" t="str">
        <f t="shared" si="18"/>
        <v/>
      </c>
      <c r="K66" s="245" t="str">
        <f>IF(G66&lt;&gt;"",IF($BC66=1,IF(AND(J66&lt;&gt;1,I66=1,D66&lt;='Submission Template'!$P$26),1,0),K65),"")</f>
        <v/>
      </c>
      <c r="L66" s="240" t="str">
        <f>IF('Submission Template'!$AV$36=1,$AX66,"")</f>
        <v/>
      </c>
      <c r="M66" s="241" t="str">
        <f t="shared" si="1"/>
        <v/>
      </c>
      <c r="N66" s="242" t="str">
        <f>IF('Submission Template'!$AV$36=1,IF(AND('Submission Template'!O60="yes",'Submission Template'!BO60&lt;&gt;""),IF(AND('Submission Template'!$P$15="yes",$L66&gt;1),ROUND(AVERAGE(BJ$41:BJ66),2),ROUND(AVERAGE(BJ$40:BJ66),2)),""),"")</f>
        <v/>
      </c>
      <c r="O66" s="242" t="str">
        <f>IF('Submission Template'!$AV$36=1,IF($AF66&gt;1,IF(AND('Submission Template'!O60&lt;&gt;"no",'Submission Template'!BO60&lt;&gt;""),IF(AND('Submission Template'!$P$15="yes",$L66&gt;1),STDEV(BJ$41:BJ66),STDEV(BJ$40:BJ66)),""),""),"")</f>
        <v/>
      </c>
      <c r="P66" s="242" t="str">
        <f>IF('Submission Template'!$AV$36=1,IF('Submission Template'!BO60&lt;&gt;"",Q65,""),"")</f>
        <v/>
      </c>
      <c r="Q66" s="242" t="str">
        <f>IF(AND('Submission Template'!$AV$36=1,'Submission Template'!$C60&lt;&gt;""),IF(OR($AF66=1,$AF66=0),0,IF('Submission Template'!$C60="initial",$Q65,IF('Submission Template'!O60="yes",MAX(($P66+'Submission Template'!BO60-('Submission Template'!K$26+0.25*$O66)),0),$Q65))),"")</f>
        <v/>
      </c>
      <c r="R66" s="242" t="str">
        <f t="shared" si="2"/>
        <v/>
      </c>
      <c r="S66" s="244" t="str">
        <f t="shared" si="3"/>
        <v/>
      </c>
      <c r="T66" s="244" t="str">
        <f t="shared" si="4"/>
        <v/>
      </c>
      <c r="U66" s="245" t="str">
        <f>IF(Q66&lt;&gt;"",IF($BD66=1,IF(AND(T66&lt;&gt;1,S66=1,N66&lt;='Submission Template'!K$26),1,0),U65),"")</f>
        <v/>
      </c>
      <c r="V66" s="235"/>
      <c r="W66" s="246" t="str">
        <f>IF(AND(OR('Submission Template'!BE60="yes",'Submission Template'!O60="yes"),'Submission Template'!AB60="yes"),"Test cannot be invalid AND included in CumSum",IF(OR(AND($Q66&gt;$R66,$N66&lt;&gt;""),AND($G66&gt;H66,$D66&lt;&gt;"")),"Warning:  CumSum statistic exceeds the Action Limit.",""))</f>
        <v/>
      </c>
      <c r="X66" s="233"/>
      <c r="Y66" s="233"/>
      <c r="Z66" s="233"/>
      <c r="AA66" s="234"/>
      <c r="AB66" s="9"/>
      <c r="AC66" s="5"/>
      <c r="AD66" s="5"/>
      <c r="AE66" s="164" t="str">
        <f t="shared" si="11"/>
        <v/>
      </c>
      <c r="AF66" s="208" t="str">
        <f t="shared" si="12"/>
        <v/>
      </c>
      <c r="AG66" s="164"/>
      <c r="AH66" s="208" t="str">
        <f t="shared" si="14"/>
        <v/>
      </c>
      <c r="AI66" s="165" t="str">
        <f t="shared" si="15"/>
        <v/>
      </c>
      <c r="AJ66" s="20"/>
      <c r="AK66" s="275">
        <f>IF(AND('Submission Template'!BQ60&lt;&gt;"",'Submission Template'!BR60&lt;&gt;"",'Submission Template'!P$26&lt;&gt;"",'Submission Template'!T60&lt;&gt;"",'Submission Template'!Y60&lt;&gt;"",$AQ$31="yes"),1,0)</f>
        <v>0</v>
      </c>
      <c r="AL66" s="190">
        <f>IF(AND('Submission Template'!BO60&lt;&gt;"",'Submission Template'!K$26&lt;&gt;"",'Submission Template'!O60&lt;&gt;""),1,0)</f>
        <v>0</v>
      </c>
      <c r="AM66" s="190"/>
      <c r="AN66" s="190"/>
      <c r="AO66" s="191"/>
      <c r="AP66" s="22"/>
      <c r="AQ66" s="196" t="str">
        <f t="shared" si="6"/>
        <v/>
      </c>
      <c r="AR66" s="189" t="str">
        <f t="shared" si="7"/>
        <v/>
      </c>
      <c r="AS66" s="189"/>
      <c r="AT66" s="190" t="str">
        <f t="shared" si="8"/>
        <v/>
      </c>
      <c r="AU66" s="191" t="str">
        <f t="shared" si="9"/>
        <v/>
      </c>
      <c r="AV66" s="22"/>
      <c r="AW66" s="189" t="str">
        <f>IF(AND($AQ$31="Yes",'Submission Template'!$C60&lt;&gt;""),IF(AND('Submission Template'!BQ60&lt;&gt;"",'Submission Template'!BR60&lt;&gt;""),IF(AND('Submission Template'!T60="yes",'Submission Template'!Y60="yes"),AW65+1,AW65),AW65),"")</f>
        <v/>
      </c>
      <c r="AX66" s="190" t="str">
        <f>IF('Submission Template'!$C60&lt;&gt;"",IF('Submission Template'!BO60&lt;&gt;"",IF('Submission Template'!O60="yes",AX65+1,AX65),AX65),"")</f>
        <v/>
      </c>
      <c r="AY66" s="190"/>
      <c r="AZ66" s="190" t="str">
        <f>IF('Submission Template'!$C60&lt;&gt;"",IF('Submission Template'!BQ60&lt;&gt;"",IF('Submission Template'!T60="yes",AZ65+1,AZ65),AZ65),"")</f>
        <v/>
      </c>
      <c r="BA66" s="191" t="str">
        <f>IF('Submission Template'!$C60&lt;&gt;"",IF('Submission Template'!BR60&lt;&gt;"",IF('Submission Template'!Y60="yes",BA65+1,BA65),BA65),"")</f>
        <v/>
      </c>
      <c r="BB66" s="22"/>
      <c r="BC66" s="189" t="str">
        <f>IF(AND($AQ$31="Yes",'Submission Template'!BQ60&lt;&gt;"",'Submission Template'!BR60&lt;&gt;""),IF(AND('Submission Template'!T60="yes",'Submission Template'!Y60="yes"),1,0),"")</f>
        <v/>
      </c>
      <c r="BD66" s="190" t="str">
        <f>IF('Submission Template'!BO60&lt;&gt;"",IF('Submission Template'!O60="yes",1,0),"")</f>
        <v/>
      </c>
      <c r="BE66" s="190"/>
      <c r="BF66" s="190" t="str">
        <f>IF('Submission Template'!BQ60&lt;&gt;"",IF('Submission Template'!T60="yes",1,0),"")</f>
        <v/>
      </c>
      <c r="BG66" s="191" t="str">
        <f>IF('Submission Template'!BR60&lt;&gt;"",IF('Submission Template'!Y60="yes",1,0),"")</f>
        <v/>
      </c>
      <c r="BH66" s="22"/>
      <c r="BI66" s="189" t="str">
        <f>IF(AND($AQ$31="Yes",'Submission Template'!T60="yes",'Submission Template'!Y60="yes",'Submission Template'!BQ60&lt;&gt;"",'Submission Template'!BR60&lt;&gt;""),'Submission Template'!BQ60+'Submission Template'!BR60,"")</f>
        <v/>
      </c>
      <c r="BJ66" s="190" t="str">
        <f>IF(AND('Submission Template'!O60="yes",'Submission Template'!BO60&lt;&gt;""),'Submission Template'!BO60,"")</f>
        <v/>
      </c>
      <c r="BK66" s="190"/>
      <c r="BL66" s="190" t="str">
        <f>IF(AND('Submission Template'!T60="yes",'Submission Template'!BQ60&lt;&gt;""),'Submission Template'!BQ60,"")</f>
        <v/>
      </c>
      <c r="BM66" s="191" t="str">
        <f>IF(AND('Submission Template'!Y60="yes",'Submission Template'!BR60&lt;&gt;""),'Submission Template'!BR60,"")</f>
        <v/>
      </c>
      <c r="BN66" s="22"/>
      <c r="BO66" s="22"/>
      <c r="BP66" s="22">
        <f t="shared" si="13"/>
        <v>26</v>
      </c>
      <c r="BQ66" s="24">
        <v>1.71</v>
      </c>
      <c r="BR66" s="22"/>
      <c r="BS66" s="35" t="str">
        <f>IF('Submission Template'!$AU$36=1,IF(AND('Submission Template'!T60="yes",'Submission Template'!Y60="yes",$AE66&gt;1,'Submission Template'!BQ60&lt;&gt;"",'Submission Template'!BR60&lt;&gt;""),IF($D66&lt;&gt;'Submission Template'!P$29,ROUND((($AQ66*$E66)/($D66-'Submission Template'!P$29))^2+1,1),31),""),"")</f>
        <v/>
      </c>
      <c r="BT66" s="35" t="str">
        <f>IF('Submission Template'!$AV$36=1,IF(AND('Submission Template'!O60="yes",$AF66&gt;1,'Submission Template'!BO60&lt;&gt;""),IF($N66&lt;&gt;'Submission Template'!K$26,ROUND((($AR66*$O66)/($N66-'Submission Template'!K$26))^2+1,1),31),""),"")</f>
        <v/>
      </c>
      <c r="BU66" s="35"/>
      <c r="BV66" s="35"/>
      <c r="BW66" s="35"/>
      <c r="BX66" s="48">
        <f t="shared" si="10"/>
        <v>5</v>
      </c>
      <c r="BY66" s="5"/>
      <c r="BZ66" s="5"/>
      <c r="CA66" s="5"/>
      <c r="CB66" s="172">
        <f>IF(AND('Submission Template'!C60="final",'Submission Template'!AB60="yes"),1,0)</f>
        <v>0</v>
      </c>
      <c r="CC66" s="172" t="str">
        <f>IF(AND('Submission Template'!$C60="final",'Submission Template'!$T60="yes",'Submission Template'!$Y60="yes",'Submission Template'!$AB60&lt;&gt;"yes"),$D66,$CC65)</f>
        <v/>
      </c>
      <c r="CD66" s="172" t="str">
        <f>IF(AND('Submission Template'!$C60="final",'Submission Template'!$T60="yes",'Submission Template'!$Y60="yes",'Submission Template'!$AB60&lt;&gt;"yes"),$C66,$CD65)</f>
        <v/>
      </c>
      <c r="CE66" s="172" t="str">
        <f>IF(AND('Submission Template'!$C60="final",'Submission Template'!$O60="yes",'Submission Template'!$AB60&lt;&gt;"yes"),$N66,$CE65)</f>
        <v/>
      </c>
      <c r="CF66" s="172" t="str">
        <f>IF(AND('Submission Template'!$C60="final",'Submission Template'!$O60="yes",'Submission Template'!$AB60&lt;&gt;"yes"),$M66,$CF65)</f>
        <v/>
      </c>
      <c r="CG66" s="164"/>
      <c r="CH66" s="165"/>
      <c r="CI66" s="164"/>
      <c r="CJ66" s="208"/>
      <c r="CK66" s="217"/>
      <c r="CL66" s="218"/>
      <c r="CV66" s="5"/>
      <c r="CW66" s="5"/>
    </row>
    <row r="67" spans="1:101" ht="15" x14ac:dyDescent="0.25">
      <c r="A67" s="9"/>
      <c r="B67" s="240" t="str">
        <f>IF('Submission Template'!$AU$36=1,$AW67,"")</f>
        <v/>
      </c>
      <c r="C67" s="241" t="str">
        <f t="shared" si="0"/>
        <v/>
      </c>
      <c r="D67" s="242" t="str">
        <f>IF('Submission Template'!$AU$36=1,IF(AND('Submission Template'!T61="yes",'Submission Template'!Y61="yes",'Submission Template'!BQ61&lt;&gt;"",'Submission Template'!BR61&lt;&gt;""),IF(AND('Submission Template'!$P$15="yes",$B67&gt;1),ROUND(AVERAGE(BI$41:BI67),2),ROUND(AVERAGE(BI$40:BI67),2)),""),"")</f>
        <v/>
      </c>
      <c r="E67" s="247" t="str">
        <f>IF('Submission Template'!$AU$36=1,IF($AE67&gt;1,IF(AND('Submission Template'!T61&lt;&gt;"no",'Submission Template'!Y61&lt;&gt;"no",'Submission Template'!BQ61&lt;&gt;"",'Submission Template'!BR61&lt;&gt;""), IF(AND('Submission Template'!$P$15="yes",$B67&gt;1), STDEV(BI$41:BI67),STDEV(BI$40:BI67)),""),""),"")</f>
        <v/>
      </c>
      <c r="F67" s="242" t="str">
        <f>IF('Submission Template'!$AU$36=1,IF(AND('Submission Template'!BQ61&lt;&gt;"",'Submission Template'!BR61&lt;&gt;""),G66,""),"")</f>
        <v/>
      </c>
      <c r="G67" s="242" t="str">
        <f>IF(AND('Submission Template'!$AU$36=1,'Submission Template'!$C61&lt;&gt;""),IF(OR($AE67=1,$AE67=0),0,IF('Submission Template'!$C61="initial",$G66,IF(AND('Submission Template'!T61="yes",'Submission Template'!Y61="yes"),MAX(($F67+BI67-('Submission Template'!$P$26+0.25*$E67)),0),$G66))),"")</f>
        <v/>
      </c>
      <c r="H67" s="242" t="str">
        <f t="shared" si="16"/>
        <v/>
      </c>
      <c r="I67" s="244" t="str">
        <f t="shared" si="17"/>
        <v/>
      </c>
      <c r="J67" s="244" t="str">
        <f t="shared" si="18"/>
        <v/>
      </c>
      <c r="K67" s="245" t="str">
        <f>IF(G67&lt;&gt;"",IF($BC67=1,IF(AND(J67&lt;&gt;1,I67=1,D67&lt;='Submission Template'!$P$26),1,0),K66),"")</f>
        <v/>
      </c>
      <c r="L67" s="240" t="str">
        <f>IF('Submission Template'!$AV$36=1,$AX67,"")</f>
        <v/>
      </c>
      <c r="M67" s="241" t="str">
        <f t="shared" si="1"/>
        <v/>
      </c>
      <c r="N67" s="242" t="str">
        <f>IF('Submission Template'!$AV$36=1,IF(AND('Submission Template'!O61="yes",'Submission Template'!BO61&lt;&gt;""),IF(AND('Submission Template'!$P$15="yes",$L67&gt;1),ROUND(AVERAGE(BJ$41:BJ67),2),ROUND(AVERAGE(BJ$40:BJ67),2)),""),"")</f>
        <v/>
      </c>
      <c r="O67" s="242" t="str">
        <f>IF('Submission Template'!$AV$36=1,IF($AF67&gt;1,IF(AND('Submission Template'!O61&lt;&gt;"no",'Submission Template'!BO61&lt;&gt;""),IF(AND('Submission Template'!$P$15="yes",$L67&gt;1),STDEV(BJ$41:BJ67),STDEV(BJ$40:BJ67)),""),""),"")</f>
        <v/>
      </c>
      <c r="P67" s="242" t="str">
        <f>IF('Submission Template'!$AV$36=1,IF('Submission Template'!BO61&lt;&gt;"",Q66,""),"")</f>
        <v/>
      </c>
      <c r="Q67" s="242" t="str">
        <f>IF(AND('Submission Template'!$AV$36=1,'Submission Template'!$C61&lt;&gt;""),IF(OR($AF67=1,$AF67=0),0,IF('Submission Template'!$C61="initial",$Q66,IF('Submission Template'!O61="yes",MAX(($P67+'Submission Template'!BO61-('Submission Template'!K$26+0.25*$O67)),0),$Q66))),"")</f>
        <v/>
      </c>
      <c r="R67" s="242" t="str">
        <f t="shared" si="2"/>
        <v/>
      </c>
      <c r="S67" s="244" t="str">
        <f t="shared" si="3"/>
        <v/>
      </c>
      <c r="T67" s="244" t="str">
        <f t="shared" si="4"/>
        <v/>
      </c>
      <c r="U67" s="245" t="str">
        <f>IF(Q67&lt;&gt;"",IF($BD67=1,IF(AND(T67&lt;&gt;1,S67=1,N67&lt;='Submission Template'!K$26),1,0),U66),"")</f>
        <v/>
      </c>
      <c r="V67" s="235"/>
      <c r="W67" s="246" t="str">
        <f>IF(AND(OR('Submission Template'!BE61="yes",'Submission Template'!O61="yes"),'Submission Template'!AB61="yes"),"Test cannot be invalid AND included in CumSum",IF(OR(AND($Q67&gt;$R67,$N67&lt;&gt;""),AND($G67&gt;H67,$D67&lt;&gt;"")),"Warning:  CumSum statistic exceeds the Action Limit.",""))</f>
        <v/>
      </c>
      <c r="X67" s="233"/>
      <c r="Y67" s="233"/>
      <c r="Z67" s="233"/>
      <c r="AA67" s="234"/>
      <c r="AB67" s="9"/>
      <c r="AC67" s="5"/>
      <c r="AD67" s="5"/>
      <c r="AE67" s="164" t="str">
        <f t="shared" si="11"/>
        <v/>
      </c>
      <c r="AF67" s="208" t="str">
        <f t="shared" si="12"/>
        <v/>
      </c>
      <c r="AG67" s="164"/>
      <c r="AH67" s="208" t="str">
        <f t="shared" si="14"/>
        <v/>
      </c>
      <c r="AI67" s="165" t="str">
        <f t="shared" si="15"/>
        <v/>
      </c>
      <c r="AJ67" s="20"/>
      <c r="AK67" s="275">
        <f>IF(AND('Submission Template'!BQ61&lt;&gt;"",'Submission Template'!BR61&lt;&gt;"",'Submission Template'!P$26&lt;&gt;"",'Submission Template'!T61&lt;&gt;"",'Submission Template'!Y61&lt;&gt;"",$AQ$31="yes"),1,0)</f>
        <v>0</v>
      </c>
      <c r="AL67" s="190">
        <f>IF(AND('Submission Template'!BO61&lt;&gt;"",'Submission Template'!K$26&lt;&gt;"",'Submission Template'!O61&lt;&gt;""),1,0)</f>
        <v>0</v>
      </c>
      <c r="AM67" s="190"/>
      <c r="AN67" s="190"/>
      <c r="AO67" s="191"/>
      <c r="AP67" s="22"/>
      <c r="AQ67" s="196" t="str">
        <f t="shared" si="6"/>
        <v/>
      </c>
      <c r="AR67" s="189" t="str">
        <f t="shared" si="7"/>
        <v/>
      </c>
      <c r="AS67" s="189"/>
      <c r="AT67" s="190" t="str">
        <f t="shared" si="8"/>
        <v/>
      </c>
      <c r="AU67" s="191" t="str">
        <f t="shared" si="9"/>
        <v/>
      </c>
      <c r="AV67" s="22"/>
      <c r="AW67" s="189" t="str">
        <f>IF(AND($AQ$31="Yes",'Submission Template'!$C61&lt;&gt;""),IF(AND('Submission Template'!BQ61&lt;&gt;"",'Submission Template'!BR61&lt;&gt;""),IF(AND('Submission Template'!T61="yes",'Submission Template'!Y61="yes"),AW66+1,AW66),AW66),"")</f>
        <v/>
      </c>
      <c r="AX67" s="190" t="str">
        <f>IF('Submission Template'!$C61&lt;&gt;"",IF('Submission Template'!BO61&lt;&gt;"",IF('Submission Template'!O61="yes",AX66+1,AX66),AX66),"")</f>
        <v/>
      </c>
      <c r="AY67" s="190"/>
      <c r="AZ67" s="190" t="str">
        <f>IF('Submission Template'!$C61&lt;&gt;"",IF('Submission Template'!BQ61&lt;&gt;"",IF('Submission Template'!T61="yes",AZ66+1,AZ66),AZ66),"")</f>
        <v/>
      </c>
      <c r="BA67" s="191" t="str">
        <f>IF('Submission Template'!$C61&lt;&gt;"",IF('Submission Template'!BR61&lt;&gt;"",IF('Submission Template'!Y61="yes",BA66+1,BA66),BA66),"")</f>
        <v/>
      </c>
      <c r="BB67" s="22"/>
      <c r="BC67" s="189" t="str">
        <f>IF(AND($AQ$31="Yes",'Submission Template'!BQ61&lt;&gt;"",'Submission Template'!BR61&lt;&gt;""),IF(AND('Submission Template'!T61="yes",'Submission Template'!Y61="yes"),1,0),"")</f>
        <v/>
      </c>
      <c r="BD67" s="190" t="str">
        <f>IF('Submission Template'!BO61&lt;&gt;"",IF('Submission Template'!O61="yes",1,0),"")</f>
        <v/>
      </c>
      <c r="BE67" s="190"/>
      <c r="BF67" s="190" t="str">
        <f>IF('Submission Template'!BQ61&lt;&gt;"",IF('Submission Template'!T61="yes",1,0),"")</f>
        <v/>
      </c>
      <c r="BG67" s="191" t="str">
        <f>IF('Submission Template'!BR61&lt;&gt;"",IF('Submission Template'!Y61="yes",1,0),"")</f>
        <v/>
      </c>
      <c r="BH67" s="22"/>
      <c r="BI67" s="189" t="str">
        <f>IF(AND($AQ$31="Yes",'Submission Template'!T61="yes",'Submission Template'!Y61="yes",'Submission Template'!BQ61&lt;&gt;"",'Submission Template'!BR61&lt;&gt;""),'Submission Template'!BQ61+'Submission Template'!BR61,"")</f>
        <v/>
      </c>
      <c r="BJ67" s="190" t="str">
        <f>IF(AND('Submission Template'!O61="yes",'Submission Template'!BO61&lt;&gt;""),'Submission Template'!BO61,"")</f>
        <v/>
      </c>
      <c r="BK67" s="190"/>
      <c r="BL67" s="190" t="str">
        <f>IF(AND('Submission Template'!T61="yes",'Submission Template'!BQ61&lt;&gt;""),'Submission Template'!BQ61,"")</f>
        <v/>
      </c>
      <c r="BM67" s="191" t="str">
        <f>IF(AND('Submission Template'!Y61="yes",'Submission Template'!BR61&lt;&gt;""),'Submission Template'!BR61,"")</f>
        <v/>
      </c>
      <c r="BN67" s="22"/>
      <c r="BO67" s="22"/>
      <c r="BP67" s="22">
        <f t="shared" si="13"/>
        <v>27</v>
      </c>
      <c r="BQ67" s="24">
        <v>1.71</v>
      </c>
      <c r="BR67" s="22"/>
      <c r="BS67" s="35" t="str">
        <f>IF('Submission Template'!$AU$36=1,IF(AND('Submission Template'!T61="yes",'Submission Template'!Y61="yes",$AE67&gt;1,'Submission Template'!BQ61&lt;&gt;"",'Submission Template'!BR61&lt;&gt;""),IF($D67&lt;&gt;'Submission Template'!P$29,ROUND((($AQ67*$E67)/($D67-'Submission Template'!P$29))^2+1,1),31),""),"")</f>
        <v/>
      </c>
      <c r="BT67" s="35" t="str">
        <f>IF('Submission Template'!$AV$36=1,IF(AND('Submission Template'!O61="yes",$AF67&gt;1,'Submission Template'!BO61&lt;&gt;""),IF($N67&lt;&gt;'Submission Template'!K$26,ROUND((($AR67*$O67)/($N67-'Submission Template'!K$26))^2+1,1),31),""),"")</f>
        <v/>
      </c>
      <c r="BU67" s="35"/>
      <c r="BV67" s="35"/>
      <c r="BW67" s="35"/>
      <c r="BX67" s="48">
        <f t="shared" si="10"/>
        <v>5</v>
      </c>
      <c r="BY67" s="5"/>
      <c r="BZ67" s="5"/>
      <c r="CA67" s="5"/>
      <c r="CB67" s="172">
        <f>IF(AND('Submission Template'!C61="final",'Submission Template'!AB61="yes"),1,0)</f>
        <v>0</v>
      </c>
      <c r="CC67" s="172" t="str">
        <f>IF(AND('Submission Template'!$C61="final",'Submission Template'!$T61="yes",'Submission Template'!$Y61="yes",'Submission Template'!$AB61&lt;&gt;"yes"),$D67,$CC66)</f>
        <v/>
      </c>
      <c r="CD67" s="172" t="str">
        <f>IF(AND('Submission Template'!$C61="final",'Submission Template'!$T61="yes",'Submission Template'!$Y61="yes",'Submission Template'!$AB61&lt;&gt;"yes"),$C67,$CD66)</f>
        <v/>
      </c>
      <c r="CE67" s="172" t="str">
        <f>IF(AND('Submission Template'!$C61="final",'Submission Template'!$O61="yes",'Submission Template'!$AB61&lt;&gt;"yes"),$N67,$CE66)</f>
        <v/>
      </c>
      <c r="CF67" s="172" t="str">
        <f>IF(AND('Submission Template'!$C61="final",'Submission Template'!$O61="yes",'Submission Template'!$AB61&lt;&gt;"yes"),$M67,$CF66)</f>
        <v/>
      </c>
      <c r="CG67" s="164"/>
      <c r="CH67" s="165"/>
      <c r="CI67" s="164"/>
      <c r="CJ67" s="208"/>
      <c r="CK67" s="217"/>
      <c r="CL67" s="218"/>
      <c r="CV67" s="5"/>
      <c r="CW67" s="5"/>
    </row>
    <row r="68" spans="1:101" ht="15" x14ac:dyDescent="0.25">
      <c r="A68" s="9"/>
      <c r="B68" s="240" t="str">
        <f>IF('Submission Template'!$AU$36=1,$AW68,"")</f>
        <v/>
      </c>
      <c r="C68" s="241" t="str">
        <f t="shared" si="0"/>
        <v/>
      </c>
      <c r="D68" s="242" t="str">
        <f>IF('Submission Template'!$AU$36=1,IF(AND('Submission Template'!T62="yes",'Submission Template'!Y62="yes",'Submission Template'!BQ62&lt;&gt;"",'Submission Template'!BR62&lt;&gt;""),IF(AND('Submission Template'!$P$15="yes",$B68&gt;1),ROUND(AVERAGE(BI$41:BI68),2),ROUND(AVERAGE(BI$40:BI68),2)),""),"")</f>
        <v/>
      </c>
      <c r="E68" s="247" t="str">
        <f>IF('Submission Template'!$AU$36=1,IF($AE68&gt;1,IF(AND('Submission Template'!T62&lt;&gt;"no",'Submission Template'!Y62&lt;&gt;"no",'Submission Template'!BQ62&lt;&gt;"",'Submission Template'!BR62&lt;&gt;""), IF(AND('Submission Template'!$P$15="yes",$B68&gt;1), STDEV(BI$41:BI68),STDEV(BI$40:BI68)),""),""),"")</f>
        <v/>
      </c>
      <c r="F68" s="242" t="str">
        <f>IF('Submission Template'!$AU$36=1,IF(AND('Submission Template'!BQ62&lt;&gt;"",'Submission Template'!BR62&lt;&gt;""),G67,""),"")</f>
        <v/>
      </c>
      <c r="G68" s="242" t="str">
        <f>IF(AND('Submission Template'!$AU$36=1,'Submission Template'!$C62&lt;&gt;""),IF(OR($AE68=1,$AE68=0),0,IF('Submission Template'!$C62="initial",$G67,IF(AND('Submission Template'!T62="yes",'Submission Template'!Y62="yes"),MAX(($F68+BI68-('Submission Template'!$P$26+0.25*$E68)),0),$G67))),"")</f>
        <v/>
      </c>
      <c r="H68" s="242" t="str">
        <f t="shared" si="16"/>
        <v/>
      </c>
      <c r="I68" s="244" t="str">
        <f t="shared" si="17"/>
        <v/>
      </c>
      <c r="J68" s="244" t="str">
        <f t="shared" si="18"/>
        <v/>
      </c>
      <c r="K68" s="245" t="str">
        <f>IF(G68&lt;&gt;"",IF($BC68=1,IF(AND(J68&lt;&gt;1,I68=1,D68&lt;='Submission Template'!$P$26),1,0),K67),"")</f>
        <v/>
      </c>
      <c r="L68" s="240" t="str">
        <f>IF('Submission Template'!$AV$36=1,$AX68,"")</f>
        <v/>
      </c>
      <c r="M68" s="241" t="str">
        <f t="shared" si="1"/>
        <v/>
      </c>
      <c r="N68" s="242" t="str">
        <f>IF('Submission Template'!$AV$36=1,IF(AND('Submission Template'!O62="yes",'Submission Template'!BO62&lt;&gt;""),IF(AND('Submission Template'!$P$15="yes",$L68&gt;1),ROUND(AVERAGE(BJ$41:BJ68),2),ROUND(AVERAGE(BJ$40:BJ68),2)),""),"")</f>
        <v/>
      </c>
      <c r="O68" s="242" t="str">
        <f>IF('Submission Template'!$AV$36=1,IF($AF68&gt;1,IF(AND('Submission Template'!O62&lt;&gt;"no",'Submission Template'!BO62&lt;&gt;""),IF(AND('Submission Template'!$P$15="yes",$L68&gt;1),STDEV(BJ$41:BJ68),STDEV(BJ$40:BJ68)),""),""),"")</f>
        <v/>
      </c>
      <c r="P68" s="242" t="str">
        <f>IF('Submission Template'!$AV$36=1,IF('Submission Template'!BO62&lt;&gt;"",Q67,""),"")</f>
        <v/>
      </c>
      <c r="Q68" s="242" t="str">
        <f>IF(AND('Submission Template'!$AV$36=1,'Submission Template'!$C62&lt;&gt;""),IF(OR($AF68=1,$AF68=0),0,IF('Submission Template'!$C62="initial",$Q67,IF('Submission Template'!O62="yes",MAX(($P68+'Submission Template'!BO62-('Submission Template'!K$26+0.25*$O68)),0),$Q67))),"")</f>
        <v/>
      </c>
      <c r="R68" s="242" t="str">
        <f t="shared" si="2"/>
        <v/>
      </c>
      <c r="S68" s="244" t="str">
        <f t="shared" si="3"/>
        <v/>
      </c>
      <c r="T68" s="244" t="str">
        <f t="shared" si="4"/>
        <v/>
      </c>
      <c r="U68" s="245" t="str">
        <f>IF(Q68&lt;&gt;"",IF($BD68=1,IF(AND(T68&lt;&gt;1,S68=1,N68&lt;='Submission Template'!K$26),1,0),U67),"")</f>
        <v/>
      </c>
      <c r="V68" s="235"/>
      <c r="W68" s="246" t="str">
        <f>IF(AND(OR('Submission Template'!BE62="yes",'Submission Template'!O62="yes"),'Submission Template'!AB62="yes"),"Test cannot be invalid AND included in CumSum",IF(OR(AND($Q68&gt;$R68,$N68&lt;&gt;""),AND($G68&gt;H68,$D68&lt;&gt;"")),"Warning:  CumSum statistic exceeds the Action Limit.",""))</f>
        <v/>
      </c>
      <c r="X68" s="233"/>
      <c r="Y68" s="233"/>
      <c r="Z68" s="233"/>
      <c r="AA68" s="234"/>
      <c r="AB68" s="9"/>
      <c r="AC68" s="5"/>
      <c r="AD68" s="5"/>
      <c r="AE68" s="164" t="str">
        <f t="shared" si="11"/>
        <v/>
      </c>
      <c r="AF68" s="208" t="str">
        <f t="shared" si="12"/>
        <v/>
      </c>
      <c r="AG68" s="164"/>
      <c r="AH68" s="208" t="str">
        <f t="shared" si="14"/>
        <v/>
      </c>
      <c r="AI68" s="165" t="str">
        <f t="shared" si="15"/>
        <v/>
      </c>
      <c r="AJ68" s="20"/>
      <c r="AK68" s="275">
        <f>IF(AND('Submission Template'!BQ62&lt;&gt;"",'Submission Template'!BR62&lt;&gt;"",'Submission Template'!P$26&lt;&gt;"",'Submission Template'!T62&lt;&gt;"",'Submission Template'!Y62&lt;&gt;"",$AQ$31="yes"),1,0)</f>
        <v>0</v>
      </c>
      <c r="AL68" s="190">
        <f>IF(AND('Submission Template'!BO62&lt;&gt;"",'Submission Template'!K$26&lt;&gt;"",'Submission Template'!O62&lt;&gt;""),1,0)</f>
        <v>0</v>
      </c>
      <c r="AM68" s="190"/>
      <c r="AN68" s="190"/>
      <c r="AO68" s="191"/>
      <c r="AP68" s="22"/>
      <c r="AQ68" s="196" t="str">
        <f t="shared" si="6"/>
        <v/>
      </c>
      <c r="AR68" s="189" t="str">
        <f t="shared" si="7"/>
        <v/>
      </c>
      <c r="AS68" s="189"/>
      <c r="AT68" s="190" t="str">
        <f t="shared" si="8"/>
        <v/>
      </c>
      <c r="AU68" s="191" t="str">
        <f t="shared" si="9"/>
        <v/>
      </c>
      <c r="AV68" s="22"/>
      <c r="AW68" s="189" t="str">
        <f>IF(AND($AQ$31="Yes",'Submission Template'!$C62&lt;&gt;""),IF(AND('Submission Template'!BQ62&lt;&gt;"",'Submission Template'!BR62&lt;&gt;""),IF(AND('Submission Template'!T62="yes",'Submission Template'!Y62="yes"),AW67+1,AW67),AW67),"")</f>
        <v/>
      </c>
      <c r="AX68" s="190" t="str">
        <f>IF('Submission Template'!$C62&lt;&gt;"",IF('Submission Template'!BO62&lt;&gt;"",IF('Submission Template'!O62="yes",AX67+1,AX67),AX67),"")</f>
        <v/>
      </c>
      <c r="AY68" s="190"/>
      <c r="AZ68" s="190" t="str">
        <f>IF('Submission Template'!$C62&lt;&gt;"",IF('Submission Template'!BQ62&lt;&gt;"",IF('Submission Template'!T62="yes",AZ67+1,AZ67),AZ67),"")</f>
        <v/>
      </c>
      <c r="BA68" s="191" t="str">
        <f>IF('Submission Template'!$C62&lt;&gt;"",IF('Submission Template'!BR62&lt;&gt;"",IF('Submission Template'!Y62="yes",BA67+1,BA67),BA67),"")</f>
        <v/>
      </c>
      <c r="BB68" s="22"/>
      <c r="BC68" s="189" t="str">
        <f>IF(AND($AQ$31="Yes",'Submission Template'!BQ62&lt;&gt;"",'Submission Template'!BR62&lt;&gt;""),IF(AND('Submission Template'!T62="yes",'Submission Template'!Y62="yes"),1,0),"")</f>
        <v/>
      </c>
      <c r="BD68" s="190" t="str">
        <f>IF('Submission Template'!BO62&lt;&gt;"",IF('Submission Template'!O62="yes",1,0),"")</f>
        <v/>
      </c>
      <c r="BE68" s="190"/>
      <c r="BF68" s="190" t="str">
        <f>IF('Submission Template'!BQ62&lt;&gt;"",IF('Submission Template'!T62="yes",1,0),"")</f>
        <v/>
      </c>
      <c r="BG68" s="191" t="str">
        <f>IF('Submission Template'!BR62&lt;&gt;"",IF('Submission Template'!Y62="yes",1,0),"")</f>
        <v/>
      </c>
      <c r="BH68" s="22"/>
      <c r="BI68" s="189" t="str">
        <f>IF(AND($AQ$31="Yes",'Submission Template'!T62="yes",'Submission Template'!Y62="yes",'Submission Template'!BQ62&lt;&gt;"",'Submission Template'!BR62&lt;&gt;""),'Submission Template'!BQ62+'Submission Template'!BR62,"")</f>
        <v/>
      </c>
      <c r="BJ68" s="190" t="str">
        <f>IF(AND('Submission Template'!O62="yes",'Submission Template'!BO62&lt;&gt;""),'Submission Template'!BO62,"")</f>
        <v/>
      </c>
      <c r="BK68" s="190"/>
      <c r="BL68" s="190" t="str">
        <f>IF(AND('Submission Template'!T62="yes",'Submission Template'!BQ62&lt;&gt;""),'Submission Template'!BQ62,"")</f>
        <v/>
      </c>
      <c r="BM68" s="191" t="str">
        <f>IF(AND('Submission Template'!Y62="yes",'Submission Template'!BR62&lt;&gt;""),'Submission Template'!BR62,"")</f>
        <v/>
      </c>
      <c r="BN68" s="22"/>
      <c r="BO68" s="22"/>
      <c r="BP68" s="22">
        <f t="shared" si="13"/>
        <v>28</v>
      </c>
      <c r="BQ68" s="24">
        <v>1.7</v>
      </c>
      <c r="BR68" s="22"/>
      <c r="BS68" s="35" t="str">
        <f>IF('Submission Template'!$AU$36=1,IF(AND('Submission Template'!T62="yes",'Submission Template'!Y62="yes",$AE68&gt;1,'Submission Template'!BQ62&lt;&gt;"",'Submission Template'!BR62&lt;&gt;""),IF($D68&lt;&gt;'Submission Template'!P$29,ROUND((($AQ68*$E68)/($D68-'Submission Template'!P$29))^2+1,1),31),""),"")</f>
        <v/>
      </c>
      <c r="BT68" s="35" t="str">
        <f>IF('Submission Template'!$AV$36=1,IF(AND('Submission Template'!O62="yes",$AF68&gt;1,'Submission Template'!BO62&lt;&gt;""),IF($N68&lt;&gt;'Submission Template'!K$26,ROUND((($AR68*$O68)/($N68-'Submission Template'!K$26))^2+1,1),31),""),"")</f>
        <v/>
      </c>
      <c r="BU68" s="35"/>
      <c r="BV68" s="35"/>
      <c r="BW68" s="35"/>
      <c r="BX68" s="48">
        <f t="shared" si="10"/>
        <v>5</v>
      </c>
      <c r="BY68" s="5"/>
      <c r="BZ68" s="5"/>
      <c r="CA68" s="5"/>
      <c r="CB68" s="172">
        <f>IF(AND('Submission Template'!C62="final",'Submission Template'!AB62="yes"),1,0)</f>
        <v>0</v>
      </c>
      <c r="CC68" s="172" t="str">
        <f>IF(AND('Submission Template'!$C62="final",'Submission Template'!$T62="yes",'Submission Template'!$Y62="yes",'Submission Template'!$AB62&lt;&gt;"yes"),$D68,$CC67)</f>
        <v/>
      </c>
      <c r="CD68" s="172" t="str">
        <f>IF(AND('Submission Template'!$C62="final",'Submission Template'!$T62="yes",'Submission Template'!$Y62="yes",'Submission Template'!$AB62&lt;&gt;"yes"),$C68,$CD67)</f>
        <v/>
      </c>
      <c r="CE68" s="172" t="str">
        <f>IF(AND('Submission Template'!$C62="final",'Submission Template'!$O62="yes",'Submission Template'!$AB62&lt;&gt;"yes"),$N68,$CE67)</f>
        <v/>
      </c>
      <c r="CF68" s="172" t="str">
        <f>IF(AND('Submission Template'!$C62="final",'Submission Template'!$O62="yes",'Submission Template'!$AB62&lt;&gt;"yes"),$M68,$CF67)</f>
        <v/>
      </c>
      <c r="CG68" s="164"/>
      <c r="CH68" s="165"/>
      <c r="CI68" s="164"/>
      <c r="CJ68" s="208"/>
      <c r="CK68" s="217"/>
      <c r="CL68" s="218"/>
      <c r="CV68" s="5"/>
      <c r="CW68" s="5"/>
    </row>
    <row r="69" spans="1:101" ht="15" x14ac:dyDescent="0.25">
      <c r="A69" s="9"/>
      <c r="B69" s="240" t="str">
        <f>IF('Submission Template'!$AU$36=1,$AW69,"")</f>
        <v/>
      </c>
      <c r="C69" s="241" t="str">
        <f t="shared" si="0"/>
        <v/>
      </c>
      <c r="D69" s="242" t="str">
        <f>IF('Submission Template'!$AU$36=1,IF(AND('Submission Template'!T63="yes",'Submission Template'!Y63="yes",'Submission Template'!BQ63&lt;&gt;"",'Submission Template'!BR63&lt;&gt;""),IF(AND('Submission Template'!$P$15="yes",$B69&gt;1),ROUND(AVERAGE(BI$41:BI69),2),ROUND(AVERAGE(BI$40:BI69),2)),""),"")</f>
        <v/>
      </c>
      <c r="E69" s="247" t="str">
        <f>IF('Submission Template'!$AU$36=1,IF($AE69&gt;1,IF(AND('Submission Template'!T63&lt;&gt;"no",'Submission Template'!Y63&lt;&gt;"no",'Submission Template'!BQ63&lt;&gt;"",'Submission Template'!BR63&lt;&gt;""), IF(AND('Submission Template'!$P$15="yes",$B69&gt;1), STDEV(BI$41:BI69),STDEV(BI$40:BI69)),""),""),"")</f>
        <v/>
      </c>
      <c r="F69" s="242" t="str">
        <f>IF('Submission Template'!$AU$36=1,IF(AND('Submission Template'!BQ63&lt;&gt;"",'Submission Template'!BR63&lt;&gt;""),G68,""),"")</f>
        <v/>
      </c>
      <c r="G69" s="242" t="str">
        <f>IF(AND('Submission Template'!$AU$36=1,'Submission Template'!$C63&lt;&gt;""),IF(OR($AE69=1,$AE69=0),0,IF('Submission Template'!$C63="initial",$G68,IF(AND('Submission Template'!T63="yes",'Submission Template'!Y63="yes"),MAX(($F69+BI69-('Submission Template'!$P$26+0.25*$E69)),0),$G68))),"")</f>
        <v/>
      </c>
      <c r="H69" s="242" t="str">
        <f t="shared" si="16"/>
        <v/>
      </c>
      <c r="I69" s="244" t="str">
        <f t="shared" si="17"/>
        <v/>
      </c>
      <c r="J69" s="244" t="str">
        <f t="shared" si="18"/>
        <v/>
      </c>
      <c r="K69" s="245" t="str">
        <f>IF(G69&lt;&gt;"",IF($BC69=1,IF(AND(J69&lt;&gt;1,I69=1,D69&lt;='Submission Template'!$P$26),1,0),K68),"")</f>
        <v/>
      </c>
      <c r="L69" s="240" t="str">
        <f>IF('Submission Template'!$AV$36=1,$AX69,"")</f>
        <v/>
      </c>
      <c r="M69" s="241" t="str">
        <f t="shared" si="1"/>
        <v/>
      </c>
      <c r="N69" s="242" t="str">
        <f>IF('Submission Template'!$AV$36=1,IF(AND('Submission Template'!O63="yes",'Submission Template'!BO63&lt;&gt;""),IF(AND('Submission Template'!$P$15="yes",$L69&gt;1),ROUND(AVERAGE(BJ$41:BJ69),2),ROUND(AVERAGE(BJ$40:BJ69),2)),""),"")</f>
        <v/>
      </c>
      <c r="O69" s="242" t="str">
        <f>IF('Submission Template'!$AV$36=1,IF($AF69&gt;1,IF(AND('Submission Template'!O63&lt;&gt;"no",'Submission Template'!BO63&lt;&gt;""),IF(AND('Submission Template'!$P$15="yes",$L69&gt;1),STDEV(BJ$41:BJ69),STDEV(BJ$40:BJ69)),""),""),"")</f>
        <v/>
      </c>
      <c r="P69" s="242" t="str">
        <f>IF('Submission Template'!$AV$36=1,IF('Submission Template'!BO63&lt;&gt;"",Q68,""),"")</f>
        <v/>
      </c>
      <c r="Q69" s="242" t="str">
        <f>IF(AND('Submission Template'!$AV$36=1,'Submission Template'!$C63&lt;&gt;""),IF(OR($AF69=1,$AF69=0),0,IF('Submission Template'!$C63="initial",$Q68,IF('Submission Template'!O63="yes",MAX(($P69+'Submission Template'!BO63-('Submission Template'!K$26+0.25*$O69)),0),$Q68))),"")</f>
        <v/>
      </c>
      <c r="R69" s="242" t="str">
        <f t="shared" si="2"/>
        <v/>
      </c>
      <c r="S69" s="244" t="str">
        <f t="shared" si="3"/>
        <v/>
      </c>
      <c r="T69" s="244" t="str">
        <f t="shared" si="4"/>
        <v/>
      </c>
      <c r="U69" s="245" t="str">
        <f>IF(Q69&lt;&gt;"",IF($BD69=1,IF(AND(T69&lt;&gt;1,S69=1,N69&lt;='Submission Template'!K$26),1,0),U68),"")</f>
        <v/>
      </c>
      <c r="V69" s="235"/>
      <c r="W69" s="246" t="str">
        <f>IF(AND(OR('Submission Template'!BE63="yes",'Submission Template'!O63="yes"),'Submission Template'!AB63="yes"),"Test cannot be invalid AND included in CumSum",IF(OR(AND($Q69&gt;$R69,$N69&lt;&gt;""),AND($G69&gt;H69,$D69&lt;&gt;"")),"Warning:  CumSum statistic exceeds the Action Limit.",""))</f>
        <v/>
      </c>
      <c r="X69" s="233"/>
      <c r="Y69" s="233"/>
      <c r="Z69" s="233"/>
      <c r="AA69" s="234"/>
      <c r="AB69" s="9"/>
      <c r="AC69" s="5"/>
      <c r="AD69" s="5"/>
      <c r="AE69" s="164" t="str">
        <f t="shared" si="11"/>
        <v/>
      </c>
      <c r="AF69" s="208" t="str">
        <f t="shared" si="12"/>
        <v/>
      </c>
      <c r="AG69" s="164"/>
      <c r="AH69" s="208" t="str">
        <f t="shared" si="14"/>
        <v/>
      </c>
      <c r="AI69" s="165" t="str">
        <f t="shared" si="15"/>
        <v/>
      </c>
      <c r="AJ69" s="20"/>
      <c r="AK69" s="275">
        <f>IF(AND('Submission Template'!BQ63&lt;&gt;"",'Submission Template'!BR63&lt;&gt;"",'Submission Template'!P$26&lt;&gt;"",'Submission Template'!T63&lt;&gt;"",'Submission Template'!Y63&lt;&gt;"",$AQ$31="yes"),1,0)</f>
        <v>0</v>
      </c>
      <c r="AL69" s="190">
        <f>IF(AND('Submission Template'!BO63&lt;&gt;"",'Submission Template'!K$26&lt;&gt;"",'Submission Template'!O63&lt;&gt;""),1,0)</f>
        <v>0</v>
      </c>
      <c r="AM69" s="190"/>
      <c r="AN69" s="190"/>
      <c r="AO69" s="191"/>
      <c r="AP69" s="22"/>
      <c r="AQ69" s="196" t="str">
        <f t="shared" si="6"/>
        <v/>
      </c>
      <c r="AR69" s="189" t="str">
        <f t="shared" si="7"/>
        <v/>
      </c>
      <c r="AS69" s="189"/>
      <c r="AT69" s="190" t="str">
        <f t="shared" si="8"/>
        <v/>
      </c>
      <c r="AU69" s="191" t="str">
        <f t="shared" si="9"/>
        <v/>
      </c>
      <c r="AV69" s="22"/>
      <c r="AW69" s="189" t="str">
        <f>IF(AND($AQ$31="Yes",'Submission Template'!$C63&lt;&gt;""),IF(AND('Submission Template'!BQ63&lt;&gt;"",'Submission Template'!BR63&lt;&gt;""),IF(AND('Submission Template'!T63="yes",'Submission Template'!Y63="yes"),AW68+1,AW68),AW68),"")</f>
        <v/>
      </c>
      <c r="AX69" s="190" t="str">
        <f>IF('Submission Template'!$C63&lt;&gt;"",IF('Submission Template'!BO63&lt;&gt;"",IF('Submission Template'!O63="yes",AX68+1,AX68),AX68),"")</f>
        <v/>
      </c>
      <c r="AY69" s="190"/>
      <c r="AZ69" s="190" t="str">
        <f>IF('Submission Template'!$C63&lt;&gt;"",IF('Submission Template'!BQ63&lt;&gt;"",IF('Submission Template'!T63="yes",AZ68+1,AZ68),AZ68),"")</f>
        <v/>
      </c>
      <c r="BA69" s="191" t="str">
        <f>IF('Submission Template'!$C63&lt;&gt;"",IF('Submission Template'!BR63&lt;&gt;"",IF('Submission Template'!Y63="yes",BA68+1,BA68),BA68),"")</f>
        <v/>
      </c>
      <c r="BB69" s="22"/>
      <c r="BC69" s="189" t="str">
        <f>IF(AND($AQ$31="Yes",'Submission Template'!BQ63&lt;&gt;"",'Submission Template'!BR63&lt;&gt;""),IF(AND('Submission Template'!T63="yes",'Submission Template'!Y63="yes"),1,0),"")</f>
        <v/>
      </c>
      <c r="BD69" s="190" t="str">
        <f>IF('Submission Template'!BO63&lt;&gt;"",IF('Submission Template'!O63="yes",1,0),"")</f>
        <v/>
      </c>
      <c r="BE69" s="190"/>
      <c r="BF69" s="190" t="str">
        <f>IF('Submission Template'!BQ63&lt;&gt;"",IF('Submission Template'!T63="yes",1,0),"")</f>
        <v/>
      </c>
      <c r="BG69" s="191" t="str">
        <f>IF('Submission Template'!BR63&lt;&gt;"",IF('Submission Template'!Y63="yes",1,0),"")</f>
        <v/>
      </c>
      <c r="BH69" s="22"/>
      <c r="BI69" s="189" t="str">
        <f>IF(AND($AQ$31="Yes",'Submission Template'!T63="yes",'Submission Template'!Y63="yes",'Submission Template'!BQ63&lt;&gt;"",'Submission Template'!BR63&lt;&gt;""),'Submission Template'!BQ63+'Submission Template'!BR63,"")</f>
        <v/>
      </c>
      <c r="BJ69" s="190" t="str">
        <f>IF(AND('Submission Template'!O63="yes",'Submission Template'!BO63&lt;&gt;""),'Submission Template'!BO63,"")</f>
        <v/>
      </c>
      <c r="BK69" s="190"/>
      <c r="BL69" s="190" t="str">
        <f>IF(AND('Submission Template'!T63="yes",'Submission Template'!BQ63&lt;&gt;""),'Submission Template'!BQ63,"")</f>
        <v/>
      </c>
      <c r="BM69" s="191" t="str">
        <f>IF(AND('Submission Template'!Y63="yes",'Submission Template'!BR63&lt;&gt;""),'Submission Template'!BR63,"")</f>
        <v/>
      </c>
      <c r="BN69" s="22"/>
      <c r="BO69" s="22"/>
      <c r="BP69" s="22">
        <f t="shared" si="13"/>
        <v>29</v>
      </c>
      <c r="BQ69" s="24">
        <v>1.7</v>
      </c>
      <c r="BR69" s="22"/>
      <c r="BS69" s="35" t="str">
        <f>IF('Submission Template'!$AU$36=1,IF(AND('Submission Template'!T63="yes",'Submission Template'!Y63="yes",$AE69&gt;1,'Submission Template'!BQ63&lt;&gt;"",'Submission Template'!BR63&lt;&gt;""),IF($D69&lt;&gt;'Submission Template'!P$29,ROUND((($AQ69*$E69)/($D69-'Submission Template'!P$29))^2+1,1),31),""),"")</f>
        <v/>
      </c>
      <c r="BT69" s="35" t="str">
        <f>IF('Submission Template'!$AV$36=1,IF(AND('Submission Template'!O63="yes",$AF69&gt;1,'Submission Template'!BO63&lt;&gt;""),IF($N69&lt;&gt;'Submission Template'!K$26,ROUND((($AR69*$O69)/($N69-'Submission Template'!K$26))^2+1,1),31),""),"")</f>
        <v/>
      </c>
      <c r="BU69" s="35"/>
      <c r="BV69" s="35"/>
      <c r="BW69" s="35"/>
      <c r="BX69" s="48">
        <f t="shared" si="10"/>
        <v>5</v>
      </c>
      <c r="BY69" s="5"/>
      <c r="BZ69" s="5"/>
      <c r="CA69" s="5"/>
      <c r="CB69" s="172">
        <f>IF(AND('Submission Template'!C63="final",'Submission Template'!AB63="yes"),1,0)</f>
        <v>0</v>
      </c>
      <c r="CC69" s="172" t="str">
        <f>IF(AND('Submission Template'!$C63="final",'Submission Template'!$T63="yes",'Submission Template'!$Y63="yes",'Submission Template'!$AB63&lt;&gt;"yes"),$D69,$CC68)</f>
        <v/>
      </c>
      <c r="CD69" s="172" t="str">
        <f>IF(AND('Submission Template'!$C63="final",'Submission Template'!$T63="yes",'Submission Template'!$Y63="yes",'Submission Template'!$AB63&lt;&gt;"yes"),$C69,$CD68)</f>
        <v/>
      </c>
      <c r="CE69" s="172" t="str">
        <f>IF(AND('Submission Template'!$C63="final",'Submission Template'!$O63="yes",'Submission Template'!$AB63&lt;&gt;"yes"),$N69,$CE68)</f>
        <v/>
      </c>
      <c r="CF69" s="172" t="str">
        <f>IF(AND('Submission Template'!$C63="final",'Submission Template'!$O63="yes",'Submission Template'!$AB63&lt;&gt;"yes"),$M69,$CF68)</f>
        <v/>
      </c>
      <c r="CG69" s="164"/>
      <c r="CH69" s="165"/>
      <c r="CI69" s="164"/>
      <c r="CJ69" s="208"/>
      <c r="CK69" s="217"/>
      <c r="CL69" s="218"/>
      <c r="CV69" s="5"/>
      <c r="CW69" s="5"/>
    </row>
    <row r="70" spans="1:101" ht="15" x14ac:dyDescent="0.25">
      <c r="A70" s="9"/>
      <c r="B70" s="240" t="str">
        <f>IF('Submission Template'!$AU$36=1,$AW70,"")</f>
        <v/>
      </c>
      <c r="C70" s="241" t="str">
        <f t="shared" si="0"/>
        <v/>
      </c>
      <c r="D70" s="242" t="str">
        <f>IF('Submission Template'!$AU$36=1,IF(AND('Submission Template'!T64="yes",'Submission Template'!Y64="yes",'Submission Template'!BQ64&lt;&gt;"",'Submission Template'!BR64&lt;&gt;""),IF(AND('Submission Template'!$P$15="yes",$B70&gt;1),ROUND(AVERAGE(BI$41:BI70),2),ROUND(AVERAGE(BI$40:BI70),2)),""),"")</f>
        <v/>
      </c>
      <c r="E70" s="247" t="str">
        <f>IF('Submission Template'!$AU$36=1,IF($AE70&gt;1,IF(AND('Submission Template'!T64&lt;&gt;"no",'Submission Template'!Y64&lt;&gt;"no",'Submission Template'!BQ64&lt;&gt;"",'Submission Template'!BR64&lt;&gt;""), IF(AND('Submission Template'!$P$15="yes",$B70&gt;1), STDEV(BI$41:BI70),STDEV(BI$40:BI70)),""),""),"")</f>
        <v/>
      </c>
      <c r="F70" s="242" t="str">
        <f>IF('Submission Template'!$AU$36=1,IF(AND('Submission Template'!BQ64&lt;&gt;"",'Submission Template'!BR64&lt;&gt;""),G69,""),"")</f>
        <v/>
      </c>
      <c r="G70" s="242" t="str">
        <f>IF(AND('Submission Template'!$AU$36=1,'Submission Template'!$C64&lt;&gt;""),IF(OR($AE70=1,$AE70=0),0,IF('Submission Template'!$C64="initial",$G69,IF(AND('Submission Template'!T64="yes",'Submission Template'!Y64="yes"),MAX(($F70+BI70-('Submission Template'!$P$26+0.25*$E70)),0),$G69))),"")</f>
        <v/>
      </c>
      <c r="H70" s="242" t="str">
        <f t="shared" si="16"/>
        <v/>
      </c>
      <c r="I70" s="244" t="str">
        <f t="shared" si="17"/>
        <v/>
      </c>
      <c r="J70" s="244" t="str">
        <f t="shared" si="18"/>
        <v/>
      </c>
      <c r="K70" s="245" t="str">
        <f>IF(G70&lt;&gt;"",IF($BC70=1,IF(AND(J70&lt;&gt;1,I70=1,D70&lt;='Submission Template'!$P$26),1,0),K69),"")</f>
        <v/>
      </c>
      <c r="L70" s="240" t="str">
        <f>IF('Submission Template'!$AV$36=1,$AX70,"")</f>
        <v/>
      </c>
      <c r="M70" s="241" t="str">
        <f t="shared" si="1"/>
        <v/>
      </c>
      <c r="N70" s="242" t="str">
        <f>IF('Submission Template'!$AV$36=1,IF(AND('Submission Template'!O64="yes",'Submission Template'!BO64&lt;&gt;""),IF(AND('Submission Template'!$P$15="yes",$L70&gt;1),ROUND(AVERAGE(BJ$41:BJ70),2),ROUND(AVERAGE(BJ$40:BJ70),2)),""),"")</f>
        <v/>
      </c>
      <c r="O70" s="242" t="str">
        <f>IF('Submission Template'!$AV$36=1,IF($AF70&gt;1,IF(AND('Submission Template'!O64&lt;&gt;"no",'Submission Template'!BO64&lt;&gt;""),IF(AND('Submission Template'!$P$15="yes",$L70&gt;1),STDEV(BJ$41:BJ70),STDEV(BJ$40:BJ70)),""),""),"")</f>
        <v/>
      </c>
      <c r="P70" s="242" t="str">
        <f>IF('Submission Template'!$AV$36=1,IF('Submission Template'!BO64&lt;&gt;"",Q69,""),"")</f>
        <v/>
      </c>
      <c r="Q70" s="242" t="str">
        <f>IF(AND('Submission Template'!$AV$36=1,'Submission Template'!$C64&lt;&gt;""),IF(OR($AF70=1,$AF70=0),0,IF('Submission Template'!$C64="initial",$Q69,IF('Submission Template'!O64="yes",MAX(($P70+'Submission Template'!BO64-('Submission Template'!K$26+0.25*$O70)),0),$Q69))),"")</f>
        <v/>
      </c>
      <c r="R70" s="242" t="str">
        <f t="shared" si="2"/>
        <v/>
      </c>
      <c r="S70" s="244" t="str">
        <f t="shared" si="3"/>
        <v/>
      </c>
      <c r="T70" s="244" t="str">
        <f t="shared" si="4"/>
        <v/>
      </c>
      <c r="U70" s="245" t="str">
        <f>IF(Q70&lt;&gt;"",IF($BD70=1,IF(AND(T70&lt;&gt;1,S70=1,N70&lt;='Submission Template'!K$26),1,0),U69),"")</f>
        <v/>
      </c>
      <c r="V70" s="235"/>
      <c r="W70" s="246" t="str">
        <f>IF(AND(OR('Submission Template'!BE64="yes",'Submission Template'!O64="yes"),'Submission Template'!AB64="yes"),"Test cannot be invalid AND included in CumSum",IF(OR(AND($Q70&gt;$R70,$N70&lt;&gt;""),AND($G70&gt;H70,$D70&lt;&gt;"")),"Warning:  CumSum statistic exceeds the Action Limit.",""))</f>
        <v/>
      </c>
      <c r="X70" s="233"/>
      <c r="Y70" s="233"/>
      <c r="Z70" s="233"/>
      <c r="AA70" s="234"/>
      <c r="AB70" s="9"/>
      <c r="AC70" s="5"/>
      <c r="AD70" s="5"/>
      <c r="AE70" s="164" t="str">
        <f t="shared" si="11"/>
        <v/>
      </c>
      <c r="AF70" s="208" t="str">
        <f t="shared" si="12"/>
        <v/>
      </c>
      <c r="AG70" s="164"/>
      <c r="AH70" s="208" t="str">
        <f t="shared" si="14"/>
        <v/>
      </c>
      <c r="AI70" s="165" t="str">
        <f t="shared" si="15"/>
        <v/>
      </c>
      <c r="AJ70" s="20"/>
      <c r="AK70" s="275">
        <f>IF(AND('Submission Template'!BQ64&lt;&gt;"",'Submission Template'!BR64&lt;&gt;"",'Submission Template'!P$26&lt;&gt;"",'Submission Template'!T64&lt;&gt;"",'Submission Template'!Y64&lt;&gt;"",$AQ$31="yes"),1,0)</f>
        <v>0</v>
      </c>
      <c r="AL70" s="190">
        <f>IF(AND('Submission Template'!BO64&lt;&gt;"",'Submission Template'!K$26&lt;&gt;"",'Submission Template'!O64&lt;&gt;""),1,0)</f>
        <v>0</v>
      </c>
      <c r="AM70" s="190"/>
      <c r="AN70" s="190"/>
      <c r="AO70" s="191"/>
      <c r="AP70" s="22"/>
      <c r="AQ70" s="196" t="str">
        <f t="shared" si="6"/>
        <v/>
      </c>
      <c r="AR70" s="189" t="str">
        <f t="shared" si="7"/>
        <v/>
      </c>
      <c r="AS70" s="189"/>
      <c r="AT70" s="190" t="str">
        <f t="shared" si="8"/>
        <v/>
      </c>
      <c r="AU70" s="191" t="str">
        <f t="shared" si="9"/>
        <v/>
      </c>
      <c r="AV70" s="22"/>
      <c r="AW70" s="189" t="str">
        <f>IF(AND($AQ$31="Yes",'Submission Template'!$C64&lt;&gt;""),IF(AND('Submission Template'!BQ64&lt;&gt;"",'Submission Template'!BR64&lt;&gt;""),IF(AND('Submission Template'!T64="yes",'Submission Template'!Y64="yes"),AW69+1,AW69),AW69),"")</f>
        <v/>
      </c>
      <c r="AX70" s="190" t="str">
        <f>IF('Submission Template'!$C64&lt;&gt;"",IF('Submission Template'!BO64&lt;&gt;"",IF('Submission Template'!O64="yes",AX69+1,AX69),AX69),"")</f>
        <v/>
      </c>
      <c r="AY70" s="190"/>
      <c r="AZ70" s="190" t="str">
        <f>IF('Submission Template'!$C64&lt;&gt;"",IF('Submission Template'!BQ64&lt;&gt;"",IF('Submission Template'!T64="yes",AZ69+1,AZ69),AZ69),"")</f>
        <v/>
      </c>
      <c r="BA70" s="191" t="str">
        <f>IF('Submission Template'!$C64&lt;&gt;"",IF('Submission Template'!BR64&lt;&gt;"",IF('Submission Template'!Y64="yes",BA69+1,BA69),BA69),"")</f>
        <v/>
      </c>
      <c r="BB70" s="22"/>
      <c r="BC70" s="189" t="str">
        <f>IF(AND($AQ$31="Yes",'Submission Template'!BQ64&lt;&gt;"",'Submission Template'!BR64&lt;&gt;""),IF(AND('Submission Template'!T64="yes",'Submission Template'!Y64="yes"),1,0),"")</f>
        <v/>
      </c>
      <c r="BD70" s="190" t="str">
        <f>IF('Submission Template'!BO64&lt;&gt;"",IF('Submission Template'!O64="yes",1,0),"")</f>
        <v/>
      </c>
      <c r="BE70" s="190"/>
      <c r="BF70" s="190" t="str">
        <f>IF('Submission Template'!BQ64&lt;&gt;"",IF('Submission Template'!T64="yes",1,0),"")</f>
        <v/>
      </c>
      <c r="BG70" s="191" t="str">
        <f>IF('Submission Template'!BR64&lt;&gt;"",IF('Submission Template'!Y64="yes",1,0),"")</f>
        <v/>
      </c>
      <c r="BH70" s="22"/>
      <c r="BI70" s="189" t="str">
        <f>IF(AND($AQ$31="Yes",'Submission Template'!T64="yes",'Submission Template'!Y64="yes",'Submission Template'!BQ64&lt;&gt;"",'Submission Template'!BR64&lt;&gt;""),'Submission Template'!BQ64+'Submission Template'!BR64,"")</f>
        <v/>
      </c>
      <c r="BJ70" s="190" t="str">
        <f>IF(AND('Submission Template'!O64="yes",'Submission Template'!BO64&lt;&gt;""),'Submission Template'!BO64,"")</f>
        <v/>
      </c>
      <c r="BK70" s="190"/>
      <c r="BL70" s="190" t="str">
        <f>IF(AND('Submission Template'!T64="yes",'Submission Template'!BQ64&lt;&gt;""),'Submission Template'!BQ64,"")</f>
        <v/>
      </c>
      <c r="BM70" s="191" t="str">
        <f>IF(AND('Submission Template'!Y64="yes",'Submission Template'!BR64&lt;&gt;""),'Submission Template'!BR64,"")</f>
        <v/>
      </c>
      <c r="BN70" s="22"/>
      <c r="BO70" s="22"/>
      <c r="BP70" s="22">
        <f t="shared" si="13"/>
        <v>30</v>
      </c>
      <c r="BQ70" s="24">
        <v>1.7</v>
      </c>
      <c r="BR70" s="22"/>
      <c r="BS70" s="35" t="str">
        <f>IF('Submission Template'!$AU$36=1,IF(AND('Submission Template'!T64="yes",'Submission Template'!Y64="yes",$AE70&gt;1,'Submission Template'!BQ64&lt;&gt;"",'Submission Template'!BR64&lt;&gt;""),IF($D70&lt;&gt;'Submission Template'!P$29,ROUND((($AQ70*$E70)/($D70-'Submission Template'!P$29))^2+1,1),31),""),"")</f>
        <v/>
      </c>
      <c r="BT70" s="35" t="str">
        <f>IF('Submission Template'!$AV$36=1,IF(AND('Submission Template'!O64="yes",$AF70&gt;1,'Submission Template'!BO64&lt;&gt;""),IF($N70&lt;&gt;'Submission Template'!K$26,ROUND((($AR70*$O70)/($N70-'Submission Template'!K$26))^2+1,1),31),""),"")</f>
        <v/>
      </c>
      <c r="BU70" s="35"/>
      <c r="BV70" s="35"/>
      <c r="BW70" s="35"/>
      <c r="BX70" s="48">
        <f t="shared" si="10"/>
        <v>5</v>
      </c>
      <c r="BY70" s="5"/>
      <c r="BZ70" s="5"/>
      <c r="CA70" s="5"/>
      <c r="CB70" s="172">
        <f>IF(AND('Submission Template'!C64="final",'Submission Template'!AB64="yes"),1,0)</f>
        <v>0</v>
      </c>
      <c r="CC70" s="172" t="str">
        <f>IF(AND('Submission Template'!$C64="final",'Submission Template'!$T64="yes",'Submission Template'!$Y64="yes",'Submission Template'!$AB64&lt;&gt;"yes"),$D70,$CC69)</f>
        <v/>
      </c>
      <c r="CD70" s="172" t="str">
        <f>IF(AND('Submission Template'!$C64="final",'Submission Template'!$T64="yes",'Submission Template'!$Y64="yes",'Submission Template'!$AB64&lt;&gt;"yes"),$C70,$CD69)</f>
        <v/>
      </c>
      <c r="CE70" s="172" t="str">
        <f>IF(AND('Submission Template'!$C64="final",'Submission Template'!$O64="yes",'Submission Template'!$AB64&lt;&gt;"yes"),$N70,$CE69)</f>
        <v/>
      </c>
      <c r="CF70" s="172" t="str">
        <f>IF(AND('Submission Template'!$C64="final",'Submission Template'!$O64="yes",'Submission Template'!$AB64&lt;&gt;"yes"),$M70,$CF69)</f>
        <v/>
      </c>
      <c r="CG70" s="164"/>
      <c r="CH70" s="165"/>
      <c r="CI70" s="164"/>
      <c r="CJ70" s="208"/>
      <c r="CK70" s="217"/>
      <c r="CL70" s="218"/>
      <c r="CV70" s="5"/>
      <c r="CW70" s="5"/>
    </row>
    <row r="71" spans="1:101" ht="15" x14ac:dyDescent="0.25">
      <c r="A71" s="9"/>
      <c r="B71" s="240" t="str">
        <f>IF('Submission Template'!$AU$36=1,$AW71,"")</f>
        <v/>
      </c>
      <c r="C71" s="241" t="str">
        <f t="shared" si="0"/>
        <v/>
      </c>
      <c r="D71" s="242" t="str">
        <f>IF('Submission Template'!$AU$36=1,IF(AND('Submission Template'!T65="yes",'Submission Template'!Y65="yes",'Submission Template'!BQ65&lt;&gt;"",'Submission Template'!BR65&lt;&gt;""),IF(AND('Submission Template'!$P$15="yes",$B71&gt;1),ROUND(AVERAGE(BI$41:BI71),2),ROUND(AVERAGE(BI$40:BI71),2)),""),"")</f>
        <v/>
      </c>
      <c r="E71" s="247" t="str">
        <f>IF('Submission Template'!$AU$36=1,IF($AE71&gt;1,IF(AND('Submission Template'!T65&lt;&gt;"no",'Submission Template'!Y65&lt;&gt;"no",'Submission Template'!BQ65&lt;&gt;"",'Submission Template'!BR65&lt;&gt;""), IF(AND('Submission Template'!$P$15="yes",$B71&gt;1), STDEV(BI$41:BI71),STDEV(BI$40:BI71)),""),""),"")</f>
        <v/>
      </c>
      <c r="F71" s="242" t="str">
        <f>IF('Submission Template'!$AU$36=1,IF(AND('Submission Template'!BQ65&lt;&gt;"",'Submission Template'!BR65&lt;&gt;""),G70,""),"")</f>
        <v/>
      </c>
      <c r="G71" s="242" t="str">
        <f>IF(AND('Submission Template'!$AU$36=1,'Submission Template'!$C65&lt;&gt;""),IF(OR($AE71=1,$AE71=0),0,IF('Submission Template'!$C65="initial",$G70,IF(AND('Submission Template'!T65="yes",'Submission Template'!Y65="yes"),MAX(($F71+BI71-('Submission Template'!$P$26+0.25*$E71)),0),$G70))),"")</f>
        <v/>
      </c>
      <c r="H71" s="242" t="str">
        <f t="shared" si="16"/>
        <v/>
      </c>
      <c r="I71" s="244" t="str">
        <f t="shared" si="17"/>
        <v/>
      </c>
      <c r="J71" s="244" t="str">
        <f t="shared" si="18"/>
        <v/>
      </c>
      <c r="K71" s="245" t="str">
        <f>IF(G71&lt;&gt;"",IF($BC71=1,IF(AND(J71&lt;&gt;1,I71=1,D71&lt;='Submission Template'!$P$26),1,0),K70),"")</f>
        <v/>
      </c>
      <c r="L71" s="240" t="str">
        <f>IF('Submission Template'!$AV$36=1,$AX71,"")</f>
        <v/>
      </c>
      <c r="M71" s="241" t="str">
        <f t="shared" si="1"/>
        <v/>
      </c>
      <c r="N71" s="242" t="str">
        <f>IF('Submission Template'!$AV$36=1,IF(AND('Submission Template'!O65="yes",'Submission Template'!BO65&lt;&gt;""),IF(AND('Submission Template'!$P$15="yes",$L71&gt;1),ROUND(AVERAGE(BJ$41:BJ71),2),ROUND(AVERAGE(BJ$40:BJ71),2)),""),"")</f>
        <v/>
      </c>
      <c r="O71" s="242" t="str">
        <f>IF('Submission Template'!$AV$36=1,IF($AF71&gt;1,IF(AND('Submission Template'!O65&lt;&gt;"no",'Submission Template'!BO65&lt;&gt;""),IF(AND('Submission Template'!$P$15="yes",$L71&gt;1),STDEV(BJ$41:BJ71),STDEV(BJ$40:BJ71)),""),""),"")</f>
        <v/>
      </c>
      <c r="P71" s="242" t="str">
        <f>IF('Submission Template'!$AV$36=1,IF('Submission Template'!BO65&lt;&gt;"",Q70,""),"")</f>
        <v/>
      </c>
      <c r="Q71" s="242" t="str">
        <f>IF(AND('Submission Template'!$AV$36=1,'Submission Template'!$C65&lt;&gt;""),IF(OR($AF71=1,$AF71=0),0,IF('Submission Template'!$C65="initial",$Q70,IF('Submission Template'!O65="yes",MAX(($P71+'Submission Template'!BO65-('Submission Template'!K$26+0.25*$O71)),0),$Q70))),"")</f>
        <v/>
      </c>
      <c r="R71" s="242" t="str">
        <f t="shared" si="2"/>
        <v/>
      </c>
      <c r="S71" s="244" t="str">
        <f t="shared" si="3"/>
        <v/>
      </c>
      <c r="T71" s="244" t="str">
        <f t="shared" si="4"/>
        <v/>
      </c>
      <c r="U71" s="245" t="str">
        <f>IF(Q71&lt;&gt;"",IF($BD71=1,IF(AND(T71&lt;&gt;1,S71=1,N71&lt;='Submission Template'!K$26),1,0),U70),"")</f>
        <v/>
      </c>
      <c r="V71" s="235"/>
      <c r="W71" s="246" t="str">
        <f>IF(AND(OR('Submission Template'!BE65="yes",'Submission Template'!O65="yes"),'Submission Template'!AB65="yes"),"Test cannot be invalid AND included in CumSum",IF(OR(AND($Q71&gt;$R71,$N71&lt;&gt;""),AND($G71&gt;H71,$D71&lt;&gt;"")),"Warning:  CumSum statistic exceeds the Action Limit.",""))</f>
        <v/>
      </c>
      <c r="X71" s="233"/>
      <c r="Y71" s="233"/>
      <c r="Z71" s="233"/>
      <c r="AA71" s="234"/>
      <c r="AB71" s="9"/>
      <c r="AC71" s="5"/>
      <c r="AD71" s="5"/>
      <c r="AE71" s="164" t="str">
        <f t="shared" si="11"/>
        <v/>
      </c>
      <c r="AF71" s="208" t="str">
        <f t="shared" si="12"/>
        <v/>
      </c>
      <c r="AG71" s="164"/>
      <c r="AH71" s="208" t="str">
        <f t="shared" si="14"/>
        <v/>
      </c>
      <c r="AI71" s="165" t="str">
        <f t="shared" si="15"/>
        <v/>
      </c>
      <c r="AJ71" s="20"/>
      <c r="AK71" s="275">
        <f>IF(AND('Submission Template'!BQ65&lt;&gt;"",'Submission Template'!BR65&lt;&gt;"",'Submission Template'!P$26&lt;&gt;"",'Submission Template'!T65&lt;&gt;"",'Submission Template'!Y65&lt;&gt;"",$AQ$31="yes"),1,0)</f>
        <v>0</v>
      </c>
      <c r="AL71" s="190">
        <f>IF(AND('Submission Template'!BO65&lt;&gt;"",'Submission Template'!K$26&lt;&gt;"",'Submission Template'!O65&lt;&gt;""),1,0)</f>
        <v>0</v>
      </c>
      <c r="AM71" s="190"/>
      <c r="AN71" s="190"/>
      <c r="AO71" s="191"/>
      <c r="AP71" s="22"/>
      <c r="AQ71" s="196" t="str">
        <f t="shared" si="6"/>
        <v/>
      </c>
      <c r="AR71" s="189" t="str">
        <f t="shared" si="7"/>
        <v/>
      </c>
      <c r="AS71" s="189"/>
      <c r="AT71" s="190" t="str">
        <f t="shared" si="8"/>
        <v/>
      </c>
      <c r="AU71" s="191" t="str">
        <f t="shared" si="9"/>
        <v/>
      </c>
      <c r="AV71" s="22"/>
      <c r="AW71" s="189" t="str">
        <f>IF(AND($AQ$31="Yes",'Submission Template'!$C65&lt;&gt;""),IF(AND('Submission Template'!BQ65&lt;&gt;"",'Submission Template'!BR65&lt;&gt;""),IF(AND('Submission Template'!T65="yes",'Submission Template'!Y65="yes"),AW70+1,AW70),AW70),"")</f>
        <v/>
      </c>
      <c r="AX71" s="190" t="str">
        <f>IF('Submission Template'!$C65&lt;&gt;"",IF('Submission Template'!BO65&lt;&gt;"",IF('Submission Template'!O65="yes",AX70+1,AX70),AX70),"")</f>
        <v/>
      </c>
      <c r="AY71" s="190"/>
      <c r="AZ71" s="190" t="str">
        <f>IF('Submission Template'!$C65&lt;&gt;"",IF('Submission Template'!BQ65&lt;&gt;"",IF('Submission Template'!T65="yes",AZ70+1,AZ70),AZ70),"")</f>
        <v/>
      </c>
      <c r="BA71" s="191" t="str">
        <f>IF('Submission Template'!$C65&lt;&gt;"",IF('Submission Template'!BR65&lt;&gt;"",IF('Submission Template'!Y65="yes",BA70+1,BA70),BA70),"")</f>
        <v/>
      </c>
      <c r="BB71" s="22"/>
      <c r="BC71" s="189" t="str">
        <f>IF(AND($AQ$31="Yes",'Submission Template'!BQ65&lt;&gt;"",'Submission Template'!BR65&lt;&gt;""),IF(AND('Submission Template'!T65="yes",'Submission Template'!Y65="yes"),1,0),"")</f>
        <v/>
      </c>
      <c r="BD71" s="190" t="str">
        <f>IF('Submission Template'!BO65&lt;&gt;"",IF('Submission Template'!O65="yes",1,0),"")</f>
        <v/>
      </c>
      <c r="BE71" s="190"/>
      <c r="BF71" s="190" t="str">
        <f>IF('Submission Template'!BQ65&lt;&gt;"",IF('Submission Template'!T65="yes",1,0),"")</f>
        <v/>
      </c>
      <c r="BG71" s="191" t="str">
        <f>IF('Submission Template'!BR65&lt;&gt;"",IF('Submission Template'!Y65="yes",1,0),"")</f>
        <v/>
      </c>
      <c r="BH71" s="22"/>
      <c r="BI71" s="189" t="str">
        <f>IF(AND($AQ$31="Yes",'Submission Template'!T65="yes",'Submission Template'!Y65="yes",'Submission Template'!BQ65&lt;&gt;"",'Submission Template'!BR65&lt;&gt;""),'Submission Template'!BQ65+'Submission Template'!BR65,"")</f>
        <v/>
      </c>
      <c r="BJ71" s="190" t="str">
        <f>IF(AND('Submission Template'!O65="yes",'Submission Template'!BO65&lt;&gt;""),'Submission Template'!BO65,"")</f>
        <v/>
      </c>
      <c r="BK71" s="190"/>
      <c r="BL71" s="190" t="str">
        <f>IF(AND('Submission Template'!T65="yes",'Submission Template'!BQ65&lt;&gt;""),'Submission Template'!BQ65,"")</f>
        <v/>
      </c>
      <c r="BM71" s="191" t="str">
        <f>IF(AND('Submission Template'!Y65="yes",'Submission Template'!BR65&lt;&gt;""),'Submission Template'!BR65,"")</f>
        <v/>
      </c>
      <c r="BN71" s="22"/>
      <c r="BO71" s="22"/>
      <c r="BP71" s="22"/>
      <c r="BQ71" s="24"/>
      <c r="BR71" s="22"/>
      <c r="BS71" s="35" t="str">
        <f>IF('Submission Template'!$AU$36=1,IF(AND('Submission Template'!T65="yes",'Submission Template'!Y65="yes",$AE71&gt;1,'Submission Template'!BQ65&lt;&gt;"",'Submission Template'!BR65&lt;&gt;""),IF($D71&lt;&gt;'Submission Template'!P$29,ROUND((($AQ71*$E71)/($D71-'Submission Template'!P$29))^2+1,1),31),""),"")</f>
        <v/>
      </c>
      <c r="BT71" s="35" t="str">
        <f>IF('Submission Template'!$AV$36=1,IF(AND('Submission Template'!O65="yes",$AF71&gt;1,'Submission Template'!BO65&lt;&gt;""),IF($N71&lt;&gt;'Submission Template'!K$26,ROUND((($AR71*$O71)/($N71-'Submission Template'!K$26))^2+1,1),31),""),"")</f>
        <v/>
      </c>
      <c r="BU71" s="35"/>
      <c r="BV71" s="35"/>
      <c r="BW71" s="35"/>
      <c r="BX71" s="48">
        <f t="shared" si="10"/>
        <v>5</v>
      </c>
      <c r="BY71" s="5"/>
      <c r="BZ71" s="5"/>
      <c r="CA71" s="5"/>
      <c r="CB71" s="172">
        <f>IF(AND('Submission Template'!C65="final",'Submission Template'!AB65="yes"),1,0)</f>
        <v>0</v>
      </c>
      <c r="CC71" s="172" t="str">
        <f>IF(AND('Submission Template'!$C65="final",'Submission Template'!$T65="yes",'Submission Template'!$Y65="yes",'Submission Template'!$AB65&lt;&gt;"yes"),$D71,$CC70)</f>
        <v/>
      </c>
      <c r="CD71" s="172" t="str">
        <f>IF(AND('Submission Template'!$C65="final",'Submission Template'!$T65="yes",'Submission Template'!$Y65="yes",'Submission Template'!$AB65&lt;&gt;"yes"),$C71,$CD70)</f>
        <v/>
      </c>
      <c r="CE71" s="172" t="str">
        <f>IF(AND('Submission Template'!$C65="final",'Submission Template'!$O65="yes",'Submission Template'!$AB65&lt;&gt;"yes"),$N71,$CE70)</f>
        <v/>
      </c>
      <c r="CF71" s="172" t="str">
        <f>IF(AND('Submission Template'!$C65="final",'Submission Template'!$O65="yes",'Submission Template'!$AB65&lt;&gt;"yes"),$M71,$CF70)</f>
        <v/>
      </c>
      <c r="CG71" s="164"/>
      <c r="CH71" s="165"/>
      <c r="CI71" s="164"/>
      <c r="CJ71" s="208"/>
      <c r="CK71" s="217"/>
      <c r="CL71" s="218"/>
      <c r="CV71" s="5"/>
      <c r="CW71" s="5"/>
    </row>
    <row r="72" spans="1:101" ht="15" x14ac:dyDescent="0.25">
      <c r="A72" s="9"/>
      <c r="B72" s="240" t="str">
        <f>IF('Submission Template'!$AU$36=1,$AW72,"")</f>
        <v/>
      </c>
      <c r="C72" s="241" t="str">
        <f t="shared" ref="C72:C103" si="19">IF($BS72&lt;&gt;"",MIN($N$23,MAX($BS72,$BX72)),"")</f>
        <v/>
      </c>
      <c r="D72" s="242" t="str">
        <f>IF('Submission Template'!$AU$36=1,IF(AND('Submission Template'!T66="yes",'Submission Template'!Y66="yes",'Submission Template'!BQ66&lt;&gt;"",'Submission Template'!BR66&lt;&gt;""),IF(AND('Submission Template'!$P$15="yes",$B72&gt;1),ROUND(AVERAGE(BI$41:BI72),2),ROUND(AVERAGE(BI$40:BI72),2)),""),"")</f>
        <v/>
      </c>
      <c r="E72" s="247" t="str">
        <f>IF('Submission Template'!$AU$36=1,IF($AE72&gt;1,IF(AND('Submission Template'!T66&lt;&gt;"no",'Submission Template'!Y66&lt;&gt;"no",'Submission Template'!BQ66&lt;&gt;"",'Submission Template'!BR66&lt;&gt;""), IF(AND('Submission Template'!$P$15="yes",$B72&gt;1), STDEV(BI$41:BI72),STDEV(BI$40:BI72)),""),""),"")</f>
        <v/>
      </c>
      <c r="F72" s="242" t="str">
        <f>IF('Submission Template'!$AU$36=1,IF(AND('Submission Template'!BQ66&lt;&gt;"",'Submission Template'!BR66&lt;&gt;""),G71,""),"")</f>
        <v/>
      </c>
      <c r="G72" s="242" t="str">
        <f>IF(AND('Submission Template'!$AU$36=1,'Submission Template'!$C66&lt;&gt;""),IF(OR($AE72=1,$AE72=0),0,IF('Submission Template'!$C66="initial",$G71,IF(AND('Submission Template'!T66="yes",'Submission Template'!Y66="yes"),MAX(($F72+BI72-('Submission Template'!$P$26+0.25*$E72)),0),$G71))),"")</f>
        <v/>
      </c>
      <c r="H72" s="242" t="str">
        <f t="shared" si="16"/>
        <v/>
      </c>
      <c r="I72" s="244" t="str">
        <f t="shared" si="17"/>
        <v/>
      </c>
      <c r="J72" s="244" t="str">
        <f t="shared" si="18"/>
        <v/>
      </c>
      <c r="K72" s="245" t="str">
        <f>IF(G72&lt;&gt;"",IF($BC72=1,IF(AND(J72&lt;&gt;1,I72=1,D72&lt;='Submission Template'!$P$26),1,0),K71),"")</f>
        <v/>
      </c>
      <c r="L72" s="240" t="str">
        <f>IF('Submission Template'!$AV$36=1,$AX72,"")</f>
        <v/>
      </c>
      <c r="M72" s="241" t="str">
        <f t="shared" ref="M72:M103" si="20">IF($BT72&lt;&gt;"",MIN($N$23,MAX($BT72,$BX72)),"")</f>
        <v/>
      </c>
      <c r="N72" s="242" t="str">
        <f>IF('Submission Template'!$AV$36=1,IF(AND('Submission Template'!O66="yes",'Submission Template'!BO66&lt;&gt;""),IF(AND('Submission Template'!$P$15="yes",$L72&gt;1),ROUND(AVERAGE(BJ$41:BJ72),2),ROUND(AVERAGE(BJ$40:BJ72),2)),""),"")</f>
        <v/>
      </c>
      <c r="O72" s="242" t="str">
        <f>IF('Submission Template'!$AV$36=1,IF($AF72&gt;1,IF(AND('Submission Template'!O66&lt;&gt;"no",'Submission Template'!BO66&lt;&gt;""),IF(AND('Submission Template'!$P$15="yes",$L72&gt;1),STDEV(BJ$41:BJ72),STDEV(BJ$40:BJ72)),""),""),"")</f>
        <v/>
      </c>
      <c r="P72" s="242" t="str">
        <f>IF('Submission Template'!$AV$36=1,IF('Submission Template'!BO66&lt;&gt;"",Q71,""),"")</f>
        <v/>
      </c>
      <c r="Q72" s="242" t="str">
        <f>IF(AND('Submission Template'!$AV$36=1,'Submission Template'!$C66&lt;&gt;""),IF(OR($AF72=1,$AF72=0),0,IF('Submission Template'!$C66="initial",$Q71,IF('Submission Template'!O66="yes",MAX(($P72+'Submission Template'!BO66-('Submission Template'!K$26+0.25*$O72)),0),$Q71))),"")</f>
        <v/>
      </c>
      <c r="R72" s="242" t="str">
        <f t="shared" ref="R72:R103" si="21">IF(Q72&lt;&gt;"",IF(O72&lt;&gt;"",5*O72,R71),"")</f>
        <v/>
      </c>
      <c r="S72" s="244" t="str">
        <f t="shared" ref="S72:S103" si="22">IF(Q72&lt;&gt;"",IF(OR(L72&gt;=$M72,S71=1),1,0),"")</f>
        <v/>
      </c>
      <c r="T72" s="244" t="str">
        <f t="shared" ref="T72:T103" si="23">IF(Q72&lt;&gt;"",IF(AND(AND(Q71&gt;R71,Q72&gt;R72),L71&lt;&gt;L72),1,IF(T71=1,1,0)),"")</f>
        <v/>
      </c>
      <c r="U72" s="245" t="str">
        <f>IF(Q72&lt;&gt;"",IF($BD72=1,IF(AND(T72&lt;&gt;1,S72=1,N72&lt;='Submission Template'!K$26),1,0),U71),"")</f>
        <v/>
      </c>
      <c r="V72" s="235"/>
      <c r="W72" s="246" t="str">
        <f>IF(AND(OR('Submission Template'!BE66="yes",'Submission Template'!O66="yes"),'Submission Template'!AB66="yes"),"Test cannot be invalid AND included in CumSum",IF(OR(AND($Q72&gt;$R72,$N72&lt;&gt;""),AND($G72&gt;H72,$D72&lt;&gt;"")),"Warning:  CumSum statistic exceeds the Action Limit.",""))</f>
        <v/>
      </c>
      <c r="X72" s="233"/>
      <c r="Y72" s="233"/>
      <c r="Z72" s="233"/>
      <c r="AA72" s="234"/>
      <c r="AB72" s="9"/>
      <c r="AC72" s="5"/>
      <c r="AD72" s="5"/>
      <c r="AE72" s="164" t="str">
        <f t="shared" si="11"/>
        <v/>
      </c>
      <c r="AF72" s="208" t="str">
        <f t="shared" si="12"/>
        <v/>
      </c>
      <c r="AG72" s="164"/>
      <c r="AH72" s="208" t="str">
        <f t="shared" si="14"/>
        <v/>
      </c>
      <c r="AI72" s="165" t="str">
        <f t="shared" si="15"/>
        <v/>
      </c>
      <c r="AJ72" s="20"/>
      <c r="AK72" s="275">
        <f>IF(AND('Submission Template'!BQ66&lt;&gt;"",'Submission Template'!BR66&lt;&gt;"",'Submission Template'!P$26&lt;&gt;"",'Submission Template'!T66&lt;&gt;"",'Submission Template'!Y66&lt;&gt;"",$AQ$31="yes"),1,0)</f>
        <v>0</v>
      </c>
      <c r="AL72" s="190">
        <f>IF(AND('Submission Template'!BO66&lt;&gt;"",'Submission Template'!K$26&lt;&gt;"",'Submission Template'!O66&lt;&gt;""),1,0)</f>
        <v>0</v>
      </c>
      <c r="AM72" s="190"/>
      <c r="AN72" s="190"/>
      <c r="AO72" s="191"/>
      <c r="AP72" s="22"/>
      <c r="AQ72" s="196" t="str">
        <f t="shared" ref="AQ72:AQ103" si="24">IF(AND(AE72&lt;&gt;0,AE72&lt;&gt;""),VLOOKUP(AE72,$BP$41:$BQ$88,2),"")</f>
        <v/>
      </c>
      <c r="AR72" s="189" t="str">
        <f t="shared" ref="AR72:AR103" si="25">IF(AND(AF72&lt;&gt;0,AF72&lt;&gt;""),VLOOKUP(AF72,$BP$41:$BQ$88,2),"")</f>
        <v/>
      </c>
      <c r="AS72" s="189"/>
      <c r="AT72" s="190" t="str">
        <f t="shared" ref="AT72:AT103" si="26">IF(AND(AH72&lt;&gt;0,AH72&lt;&gt;""),VLOOKUP(AH72,$BP$41:$BQ$88,2),"")</f>
        <v/>
      </c>
      <c r="AU72" s="191" t="str">
        <f t="shared" ref="AU72:AU103" si="27">IF(AND(AI72&lt;&gt;0,AI72&lt;&gt;""),VLOOKUP(AI72,$BP$41:$BQ$88,2),"")</f>
        <v/>
      </c>
      <c r="AV72" s="22"/>
      <c r="AW72" s="189" t="str">
        <f>IF(AND($AQ$31="Yes",'Submission Template'!$C66&lt;&gt;""),IF(AND('Submission Template'!BQ66&lt;&gt;"",'Submission Template'!BR66&lt;&gt;""),IF(AND('Submission Template'!T66="yes",'Submission Template'!Y66="yes"),AW71+1,AW71),AW71),"")</f>
        <v/>
      </c>
      <c r="AX72" s="190" t="str">
        <f>IF('Submission Template'!$C66&lt;&gt;"",IF('Submission Template'!BO66&lt;&gt;"",IF('Submission Template'!O66="yes",AX71+1,AX71),AX71),"")</f>
        <v/>
      </c>
      <c r="AY72" s="190"/>
      <c r="AZ72" s="190" t="str">
        <f>IF('Submission Template'!$C66&lt;&gt;"",IF('Submission Template'!BQ66&lt;&gt;"",IF('Submission Template'!T66="yes",AZ71+1,AZ71),AZ71),"")</f>
        <v/>
      </c>
      <c r="BA72" s="191" t="str">
        <f>IF('Submission Template'!$C66&lt;&gt;"",IF('Submission Template'!BR66&lt;&gt;"",IF('Submission Template'!Y66="yes",BA71+1,BA71),BA71),"")</f>
        <v/>
      </c>
      <c r="BB72" s="22"/>
      <c r="BC72" s="189" t="str">
        <f>IF(AND($AQ$31="Yes",'Submission Template'!BQ66&lt;&gt;"",'Submission Template'!BR66&lt;&gt;""),IF(AND('Submission Template'!T66="yes",'Submission Template'!Y66="yes"),1,0),"")</f>
        <v/>
      </c>
      <c r="BD72" s="190" t="str">
        <f>IF('Submission Template'!BO66&lt;&gt;"",IF('Submission Template'!O66="yes",1,0),"")</f>
        <v/>
      </c>
      <c r="BE72" s="190"/>
      <c r="BF72" s="190" t="str">
        <f>IF('Submission Template'!BQ66&lt;&gt;"",IF('Submission Template'!T66="yes",1,0),"")</f>
        <v/>
      </c>
      <c r="BG72" s="191" t="str">
        <f>IF('Submission Template'!BR66&lt;&gt;"",IF('Submission Template'!Y66="yes",1,0),"")</f>
        <v/>
      </c>
      <c r="BH72" s="22"/>
      <c r="BI72" s="189" t="str">
        <f>IF(AND($AQ$31="Yes",'Submission Template'!T66="yes",'Submission Template'!Y66="yes",'Submission Template'!BQ66&lt;&gt;"",'Submission Template'!BR66&lt;&gt;""),'Submission Template'!BQ66+'Submission Template'!BR66,"")</f>
        <v/>
      </c>
      <c r="BJ72" s="190" t="str">
        <f>IF(AND('Submission Template'!O66="yes",'Submission Template'!BO66&lt;&gt;""),'Submission Template'!BO66,"")</f>
        <v/>
      </c>
      <c r="BK72" s="190"/>
      <c r="BL72" s="190" t="str">
        <f>IF(AND('Submission Template'!T66="yes",'Submission Template'!BQ66&lt;&gt;""),'Submission Template'!BQ66,"")</f>
        <v/>
      </c>
      <c r="BM72" s="191" t="str">
        <f>IF(AND('Submission Template'!Y66="yes",'Submission Template'!BR66&lt;&gt;""),'Submission Template'!BR66,"")</f>
        <v/>
      </c>
      <c r="BN72" s="22"/>
      <c r="BO72" s="22"/>
      <c r="BP72" s="22"/>
      <c r="BQ72" s="24"/>
      <c r="BR72" s="22"/>
      <c r="BS72" s="35" t="str">
        <f>IF('Submission Template'!$AU$36=1,IF(AND('Submission Template'!T66="yes",'Submission Template'!Y66="yes",$AE72&gt;1,'Submission Template'!BQ66&lt;&gt;"",'Submission Template'!BR66&lt;&gt;""),IF($D72&lt;&gt;'Submission Template'!P$29,ROUND((($AQ72*$E72)/($D72-'Submission Template'!P$29))^2+1,1),31),""),"")</f>
        <v/>
      </c>
      <c r="BT72" s="35" t="str">
        <f>IF('Submission Template'!$AV$36=1,IF(AND('Submission Template'!O66="yes",$AF72&gt;1,'Submission Template'!BO66&lt;&gt;""),IF($N72&lt;&gt;'Submission Template'!K$26,ROUND((($AR72*$O72)/($N72-'Submission Template'!K$26))^2+1,1),31),""),"")</f>
        <v/>
      </c>
      <c r="BU72" s="35"/>
      <c r="BV72" s="35"/>
      <c r="BW72" s="35"/>
      <c r="BX72" s="48">
        <f t="shared" si="10"/>
        <v>5</v>
      </c>
      <c r="BY72" s="5"/>
      <c r="BZ72" s="5"/>
      <c r="CA72" s="5"/>
      <c r="CB72" s="172">
        <f>IF(AND('Submission Template'!C66="final",'Submission Template'!AB66="yes"),1,0)</f>
        <v>0</v>
      </c>
      <c r="CC72" s="172" t="str">
        <f>IF(AND('Submission Template'!$C66="final",'Submission Template'!$T66="yes",'Submission Template'!$Y66="yes",'Submission Template'!$AB66&lt;&gt;"yes"),$D72,$CC71)</f>
        <v/>
      </c>
      <c r="CD72" s="172" t="str">
        <f>IF(AND('Submission Template'!$C66="final",'Submission Template'!$T66="yes",'Submission Template'!$Y66="yes",'Submission Template'!$AB66&lt;&gt;"yes"),$C72,$CD71)</f>
        <v/>
      </c>
      <c r="CE72" s="172" t="str">
        <f>IF(AND('Submission Template'!$C66="final",'Submission Template'!$O66="yes",'Submission Template'!$AB66&lt;&gt;"yes"),$N72,$CE71)</f>
        <v/>
      </c>
      <c r="CF72" s="172" t="str">
        <f>IF(AND('Submission Template'!$C66="final",'Submission Template'!$O66="yes",'Submission Template'!$AB66&lt;&gt;"yes"),$M72,$CF71)</f>
        <v/>
      </c>
      <c r="CG72" s="164"/>
      <c r="CH72" s="165"/>
      <c r="CI72" s="164"/>
      <c r="CJ72" s="208"/>
      <c r="CK72" s="217"/>
      <c r="CL72" s="218"/>
      <c r="CV72" s="5"/>
      <c r="CW72" s="5"/>
    </row>
    <row r="73" spans="1:101" ht="15" x14ac:dyDescent="0.25">
      <c r="A73" s="9"/>
      <c r="B73" s="240" t="str">
        <f>IF('Submission Template'!$AU$36=1,$AW73,"")</f>
        <v/>
      </c>
      <c r="C73" s="241" t="str">
        <f t="shared" si="19"/>
        <v/>
      </c>
      <c r="D73" s="242" t="str">
        <f>IF('Submission Template'!$AU$36=1,IF(AND('Submission Template'!T67="yes",'Submission Template'!Y67="yes",'Submission Template'!BQ67&lt;&gt;"",'Submission Template'!BR67&lt;&gt;""),IF(AND('Submission Template'!$P$15="yes",$B73&gt;1),ROUND(AVERAGE(BI$41:BI73),2),ROUND(AVERAGE(BI$40:BI73),2)),""),"")</f>
        <v/>
      </c>
      <c r="E73" s="247" t="str">
        <f>IF('Submission Template'!$AU$36=1,IF($AE73&gt;1,IF(AND('Submission Template'!T67&lt;&gt;"no",'Submission Template'!Y67&lt;&gt;"no",'Submission Template'!BQ67&lt;&gt;"",'Submission Template'!BR67&lt;&gt;""), IF(AND('Submission Template'!$P$15="yes",$B73&gt;1), STDEV(BI$41:BI73),STDEV(BI$40:BI73)),""),""),"")</f>
        <v/>
      </c>
      <c r="F73" s="242" t="str">
        <f>IF('Submission Template'!$AU$36=1,IF(AND('Submission Template'!BQ67&lt;&gt;"",'Submission Template'!BR67&lt;&gt;""),G72,""),"")</f>
        <v/>
      </c>
      <c r="G73" s="242" t="str">
        <f>IF(AND('Submission Template'!$AU$36=1,'Submission Template'!$C67&lt;&gt;""),IF(OR($AE73=1,$AE73=0),0,IF('Submission Template'!$C67="initial",$G72,IF(AND('Submission Template'!T67="yes",'Submission Template'!Y67="yes"),MAX(($F73+BI73-('Submission Template'!$P$26+0.25*$E73)),0),$G72))),"")</f>
        <v/>
      </c>
      <c r="H73" s="242" t="str">
        <f t="shared" si="16"/>
        <v/>
      </c>
      <c r="I73" s="244" t="str">
        <f t="shared" si="17"/>
        <v/>
      </c>
      <c r="J73" s="244" t="str">
        <f t="shared" si="18"/>
        <v/>
      </c>
      <c r="K73" s="245" t="str">
        <f>IF(G73&lt;&gt;"",IF($BC73=1,IF(AND(J73&lt;&gt;1,I73=1,D73&lt;='Submission Template'!$P$26),1,0),K72),"")</f>
        <v/>
      </c>
      <c r="L73" s="240" t="str">
        <f>IF('Submission Template'!$AV$36=1,$AX73,"")</f>
        <v/>
      </c>
      <c r="M73" s="241" t="str">
        <f t="shared" si="20"/>
        <v/>
      </c>
      <c r="N73" s="242" t="str">
        <f>IF('Submission Template'!$AV$36=1,IF(AND('Submission Template'!O67="yes",'Submission Template'!BO67&lt;&gt;""),IF(AND('Submission Template'!$P$15="yes",$L73&gt;1),ROUND(AVERAGE(BJ$41:BJ73),2),ROUND(AVERAGE(BJ$40:BJ73),2)),""),"")</f>
        <v/>
      </c>
      <c r="O73" s="242" t="str">
        <f>IF('Submission Template'!$AV$36=1,IF($AF73&gt;1,IF(AND('Submission Template'!O67&lt;&gt;"no",'Submission Template'!BO67&lt;&gt;""),IF(AND('Submission Template'!$P$15="yes",$L73&gt;1),STDEV(BJ$41:BJ73),STDEV(BJ$40:BJ73)),""),""),"")</f>
        <v/>
      </c>
      <c r="P73" s="242" t="str">
        <f>IF('Submission Template'!$AV$36=1,IF('Submission Template'!BO67&lt;&gt;"",Q72,""),"")</f>
        <v/>
      </c>
      <c r="Q73" s="242" t="str">
        <f>IF(AND('Submission Template'!$AV$36=1,'Submission Template'!$C67&lt;&gt;""),IF(OR($AF73=1,$AF73=0),0,IF('Submission Template'!$C67="initial",$Q72,IF('Submission Template'!O67="yes",MAX(($P73+'Submission Template'!BO67-('Submission Template'!K$26+0.25*$O73)),0),$Q72))),"")</f>
        <v/>
      </c>
      <c r="R73" s="242" t="str">
        <f t="shared" si="21"/>
        <v/>
      </c>
      <c r="S73" s="244" t="str">
        <f t="shared" si="22"/>
        <v/>
      </c>
      <c r="T73" s="244" t="str">
        <f t="shared" si="23"/>
        <v/>
      </c>
      <c r="U73" s="245" t="str">
        <f>IF(Q73&lt;&gt;"",IF($BD73=1,IF(AND(T73&lt;&gt;1,S73=1,N73&lt;='Submission Template'!K$26),1,0),U72),"")</f>
        <v/>
      </c>
      <c r="V73" s="235"/>
      <c r="W73" s="246" t="str">
        <f>IF(AND(OR('Submission Template'!BE67="yes",'Submission Template'!O67="yes"),'Submission Template'!AB67="yes"),"Test cannot be invalid AND included in CumSum",IF(OR(AND($Q73&gt;$R73,$N73&lt;&gt;""),AND($G73&gt;H73,$D73&lt;&gt;"")),"Warning:  CumSum statistic exceeds the Action Limit.",""))</f>
        <v/>
      </c>
      <c r="X73" s="233"/>
      <c r="Y73" s="233"/>
      <c r="Z73" s="233"/>
      <c r="AA73" s="234"/>
      <c r="AB73" s="9"/>
      <c r="AC73" s="5"/>
      <c r="AD73" s="5"/>
      <c r="AE73" s="164" t="str">
        <f t="shared" si="11"/>
        <v/>
      </c>
      <c r="AF73" s="208" t="str">
        <f t="shared" si="12"/>
        <v/>
      </c>
      <c r="AG73" s="164"/>
      <c r="AH73" s="208" t="str">
        <f t="shared" si="14"/>
        <v/>
      </c>
      <c r="AI73" s="165" t="str">
        <f t="shared" si="15"/>
        <v/>
      </c>
      <c r="AJ73" s="20"/>
      <c r="AK73" s="275">
        <f>IF(AND('Submission Template'!BQ67&lt;&gt;"",'Submission Template'!BR67&lt;&gt;"",'Submission Template'!P$26&lt;&gt;"",'Submission Template'!T67&lt;&gt;"",'Submission Template'!Y67&lt;&gt;"",$AQ$31="yes"),1,0)</f>
        <v>0</v>
      </c>
      <c r="AL73" s="190">
        <f>IF(AND('Submission Template'!BO67&lt;&gt;"",'Submission Template'!K$26&lt;&gt;"",'Submission Template'!O67&lt;&gt;""),1,0)</f>
        <v>0</v>
      </c>
      <c r="AM73" s="190"/>
      <c r="AN73" s="190"/>
      <c r="AO73" s="191"/>
      <c r="AP73" s="22"/>
      <c r="AQ73" s="196" t="str">
        <f t="shared" si="24"/>
        <v/>
      </c>
      <c r="AR73" s="189" t="str">
        <f t="shared" si="25"/>
        <v/>
      </c>
      <c r="AS73" s="189"/>
      <c r="AT73" s="190" t="str">
        <f t="shared" si="26"/>
        <v/>
      </c>
      <c r="AU73" s="191" t="str">
        <f t="shared" si="27"/>
        <v/>
      </c>
      <c r="AV73" s="22"/>
      <c r="AW73" s="189" t="str">
        <f>IF(AND($AQ$31="Yes",'Submission Template'!$C67&lt;&gt;""),IF(AND('Submission Template'!BQ67&lt;&gt;"",'Submission Template'!BR67&lt;&gt;""),IF(AND('Submission Template'!T67="yes",'Submission Template'!Y67="yes"),AW72+1,AW72),AW72),"")</f>
        <v/>
      </c>
      <c r="AX73" s="190" t="str">
        <f>IF('Submission Template'!$C67&lt;&gt;"",IF('Submission Template'!BO67&lt;&gt;"",IF('Submission Template'!O67="yes",AX72+1,AX72),AX72),"")</f>
        <v/>
      </c>
      <c r="AY73" s="190"/>
      <c r="AZ73" s="190" t="str">
        <f>IF('Submission Template'!$C67&lt;&gt;"",IF('Submission Template'!BQ67&lt;&gt;"",IF('Submission Template'!T67="yes",AZ72+1,AZ72),AZ72),"")</f>
        <v/>
      </c>
      <c r="BA73" s="191" t="str">
        <f>IF('Submission Template'!$C67&lt;&gt;"",IF('Submission Template'!BR67&lt;&gt;"",IF('Submission Template'!Y67="yes",BA72+1,BA72),BA72),"")</f>
        <v/>
      </c>
      <c r="BB73" s="22"/>
      <c r="BC73" s="189" t="str">
        <f>IF(AND($AQ$31="Yes",'Submission Template'!BQ67&lt;&gt;"",'Submission Template'!BR67&lt;&gt;""),IF(AND('Submission Template'!T67="yes",'Submission Template'!Y67="yes"),1,0),"")</f>
        <v/>
      </c>
      <c r="BD73" s="190" t="str">
        <f>IF('Submission Template'!BO67&lt;&gt;"",IF('Submission Template'!O67="yes",1,0),"")</f>
        <v/>
      </c>
      <c r="BE73" s="190"/>
      <c r="BF73" s="190" t="str">
        <f>IF('Submission Template'!BQ67&lt;&gt;"",IF('Submission Template'!T67="yes",1,0),"")</f>
        <v/>
      </c>
      <c r="BG73" s="191" t="str">
        <f>IF('Submission Template'!BR67&lt;&gt;"",IF('Submission Template'!Y67="yes",1,0),"")</f>
        <v/>
      </c>
      <c r="BH73" s="22"/>
      <c r="BI73" s="189" t="str">
        <f>IF(AND($AQ$31="Yes",'Submission Template'!T67="yes",'Submission Template'!Y67="yes",'Submission Template'!BQ67&lt;&gt;"",'Submission Template'!BR67&lt;&gt;""),'Submission Template'!BQ67+'Submission Template'!BR67,"")</f>
        <v/>
      </c>
      <c r="BJ73" s="190" t="str">
        <f>IF(AND('Submission Template'!O67="yes",'Submission Template'!BO67&lt;&gt;""),'Submission Template'!BO67,"")</f>
        <v/>
      </c>
      <c r="BK73" s="190"/>
      <c r="BL73" s="190" t="str">
        <f>IF(AND('Submission Template'!T67="yes",'Submission Template'!BQ67&lt;&gt;""),'Submission Template'!BQ67,"")</f>
        <v/>
      </c>
      <c r="BM73" s="191" t="str">
        <f>IF(AND('Submission Template'!Y67="yes",'Submission Template'!BR67&lt;&gt;""),'Submission Template'!BR67,"")</f>
        <v/>
      </c>
      <c r="BN73" s="22"/>
      <c r="BO73" s="22"/>
      <c r="BP73" s="22"/>
      <c r="BQ73" s="24"/>
      <c r="BR73" s="22"/>
      <c r="BS73" s="35" t="str">
        <f>IF('Submission Template'!$AU$36=1,IF(AND('Submission Template'!T67="yes",'Submission Template'!Y67="yes",$AE73&gt;1,'Submission Template'!BQ67&lt;&gt;"",'Submission Template'!BR67&lt;&gt;""),IF($D73&lt;&gt;'Submission Template'!P$29,ROUND((($AQ73*$E73)/($D73-'Submission Template'!P$29))^2+1,1),31),""),"")</f>
        <v/>
      </c>
      <c r="BT73" s="35" t="str">
        <f>IF('Submission Template'!$AV$36=1,IF(AND('Submission Template'!O67="yes",$AF73&gt;1,'Submission Template'!BO67&lt;&gt;""),IF($N73&lt;&gt;'Submission Template'!K$26,ROUND((($AR73*$O73)/($N73-'Submission Template'!K$26))^2+1,1),31),""),"")</f>
        <v/>
      </c>
      <c r="BU73" s="35"/>
      <c r="BV73" s="35"/>
      <c r="BW73" s="35"/>
      <c r="BX73" s="48">
        <f t="shared" si="10"/>
        <v>5</v>
      </c>
      <c r="BY73" s="5"/>
      <c r="BZ73" s="5"/>
      <c r="CA73" s="5"/>
      <c r="CB73" s="172">
        <f>IF(AND('Submission Template'!C67="final",'Submission Template'!AB67="yes"),1,0)</f>
        <v>0</v>
      </c>
      <c r="CC73" s="172" t="str">
        <f>IF(AND('Submission Template'!$C67="final",'Submission Template'!$T67="yes",'Submission Template'!$Y67="yes",'Submission Template'!$AB67&lt;&gt;"yes"),$D73,$CC72)</f>
        <v/>
      </c>
      <c r="CD73" s="172" t="str">
        <f>IF(AND('Submission Template'!$C67="final",'Submission Template'!$T67="yes",'Submission Template'!$Y67="yes",'Submission Template'!$AB67&lt;&gt;"yes"),$C73,$CD72)</f>
        <v/>
      </c>
      <c r="CE73" s="172" t="str">
        <f>IF(AND('Submission Template'!$C67="final",'Submission Template'!$O67="yes",'Submission Template'!$AB67&lt;&gt;"yes"),$N73,$CE72)</f>
        <v/>
      </c>
      <c r="CF73" s="172" t="str">
        <f>IF(AND('Submission Template'!$C67="final",'Submission Template'!$O67="yes",'Submission Template'!$AB67&lt;&gt;"yes"),$M73,$CF72)</f>
        <v/>
      </c>
      <c r="CG73" s="164"/>
      <c r="CH73" s="165"/>
      <c r="CI73" s="164"/>
      <c r="CJ73" s="208"/>
      <c r="CK73" s="217"/>
      <c r="CL73" s="218"/>
      <c r="CV73" s="5"/>
      <c r="CW73" s="5"/>
    </row>
    <row r="74" spans="1:101" ht="15" x14ac:dyDescent="0.25">
      <c r="A74" s="9"/>
      <c r="B74" s="240" t="str">
        <f>IF('Submission Template'!$AU$36=1,$AW74,"")</f>
        <v/>
      </c>
      <c r="C74" s="241" t="str">
        <f t="shared" si="19"/>
        <v/>
      </c>
      <c r="D74" s="242" t="str">
        <f>IF('Submission Template'!$AU$36=1,IF(AND('Submission Template'!T68="yes",'Submission Template'!Y68="yes",'Submission Template'!BQ68&lt;&gt;"",'Submission Template'!BR68&lt;&gt;""),IF(AND('Submission Template'!$P$15="yes",$B74&gt;1),ROUND(AVERAGE(BI$41:BI74),2),ROUND(AVERAGE(BI$40:BI74),2)),""),"")</f>
        <v/>
      </c>
      <c r="E74" s="247" t="str">
        <f>IF('Submission Template'!$AU$36=1,IF($AE74&gt;1,IF(AND('Submission Template'!T68&lt;&gt;"no",'Submission Template'!Y68&lt;&gt;"no",'Submission Template'!BQ68&lt;&gt;"",'Submission Template'!BR68&lt;&gt;""), IF(AND('Submission Template'!$P$15="yes",$B74&gt;1), STDEV(BI$41:BI74),STDEV(BI$40:BI74)),""),""),"")</f>
        <v/>
      </c>
      <c r="F74" s="242" t="str">
        <f>IF('Submission Template'!$AU$36=1,IF(AND('Submission Template'!BQ68&lt;&gt;"",'Submission Template'!BR68&lt;&gt;""),G73,""),"")</f>
        <v/>
      </c>
      <c r="G74" s="242" t="str">
        <f>IF(AND('Submission Template'!$AU$36=1,'Submission Template'!$C68&lt;&gt;""),IF(OR($AE74=1,$AE74=0),0,IF('Submission Template'!$C68="initial",$G73,IF(AND('Submission Template'!T68="yes",'Submission Template'!Y68="yes"),MAX(($F74+BI74-('Submission Template'!$P$26+0.25*$E74)),0),$G73))),"")</f>
        <v/>
      </c>
      <c r="H74" s="242" t="str">
        <f t="shared" si="16"/>
        <v/>
      </c>
      <c r="I74" s="244" t="str">
        <f t="shared" si="17"/>
        <v/>
      </c>
      <c r="J74" s="244" t="str">
        <f t="shared" si="18"/>
        <v/>
      </c>
      <c r="K74" s="245" t="str">
        <f>IF(G74&lt;&gt;"",IF($BC74=1,IF(AND(J74&lt;&gt;1,I74=1,D74&lt;='Submission Template'!$P$26),1,0),K73),"")</f>
        <v/>
      </c>
      <c r="L74" s="240" t="str">
        <f>IF('Submission Template'!$AV$36=1,$AX74,"")</f>
        <v/>
      </c>
      <c r="M74" s="241" t="str">
        <f t="shared" si="20"/>
        <v/>
      </c>
      <c r="N74" s="242" t="str">
        <f>IF('Submission Template'!$AV$36=1,IF(AND('Submission Template'!O68="yes",'Submission Template'!BO68&lt;&gt;""),IF(AND('Submission Template'!$P$15="yes",$L74&gt;1),ROUND(AVERAGE(BJ$41:BJ74),2),ROUND(AVERAGE(BJ$40:BJ74),2)),""),"")</f>
        <v/>
      </c>
      <c r="O74" s="242" t="str">
        <f>IF('Submission Template'!$AV$36=1,IF($AF74&gt;1,IF(AND('Submission Template'!O68&lt;&gt;"no",'Submission Template'!BO68&lt;&gt;""),IF(AND('Submission Template'!$P$15="yes",$L74&gt;1),STDEV(BJ$41:BJ74),STDEV(BJ$40:BJ74)),""),""),"")</f>
        <v/>
      </c>
      <c r="P74" s="242" t="str">
        <f>IF('Submission Template'!$AV$36=1,IF('Submission Template'!BO68&lt;&gt;"",Q73,""),"")</f>
        <v/>
      </c>
      <c r="Q74" s="242" t="str">
        <f>IF(AND('Submission Template'!$AV$36=1,'Submission Template'!$C68&lt;&gt;""),IF(OR($AF74=1,$AF74=0),0,IF('Submission Template'!$C68="initial",$Q73,IF('Submission Template'!O68="yes",MAX(($P74+'Submission Template'!BO68-('Submission Template'!K$26+0.25*$O74)),0),$Q73))),"")</f>
        <v/>
      </c>
      <c r="R74" s="242" t="str">
        <f t="shared" si="21"/>
        <v/>
      </c>
      <c r="S74" s="244" t="str">
        <f t="shared" si="22"/>
        <v/>
      </c>
      <c r="T74" s="244" t="str">
        <f t="shared" si="23"/>
        <v/>
      </c>
      <c r="U74" s="245" t="str">
        <f>IF(Q74&lt;&gt;"",IF($BD74=1,IF(AND(T74&lt;&gt;1,S74=1,N74&lt;='Submission Template'!K$26),1,0),U73),"")</f>
        <v/>
      </c>
      <c r="V74" s="235"/>
      <c r="W74" s="246" t="str">
        <f>IF(AND(OR('Submission Template'!BE68="yes",'Submission Template'!O68="yes"),'Submission Template'!AB68="yes"),"Test cannot be invalid AND included in CumSum",IF(OR(AND($Q74&gt;$R74,$N74&lt;&gt;""),AND($G74&gt;H74,$D74&lt;&gt;"")),"Warning:  CumSum statistic exceeds the Action Limit.",""))</f>
        <v/>
      </c>
      <c r="X74" s="233"/>
      <c r="Y74" s="233"/>
      <c r="Z74" s="233"/>
      <c r="AA74" s="234"/>
      <c r="AB74" s="9"/>
      <c r="AC74" s="5"/>
      <c r="AD74" s="5"/>
      <c r="AE74" s="164" t="str">
        <f t="shared" ref="AE74:AE105" si="28">IF(AND($AX$24=1,AW75=2),2,AW74)</f>
        <v/>
      </c>
      <c r="AF74" s="208" t="str">
        <f t="shared" ref="AF74:AF105" si="29">IF(AND($AX$24=1,AX75=2),2,AX74)</f>
        <v/>
      </c>
      <c r="AG74" s="164"/>
      <c r="AH74" s="208" t="str">
        <f t="shared" si="14"/>
        <v/>
      </c>
      <c r="AI74" s="165" t="str">
        <f t="shared" si="15"/>
        <v/>
      </c>
      <c r="AJ74" s="20"/>
      <c r="AK74" s="275">
        <f>IF(AND('Submission Template'!BQ68&lt;&gt;"",'Submission Template'!BR68&lt;&gt;"",'Submission Template'!P$26&lt;&gt;"",'Submission Template'!T68&lt;&gt;"",'Submission Template'!Y68&lt;&gt;"",$AQ$31="yes"),1,0)</f>
        <v>0</v>
      </c>
      <c r="AL74" s="190">
        <f>IF(AND('Submission Template'!BO68&lt;&gt;"",'Submission Template'!K$26&lt;&gt;"",'Submission Template'!O68&lt;&gt;""),1,0)</f>
        <v>0</v>
      </c>
      <c r="AM74" s="190"/>
      <c r="AN74" s="190"/>
      <c r="AO74" s="191"/>
      <c r="AP74" s="22"/>
      <c r="AQ74" s="196" t="str">
        <f t="shared" si="24"/>
        <v/>
      </c>
      <c r="AR74" s="189" t="str">
        <f t="shared" si="25"/>
        <v/>
      </c>
      <c r="AS74" s="189"/>
      <c r="AT74" s="190" t="str">
        <f t="shared" si="26"/>
        <v/>
      </c>
      <c r="AU74" s="191" t="str">
        <f t="shared" si="27"/>
        <v/>
      </c>
      <c r="AV74" s="22"/>
      <c r="AW74" s="189" t="str">
        <f>IF(AND($AQ$31="Yes",'Submission Template'!$C68&lt;&gt;""),IF(AND('Submission Template'!BQ68&lt;&gt;"",'Submission Template'!BR68&lt;&gt;""),IF(AND('Submission Template'!T68="yes",'Submission Template'!Y68="yes"),AW73+1,AW73),AW73),"")</f>
        <v/>
      </c>
      <c r="AX74" s="190" t="str">
        <f>IF('Submission Template'!$C68&lt;&gt;"",IF('Submission Template'!BO68&lt;&gt;"",IF('Submission Template'!O68="yes",AX73+1,AX73),AX73),"")</f>
        <v/>
      </c>
      <c r="AY74" s="190"/>
      <c r="AZ74" s="190" t="str">
        <f>IF('Submission Template'!$C68&lt;&gt;"",IF('Submission Template'!BQ68&lt;&gt;"",IF('Submission Template'!T68="yes",AZ73+1,AZ73),AZ73),"")</f>
        <v/>
      </c>
      <c r="BA74" s="191" t="str">
        <f>IF('Submission Template'!$C68&lt;&gt;"",IF('Submission Template'!BR68&lt;&gt;"",IF('Submission Template'!Y68="yes",BA73+1,BA73),BA73),"")</f>
        <v/>
      </c>
      <c r="BB74" s="22"/>
      <c r="BC74" s="189" t="str">
        <f>IF(AND($AQ$31="Yes",'Submission Template'!BQ68&lt;&gt;"",'Submission Template'!BR68&lt;&gt;""),IF(AND('Submission Template'!T68="yes",'Submission Template'!Y68="yes"),1,0),"")</f>
        <v/>
      </c>
      <c r="BD74" s="190" t="str">
        <f>IF('Submission Template'!BO68&lt;&gt;"",IF('Submission Template'!O68="yes",1,0),"")</f>
        <v/>
      </c>
      <c r="BE74" s="190"/>
      <c r="BF74" s="190" t="str">
        <f>IF('Submission Template'!BQ68&lt;&gt;"",IF('Submission Template'!T68="yes",1,0),"")</f>
        <v/>
      </c>
      <c r="BG74" s="191" t="str">
        <f>IF('Submission Template'!BR68&lt;&gt;"",IF('Submission Template'!Y68="yes",1,0),"")</f>
        <v/>
      </c>
      <c r="BH74" s="22"/>
      <c r="BI74" s="189" t="str">
        <f>IF(AND($AQ$31="Yes",'Submission Template'!T68="yes",'Submission Template'!Y68="yes",'Submission Template'!BQ68&lt;&gt;"",'Submission Template'!BR68&lt;&gt;""),'Submission Template'!BQ68+'Submission Template'!BR68,"")</f>
        <v/>
      </c>
      <c r="BJ74" s="190" t="str">
        <f>IF(AND('Submission Template'!O68="yes",'Submission Template'!BO68&lt;&gt;""),'Submission Template'!BO68,"")</f>
        <v/>
      </c>
      <c r="BK74" s="190"/>
      <c r="BL74" s="190" t="str">
        <f>IF(AND('Submission Template'!T68="yes",'Submission Template'!BQ68&lt;&gt;""),'Submission Template'!BQ68,"")</f>
        <v/>
      </c>
      <c r="BM74" s="191" t="str">
        <f>IF(AND('Submission Template'!Y68="yes",'Submission Template'!BR68&lt;&gt;""),'Submission Template'!BR68,"")</f>
        <v/>
      </c>
      <c r="BN74" s="22"/>
      <c r="BO74" s="22"/>
      <c r="BP74" s="22"/>
      <c r="BQ74" s="24"/>
      <c r="BR74" s="22"/>
      <c r="BS74" s="35" t="str">
        <f>IF('Submission Template'!$AU$36=1,IF(AND('Submission Template'!T68="yes",'Submission Template'!Y68="yes",$AE74&gt;1,'Submission Template'!BQ68&lt;&gt;"",'Submission Template'!BR68&lt;&gt;""),IF($D74&lt;&gt;'Submission Template'!P$29,ROUND((($AQ74*$E74)/($D74-'Submission Template'!P$29))^2+1,1),31),""),"")</f>
        <v/>
      </c>
      <c r="BT74" s="35" t="str">
        <f>IF('Submission Template'!$AV$36=1,IF(AND('Submission Template'!O68="yes",$AF74&gt;1,'Submission Template'!BO68&lt;&gt;""),IF($N74&lt;&gt;'Submission Template'!K$26,ROUND((($AR74*$O74)/($N74-'Submission Template'!K$26))^2+1,1),31),""),"")</f>
        <v/>
      </c>
      <c r="BU74" s="35"/>
      <c r="BV74" s="35"/>
      <c r="BW74" s="35"/>
      <c r="BX74" s="48">
        <f t="shared" si="10"/>
        <v>5</v>
      </c>
      <c r="BY74" s="5"/>
      <c r="BZ74" s="5"/>
      <c r="CA74" s="5"/>
      <c r="CB74" s="172">
        <f>IF(AND('Submission Template'!C68="final",'Submission Template'!AB68="yes"),1,0)</f>
        <v>0</v>
      </c>
      <c r="CC74" s="172" t="str">
        <f>IF(AND('Submission Template'!$C68="final",'Submission Template'!$T68="yes",'Submission Template'!$Y68="yes",'Submission Template'!$AB68&lt;&gt;"yes"),$D74,$CC73)</f>
        <v/>
      </c>
      <c r="CD74" s="172" t="str">
        <f>IF(AND('Submission Template'!$C68="final",'Submission Template'!$T68="yes",'Submission Template'!$Y68="yes",'Submission Template'!$AB68&lt;&gt;"yes"),$C74,$CD73)</f>
        <v/>
      </c>
      <c r="CE74" s="172" t="str">
        <f>IF(AND('Submission Template'!$C68="final",'Submission Template'!$O68="yes",'Submission Template'!$AB68&lt;&gt;"yes"),$N74,$CE73)</f>
        <v/>
      </c>
      <c r="CF74" s="172" t="str">
        <f>IF(AND('Submission Template'!$C68="final",'Submission Template'!$O68="yes",'Submission Template'!$AB68&lt;&gt;"yes"),$M74,$CF73)</f>
        <v/>
      </c>
      <c r="CG74" s="164"/>
      <c r="CH74" s="165"/>
      <c r="CI74" s="164"/>
      <c r="CJ74" s="208"/>
      <c r="CK74" s="217"/>
      <c r="CL74" s="218"/>
      <c r="CV74" s="5"/>
      <c r="CW74" s="5"/>
    </row>
    <row r="75" spans="1:101" ht="15" x14ac:dyDescent="0.25">
      <c r="A75" s="9"/>
      <c r="B75" s="240" t="str">
        <f>IF('Submission Template'!$AU$36=1,$AW75,"")</f>
        <v/>
      </c>
      <c r="C75" s="241" t="str">
        <f t="shared" si="19"/>
        <v/>
      </c>
      <c r="D75" s="242" t="str">
        <f>IF('Submission Template'!$AU$36=1,IF(AND('Submission Template'!T69="yes",'Submission Template'!Y69="yes",'Submission Template'!BQ69&lt;&gt;"",'Submission Template'!BR69&lt;&gt;""),IF(AND('Submission Template'!$P$15="yes",$B75&gt;1),ROUND(AVERAGE(BI$41:BI75),2),ROUND(AVERAGE(BI$40:BI75),2)),""),"")</f>
        <v/>
      </c>
      <c r="E75" s="247" t="str">
        <f>IF('Submission Template'!$AU$36=1,IF($AE75&gt;1,IF(AND('Submission Template'!T69&lt;&gt;"no",'Submission Template'!Y69&lt;&gt;"no",'Submission Template'!BQ69&lt;&gt;"",'Submission Template'!BR69&lt;&gt;""), IF(AND('Submission Template'!$P$15="yes",$B75&gt;1), STDEV(BI$41:BI75),STDEV(BI$40:BI75)),""),""),"")</f>
        <v/>
      </c>
      <c r="F75" s="242" t="str">
        <f>IF('Submission Template'!$AU$36=1,IF(AND('Submission Template'!BQ69&lt;&gt;"",'Submission Template'!BR69&lt;&gt;""),G74,""),"")</f>
        <v/>
      </c>
      <c r="G75" s="242" t="str">
        <f>IF(AND('Submission Template'!$AU$36=1,'Submission Template'!$C69&lt;&gt;""),IF(OR($AE75=1,$AE75=0),0,IF('Submission Template'!$C69="initial",$G74,IF(AND('Submission Template'!T69="yes",'Submission Template'!Y69="yes"),MAX(($F75+BI75-('Submission Template'!$P$26+0.25*$E75)),0),$G74))),"")</f>
        <v/>
      </c>
      <c r="H75" s="242" t="str">
        <f t="shared" si="16"/>
        <v/>
      </c>
      <c r="I75" s="244" t="str">
        <f t="shared" si="17"/>
        <v/>
      </c>
      <c r="J75" s="244" t="str">
        <f t="shared" si="18"/>
        <v/>
      </c>
      <c r="K75" s="245" t="str">
        <f>IF(G75&lt;&gt;"",IF($BC75=1,IF(AND(J75&lt;&gt;1,I75=1,D75&lt;='Submission Template'!$P$26),1,0),K74),"")</f>
        <v/>
      </c>
      <c r="L75" s="240" t="str">
        <f>IF('Submission Template'!$AV$36=1,$AX75,"")</f>
        <v/>
      </c>
      <c r="M75" s="241" t="str">
        <f t="shared" si="20"/>
        <v/>
      </c>
      <c r="N75" s="242" t="str">
        <f>IF('Submission Template'!$AV$36=1,IF(AND('Submission Template'!O69="yes",'Submission Template'!BO69&lt;&gt;""),IF(AND('Submission Template'!$P$15="yes",$L75&gt;1),ROUND(AVERAGE(BJ$41:BJ75),2),ROUND(AVERAGE(BJ$40:BJ75),2)),""),"")</f>
        <v/>
      </c>
      <c r="O75" s="242" t="str">
        <f>IF('Submission Template'!$AV$36=1,IF($AF75&gt;1,IF(AND('Submission Template'!O69&lt;&gt;"no",'Submission Template'!BO69&lt;&gt;""),IF(AND('Submission Template'!$P$15="yes",$L75&gt;1),STDEV(BJ$41:BJ75),STDEV(BJ$40:BJ75)),""),""),"")</f>
        <v/>
      </c>
      <c r="P75" s="242" t="str">
        <f>IF('Submission Template'!$AV$36=1,IF('Submission Template'!BO69&lt;&gt;"",Q74,""),"")</f>
        <v/>
      </c>
      <c r="Q75" s="242" t="str">
        <f>IF(AND('Submission Template'!$AV$36=1,'Submission Template'!$C69&lt;&gt;""),IF(OR($AF75=1,$AF75=0),0,IF('Submission Template'!$C69="initial",$Q74,IF('Submission Template'!O69="yes",MAX(($P75+'Submission Template'!BO69-('Submission Template'!K$26+0.25*$O75)),0),$Q74))),"")</f>
        <v/>
      </c>
      <c r="R75" s="242" t="str">
        <f t="shared" si="21"/>
        <v/>
      </c>
      <c r="S75" s="244" t="str">
        <f t="shared" si="22"/>
        <v/>
      </c>
      <c r="T75" s="244" t="str">
        <f t="shared" si="23"/>
        <v/>
      </c>
      <c r="U75" s="245" t="str">
        <f>IF(Q75&lt;&gt;"",IF($BD75=1,IF(AND(T75&lt;&gt;1,S75=1,N75&lt;='Submission Template'!K$26),1,0),U74),"")</f>
        <v/>
      </c>
      <c r="V75" s="235"/>
      <c r="W75" s="246" t="str">
        <f>IF(AND(OR('Submission Template'!BE69="yes",'Submission Template'!O69="yes"),'Submission Template'!AB69="yes"),"Test cannot be invalid AND included in CumSum",IF(OR(AND($Q75&gt;$R75,$N75&lt;&gt;""),AND($G75&gt;H75,$D75&lt;&gt;"")),"Warning:  CumSum statistic exceeds the Action Limit.",""))</f>
        <v/>
      </c>
      <c r="X75" s="233"/>
      <c r="Y75" s="233"/>
      <c r="Z75" s="233"/>
      <c r="AA75" s="234"/>
      <c r="AB75" s="9"/>
      <c r="AC75" s="5"/>
      <c r="AD75" s="5"/>
      <c r="AE75" s="164" t="str">
        <f t="shared" si="28"/>
        <v/>
      </c>
      <c r="AF75" s="208" t="str">
        <f t="shared" si="29"/>
        <v/>
      </c>
      <c r="AG75" s="164"/>
      <c r="AH75" s="208" t="str">
        <f t="shared" si="14"/>
        <v/>
      </c>
      <c r="AI75" s="165" t="str">
        <f t="shared" si="15"/>
        <v/>
      </c>
      <c r="AJ75" s="20"/>
      <c r="AK75" s="275">
        <f>IF(AND('Submission Template'!BQ69&lt;&gt;"",'Submission Template'!BR69&lt;&gt;"",'Submission Template'!P$26&lt;&gt;"",'Submission Template'!T69&lt;&gt;"",'Submission Template'!Y69&lt;&gt;"",$AQ$31="yes"),1,0)</f>
        <v>0</v>
      </c>
      <c r="AL75" s="190">
        <f>IF(AND('Submission Template'!BO69&lt;&gt;"",'Submission Template'!K$26&lt;&gt;"",'Submission Template'!O69&lt;&gt;""),1,0)</f>
        <v>0</v>
      </c>
      <c r="AM75" s="190"/>
      <c r="AN75" s="190"/>
      <c r="AO75" s="191"/>
      <c r="AP75" s="22"/>
      <c r="AQ75" s="196" t="str">
        <f t="shared" si="24"/>
        <v/>
      </c>
      <c r="AR75" s="189" t="str">
        <f t="shared" si="25"/>
        <v/>
      </c>
      <c r="AS75" s="189"/>
      <c r="AT75" s="190" t="str">
        <f t="shared" si="26"/>
        <v/>
      </c>
      <c r="AU75" s="191" t="str">
        <f t="shared" si="27"/>
        <v/>
      </c>
      <c r="AV75" s="22"/>
      <c r="AW75" s="189" t="str">
        <f>IF(AND($AQ$31="Yes",'Submission Template'!$C69&lt;&gt;""),IF(AND('Submission Template'!BQ69&lt;&gt;"",'Submission Template'!BR69&lt;&gt;""),IF(AND('Submission Template'!T69="yes",'Submission Template'!Y69="yes"),AW74+1,AW74),AW74),"")</f>
        <v/>
      </c>
      <c r="AX75" s="190" t="str">
        <f>IF('Submission Template'!$C69&lt;&gt;"",IF('Submission Template'!BO69&lt;&gt;"",IF('Submission Template'!O69="yes",AX74+1,AX74),AX74),"")</f>
        <v/>
      </c>
      <c r="AY75" s="190"/>
      <c r="AZ75" s="190" t="str">
        <f>IF('Submission Template'!$C69&lt;&gt;"",IF('Submission Template'!BQ69&lt;&gt;"",IF('Submission Template'!T69="yes",AZ74+1,AZ74),AZ74),"")</f>
        <v/>
      </c>
      <c r="BA75" s="191" t="str">
        <f>IF('Submission Template'!$C69&lt;&gt;"",IF('Submission Template'!BR69&lt;&gt;"",IF('Submission Template'!Y69="yes",BA74+1,BA74),BA74),"")</f>
        <v/>
      </c>
      <c r="BB75" s="22"/>
      <c r="BC75" s="189" t="str">
        <f>IF(AND($AQ$31="Yes",'Submission Template'!BQ69&lt;&gt;"",'Submission Template'!BR69&lt;&gt;""),IF(AND('Submission Template'!T69="yes",'Submission Template'!Y69="yes"),1,0),"")</f>
        <v/>
      </c>
      <c r="BD75" s="190" t="str">
        <f>IF('Submission Template'!BO69&lt;&gt;"",IF('Submission Template'!O69="yes",1,0),"")</f>
        <v/>
      </c>
      <c r="BE75" s="190"/>
      <c r="BF75" s="190" t="str">
        <f>IF('Submission Template'!BQ69&lt;&gt;"",IF('Submission Template'!T69="yes",1,0),"")</f>
        <v/>
      </c>
      <c r="BG75" s="191" t="str">
        <f>IF('Submission Template'!BR69&lt;&gt;"",IF('Submission Template'!Y69="yes",1,0),"")</f>
        <v/>
      </c>
      <c r="BH75" s="22"/>
      <c r="BI75" s="189" t="str">
        <f>IF(AND($AQ$31="Yes",'Submission Template'!T69="yes",'Submission Template'!Y69="yes",'Submission Template'!BQ69&lt;&gt;"",'Submission Template'!BR69&lt;&gt;""),'Submission Template'!BQ69+'Submission Template'!BR69,"")</f>
        <v/>
      </c>
      <c r="BJ75" s="190" t="str">
        <f>IF(AND('Submission Template'!O69="yes",'Submission Template'!BO69&lt;&gt;""),'Submission Template'!BO69,"")</f>
        <v/>
      </c>
      <c r="BK75" s="190"/>
      <c r="BL75" s="190" t="str">
        <f>IF(AND('Submission Template'!T69="yes",'Submission Template'!BQ69&lt;&gt;""),'Submission Template'!BQ69,"")</f>
        <v/>
      </c>
      <c r="BM75" s="191" t="str">
        <f>IF(AND('Submission Template'!Y69="yes",'Submission Template'!BR69&lt;&gt;""),'Submission Template'!BR69,"")</f>
        <v/>
      </c>
      <c r="BN75" s="22"/>
      <c r="BO75" s="22"/>
      <c r="BP75" s="22"/>
      <c r="BQ75" s="24"/>
      <c r="BR75" s="22"/>
      <c r="BS75" s="35" t="str">
        <f>IF('Submission Template'!$AU$36=1,IF(AND('Submission Template'!T69="yes",'Submission Template'!Y69="yes",$AE75&gt;1,'Submission Template'!BQ69&lt;&gt;"",'Submission Template'!BR69&lt;&gt;""),IF($D75&lt;&gt;'Submission Template'!P$29,ROUND((($AQ75*$E75)/($D75-'Submission Template'!P$29))^2+1,1),31),""),"")</f>
        <v/>
      </c>
      <c r="BT75" s="35" t="str">
        <f>IF('Submission Template'!$AV$36=1,IF(AND('Submission Template'!O69="yes",$AF75&gt;1,'Submission Template'!BO69&lt;&gt;""),IF($N75&lt;&gt;'Submission Template'!K$26,ROUND((($AR75*$O75)/($N75-'Submission Template'!K$26))^2+1,1),31),""),"")</f>
        <v/>
      </c>
      <c r="BU75" s="35"/>
      <c r="BV75" s="35"/>
      <c r="BW75" s="35"/>
      <c r="BX75" s="48">
        <f t="shared" si="10"/>
        <v>5</v>
      </c>
      <c r="BY75" s="5"/>
      <c r="BZ75" s="5"/>
      <c r="CA75" s="5"/>
      <c r="CB75" s="172">
        <f>IF(AND('Submission Template'!C69="final",'Submission Template'!AB69="yes"),1,0)</f>
        <v>0</v>
      </c>
      <c r="CC75" s="172" t="str">
        <f>IF(AND('Submission Template'!$C69="final",'Submission Template'!$T69="yes",'Submission Template'!$Y69="yes",'Submission Template'!$AB69&lt;&gt;"yes"),$D75,$CC74)</f>
        <v/>
      </c>
      <c r="CD75" s="172" t="str">
        <f>IF(AND('Submission Template'!$C69="final",'Submission Template'!$T69="yes",'Submission Template'!$Y69="yes",'Submission Template'!$AB69&lt;&gt;"yes"),$C75,$CD74)</f>
        <v/>
      </c>
      <c r="CE75" s="172" t="str">
        <f>IF(AND('Submission Template'!$C69="final",'Submission Template'!$O69="yes",'Submission Template'!$AB69&lt;&gt;"yes"),$N75,$CE74)</f>
        <v/>
      </c>
      <c r="CF75" s="172" t="str">
        <f>IF(AND('Submission Template'!$C69="final",'Submission Template'!$O69="yes",'Submission Template'!$AB69&lt;&gt;"yes"),$M75,$CF74)</f>
        <v/>
      </c>
      <c r="CG75" s="164"/>
      <c r="CH75" s="165"/>
      <c r="CI75" s="164"/>
      <c r="CJ75" s="208"/>
      <c r="CK75" s="217"/>
      <c r="CL75" s="218"/>
      <c r="CV75" s="5"/>
      <c r="CW75" s="5"/>
    </row>
    <row r="76" spans="1:101" ht="15" x14ac:dyDescent="0.25">
      <c r="A76" s="9"/>
      <c r="B76" s="240" t="str">
        <f>IF('Submission Template'!$AU$36=1,$AW76,"")</f>
        <v/>
      </c>
      <c r="C76" s="241" t="str">
        <f t="shared" si="19"/>
        <v/>
      </c>
      <c r="D76" s="242" t="str">
        <f>IF('Submission Template'!$AU$36=1,IF(AND('Submission Template'!T70="yes",'Submission Template'!Y70="yes",'Submission Template'!BQ70&lt;&gt;"",'Submission Template'!BR70&lt;&gt;""),IF(AND('Submission Template'!$P$15="yes",$B76&gt;1),ROUND(AVERAGE(BI$41:BI76),2),ROUND(AVERAGE(BI$40:BI76),2)),""),"")</f>
        <v/>
      </c>
      <c r="E76" s="247" t="str">
        <f>IF('Submission Template'!$AU$36=1,IF($AE76&gt;1,IF(AND('Submission Template'!T70&lt;&gt;"no",'Submission Template'!Y70&lt;&gt;"no",'Submission Template'!BQ70&lt;&gt;"",'Submission Template'!BR70&lt;&gt;""), IF(AND('Submission Template'!$P$15="yes",$B76&gt;1), STDEV(BI$41:BI76),STDEV(BI$40:BI76)),""),""),"")</f>
        <v/>
      </c>
      <c r="F76" s="242" t="str">
        <f>IF('Submission Template'!$AU$36=1,IF(AND('Submission Template'!BQ70&lt;&gt;"",'Submission Template'!BR70&lt;&gt;""),G75,""),"")</f>
        <v/>
      </c>
      <c r="G76" s="242" t="str">
        <f>IF(AND('Submission Template'!$AU$36=1,'Submission Template'!$C70&lt;&gt;""),IF(OR($AE76=1,$AE76=0),0,IF('Submission Template'!$C70="initial",$G75,IF(AND('Submission Template'!T70="yes",'Submission Template'!Y70="yes"),MAX(($F76+BI76-('Submission Template'!$P$26+0.25*$E76)),0),$G75))),"")</f>
        <v/>
      </c>
      <c r="H76" s="242" t="str">
        <f t="shared" si="16"/>
        <v/>
      </c>
      <c r="I76" s="244" t="str">
        <f t="shared" si="17"/>
        <v/>
      </c>
      <c r="J76" s="244" t="str">
        <f t="shared" si="18"/>
        <v/>
      </c>
      <c r="K76" s="245" t="str">
        <f>IF(G76&lt;&gt;"",IF($BC76=1,IF(AND(J76&lt;&gt;1,I76=1,D76&lt;='Submission Template'!$P$26),1,0),K75),"")</f>
        <v/>
      </c>
      <c r="L76" s="240" t="str">
        <f>IF('Submission Template'!$AV$36=1,$AX76,"")</f>
        <v/>
      </c>
      <c r="M76" s="241" t="str">
        <f t="shared" si="20"/>
        <v/>
      </c>
      <c r="N76" s="242" t="str">
        <f>IF('Submission Template'!$AV$36=1,IF(AND('Submission Template'!O70="yes",'Submission Template'!BO70&lt;&gt;""),IF(AND('Submission Template'!$P$15="yes",$L76&gt;1),ROUND(AVERAGE(BJ$41:BJ76),2),ROUND(AVERAGE(BJ$40:BJ76),2)),""),"")</f>
        <v/>
      </c>
      <c r="O76" s="242" t="str">
        <f>IF('Submission Template'!$AV$36=1,IF($AF76&gt;1,IF(AND('Submission Template'!O70&lt;&gt;"no",'Submission Template'!BO70&lt;&gt;""),IF(AND('Submission Template'!$P$15="yes",$L76&gt;1),STDEV(BJ$41:BJ76),STDEV(BJ$40:BJ76)),""),""),"")</f>
        <v/>
      </c>
      <c r="P76" s="242" t="str">
        <f>IF('Submission Template'!$AV$36=1,IF('Submission Template'!BO70&lt;&gt;"",Q75,""),"")</f>
        <v/>
      </c>
      <c r="Q76" s="242" t="str">
        <f>IF(AND('Submission Template'!$AV$36=1,'Submission Template'!$C70&lt;&gt;""),IF(OR($AF76=1,$AF76=0),0,IF('Submission Template'!$C70="initial",$Q75,IF('Submission Template'!O70="yes",MAX(($P76+'Submission Template'!BO70-('Submission Template'!K$26+0.25*$O76)),0),$Q75))),"")</f>
        <v/>
      </c>
      <c r="R76" s="242" t="str">
        <f t="shared" si="21"/>
        <v/>
      </c>
      <c r="S76" s="244" t="str">
        <f t="shared" si="22"/>
        <v/>
      </c>
      <c r="T76" s="244" t="str">
        <f t="shared" si="23"/>
        <v/>
      </c>
      <c r="U76" s="245" t="str">
        <f>IF(Q76&lt;&gt;"",IF($BD76=1,IF(AND(T76&lt;&gt;1,S76=1,N76&lt;='Submission Template'!K$26),1,0),U75),"")</f>
        <v/>
      </c>
      <c r="V76" s="235"/>
      <c r="W76" s="246" t="str">
        <f>IF(AND(OR('Submission Template'!BE70="yes",'Submission Template'!O70="yes"),'Submission Template'!AB70="yes"),"Test cannot be invalid AND included in CumSum",IF(OR(AND($Q76&gt;$R76,$N76&lt;&gt;""),AND($G76&gt;H76,$D76&lt;&gt;"")),"Warning:  CumSum statistic exceeds the Action Limit.",""))</f>
        <v/>
      </c>
      <c r="X76" s="233"/>
      <c r="Y76" s="233"/>
      <c r="Z76" s="233"/>
      <c r="AA76" s="234"/>
      <c r="AB76" s="9"/>
      <c r="AC76" s="5"/>
      <c r="AD76" s="5"/>
      <c r="AE76" s="164" t="str">
        <f t="shared" si="28"/>
        <v/>
      </c>
      <c r="AF76" s="208" t="str">
        <f t="shared" si="29"/>
        <v/>
      </c>
      <c r="AG76" s="164"/>
      <c r="AH76" s="208" t="str">
        <f t="shared" si="14"/>
        <v/>
      </c>
      <c r="AI76" s="165" t="str">
        <f t="shared" si="15"/>
        <v/>
      </c>
      <c r="AJ76" s="20"/>
      <c r="AK76" s="275">
        <f>IF(AND('Submission Template'!BQ70&lt;&gt;"",'Submission Template'!BR70&lt;&gt;"",'Submission Template'!P$26&lt;&gt;"",'Submission Template'!T70&lt;&gt;"",'Submission Template'!Y70&lt;&gt;"",$AQ$31="yes"),1,0)</f>
        <v>0</v>
      </c>
      <c r="AL76" s="190">
        <f>IF(AND('Submission Template'!BO70&lt;&gt;"",'Submission Template'!K$26&lt;&gt;"",'Submission Template'!O70&lt;&gt;""),1,0)</f>
        <v>0</v>
      </c>
      <c r="AM76" s="190"/>
      <c r="AN76" s="190"/>
      <c r="AO76" s="191"/>
      <c r="AP76" s="22"/>
      <c r="AQ76" s="196" t="str">
        <f t="shared" si="24"/>
        <v/>
      </c>
      <c r="AR76" s="189" t="str">
        <f t="shared" si="25"/>
        <v/>
      </c>
      <c r="AS76" s="189"/>
      <c r="AT76" s="190" t="str">
        <f t="shared" si="26"/>
        <v/>
      </c>
      <c r="AU76" s="191" t="str">
        <f t="shared" si="27"/>
        <v/>
      </c>
      <c r="AV76" s="22"/>
      <c r="AW76" s="189" t="str">
        <f>IF(AND($AQ$31="Yes",'Submission Template'!$C70&lt;&gt;""),IF(AND('Submission Template'!BQ70&lt;&gt;"",'Submission Template'!BR70&lt;&gt;""),IF(AND('Submission Template'!T70="yes",'Submission Template'!Y70="yes"),AW75+1,AW75),AW75),"")</f>
        <v/>
      </c>
      <c r="AX76" s="190" t="str">
        <f>IF('Submission Template'!$C70&lt;&gt;"",IF('Submission Template'!BO70&lt;&gt;"",IF('Submission Template'!O70="yes",AX75+1,AX75),AX75),"")</f>
        <v/>
      </c>
      <c r="AY76" s="190"/>
      <c r="AZ76" s="190" t="str">
        <f>IF('Submission Template'!$C70&lt;&gt;"",IF('Submission Template'!BQ70&lt;&gt;"",IF('Submission Template'!T70="yes",AZ75+1,AZ75),AZ75),"")</f>
        <v/>
      </c>
      <c r="BA76" s="191" t="str">
        <f>IF('Submission Template'!$C70&lt;&gt;"",IF('Submission Template'!BR70&lt;&gt;"",IF('Submission Template'!Y70="yes",BA75+1,BA75),BA75),"")</f>
        <v/>
      </c>
      <c r="BB76" s="22"/>
      <c r="BC76" s="189" t="str">
        <f>IF(AND($AQ$31="Yes",'Submission Template'!BQ70&lt;&gt;"",'Submission Template'!BR70&lt;&gt;""),IF(AND('Submission Template'!T70="yes",'Submission Template'!Y70="yes"),1,0),"")</f>
        <v/>
      </c>
      <c r="BD76" s="190" t="str">
        <f>IF('Submission Template'!BO70&lt;&gt;"",IF('Submission Template'!O70="yes",1,0),"")</f>
        <v/>
      </c>
      <c r="BE76" s="190"/>
      <c r="BF76" s="190" t="str">
        <f>IF('Submission Template'!BQ70&lt;&gt;"",IF('Submission Template'!T70="yes",1,0),"")</f>
        <v/>
      </c>
      <c r="BG76" s="191" t="str">
        <f>IF('Submission Template'!BR70&lt;&gt;"",IF('Submission Template'!Y70="yes",1,0),"")</f>
        <v/>
      </c>
      <c r="BH76" s="22"/>
      <c r="BI76" s="189" t="str">
        <f>IF(AND($AQ$31="Yes",'Submission Template'!T70="yes",'Submission Template'!Y70="yes",'Submission Template'!BQ70&lt;&gt;"",'Submission Template'!BR70&lt;&gt;""),'Submission Template'!BQ70+'Submission Template'!BR70,"")</f>
        <v/>
      </c>
      <c r="BJ76" s="190" t="str">
        <f>IF(AND('Submission Template'!O70="yes",'Submission Template'!BO70&lt;&gt;""),'Submission Template'!BO70,"")</f>
        <v/>
      </c>
      <c r="BK76" s="190"/>
      <c r="BL76" s="190" t="str">
        <f>IF(AND('Submission Template'!T70="yes",'Submission Template'!BQ70&lt;&gt;""),'Submission Template'!BQ70,"")</f>
        <v/>
      </c>
      <c r="BM76" s="191" t="str">
        <f>IF(AND('Submission Template'!Y70="yes",'Submission Template'!BR70&lt;&gt;""),'Submission Template'!BR70,"")</f>
        <v/>
      </c>
      <c r="BN76" s="22"/>
      <c r="BO76" s="22"/>
      <c r="BP76" s="22"/>
      <c r="BQ76" s="24"/>
      <c r="BR76" s="22"/>
      <c r="BS76" s="35" t="str">
        <f>IF('Submission Template'!$AU$36=1,IF(AND('Submission Template'!T70="yes",'Submission Template'!Y70="yes",$AE76&gt;1,'Submission Template'!BQ70&lt;&gt;"",'Submission Template'!BR70&lt;&gt;""),IF($D76&lt;&gt;'Submission Template'!P$29,ROUND((($AQ76*$E76)/($D76-'Submission Template'!P$29))^2+1,1),31),""),"")</f>
        <v/>
      </c>
      <c r="BT76" s="35" t="str">
        <f>IF('Submission Template'!$AV$36=1,IF(AND('Submission Template'!O70="yes",$AF76&gt;1,'Submission Template'!BO70&lt;&gt;""),IF($N76&lt;&gt;'Submission Template'!K$26,ROUND((($AR76*$O76)/($N76-'Submission Template'!K$26))^2+1,1),31),""),"")</f>
        <v/>
      </c>
      <c r="BU76" s="35"/>
      <c r="BV76" s="35"/>
      <c r="BW76" s="35"/>
      <c r="BX76" s="48">
        <f t="shared" si="10"/>
        <v>5</v>
      </c>
      <c r="BY76" s="5"/>
      <c r="BZ76" s="5"/>
      <c r="CA76" s="5"/>
      <c r="CB76" s="172">
        <f>IF(AND('Submission Template'!C70="final",'Submission Template'!AB70="yes"),1,0)</f>
        <v>0</v>
      </c>
      <c r="CC76" s="172" t="str">
        <f>IF(AND('Submission Template'!$C70="final",'Submission Template'!$T70="yes",'Submission Template'!$Y70="yes",'Submission Template'!$AB70&lt;&gt;"yes"),$D76,$CC75)</f>
        <v/>
      </c>
      <c r="CD76" s="172" t="str">
        <f>IF(AND('Submission Template'!$C70="final",'Submission Template'!$T70="yes",'Submission Template'!$Y70="yes",'Submission Template'!$AB70&lt;&gt;"yes"),$C76,$CD75)</f>
        <v/>
      </c>
      <c r="CE76" s="172" t="str">
        <f>IF(AND('Submission Template'!$C70="final",'Submission Template'!$O70="yes",'Submission Template'!$AB70&lt;&gt;"yes"),$N76,$CE75)</f>
        <v/>
      </c>
      <c r="CF76" s="172" t="str">
        <f>IF(AND('Submission Template'!$C70="final",'Submission Template'!$O70="yes",'Submission Template'!$AB70&lt;&gt;"yes"),$M76,$CF75)</f>
        <v/>
      </c>
      <c r="CG76" s="164"/>
      <c r="CH76" s="165"/>
      <c r="CI76" s="164"/>
      <c r="CJ76" s="208"/>
      <c r="CK76" s="217"/>
      <c r="CL76" s="218"/>
      <c r="CV76" s="5"/>
      <c r="CW76" s="5"/>
    </row>
    <row r="77" spans="1:101" ht="15" x14ac:dyDescent="0.25">
      <c r="A77" s="9"/>
      <c r="B77" s="240" t="str">
        <f>IF('Submission Template'!$AU$36=1,$AW77,"")</f>
        <v/>
      </c>
      <c r="C77" s="241" t="str">
        <f t="shared" si="19"/>
        <v/>
      </c>
      <c r="D77" s="242" t="str">
        <f>IF('Submission Template'!$AU$36=1,IF(AND('Submission Template'!T71="yes",'Submission Template'!Y71="yes",'Submission Template'!BQ71&lt;&gt;"",'Submission Template'!BR71&lt;&gt;""),IF(AND('Submission Template'!$P$15="yes",$B77&gt;1),ROUND(AVERAGE(BI$41:BI77),2),ROUND(AVERAGE(BI$40:BI77),2)),""),"")</f>
        <v/>
      </c>
      <c r="E77" s="247" t="str">
        <f>IF('Submission Template'!$AU$36=1,IF($AE77&gt;1,IF(AND('Submission Template'!T71&lt;&gt;"no",'Submission Template'!Y71&lt;&gt;"no",'Submission Template'!BQ71&lt;&gt;"",'Submission Template'!BR71&lt;&gt;""), IF(AND('Submission Template'!$P$15="yes",$B77&gt;1), STDEV(BI$41:BI77),STDEV(BI$40:BI77)),""),""),"")</f>
        <v/>
      </c>
      <c r="F77" s="242" t="str">
        <f>IF('Submission Template'!$AU$36=1,IF(AND('Submission Template'!BQ71&lt;&gt;"",'Submission Template'!BR71&lt;&gt;""),G76,""),"")</f>
        <v/>
      </c>
      <c r="G77" s="242" t="str">
        <f>IF(AND('Submission Template'!$AU$36=1,'Submission Template'!$C71&lt;&gt;""),IF(OR($AE77=1,$AE77=0),0,IF('Submission Template'!$C71="initial",$G76,IF(AND('Submission Template'!T71="yes",'Submission Template'!Y71="yes"),MAX(($F77+BI77-('Submission Template'!$P$26+0.25*$E77)),0),$G76))),"")</f>
        <v/>
      </c>
      <c r="H77" s="242" t="str">
        <f t="shared" si="16"/>
        <v/>
      </c>
      <c r="I77" s="244" t="str">
        <f t="shared" si="17"/>
        <v/>
      </c>
      <c r="J77" s="244" t="str">
        <f t="shared" si="18"/>
        <v/>
      </c>
      <c r="K77" s="245" t="str">
        <f>IF(G77&lt;&gt;"",IF($BC77=1,IF(AND(J77&lt;&gt;1,I77=1,D77&lt;='Submission Template'!$P$26),1,0),K76),"")</f>
        <v/>
      </c>
      <c r="L77" s="240" t="str">
        <f>IF('Submission Template'!$AV$36=1,$AX77,"")</f>
        <v/>
      </c>
      <c r="M77" s="241" t="str">
        <f t="shared" si="20"/>
        <v/>
      </c>
      <c r="N77" s="242" t="str">
        <f>IF('Submission Template'!$AV$36=1,IF(AND('Submission Template'!O71="yes",'Submission Template'!BO71&lt;&gt;""),IF(AND('Submission Template'!$P$15="yes",$L77&gt;1),ROUND(AVERAGE(BJ$41:BJ77),2),ROUND(AVERAGE(BJ$40:BJ77),2)),""),"")</f>
        <v/>
      </c>
      <c r="O77" s="242" t="str">
        <f>IF('Submission Template'!$AV$36=1,IF($AF77&gt;1,IF(AND('Submission Template'!O71&lt;&gt;"no",'Submission Template'!BO71&lt;&gt;""),IF(AND('Submission Template'!$P$15="yes",$L77&gt;1),STDEV(BJ$41:BJ77),STDEV(BJ$40:BJ77)),""),""),"")</f>
        <v/>
      </c>
      <c r="P77" s="242" t="str">
        <f>IF('Submission Template'!$AV$36=1,IF('Submission Template'!BO71&lt;&gt;"",Q76,""),"")</f>
        <v/>
      </c>
      <c r="Q77" s="242" t="str">
        <f>IF(AND('Submission Template'!$AV$36=1,'Submission Template'!$C71&lt;&gt;""),IF(OR($AF77=1,$AF77=0),0,IF('Submission Template'!$C71="initial",$Q76,IF('Submission Template'!O71="yes",MAX(($P77+'Submission Template'!BO71-('Submission Template'!K$26+0.25*$O77)),0),$Q76))),"")</f>
        <v/>
      </c>
      <c r="R77" s="242" t="str">
        <f t="shared" si="21"/>
        <v/>
      </c>
      <c r="S77" s="244" t="str">
        <f t="shared" si="22"/>
        <v/>
      </c>
      <c r="T77" s="244" t="str">
        <f t="shared" si="23"/>
        <v/>
      </c>
      <c r="U77" s="245" t="str">
        <f>IF(Q77&lt;&gt;"",IF($BD77=1,IF(AND(T77&lt;&gt;1,S77=1,N77&lt;='Submission Template'!K$26),1,0),U76),"")</f>
        <v/>
      </c>
      <c r="V77" s="235"/>
      <c r="W77" s="246" t="str">
        <f>IF(AND(OR('Submission Template'!BE71="yes",'Submission Template'!O71="yes"),'Submission Template'!AB71="yes"),"Test cannot be invalid AND included in CumSum",IF(OR(AND($Q77&gt;$R77,$N77&lt;&gt;""),AND($G77&gt;H77,$D77&lt;&gt;"")),"Warning:  CumSum statistic exceeds the Action Limit.",""))</f>
        <v/>
      </c>
      <c r="X77" s="233"/>
      <c r="Y77" s="233"/>
      <c r="Z77" s="233"/>
      <c r="AA77" s="234"/>
      <c r="AB77" s="9"/>
      <c r="AC77" s="5"/>
      <c r="AD77" s="5"/>
      <c r="AE77" s="164" t="str">
        <f t="shared" si="28"/>
        <v/>
      </c>
      <c r="AF77" s="208" t="str">
        <f t="shared" si="29"/>
        <v/>
      </c>
      <c r="AG77" s="164"/>
      <c r="AH77" s="208" t="str">
        <f t="shared" si="14"/>
        <v/>
      </c>
      <c r="AI77" s="165" t="str">
        <f t="shared" si="15"/>
        <v/>
      </c>
      <c r="AJ77" s="20"/>
      <c r="AK77" s="275">
        <f>IF(AND('Submission Template'!BQ71&lt;&gt;"",'Submission Template'!BR71&lt;&gt;"",'Submission Template'!P$26&lt;&gt;"",'Submission Template'!T71&lt;&gt;"",'Submission Template'!Y71&lt;&gt;"",$AQ$31="yes"),1,0)</f>
        <v>0</v>
      </c>
      <c r="AL77" s="190">
        <f>IF(AND('Submission Template'!BO71&lt;&gt;"",'Submission Template'!K$26&lt;&gt;"",'Submission Template'!O71&lt;&gt;""),1,0)</f>
        <v>0</v>
      </c>
      <c r="AM77" s="190"/>
      <c r="AN77" s="190"/>
      <c r="AO77" s="191"/>
      <c r="AP77" s="22"/>
      <c r="AQ77" s="196" t="str">
        <f t="shared" si="24"/>
        <v/>
      </c>
      <c r="AR77" s="189" t="str">
        <f t="shared" si="25"/>
        <v/>
      </c>
      <c r="AS77" s="189"/>
      <c r="AT77" s="190" t="str">
        <f t="shared" si="26"/>
        <v/>
      </c>
      <c r="AU77" s="191" t="str">
        <f t="shared" si="27"/>
        <v/>
      </c>
      <c r="AV77" s="22"/>
      <c r="AW77" s="189" t="str">
        <f>IF(AND($AQ$31="Yes",'Submission Template'!$C71&lt;&gt;""),IF(AND('Submission Template'!BQ71&lt;&gt;"",'Submission Template'!BR71&lt;&gt;""),IF(AND('Submission Template'!T71="yes",'Submission Template'!Y71="yes"),AW76+1,AW76),AW76),"")</f>
        <v/>
      </c>
      <c r="AX77" s="190" t="str">
        <f>IF('Submission Template'!$C71&lt;&gt;"",IF('Submission Template'!BO71&lt;&gt;"",IF('Submission Template'!O71="yes",AX76+1,AX76),AX76),"")</f>
        <v/>
      </c>
      <c r="AY77" s="190"/>
      <c r="AZ77" s="190" t="str">
        <f>IF('Submission Template'!$C71&lt;&gt;"",IF('Submission Template'!BQ71&lt;&gt;"",IF('Submission Template'!T71="yes",AZ76+1,AZ76),AZ76),"")</f>
        <v/>
      </c>
      <c r="BA77" s="191" t="str">
        <f>IF('Submission Template'!$C71&lt;&gt;"",IF('Submission Template'!BR71&lt;&gt;"",IF('Submission Template'!Y71="yes",BA76+1,BA76),BA76),"")</f>
        <v/>
      </c>
      <c r="BB77" s="22"/>
      <c r="BC77" s="189" t="str">
        <f>IF(AND($AQ$31="Yes",'Submission Template'!BQ71&lt;&gt;"",'Submission Template'!BR71&lt;&gt;""),IF(AND('Submission Template'!T71="yes",'Submission Template'!Y71="yes"),1,0),"")</f>
        <v/>
      </c>
      <c r="BD77" s="190" t="str">
        <f>IF('Submission Template'!BO71&lt;&gt;"",IF('Submission Template'!O71="yes",1,0),"")</f>
        <v/>
      </c>
      <c r="BE77" s="190"/>
      <c r="BF77" s="190" t="str">
        <f>IF('Submission Template'!BQ71&lt;&gt;"",IF('Submission Template'!T71="yes",1,0),"")</f>
        <v/>
      </c>
      <c r="BG77" s="191" t="str">
        <f>IF('Submission Template'!BR71&lt;&gt;"",IF('Submission Template'!Y71="yes",1,0),"")</f>
        <v/>
      </c>
      <c r="BH77" s="22"/>
      <c r="BI77" s="189" t="str">
        <f>IF(AND($AQ$31="Yes",'Submission Template'!T71="yes",'Submission Template'!Y71="yes",'Submission Template'!BQ71&lt;&gt;"",'Submission Template'!BR71&lt;&gt;""),'Submission Template'!BQ71+'Submission Template'!BR71,"")</f>
        <v/>
      </c>
      <c r="BJ77" s="190" t="str">
        <f>IF(AND('Submission Template'!O71="yes",'Submission Template'!BO71&lt;&gt;""),'Submission Template'!BO71,"")</f>
        <v/>
      </c>
      <c r="BK77" s="190"/>
      <c r="BL77" s="190" t="str">
        <f>IF(AND('Submission Template'!T71="yes",'Submission Template'!BQ71&lt;&gt;""),'Submission Template'!BQ71,"")</f>
        <v/>
      </c>
      <c r="BM77" s="191" t="str">
        <f>IF(AND('Submission Template'!Y71="yes",'Submission Template'!BR71&lt;&gt;""),'Submission Template'!BR71,"")</f>
        <v/>
      </c>
      <c r="BN77" s="22"/>
      <c r="BO77" s="22"/>
      <c r="BP77" s="22"/>
      <c r="BQ77" s="24"/>
      <c r="BR77" s="22"/>
      <c r="BS77" s="35" t="str">
        <f>IF('Submission Template'!$AU$36=1,IF(AND('Submission Template'!T71="yes",'Submission Template'!Y71="yes",$AE77&gt;1,'Submission Template'!BQ71&lt;&gt;"",'Submission Template'!BR71&lt;&gt;""),IF($D77&lt;&gt;'Submission Template'!P$29,ROUND((($AQ77*$E77)/($D77-'Submission Template'!P$29))^2+1,1),31),""),"")</f>
        <v/>
      </c>
      <c r="BT77" s="35" t="str">
        <f>IF('Submission Template'!$AV$36=1,IF(AND('Submission Template'!O71="yes",$AF77&gt;1,'Submission Template'!BO71&lt;&gt;""),IF($N77&lt;&gt;'Submission Template'!K$26,ROUND((($AR77*$O77)/($N77-'Submission Template'!K$26))^2+1,1),31),""),"")</f>
        <v/>
      </c>
      <c r="BU77" s="35"/>
      <c r="BV77" s="35"/>
      <c r="BW77" s="35"/>
      <c r="BX77" s="48">
        <f t="shared" si="10"/>
        <v>5</v>
      </c>
      <c r="BY77" s="5"/>
      <c r="BZ77" s="5"/>
      <c r="CA77" s="5"/>
      <c r="CB77" s="172">
        <f>IF(AND('Submission Template'!C71="final",'Submission Template'!AB71="yes"),1,0)</f>
        <v>0</v>
      </c>
      <c r="CC77" s="172" t="str">
        <f>IF(AND('Submission Template'!$C71="final",'Submission Template'!$T71="yes",'Submission Template'!$Y71="yes",'Submission Template'!$AB71&lt;&gt;"yes"),$D77,$CC76)</f>
        <v/>
      </c>
      <c r="CD77" s="172" t="str">
        <f>IF(AND('Submission Template'!$C71="final",'Submission Template'!$T71="yes",'Submission Template'!$Y71="yes",'Submission Template'!$AB71&lt;&gt;"yes"),$C77,$CD76)</f>
        <v/>
      </c>
      <c r="CE77" s="172" t="str">
        <f>IF(AND('Submission Template'!$C71="final",'Submission Template'!$O71="yes",'Submission Template'!$AB71&lt;&gt;"yes"),$N77,$CE76)</f>
        <v/>
      </c>
      <c r="CF77" s="172" t="str">
        <f>IF(AND('Submission Template'!$C71="final",'Submission Template'!$O71="yes",'Submission Template'!$AB71&lt;&gt;"yes"),$M77,$CF76)</f>
        <v/>
      </c>
      <c r="CG77" s="164"/>
      <c r="CH77" s="165"/>
      <c r="CI77" s="164"/>
      <c r="CJ77" s="208"/>
      <c r="CK77" s="217"/>
      <c r="CL77" s="218"/>
      <c r="CV77" s="5"/>
      <c r="CW77" s="5"/>
    </row>
    <row r="78" spans="1:101" ht="15" x14ac:dyDescent="0.25">
      <c r="A78" s="9"/>
      <c r="B78" s="240" t="str">
        <f>IF('Submission Template'!$AU$36=1,$AW78,"")</f>
        <v/>
      </c>
      <c r="C78" s="241" t="str">
        <f t="shared" si="19"/>
        <v/>
      </c>
      <c r="D78" s="242" t="str">
        <f>IF('Submission Template'!$AU$36=1,IF(AND('Submission Template'!T72="yes",'Submission Template'!Y72="yes",'Submission Template'!BQ72&lt;&gt;"",'Submission Template'!BR72&lt;&gt;""),IF(AND('Submission Template'!$P$15="yes",$B78&gt;1),ROUND(AVERAGE(BI$41:BI78),2),ROUND(AVERAGE(BI$40:BI78),2)),""),"")</f>
        <v/>
      </c>
      <c r="E78" s="247" t="str">
        <f>IF('Submission Template'!$AU$36=1,IF($AE78&gt;1,IF(AND('Submission Template'!T72&lt;&gt;"no",'Submission Template'!Y72&lt;&gt;"no",'Submission Template'!BQ72&lt;&gt;"",'Submission Template'!BR72&lt;&gt;""), IF(AND('Submission Template'!$P$15="yes",$B78&gt;1), STDEV(BI$41:BI78),STDEV(BI$40:BI78)),""),""),"")</f>
        <v/>
      </c>
      <c r="F78" s="242" t="str">
        <f>IF('Submission Template'!$AU$36=1,IF(AND('Submission Template'!BQ72&lt;&gt;"",'Submission Template'!BR72&lt;&gt;""),G77,""),"")</f>
        <v/>
      </c>
      <c r="G78" s="242" t="str">
        <f>IF(AND('Submission Template'!$AU$36=1,'Submission Template'!$C72&lt;&gt;""),IF(OR($AE78=1,$AE78=0),0,IF('Submission Template'!$C72="initial",$G77,IF(AND('Submission Template'!T72="yes",'Submission Template'!Y72="yes"),MAX(($F78+BI78-('Submission Template'!$P$26+0.25*$E78)),0),$G77))),"")</f>
        <v/>
      </c>
      <c r="H78" s="242" t="str">
        <f t="shared" si="16"/>
        <v/>
      </c>
      <c r="I78" s="244" t="str">
        <f t="shared" si="17"/>
        <v/>
      </c>
      <c r="J78" s="244" t="str">
        <f t="shared" si="18"/>
        <v/>
      </c>
      <c r="K78" s="245" t="str">
        <f>IF(G78&lt;&gt;"",IF($BC78=1,IF(AND(J78&lt;&gt;1,I78=1,D78&lt;='Submission Template'!$P$26),1,0),K77),"")</f>
        <v/>
      </c>
      <c r="L78" s="240" t="str">
        <f>IF('Submission Template'!$AV$36=1,$AX78,"")</f>
        <v/>
      </c>
      <c r="M78" s="241" t="str">
        <f t="shared" si="20"/>
        <v/>
      </c>
      <c r="N78" s="242" t="str">
        <f>IF('Submission Template'!$AV$36=1,IF(AND('Submission Template'!O72="yes",'Submission Template'!BO72&lt;&gt;""),IF(AND('Submission Template'!$P$15="yes",$L78&gt;1),ROUND(AVERAGE(BJ$41:BJ78),2),ROUND(AVERAGE(BJ$40:BJ78),2)),""),"")</f>
        <v/>
      </c>
      <c r="O78" s="242" t="str">
        <f>IF('Submission Template'!$AV$36=1,IF($AF78&gt;1,IF(AND('Submission Template'!O72&lt;&gt;"no",'Submission Template'!BO72&lt;&gt;""),IF(AND('Submission Template'!$P$15="yes",$L78&gt;1),STDEV(BJ$41:BJ78),STDEV(BJ$40:BJ78)),""),""),"")</f>
        <v/>
      </c>
      <c r="P78" s="242" t="str">
        <f>IF('Submission Template'!$AV$36=1,IF('Submission Template'!BO72&lt;&gt;"",Q77,""),"")</f>
        <v/>
      </c>
      <c r="Q78" s="242" t="str">
        <f>IF(AND('Submission Template'!$AV$36=1,'Submission Template'!$C72&lt;&gt;""),IF(OR($AF78=1,$AF78=0),0,IF('Submission Template'!$C72="initial",$Q77,IF('Submission Template'!O72="yes",MAX(($P78+'Submission Template'!BO72-('Submission Template'!K$26+0.25*$O78)),0),$Q77))),"")</f>
        <v/>
      </c>
      <c r="R78" s="242" t="str">
        <f t="shared" si="21"/>
        <v/>
      </c>
      <c r="S78" s="244" t="str">
        <f t="shared" si="22"/>
        <v/>
      </c>
      <c r="T78" s="244" t="str">
        <f t="shared" si="23"/>
        <v/>
      </c>
      <c r="U78" s="245" t="str">
        <f>IF(Q78&lt;&gt;"",IF($BD78=1,IF(AND(T78&lt;&gt;1,S78=1,N78&lt;='Submission Template'!K$26),1,0),U77),"")</f>
        <v/>
      </c>
      <c r="V78" s="235"/>
      <c r="W78" s="246" t="str">
        <f>IF(AND(OR('Submission Template'!BE72="yes",'Submission Template'!O72="yes"),'Submission Template'!AB72="yes"),"Test cannot be invalid AND included in CumSum",IF(OR(AND($Q78&gt;$R78,$N78&lt;&gt;""),AND($G78&gt;H78,$D78&lt;&gt;"")),"Warning:  CumSum statistic exceeds the Action Limit.",""))</f>
        <v/>
      </c>
      <c r="X78" s="233"/>
      <c r="Y78" s="233"/>
      <c r="Z78" s="233"/>
      <c r="AA78" s="234"/>
      <c r="AB78" s="9"/>
      <c r="AC78" s="5"/>
      <c r="AD78" s="5"/>
      <c r="AE78" s="164" t="str">
        <f t="shared" si="28"/>
        <v/>
      </c>
      <c r="AF78" s="208" t="str">
        <f t="shared" si="29"/>
        <v/>
      </c>
      <c r="AG78" s="164"/>
      <c r="AH78" s="208" t="str">
        <f t="shared" si="14"/>
        <v/>
      </c>
      <c r="AI78" s="165" t="str">
        <f t="shared" si="15"/>
        <v/>
      </c>
      <c r="AJ78" s="20"/>
      <c r="AK78" s="275">
        <f>IF(AND('Submission Template'!BQ72&lt;&gt;"",'Submission Template'!BR72&lt;&gt;"",'Submission Template'!P$26&lt;&gt;"",'Submission Template'!T72&lt;&gt;"",'Submission Template'!Y72&lt;&gt;"",$AQ$31="yes"),1,0)</f>
        <v>0</v>
      </c>
      <c r="AL78" s="190">
        <f>IF(AND('Submission Template'!BO72&lt;&gt;"",'Submission Template'!K$26&lt;&gt;"",'Submission Template'!O72&lt;&gt;""),1,0)</f>
        <v>0</v>
      </c>
      <c r="AM78" s="190"/>
      <c r="AN78" s="190"/>
      <c r="AO78" s="191"/>
      <c r="AP78" s="22"/>
      <c r="AQ78" s="196" t="str">
        <f t="shared" si="24"/>
        <v/>
      </c>
      <c r="AR78" s="189" t="str">
        <f t="shared" si="25"/>
        <v/>
      </c>
      <c r="AS78" s="189"/>
      <c r="AT78" s="190" t="str">
        <f t="shared" si="26"/>
        <v/>
      </c>
      <c r="AU78" s="191" t="str">
        <f t="shared" si="27"/>
        <v/>
      </c>
      <c r="AV78" s="22"/>
      <c r="AW78" s="189" t="str">
        <f>IF(AND($AQ$31="Yes",'Submission Template'!$C72&lt;&gt;""),IF(AND('Submission Template'!BQ72&lt;&gt;"",'Submission Template'!BR72&lt;&gt;""),IF(AND('Submission Template'!T72="yes",'Submission Template'!Y72="yes"),AW77+1,AW77),AW77),"")</f>
        <v/>
      </c>
      <c r="AX78" s="190" t="str">
        <f>IF('Submission Template'!$C72&lt;&gt;"",IF('Submission Template'!BO72&lt;&gt;"",IF('Submission Template'!O72="yes",AX77+1,AX77),AX77),"")</f>
        <v/>
      </c>
      <c r="AY78" s="190"/>
      <c r="AZ78" s="190" t="str">
        <f>IF('Submission Template'!$C72&lt;&gt;"",IF('Submission Template'!BQ72&lt;&gt;"",IF('Submission Template'!T72="yes",AZ77+1,AZ77),AZ77),"")</f>
        <v/>
      </c>
      <c r="BA78" s="191" t="str">
        <f>IF('Submission Template'!$C72&lt;&gt;"",IF('Submission Template'!BR72&lt;&gt;"",IF('Submission Template'!Y72="yes",BA77+1,BA77),BA77),"")</f>
        <v/>
      </c>
      <c r="BB78" s="22"/>
      <c r="BC78" s="189" t="str">
        <f>IF(AND($AQ$31="Yes",'Submission Template'!BQ72&lt;&gt;"",'Submission Template'!BR72&lt;&gt;""),IF(AND('Submission Template'!T72="yes",'Submission Template'!Y72="yes"),1,0),"")</f>
        <v/>
      </c>
      <c r="BD78" s="190" t="str">
        <f>IF('Submission Template'!BO72&lt;&gt;"",IF('Submission Template'!O72="yes",1,0),"")</f>
        <v/>
      </c>
      <c r="BE78" s="190"/>
      <c r="BF78" s="190" t="str">
        <f>IF('Submission Template'!BQ72&lt;&gt;"",IF('Submission Template'!T72="yes",1,0),"")</f>
        <v/>
      </c>
      <c r="BG78" s="191" t="str">
        <f>IF('Submission Template'!BR72&lt;&gt;"",IF('Submission Template'!Y72="yes",1,0),"")</f>
        <v/>
      </c>
      <c r="BH78" s="22"/>
      <c r="BI78" s="189" t="str">
        <f>IF(AND($AQ$31="Yes",'Submission Template'!T72="yes",'Submission Template'!Y72="yes",'Submission Template'!BQ72&lt;&gt;"",'Submission Template'!BR72&lt;&gt;""),'Submission Template'!BQ72+'Submission Template'!BR72,"")</f>
        <v/>
      </c>
      <c r="BJ78" s="190" t="str">
        <f>IF(AND('Submission Template'!O72="yes",'Submission Template'!BO72&lt;&gt;""),'Submission Template'!BO72,"")</f>
        <v/>
      </c>
      <c r="BK78" s="190"/>
      <c r="BL78" s="190" t="str">
        <f>IF(AND('Submission Template'!T72="yes",'Submission Template'!BQ72&lt;&gt;""),'Submission Template'!BQ72,"")</f>
        <v/>
      </c>
      <c r="BM78" s="191" t="str">
        <f>IF(AND('Submission Template'!Y72="yes",'Submission Template'!BR72&lt;&gt;""),'Submission Template'!BR72,"")</f>
        <v/>
      </c>
      <c r="BN78" s="22"/>
      <c r="BO78" s="22"/>
      <c r="BP78" s="22"/>
      <c r="BQ78" s="24"/>
      <c r="BR78" s="22"/>
      <c r="BS78" s="35" t="str">
        <f>IF('Submission Template'!$AU$36=1,IF(AND('Submission Template'!T72="yes",'Submission Template'!Y72="yes",$AE78&gt;1,'Submission Template'!BQ72&lt;&gt;"",'Submission Template'!BR72&lt;&gt;""),IF($D78&lt;&gt;'Submission Template'!P$29,ROUND((($AQ78*$E78)/($D78-'Submission Template'!P$29))^2+1,1),31),""),"")</f>
        <v/>
      </c>
      <c r="BT78" s="35" t="str">
        <f>IF('Submission Template'!$AV$36=1,IF(AND('Submission Template'!O72="yes",$AF78&gt;1,'Submission Template'!BO72&lt;&gt;""),IF($N78&lt;&gt;'Submission Template'!K$26,ROUND((($AR78*$O78)/($N78-'Submission Template'!K$26))^2+1,1),31),""),"")</f>
        <v/>
      </c>
      <c r="BU78" s="35"/>
      <c r="BV78" s="35"/>
      <c r="BW78" s="35"/>
      <c r="BX78" s="48">
        <f t="shared" si="10"/>
        <v>5</v>
      </c>
      <c r="BY78" s="5"/>
      <c r="BZ78" s="5"/>
      <c r="CA78" s="5"/>
      <c r="CB78" s="172">
        <f>IF(AND('Submission Template'!C72="final",'Submission Template'!AB72="yes"),1,0)</f>
        <v>0</v>
      </c>
      <c r="CC78" s="172" t="str">
        <f>IF(AND('Submission Template'!$C72="final",'Submission Template'!$T72="yes",'Submission Template'!$Y72="yes",'Submission Template'!$AB72&lt;&gt;"yes"),$D78,$CC77)</f>
        <v/>
      </c>
      <c r="CD78" s="172" t="str">
        <f>IF(AND('Submission Template'!$C72="final",'Submission Template'!$T72="yes",'Submission Template'!$Y72="yes",'Submission Template'!$AB72&lt;&gt;"yes"),$C78,$CD77)</f>
        <v/>
      </c>
      <c r="CE78" s="172" t="str">
        <f>IF(AND('Submission Template'!$C72="final",'Submission Template'!$O72="yes",'Submission Template'!$AB72&lt;&gt;"yes"),$N78,$CE77)</f>
        <v/>
      </c>
      <c r="CF78" s="172" t="str">
        <f>IF(AND('Submission Template'!$C72="final",'Submission Template'!$O72="yes",'Submission Template'!$AB72&lt;&gt;"yes"),$M78,$CF77)</f>
        <v/>
      </c>
      <c r="CG78" s="164"/>
      <c r="CH78" s="165"/>
      <c r="CI78" s="164"/>
      <c r="CJ78" s="208"/>
      <c r="CK78" s="217"/>
      <c r="CL78" s="218"/>
      <c r="CV78" s="5"/>
      <c r="CW78" s="5"/>
    </row>
    <row r="79" spans="1:101" ht="15" x14ac:dyDescent="0.25">
      <c r="A79" s="9"/>
      <c r="B79" s="240" t="str">
        <f>IF('Submission Template'!$AU$36=1,$AW79,"")</f>
        <v/>
      </c>
      <c r="C79" s="241" t="str">
        <f t="shared" si="19"/>
        <v/>
      </c>
      <c r="D79" s="242" t="str">
        <f>IF('Submission Template'!$AU$36=1,IF(AND('Submission Template'!T73="yes",'Submission Template'!Y73="yes",'Submission Template'!BQ73&lt;&gt;"",'Submission Template'!BR73&lt;&gt;""),IF(AND('Submission Template'!$P$15="yes",$B79&gt;1),ROUND(AVERAGE(BI$41:BI79),2),ROUND(AVERAGE(BI$40:BI79),2)),""),"")</f>
        <v/>
      </c>
      <c r="E79" s="247" t="str">
        <f>IF('Submission Template'!$AU$36=1,IF($AE79&gt;1,IF(AND('Submission Template'!T73&lt;&gt;"no",'Submission Template'!Y73&lt;&gt;"no",'Submission Template'!BQ73&lt;&gt;"",'Submission Template'!BR73&lt;&gt;""), IF(AND('Submission Template'!$P$15="yes",$B79&gt;1), STDEV(BI$41:BI79),STDEV(BI$40:BI79)),""),""),"")</f>
        <v/>
      </c>
      <c r="F79" s="242" t="str">
        <f>IF('Submission Template'!$AU$36=1,IF(AND('Submission Template'!BQ73&lt;&gt;"",'Submission Template'!BR73&lt;&gt;""),G78,""),"")</f>
        <v/>
      </c>
      <c r="G79" s="242" t="str">
        <f>IF(AND('Submission Template'!$AU$36=1,'Submission Template'!$C73&lt;&gt;""),IF(OR($AE79=1,$AE79=0),0,IF('Submission Template'!$C73="initial",$G78,IF(AND('Submission Template'!T73="yes",'Submission Template'!Y73="yes"),MAX(($F79+BI79-('Submission Template'!$P$26+0.25*$E79)),0),$G78))),"")</f>
        <v/>
      </c>
      <c r="H79" s="242" t="str">
        <f t="shared" si="16"/>
        <v/>
      </c>
      <c r="I79" s="244" t="str">
        <f t="shared" si="17"/>
        <v/>
      </c>
      <c r="J79" s="244" t="str">
        <f t="shared" si="18"/>
        <v/>
      </c>
      <c r="K79" s="245" t="str">
        <f>IF(G79&lt;&gt;"",IF($BC79=1,IF(AND(J79&lt;&gt;1,I79=1,D79&lt;='Submission Template'!$P$26),1,0),K78),"")</f>
        <v/>
      </c>
      <c r="L79" s="240" t="str">
        <f>IF('Submission Template'!$AV$36=1,$AX79,"")</f>
        <v/>
      </c>
      <c r="M79" s="241" t="str">
        <f t="shared" si="20"/>
        <v/>
      </c>
      <c r="N79" s="242" t="str">
        <f>IF('Submission Template'!$AV$36=1,IF(AND('Submission Template'!O73="yes",'Submission Template'!BO73&lt;&gt;""),IF(AND('Submission Template'!$P$15="yes",$L79&gt;1),ROUND(AVERAGE(BJ$41:BJ79),2),ROUND(AVERAGE(BJ$40:BJ79),2)),""),"")</f>
        <v/>
      </c>
      <c r="O79" s="242" t="str">
        <f>IF('Submission Template'!$AV$36=1,IF($AF79&gt;1,IF(AND('Submission Template'!O73&lt;&gt;"no",'Submission Template'!BO73&lt;&gt;""),IF(AND('Submission Template'!$P$15="yes",$L79&gt;1),STDEV(BJ$41:BJ79),STDEV(BJ$40:BJ79)),""),""),"")</f>
        <v/>
      </c>
      <c r="P79" s="242" t="str">
        <f>IF('Submission Template'!$AV$36=1,IF('Submission Template'!BO73&lt;&gt;"",Q78,""),"")</f>
        <v/>
      </c>
      <c r="Q79" s="242" t="str">
        <f>IF(AND('Submission Template'!$AV$36=1,'Submission Template'!$C73&lt;&gt;""),IF(OR($AF79=1,$AF79=0),0,IF('Submission Template'!$C73="initial",$Q78,IF('Submission Template'!O73="yes",MAX(($P79+'Submission Template'!BO73-('Submission Template'!K$26+0.25*$O79)),0),$Q78))),"")</f>
        <v/>
      </c>
      <c r="R79" s="242" t="str">
        <f t="shared" si="21"/>
        <v/>
      </c>
      <c r="S79" s="244" t="str">
        <f t="shared" si="22"/>
        <v/>
      </c>
      <c r="T79" s="244" t="str">
        <f t="shared" si="23"/>
        <v/>
      </c>
      <c r="U79" s="245" t="str">
        <f>IF(Q79&lt;&gt;"",IF($BD79=1,IF(AND(T79&lt;&gt;1,S79=1,N79&lt;='Submission Template'!K$26),1,0),U78),"")</f>
        <v/>
      </c>
      <c r="V79" s="235"/>
      <c r="W79" s="246" t="str">
        <f>IF(AND(OR('Submission Template'!BE73="yes",'Submission Template'!O73="yes"),'Submission Template'!AB73="yes"),"Test cannot be invalid AND included in CumSum",IF(OR(AND($Q79&gt;$R79,$N79&lt;&gt;""),AND($G79&gt;H79,$D79&lt;&gt;"")),"Warning:  CumSum statistic exceeds the Action Limit.",""))</f>
        <v/>
      </c>
      <c r="X79" s="233"/>
      <c r="Y79" s="233"/>
      <c r="Z79" s="233"/>
      <c r="AA79" s="234"/>
      <c r="AB79" s="9"/>
      <c r="AC79" s="5"/>
      <c r="AD79" s="5"/>
      <c r="AE79" s="164" t="str">
        <f t="shared" si="28"/>
        <v/>
      </c>
      <c r="AF79" s="208" t="str">
        <f t="shared" si="29"/>
        <v/>
      </c>
      <c r="AG79" s="164"/>
      <c r="AH79" s="208" t="str">
        <f t="shared" si="14"/>
        <v/>
      </c>
      <c r="AI79" s="165" t="str">
        <f t="shared" si="15"/>
        <v/>
      </c>
      <c r="AJ79" s="20"/>
      <c r="AK79" s="275">
        <f>IF(AND('Submission Template'!BQ73&lt;&gt;"",'Submission Template'!BR73&lt;&gt;"",'Submission Template'!P$26&lt;&gt;"",'Submission Template'!T73&lt;&gt;"",'Submission Template'!Y73&lt;&gt;"",$AQ$31="yes"),1,0)</f>
        <v>0</v>
      </c>
      <c r="AL79" s="190">
        <f>IF(AND('Submission Template'!BO73&lt;&gt;"",'Submission Template'!K$26&lt;&gt;"",'Submission Template'!O73&lt;&gt;""),1,0)</f>
        <v>0</v>
      </c>
      <c r="AM79" s="190"/>
      <c r="AN79" s="190"/>
      <c r="AO79" s="191"/>
      <c r="AP79" s="22"/>
      <c r="AQ79" s="196" t="str">
        <f t="shared" si="24"/>
        <v/>
      </c>
      <c r="AR79" s="189" t="str">
        <f t="shared" si="25"/>
        <v/>
      </c>
      <c r="AS79" s="189"/>
      <c r="AT79" s="190" t="str">
        <f t="shared" si="26"/>
        <v/>
      </c>
      <c r="AU79" s="191" t="str">
        <f t="shared" si="27"/>
        <v/>
      </c>
      <c r="AV79" s="22"/>
      <c r="AW79" s="189" t="str">
        <f>IF(AND($AQ$31="Yes",'Submission Template'!$C73&lt;&gt;""),IF(AND('Submission Template'!BQ73&lt;&gt;"",'Submission Template'!BR73&lt;&gt;""),IF(AND('Submission Template'!T73="yes",'Submission Template'!Y73="yes"),AW78+1,AW78),AW78),"")</f>
        <v/>
      </c>
      <c r="AX79" s="190" t="str">
        <f>IF('Submission Template'!$C73&lt;&gt;"",IF('Submission Template'!BO73&lt;&gt;"",IF('Submission Template'!O73="yes",AX78+1,AX78),AX78),"")</f>
        <v/>
      </c>
      <c r="AY79" s="190"/>
      <c r="AZ79" s="190" t="str">
        <f>IF('Submission Template'!$C73&lt;&gt;"",IF('Submission Template'!BQ73&lt;&gt;"",IF('Submission Template'!T73="yes",AZ78+1,AZ78),AZ78),"")</f>
        <v/>
      </c>
      <c r="BA79" s="191" t="str">
        <f>IF('Submission Template'!$C73&lt;&gt;"",IF('Submission Template'!BR73&lt;&gt;"",IF('Submission Template'!Y73="yes",BA78+1,BA78),BA78),"")</f>
        <v/>
      </c>
      <c r="BB79" s="22"/>
      <c r="BC79" s="189" t="str">
        <f>IF(AND($AQ$31="Yes",'Submission Template'!BQ73&lt;&gt;"",'Submission Template'!BR73&lt;&gt;""),IF(AND('Submission Template'!T73="yes",'Submission Template'!Y73="yes"),1,0),"")</f>
        <v/>
      </c>
      <c r="BD79" s="190" t="str">
        <f>IF('Submission Template'!BO73&lt;&gt;"",IF('Submission Template'!O73="yes",1,0),"")</f>
        <v/>
      </c>
      <c r="BE79" s="190"/>
      <c r="BF79" s="190" t="str">
        <f>IF('Submission Template'!BQ73&lt;&gt;"",IF('Submission Template'!T73="yes",1,0),"")</f>
        <v/>
      </c>
      <c r="BG79" s="191" t="str">
        <f>IF('Submission Template'!BR73&lt;&gt;"",IF('Submission Template'!Y73="yes",1,0),"")</f>
        <v/>
      </c>
      <c r="BH79" s="22"/>
      <c r="BI79" s="189" t="str">
        <f>IF(AND($AQ$31="Yes",'Submission Template'!T73="yes",'Submission Template'!Y73="yes",'Submission Template'!BQ73&lt;&gt;"",'Submission Template'!BR73&lt;&gt;""),'Submission Template'!BQ73+'Submission Template'!BR73,"")</f>
        <v/>
      </c>
      <c r="BJ79" s="190" t="str">
        <f>IF(AND('Submission Template'!O73="yes",'Submission Template'!BO73&lt;&gt;""),'Submission Template'!BO73,"")</f>
        <v/>
      </c>
      <c r="BK79" s="190"/>
      <c r="BL79" s="190" t="str">
        <f>IF(AND('Submission Template'!T73="yes",'Submission Template'!BQ73&lt;&gt;""),'Submission Template'!BQ73,"")</f>
        <v/>
      </c>
      <c r="BM79" s="191" t="str">
        <f>IF(AND('Submission Template'!Y73="yes",'Submission Template'!BR73&lt;&gt;""),'Submission Template'!BR73,"")</f>
        <v/>
      </c>
      <c r="BN79" s="22"/>
      <c r="BO79" s="22"/>
      <c r="BP79" s="22"/>
      <c r="BQ79" s="24"/>
      <c r="BR79" s="22"/>
      <c r="BS79" s="35" t="str">
        <f>IF('Submission Template'!$AU$36=1,IF(AND('Submission Template'!T73="yes",'Submission Template'!Y73="yes",$AE79&gt;1,'Submission Template'!BQ73&lt;&gt;"",'Submission Template'!BR73&lt;&gt;""),IF($D79&lt;&gt;'Submission Template'!P$29,ROUND((($AQ79*$E79)/($D79-'Submission Template'!P$29))^2+1,1),31),""),"")</f>
        <v/>
      </c>
      <c r="BT79" s="35" t="str">
        <f>IF('Submission Template'!$AV$36=1,IF(AND('Submission Template'!O73="yes",$AF79&gt;1,'Submission Template'!BO73&lt;&gt;""),IF($N79&lt;&gt;'Submission Template'!K$26,ROUND((($AR79*$O79)/($N79-'Submission Template'!K$26))^2+1,1),31),""),"")</f>
        <v/>
      </c>
      <c r="BU79" s="35"/>
      <c r="BV79" s="35"/>
      <c r="BW79" s="35"/>
      <c r="BX79" s="48">
        <f t="shared" si="10"/>
        <v>5</v>
      </c>
      <c r="BY79" s="5"/>
      <c r="BZ79" s="5"/>
      <c r="CA79" s="5"/>
      <c r="CB79" s="172">
        <f>IF(AND('Submission Template'!C73="final",'Submission Template'!AB73="yes"),1,0)</f>
        <v>0</v>
      </c>
      <c r="CC79" s="172" t="str">
        <f>IF(AND('Submission Template'!$C73="final",'Submission Template'!$T73="yes",'Submission Template'!$Y73="yes",'Submission Template'!$AB73&lt;&gt;"yes"),$D79,$CC78)</f>
        <v/>
      </c>
      <c r="CD79" s="172" t="str">
        <f>IF(AND('Submission Template'!$C73="final",'Submission Template'!$T73="yes",'Submission Template'!$Y73="yes",'Submission Template'!$AB73&lt;&gt;"yes"),$C79,$CD78)</f>
        <v/>
      </c>
      <c r="CE79" s="172" t="str">
        <f>IF(AND('Submission Template'!$C73="final",'Submission Template'!$O73="yes",'Submission Template'!$AB73&lt;&gt;"yes"),$N79,$CE78)</f>
        <v/>
      </c>
      <c r="CF79" s="172" t="str">
        <f>IF(AND('Submission Template'!$C73="final",'Submission Template'!$O73="yes",'Submission Template'!$AB73&lt;&gt;"yes"),$M79,$CF78)</f>
        <v/>
      </c>
      <c r="CG79" s="164"/>
      <c r="CH79" s="165"/>
      <c r="CI79" s="164"/>
      <c r="CJ79" s="208"/>
      <c r="CK79" s="217"/>
      <c r="CL79" s="218"/>
      <c r="CV79" s="5"/>
      <c r="CW79" s="5"/>
    </row>
    <row r="80" spans="1:101" ht="15" x14ac:dyDescent="0.25">
      <c r="A80" s="9"/>
      <c r="B80" s="240" t="str">
        <f>IF('Submission Template'!$AU$36=1,$AW80,"")</f>
        <v/>
      </c>
      <c r="C80" s="241" t="str">
        <f t="shared" si="19"/>
        <v/>
      </c>
      <c r="D80" s="242" t="str">
        <f>IF('Submission Template'!$AU$36=1,IF(AND('Submission Template'!T74="yes",'Submission Template'!Y74="yes",'Submission Template'!BQ74&lt;&gt;"",'Submission Template'!BR74&lt;&gt;""),IF(AND('Submission Template'!$P$15="yes",$B80&gt;1),ROUND(AVERAGE(BI$41:BI80),2),ROUND(AVERAGE(BI$40:BI80),2)),""),"")</f>
        <v/>
      </c>
      <c r="E80" s="247" t="str">
        <f>IF('Submission Template'!$AU$36=1,IF($AE80&gt;1,IF(AND('Submission Template'!T74&lt;&gt;"no",'Submission Template'!Y74&lt;&gt;"no",'Submission Template'!BQ74&lt;&gt;"",'Submission Template'!BR74&lt;&gt;""), IF(AND('Submission Template'!$P$15="yes",$B80&gt;1), STDEV(BI$41:BI80),STDEV(BI$40:BI80)),""),""),"")</f>
        <v/>
      </c>
      <c r="F80" s="242" t="str">
        <f>IF('Submission Template'!$AU$36=1,IF(AND('Submission Template'!BQ74&lt;&gt;"",'Submission Template'!BR74&lt;&gt;""),G79,""),"")</f>
        <v/>
      </c>
      <c r="G80" s="242" t="str">
        <f>IF(AND('Submission Template'!$AU$36=1,'Submission Template'!$C74&lt;&gt;""),IF(OR($AE80=1,$AE80=0),0,IF('Submission Template'!$C74="initial",$G79,IF(AND('Submission Template'!T74="yes",'Submission Template'!Y74="yes"),MAX(($F80+BI80-('Submission Template'!$P$26+0.25*$E80)),0),$G79))),"")</f>
        <v/>
      </c>
      <c r="H80" s="242" t="str">
        <f t="shared" si="16"/>
        <v/>
      </c>
      <c r="I80" s="244" t="str">
        <f t="shared" si="17"/>
        <v/>
      </c>
      <c r="J80" s="244" t="str">
        <f t="shared" si="18"/>
        <v/>
      </c>
      <c r="K80" s="245" t="str">
        <f>IF(G80&lt;&gt;"",IF($BC80=1,IF(AND(J80&lt;&gt;1,I80=1,D80&lt;='Submission Template'!$P$26),1,0),K79),"")</f>
        <v/>
      </c>
      <c r="L80" s="240" t="str">
        <f>IF('Submission Template'!$AV$36=1,$AX80,"")</f>
        <v/>
      </c>
      <c r="M80" s="241" t="str">
        <f t="shared" si="20"/>
        <v/>
      </c>
      <c r="N80" s="242" t="str">
        <f>IF('Submission Template'!$AV$36=1,IF(AND('Submission Template'!O74="yes",'Submission Template'!BO74&lt;&gt;""),IF(AND('Submission Template'!$P$15="yes",$L80&gt;1),ROUND(AVERAGE(BJ$41:BJ80),2),ROUND(AVERAGE(BJ$40:BJ80),2)),""),"")</f>
        <v/>
      </c>
      <c r="O80" s="242" t="str">
        <f>IF('Submission Template'!$AV$36=1,IF($AF80&gt;1,IF(AND('Submission Template'!O74&lt;&gt;"no",'Submission Template'!BO74&lt;&gt;""),IF(AND('Submission Template'!$P$15="yes",$L80&gt;1),STDEV(BJ$41:BJ80),STDEV(BJ$40:BJ80)),""),""),"")</f>
        <v/>
      </c>
      <c r="P80" s="242" t="str">
        <f>IF('Submission Template'!$AV$36=1,IF('Submission Template'!BO74&lt;&gt;"",Q79,""),"")</f>
        <v/>
      </c>
      <c r="Q80" s="242" t="str">
        <f>IF(AND('Submission Template'!$AV$36=1,'Submission Template'!$C74&lt;&gt;""),IF(OR($AF80=1,$AF80=0),0,IF('Submission Template'!$C74="initial",$Q79,IF('Submission Template'!O74="yes",MAX(($P80+'Submission Template'!BO74-('Submission Template'!K$26+0.25*$O80)),0),$Q79))),"")</f>
        <v/>
      </c>
      <c r="R80" s="242" t="str">
        <f t="shared" si="21"/>
        <v/>
      </c>
      <c r="S80" s="244" t="str">
        <f t="shared" si="22"/>
        <v/>
      </c>
      <c r="T80" s="244" t="str">
        <f t="shared" si="23"/>
        <v/>
      </c>
      <c r="U80" s="245" t="str">
        <f>IF(Q80&lt;&gt;"",IF($BD80=1,IF(AND(T80&lt;&gt;1,S80=1,N80&lt;='Submission Template'!K$26),1,0),U79),"")</f>
        <v/>
      </c>
      <c r="V80" s="235"/>
      <c r="W80" s="246" t="str">
        <f>IF(AND(OR('Submission Template'!BE74="yes",'Submission Template'!O74="yes"),'Submission Template'!AB74="yes"),"Test cannot be invalid AND included in CumSum",IF(OR(AND($Q80&gt;$R80,$N80&lt;&gt;""),AND($G80&gt;H80,$D80&lt;&gt;"")),"Warning:  CumSum statistic exceeds the Action Limit.",""))</f>
        <v/>
      </c>
      <c r="X80" s="233"/>
      <c r="Y80" s="233"/>
      <c r="Z80" s="233"/>
      <c r="AA80" s="234"/>
      <c r="AB80" s="9"/>
      <c r="AC80" s="5"/>
      <c r="AD80" s="5"/>
      <c r="AE80" s="164" t="str">
        <f t="shared" si="28"/>
        <v/>
      </c>
      <c r="AF80" s="208" t="str">
        <f t="shared" si="29"/>
        <v/>
      </c>
      <c r="AG80" s="164"/>
      <c r="AH80" s="208" t="str">
        <f t="shared" si="14"/>
        <v/>
      </c>
      <c r="AI80" s="165" t="str">
        <f t="shared" si="15"/>
        <v/>
      </c>
      <c r="AJ80" s="20"/>
      <c r="AK80" s="275">
        <f>IF(AND('Submission Template'!BQ74&lt;&gt;"",'Submission Template'!BR74&lt;&gt;"",'Submission Template'!P$26&lt;&gt;"",'Submission Template'!T74&lt;&gt;"",'Submission Template'!Y74&lt;&gt;"",$AQ$31="yes"),1,0)</f>
        <v>0</v>
      </c>
      <c r="AL80" s="190">
        <f>IF(AND('Submission Template'!BO74&lt;&gt;"",'Submission Template'!K$26&lt;&gt;"",'Submission Template'!O74&lt;&gt;""),1,0)</f>
        <v>0</v>
      </c>
      <c r="AM80" s="190"/>
      <c r="AN80" s="190"/>
      <c r="AO80" s="191"/>
      <c r="AP80" s="22"/>
      <c r="AQ80" s="196" t="str">
        <f t="shared" si="24"/>
        <v/>
      </c>
      <c r="AR80" s="189" t="str">
        <f t="shared" si="25"/>
        <v/>
      </c>
      <c r="AS80" s="189"/>
      <c r="AT80" s="190" t="str">
        <f t="shared" si="26"/>
        <v/>
      </c>
      <c r="AU80" s="191" t="str">
        <f t="shared" si="27"/>
        <v/>
      </c>
      <c r="AV80" s="22"/>
      <c r="AW80" s="189" t="str">
        <f>IF(AND($AQ$31="Yes",'Submission Template'!$C74&lt;&gt;""),IF(AND('Submission Template'!BQ74&lt;&gt;"",'Submission Template'!BR74&lt;&gt;""),IF(AND('Submission Template'!T74="yes",'Submission Template'!Y74="yes"),AW79+1,AW79),AW79),"")</f>
        <v/>
      </c>
      <c r="AX80" s="190" t="str">
        <f>IF('Submission Template'!$C74&lt;&gt;"",IF('Submission Template'!BO74&lt;&gt;"",IF('Submission Template'!O74="yes",AX79+1,AX79),AX79),"")</f>
        <v/>
      </c>
      <c r="AY80" s="190"/>
      <c r="AZ80" s="190" t="str">
        <f>IF('Submission Template'!$C74&lt;&gt;"",IF('Submission Template'!BQ74&lt;&gt;"",IF('Submission Template'!T74="yes",AZ79+1,AZ79),AZ79),"")</f>
        <v/>
      </c>
      <c r="BA80" s="191" t="str">
        <f>IF('Submission Template'!$C74&lt;&gt;"",IF('Submission Template'!BR74&lt;&gt;"",IF('Submission Template'!Y74="yes",BA79+1,BA79),BA79),"")</f>
        <v/>
      </c>
      <c r="BB80" s="22"/>
      <c r="BC80" s="189" t="str">
        <f>IF(AND($AQ$31="Yes",'Submission Template'!BQ74&lt;&gt;"",'Submission Template'!BR74&lt;&gt;""),IF(AND('Submission Template'!T74="yes",'Submission Template'!Y74="yes"),1,0),"")</f>
        <v/>
      </c>
      <c r="BD80" s="190" t="str">
        <f>IF('Submission Template'!BO74&lt;&gt;"",IF('Submission Template'!O74="yes",1,0),"")</f>
        <v/>
      </c>
      <c r="BE80" s="190"/>
      <c r="BF80" s="190" t="str">
        <f>IF('Submission Template'!BQ74&lt;&gt;"",IF('Submission Template'!T74="yes",1,0),"")</f>
        <v/>
      </c>
      <c r="BG80" s="191" t="str">
        <f>IF('Submission Template'!BR74&lt;&gt;"",IF('Submission Template'!Y74="yes",1,0),"")</f>
        <v/>
      </c>
      <c r="BH80" s="22"/>
      <c r="BI80" s="189" t="str">
        <f>IF(AND($AQ$31="Yes",'Submission Template'!T74="yes",'Submission Template'!Y74="yes",'Submission Template'!BQ74&lt;&gt;"",'Submission Template'!BR74&lt;&gt;""),'Submission Template'!BQ74+'Submission Template'!BR74,"")</f>
        <v/>
      </c>
      <c r="BJ80" s="190" t="str">
        <f>IF(AND('Submission Template'!O74="yes",'Submission Template'!BO74&lt;&gt;""),'Submission Template'!BO74,"")</f>
        <v/>
      </c>
      <c r="BK80" s="190"/>
      <c r="BL80" s="190" t="str">
        <f>IF(AND('Submission Template'!T74="yes",'Submission Template'!BQ74&lt;&gt;""),'Submission Template'!BQ74,"")</f>
        <v/>
      </c>
      <c r="BM80" s="191" t="str">
        <f>IF(AND('Submission Template'!Y74="yes",'Submission Template'!BR74&lt;&gt;""),'Submission Template'!BR74,"")</f>
        <v/>
      </c>
      <c r="BN80" s="22"/>
      <c r="BO80" s="22"/>
      <c r="BP80" s="22"/>
      <c r="BQ80" s="24"/>
      <c r="BR80" s="22"/>
      <c r="BS80" s="35" t="str">
        <f>IF('Submission Template'!$AU$36=1,IF(AND('Submission Template'!T74="yes",'Submission Template'!Y74="yes",$AE80&gt;1,'Submission Template'!BQ74&lt;&gt;"",'Submission Template'!BR74&lt;&gt;""),IF($D80&lt;&gt;'Submission Template'!P$29,ROUND((($AQ80*$E80)/($D80-'Submission Template'!P$29))^2+1,1),31),""),"")</f>
        <v/>
      </c>
      <c r="BT80" s="35" t="str">
        <f>IF('Submission Template'!$AV$36=1,IF(AND('Submission Template'!O74="yes",$AF80&gt;1,'Submission Template'!BO74&lt;&gt;""),IF($N80&lt;&gt;'Submission Template'!K$26,ROUND((($AR80*$O80)/($N80-'Submission Template'!K$26))^2+1,1),31),""),"")</f>
        <v/>
      </c>
      <c r="BU80" s="35"/>
      <c r="BV80" s="35"/>
      <c r="BW80" s="35"/>
      <c r="BX80" s="48">
        <f t="shared" si="10"/>
        <v>5</v>
      </c>
      <c r="BY80" s="5"/>
      <c r="BZ80" s="5"/>
      <c r="CA80" s="5"/>
      <c r="CB80" s="172">
        <f>IF(AND('Submission Template'!C74="final",'Submission Template'!AB74="yes"),1,0)</f>
        <v>0</v>
      </c>
      <c r="CC80" s="172" t="str">
        <f>IF(AND('Submission Template'!$C74="final",'Submission Template'!$T74="yes",'Submission Template'!$Y74="yes",'Submission Template'!$AB74&lt;&gt;"yes"),$D80,$CC79)</f>
        <v/>
      </c>
      <c r="CD80" s="172" t="str">
        <f>IF(AND('Submission Template'!$C74="final",'Submission Template'!$T74="yes",'Submission Template'!$Y74="yes",'Submission Template'!$AB74&lt;&gt;"yes"),$C80,$CD79)</f>
        <v/>
      </c>
      <c r="CE80" s="172" t="str">
        <f>IF(AND('Submission Template'!$C74="final",'Submission Template'!$O74="yes",'Submission Template'!$AB74&lt;&gt;"yes"),$N80,$CE79)</f>
        <v/>
      </c>
      <c r="CF80" s="172" t="str">
        <f>IF(AND('Submission Template'!$C74="final",'Submission Template'!$O74="yes",'Submission Template'!$AB74&lt;&gt;"yes"),$M80,$CF79)</f>
        <v/>
      </c>
      <c r="CG80" s="164"/>
      <c r="CH80" s="165"/>
      <c r="CI80" s="164"/>
      <c r="CJ80" s="208"/>
      <c r="CK80" s="217"/>
      <c r="CL80" s="218"/>
      <c r="CV80" s="5"/>
      <c r="CW80" s="5"/>
    </row>
    <row r="81" spans="1:101" ht="15" x14ac:dyDescent="0.25">
      <c r="A81" s="9"/>
      <c r="B81" s="240" t="str">
        <f>IF('Submission Template'!$AU$36=1,$AW81,"")</f>
        <v/>
      </c>
      <c r="C81" s="241" t="str">
        <f t="shared" si="19"/>
        <v/>
      </c>
      <c r="D81" s="242" t="str">
        <f>IF('Submission Template'!$AU$36=1,IF(AND('Submission Template'!T75="yes",'Submission Template'!Y75="yes",'Submission Template'!BQ75&lt;&gt;"",'Submission Template'!BR75&lt;&gt;""),IF(AND('Submission Template'!$P$15="yes",$B81&gt;1),ROUND(AVERAGE(BI$41:BI81),2),ROUND(AVERAGE(BI$40:BI81),2)),""),"")</f>
        <v/>
      </c>
      <c r="E81" s="247" t="str">
        <f>IF('Submission Template'!$AU$36=1,IF($AE81&gt;1,IF(AND('Submission Template'!T75&lt;&gt;"no",'Submission Template'!Y75&lt;&gt;"no",'Submission Template'!BQ75&lt;&gt;"",'Submission Template'!BR75&lt;&gt;""), IF(AND('Submission Template'!$P$15="yes",$B81&gt;1), STDEV(BI$41:BI81),STDEV(BI$40:BI81)),""),""),"")</f>
        <v/>
      </c>
      <c r="F81" s="242" t="str">
        <f>IF('Submission Template'!$AU$36=1,IF(AND('Submission Template'!BQ75&lt;&gt;"",'Submission Template'!BR75&lt;&gt;""),G80,""),"")</f>
        <v/>
      </c>
      <c r="G81" s="242" t="str">
        <f>IF(AND('Submission Template'!$AU$36=1,'Submission Template'!$C75&lt;&gt;""),IF(OR($AE81=1,$AE81=0),0,IF('Submission Template'!$C75="initial",$G80,IF(AND('Submission Template'!T75="yes",'Submission Template'!Y75="yes"),MAX(($F81+BI81-('Submission Template'!$P$26+0.25*$E81)),0),$G80))),"")</f>
        <v/>
      </c>
      <c r="H81" s="242" t="str">
        <f t="shared" si="16"/>
        <v/>
      </c>
      <c r="I81" s="244" t="str">
        <f t="shared" si="17"/>
        <v/>
      </c>
      <c r="J81" s="244" t="str">
        <f t="shared" si="18"/>
        <v/>
      </c>
      <c r="K81" s="245" t="str">
        <f>IF(G81&lt;&gt;"",IF($BC81=1,IF(AND(J81&lt;&gt;1,I81=1,D81&lt;='Submission Template'!$P$26),1,0),K80),"")</f>
        <v/>
      </c>
      <c r="L81" s="240" t="str">
        <f>IF('Submission Template'!$AV$36=1,$AX81,"")</f>
        <v/>
      </c>
      <c r="M81" s="241" t="str">
        <f t="shared" si="20"/>
        <v/>
      </c>
      <c r="N81" s="242" t="str">
        <f>IF('Submission Template'!$AV$36=1,IF(AND('Submission Template'!O75="yes",'Submission Template'!BO75&lt;&gt;""),IF(AND('Submission Template'!$P$15="yes",$L81&gt;1),ROUND(AVERAGE(BJ$41:BJ81),2),ROUND(AVERAGE(BJ$40:BJ81),2)),""),"")</f>
        <v/>
      </c>
      <c r="O81" s="242" t="str">
        <f>IF('Submission Template'!$AV$36=1,IF($AF81&gt;1,IF(AND('Submission Template'!O75&lt;&gt;"no",'Submission Template'!BO75&lt;&gt;""),IF(AND('Submission Template'!$P$15="yes",$L81&gt;1),STDEV(BJ$41:BJ81),STDEV(BJ$40:BJ81)),""),""),"")</f>
        <v/>
      </c>
      <c r="P81" s="242" t="str">
        <f>IF('Submission Template'!$AV$36=1,IF('Submission Template'!BO75&lt;&gt;"",Q80,""),"")</f>
        <v/>
      </c>
      <c r="Q81" s="242" t="str">
        <f>IF(AND('Submission Template'!$AV$36=1,'Submission Template'!$C75&lt;&gt;""),IF(OR($AF81=1,$AF81=0),0,IF('Submission Template'!$C75="initial",$Q80,IF('Submission Template'!O75="yes",MAX(($P81+'Submission Template'!BO75-('Submission Template'!K$26+0.25*$O81)),0),$Q80))),"")</f>
        <v/>
      </c>
      <c r="R81" s="242" t="str">
        <f t="shared" si="21"/>
        <v/>
      </c>
      <c r="S81" s="244" t="str">
        <f t="shared" si="22"/>
        <v/>
      </c>
      <c r="T81" s="244" t="str">
        <f t="shared" si="23"/>
        <v/>
      </c>
      <c r="U81" s="245" t="str">
        <f>IF(Q81&lt;&gt;"",IF($BD81=1,IF(AND(T81&lt;&gt;1,S81=1,N81&lt;='Submission Template'!K$26),1,0),U80),"")</f>
        <v/>
      </c>
      <c r="V81" s="235"/>
      <c r="W81" s="246" t="str">
        <f>IF(AND(OR('Submission Template'!BE75="yes",'Submission Template'!O75="yes"),'Submission Template'!AB75="yes"),"Test cannot be invalid AND included in CumSum",IF(OR(AND($Q81&gt;$R81,$N81&lt;&gt;""),AND($G81&gt;H81,$D81&lt;&gt;"")),"Warning:  CumSum statistic exceeds the Action Limit.",""))</f>
        <v/>
      </c>
      <c r="X81" s="233"/>
      <c r="Y81" s="233"/>
      <c r="Z81" s="233"/>
      <c r="AA81" s="234"/>
      <c r="AB81" s="9"/>
      <c r="AC81" s="5"/>
      <c r="AD81" s="5"/>
      <c r="AE81" s="164" t="str">
        <f t="shared" si="28"/>
        <v/>
      </c>
      <c r="AF81" s="208" t="str">
        <f t="shared" si="29"/>
        <v/>
      </c>
      <c r="AG81" s="164"/>
      <c r="AH81" s="208" t="str">
        <f t="shared" si="14"/>
        <v/>
      </c>
      <c r="AI81" s="165" t="str">
        <f t="shared" si="15"/>
        <v/>
      </c>
      <c r="AJ81" s="20"/>
      <c r="AK81" s="275">
        <f>IF(AND('Submission Template'!BQ75&lt;&gt;"",'Submission Template'!BR75&lt;&gt;"",'Submission Template'!P$26&lt;&gt;"",'Submission Template'!T75&lt;&gt;"",'Submission Template'!Y75&lt;&gt;"",$AQ$31="yes"),1,0)</f>
        <v>0</v>
      </c>
      <c r="AL81" s="190">
        <f>IF(AND('Submission Template'!BO75&lt;&gt;"",'Submission Template'!K$26&lt;&gt;"",'Submission Template'!O75&lt;&gt;""),1,0)</f>
        <v>0</v>
      </c>
      <c r="AM81" s="190"/>
      <c r="AN81" s="190"/>
      <c r="AO81" s="191"/>
      <c r="AP81" s="22"/>
      <c r="AQ81" s="196" t="str">
        <f t="shared" si="24"/>
        <v/>
      </c>
      <c r="AR81" s="189" t="str">
        <f t="shared" si="25"/>
        <v/>
      </c>
      <c r="AS81" s="189"/>
      <c r="AT81" s="190" t="str">
        <f t="shared" si="26"/>
        <v/>
      </c>
      <c r="AU81" s="191" t="str">
        <f t="shared" si="27"/>
        <v/>
      </c>
      <c r="AV81" s="22"/>
      <c r="AW81" s="189" t="str">
        <f>IF(AND($AQ$31="Yes",'Submission Template'!$C75&lt;&gt;""),IF(AND('Submission Template'!BQ75&lt;&gt;"",'Submission Template'!BR75&lt;&gt;""),IF(AND('Submission Template'!T75="yes",'Submission Template'!Y75="yes"),AW80+1,AW80),AW80),"")</f>
        <v/>
      </c>
      <c r="AX81" s="190" t="str">
        <f>IF('Submission Template'!$C75&lt;&gt;"",IF('Submission Template'!BO75&lt;&gt;"",IF('Submission Template'!O75="yes",AX80+1,AX80),AX80),"")</f>
        <v/>
      </c>
      <c r="AY81" s="190"/>
      <c r="AZ81" s="190" t="str">
        <f>IF('Submission Template'!$C75&lt;&gt;"",IF('Submission Template'!BQ75&lt;&gt;"",IF('Submission Template'!T75="yes",AZ80+1,AZ80),AZ80),"")</f>
        <v/>
      </c>
      <c r="BA81" s="191" t="str">
        <f>IF('Submission Template'!$C75&lt;&gt;"",IF('Submission Template'!BR75&lt;&gt;"",IF('Submission Template'!Y75="yes",BA80+1,BA80),BA80),"")</f>
        <v/>
      </c>
      <c r="BB81" s="22"/>
      <c r="BC81" s="189" t="str">
        <f>IF(AND($AQ$31="Yes",'Submission Template'!BQ75&lt;&gt;"",'Submission Template'!BR75&lt;&gt;""),IF(AND('Submission Template'!T75="yes",'Submission Template'!Y75="yes"),1,0),"")</f>
        <v/>
      </c>
      <c r="BD81" s="190" t="str">
        <f>IF('Submission Template'!BO75&lt;&gt;"",IF('Submission Template'!O75="yes",1,0),"")</f>
        <v/>
      </c>
      <c r="BE81" s="190"/>
      <c r="BF81" s="190" t="str">
        <f>IF('Submission Template'!BQ75&lt;&gt;"",IF('Submission Template'!T75="yes",1,0),"")</f>
        <v/>
      </c>
      <c r="BG81" s="191" t="str">
        <f>IF('Submission Template'!BR75&lt;&gt;"",IF('Submission Template'!Y75="yes",1,0),"")</f>
        <v/>
      </c>
      <c r="BH81" s="22"/>
      <c r="BI81" s="189" t="str">
        <f>IF(AND($AQ$31="Yes",'Submission Template'!T75="yes",'Submission Template'!Y75="yes",'Submission Template'!BQ75&lt;&gt;"",'Submission Template'!BR75&lt;&gt;""),'Submission Template'!BQ75+'Submission Template'!BR75,"")</f>
        <v/>
      </c>
      <c r="BJ81" s="190" t="str">
        <f>IF(AND('Submission Template'!O75="yes",'Submission Template'!BO75&lt;&gt;""),'Submission Template'!BO75,"")</f>
        <v/>
      </c>
      <c r="BK81" s="190"/>
      <c r="BL81" s="190" t="str">
        <f>IF(AND('Submission Template'!T75="yes",'Submission Template'!BQ75&lt;&gt;""),'Submission Template'!BQ75,"")</f>
        <v/>
      </c>
      <c r="BM81" s="191" t="str">
        <f>IF(AND('Submission Template'!Y75="yes",'Submission Template'!BR75&lt;&gt;""),'Submission Template'!BR75,"")</f>
        <v/>
      </c>
      <c r="BN81" s="22"/>
      <c r="BO81" s="22"/>
      <c r="BP81" s="22"/>
      <c r="BQ81" s="24"/>
      <c r="BR81" s="22"/>
      <c r="BS81" s="35" t="str">
        <f>IF('Submission Template'!$AU$36=1,IF(AND('Submission Template'!T75="yes",'Submission Template'!Y75="yes",$AE81&gt;1,'Submission Template'!BQ75&lt;&gt;"",'Submission Template'!BR75&lt;&gt;""),IF($D81&lt;&gt;'Submission Template'!P$29,ROUND((($AQ81*$E81)/($D81-'Submission Template'!P$29))^2+1,1),31),""),"")</f>
        <v/>
      </c>
      <c r="BT81" s="35" t="str">
        <f>IF('Submission Template'!$AV$36=1,IF(AND('Submission Template'!O75="yes",$AF81&gt;1,'Submission Template'!BO75&lt;&gt;""),IF($N81&lt;&gt;'Submission Template'!K$26,ROUND((($AR81*$O81)/($N81-'Submission Template'!K$26))^2+1,1),31),""),"")</f>
        <v/>
      </c>
      <c r="BU81" s="35"/>
      <c r="BV81" s="35"/>
      <c r="BW81" s="35"/>
      <c r="BX81" s="48">
        <f t="shared" si="10"/>
        <v>5</v>
      </c>
      <c r="BY81" s="5"/>
      <c r="BZ81" s="5"/>
      <c r="CA81" s="5"/>
      <c r="CB81" s="172">
        <f>IF(AND('Submission Template'!C75="final",'Submission Template'!AB75="yes"),1,0)</f>
        <v>0</v>
      </c>
      <c r="CC81" s="172" t="str">
        <f>IF(AND('Submission Template'!$C75="final",'Submission Template'!$T75="yes",'Submission Template'!$Y75="yes",'Submission Template'!$AB75&lt;&gt;"yes"),$D81,$CC80)</f>
        <v/>
      </c>
      <c r="CD81" s="172" t="str">
        <f>IF(AND('Submission Template'!$C75="final",'Submission Template'!$T75="yes",'Submission Template'!$Y75="yes",'Submission Template'!$AB75&lt;&gt;"yes"),$C81,$CD80)</f>
        <v/>
      </c>
      <c r="CE81" s="172" t="str">
        <f>IF(AND('Submission Template'!$C75="final",'Submission Template'!$O75="yes",'Submission Template'!$AB75&lt;&gt;"yes"),$N81,$CE80)</f>
        <v/>
      </c>
      <c r="CF81" s="172" t="str">
        <f>IF(AND('Submission Template'!$C75="final",'Submission Template'!$O75="yes",'Submission Template'!$AB75&lt;&gt;"yes"),$M81,$CF80)</f>
        <v/>
      </c>
      <c r="CG81" s="164"/>
      <c r="CH81" s="165"/>
      <c r="CI81" s="164"/>
      <c r="CJ81" s="208"/>
      <c r="CK81" s="217"/>
      <c r="CL81" s="218"/>
      <c r="CV81" s="5"/>
      <c r="CW81" s="5"/>
    </row>
    <row r="82" spans="1:101" ht="15" x14ac:dyDescent="0.25">
      <c r="A82" s="9"/>
      <c r="B82" s="240" t="str">
        <f>IF('Submission Template'!$AU$36=1,$AW82,"")</f>
        <v/>
      </c>
      <c r="C82" s="241" t="str">
        <f t="shared" si="19"/>
        <v/>
      </c>
      <c r="D82" s="242" t="str">
        <f>IF('Submission Template'!$AU$36=1,IF(AND('Submission Template'!T76="yes",'Submission Template'!Y76="yes",'Submission Template'!BQ76&lt;&gt;"",'Submission Template'!BR76&lt;&gt;""),IF(AND('Submission Template'!$P$15="yes",$B82&gt;1),ROUND(AVERAGE(BI$41:BI82),2),ROUND(AVERAGE(BI$40:BI82),2)),""),"")</f>
        <v/>
      </c>
      <c r="E82" s="247" t="str">
        <f>IF('Submission Template'!$AU$36=1,IF($AE82&gt;1,IF(AND('Submission Template'!T76&lt;&gt;"no",'Submission Template'!Y76&lt;&gt;"no",'Submission Template'!BQ76&lt;&gt;"",'Submission Template'!BR76&lt;&gt;""), IF(AND('Submission Template'!$P$15="yes",$B82&gt;1), STDEV(BI$41:BI82),STDEV(BI$40:BI82)),""),""),"")</f>
        <v/>
      </c>
      <c r="F82" s="242" t="str">
        <f>IF('Submission Template'!$AU$36=1,IF(AND('Submission Template'!BQ76&lt;&gt;"",'Submission Template'!BR76&lt;&gt;""),G81,""),"")</f>
        <v/>
      </c>
      <c r="G82" s="242" t="str">
        <f>IF(AND('Submission Template'!$AU$36=1,'Submission Template'!$C76&lt;&gt;""),IF(OR($AE82=1,$AE82=0),0,IF('Submission Template'!$C76="initial",$G81,IF(AND('Submission Template'!T76="yes",'Submission Template'!Y76="yes"),MAX(($F82+BI82-('Submission Template'!$P$26+0.25*$E82)),0),$G81))),"")</f>
        <v/>
      </c>
      <c r="H82" s="242" t="str">
        <f t="shared" si="16"/>
        <v/>
      </c>
      <c r="I82" s="244" t="str">
        <f t="shared" si="17"/>
        <v/>
      </c>
      <c r="J82" s="244" t="str">
        <f t="shared" si="18"/>
        <v/>
      </c>
      <c r="K82" s="245" t="str">
        <f>IF(G82&lt;&gt;"",IF($BC82=1,IF(AND(J82&lt;&gt;1,I82=1,D82&lt;='Submission Template'!$P$26),1,0),K81),"")</f>
        <v/>
      </c>
      <c r="L82" s="240" t="str">
        <f>IF('Submission Template'!$AV$36=1,$AX82,"")</f>
        <v/>
      </c>
      <c r="M82" s="241" t="str">
        <f t="shared" si="20"/>
        <v/>
      </c>
      <c r="N82" s="242" t="str">
        <f>IF('Submission Template'!$AV$36=1,IF(AND('Submission Template'!O76="yes",'Submission Template'!BO76&lt;&gt;""),IF(AND('Submission Template'!$P$15="yes",$L82&gt;1),ROUND(AVERAGE(BJ$41:BJ82),2),ROUND(AVERAGE(BJ$40:BJ82),2)),""),"")</f>
        <v/>
      </c>
      <c r="O82" s="242" t="str">
        <f>IF('Submission Template'!$AV$36=1,IF($AF82&gt;1,IF(AND('Submission Template'!O76&lt;&gt;"no",'Submission Template'!BO76&lt;&gt;""),IF(AND('Submission Template'!$P$15="yes",$L82&gt;1),STDEV(BJ$41:BJ82),STDEV(BJ$40:BJ82)),""),""),"")</f>
        <v/>
      </c>
      <c r="P82" s="242" t="str">
        <f>IF('Submission Template'!$AV$36=1,IF('Submission Template'!BO76&lt;&gt;"",Q81,""),"")</f>
        <v/>
      </c>
      <c r="Q82" s="242" t="str">
        <f>IF(AND('Submission Template'!$AV$36=1,'Submission Template'!$C76&lt;&gt;""),IF(OR($AF82=1,$AF82=0),0,IF('Submission Template'!$C76="initial",$Q81,IF('Submission Template'!O76="yes",MAX(($P82+'Submission Template'!BO76-('Submission Template'!K$26+0.25*$O82)),0),$Q81))),"")</f>
        <v/>
      </c>
      <c r="R82" s="242" t="str">
        <f t="shared" si="21"/>
        <v/>
      </c>
      <c r="S82" s="244" t="str">
        <f t="shared" si="22"/>
        <v/>
      </c>
      <c r="T82" s="244" t="str">
        <f t="shared" si="23"/>
        <v/>
      </c>
      <c r="U82" s="245" t="str">
        <f>IF(Q82&lt;&gt;"",IF($BD82=1,IF(AND(T82&lt;&gt;1,S82=1,N82&lt;='Submission Template'!K$26),1,0),U81),"")</f>
        <v/>
      </c>
      <c r="V82" s="235"/>
      <c r="W82" s="246" t="str">
        <f>IF(AND(OR('Submission Template'!BE76="yes",'Submission Template'!O76="yes"),'Submission Template'!AB76="yes"),"Test cannot be invalid AND included in CumSum",IF(OR(AND($Q82&gt;$R82,$N82&lt;&gt;""),AND($G82&gt;H82,$D82&lt;&gt;"")),"Warning:  CumSum statistic exceeds the Action Limit.",""))</f>
        <v/>
      </c>
      <c r="X82" s="233"/>
      <c r="Y82" s="233"/>
      <c r="Z82" s="233"/>
      <c r="AA82" s="234"/>
      <c r="AB82" s="9"/>
      <c r="AC82" s="5"/>
      <c r="AD82" s="5"/>
      <c r="AE82" s="164" t="str">
        <f t="shared" si="28"/>
        <v/>
      </c>
      <c r="AF82" s="208" t="str">
        <f t="shared" si="29"/>
        <v/>
      </c>
      <c r="AG82" s="164"/>
      <c r="AH82" s="208" t="str">
        <f t="shared" si="14"/>
        <v/>
      </c>
      <c r="AI82" s="165" t="str">
        <f t="shared" si="15"/>
        <v/>
      </c>
      <c r="AJ82" s="20"/>
      <c r="AK82" s="275">
        <f>IF(AND('Submission Template'!BQ76&lt;&gt;"",'Submission Template'!BR76&lt;&gt;"",'Submission Template'!P$26&lt;&gt;"",'Submission Template'!T76&lt;&gt;"",'Submission Template'!Y76&lt;&gt;"",$AQ$31="yes"),1,0)</f>
        <v>0</v>
      </c>
      <c r="AL82" s="190">
        <f>IF(AND('Submission Template'!BO76&lt;&gt;"",'Submission Template'!K$26&lt;&gt;"",'Submission Template'!O76&lt;&gt;""),1,0)</f>
        <v>0</v>
      </c>
      <c r="AM82" s="190"/>
      <c r="AN82" s="190"/>
      <c r="AO82" s="191"/>
      <c r="AP82" s="22"/>
      <c r="AQ82" s="196" t="str">
        <f t="shared" si="24"/>
        <v/>
      </c>
      <c r="AR82" s="189" t="str">
        <f t="shared" si="25"/>
        <v/>
      </c>
      <c r="AS82" s="189"/>
      <c r="AT82" s="190" t="str">
        <f t="shared" si="26"/>
        <v/>
      </c>
      <c r="AU82" s="191" t="str">
        <f t="shared" si="27"/>
        <v/>
      </c>
      <c r="AV82" s="22"/>
      <c r="AW82" s="189" t="str">
        <f>IF(AND($AQ$31="Yes",'Submission Template'!$C76&lt;&gt;""),IF(AND('Submission Template'!BQ76&lt;&gt;"",'Submission Template'!BR76&lt;&gt;""),IF(AND('Submission Template'!T76="yes",'Submission Template'!Y76="yes"),AW81+1,AW81),AW81),"")</f>
        <v/>
      </c>
      <c r="AX82" s="190" t="str">
        <f>IF('Submission Template'!$C76&lt;&gt;"",IF('Submission Template'!BO76&lt;&gt;"",IF('Submission Template'!O76="yes",AX81+1,AX81),AX81),"")</f>
        <v/>
      </c>
      <c r="AY82" s="190"/>
      <c r="AZ82" s="190" t="str">
        <f>IF('Submission Template'!$C76&lt;&gt;"",IF('Submission Template'!BQ76&lt;&gt;"",IF('Submission Template'!T76="yes",AZ81+1,AZ81),AZ81),"")</f>
        <v/>
      </c>
      <c r="BA82" s="191" t="str">
        <f>IF('Submission Template'!$C76&lt;&gt;"",IF('Submission Template'!BR76&lt;&gt;"",IF('Submission Template'!Y76="yes",BA81+1,BA81),BA81),"")</f>
        <v/>
      </c>
      <c r="BB82" s="22"/>
      <c r="BC82" s="189" t="str">
        <f>IF(AND($AQ$31="Yes",'Submission Template'!BQ76&lt;&gt;"",'Submission Template'!BR76&lt;&gt;""),IF(AND('Submission Template'!T76="yes",'Submission Template'!Y76="yes"),1,0),"")</f>
        <v/>
      </c>
      <c r="BD82" s="190" t="str">
        <f>IF('Submission Template'!BO76&lt;&gt;"",IF('Submission Template'!O76="yes",1,0),"")</f>
        <v/>
      </c>
      <c r="BE82" s="190"/>
      <c r="BF82" s="190" t="str">
        <f>IF('Submission Template'!BQ76&lt;&gt;"",IF('Submission Template'!T76="yes",1,0),"")</f>
        <v/>
      </c>
      <c r="BG82" s="191" t="str">
        <f>IF('Submission Template'!BR76&lt;&gt;"",IF('Submission Template'!Y76="yes",1,0),"")</f>
        <v/>
      </c>
      <c r="BH82" s="22"/>
      <c r="BI82" s="189" t="str">
        <f>IF(AND($AQ$31="Yes",'Submission Template'!T76="yes",'Submission Template'!Y76="yes",'Submission Template'!BQ76&lt;&gt;"",'Submission Template'!BR76&lt;&gt;""),'Submission Template'!BQ76+'Submission Template'!BR76,"")</f>
        <v/>
      </c>
      <c r="BJ82" s="190" t="str">
        <f>IF(AND('Submission Template'!O76="yes",'Submission Template'!BO76&lt;&gt;""),'Submission Template'!BO76,"")</f>
        <v/>
      </c>
      <c r="BK82" s="190"/>
      <c r="BL82" s="190" t="str">
        <f>IF(AND('Submission Template'!T76="yes",'Submission Template'!BQ76&lt;&gt;""),'Submission Template'!BQ76,"")</f>
        <v/>
      </c>
      <c r="BM82" s="191" t="str">
        <f>IF(AND('Submission Template'!Y76="yes",'Submission Template'!BR76&lt;&gt;""),'Submission Template'!BR76,"")</f>
        <v/>
      </c>
      <c r="BN82" s="22"/>
      <c r="BO82" s="22"/>
      <c r="BP82" s="22"/>
      <c r="BQ82" s="24"/>
      <c r="BR82" s="22"/>
      <c r="BS82" s="35" t="str">
        <f>IF('Submission Template'!$AU$36=1,IF(AND('Submission Template'!T76="yes",'Submission Template'!Y76="yes",$AE82&gt;1,'Submission Template'!BQ76&lt;&gt;"",'Submission Template'!BR76&lt;&gt;""),IF($D82&lt;&gt;'Submission Template'!P$29,ROUND((($AQ82*$E82)/($D82-'Submission Template'!P$29))^2+1,1),31),""),"")</f>
        <v/>
      </c>
      <c r="BT82" s="35" t="str">
        <f>IF('Submission Template'!$AV$36=1,IF(AND('Submission Template'!O76="yes",$AF82&gt;1,'Submission Template'!BO76&lt;&gt;""),IF($N82&lt;&gt;'Submission Template'!K$26,ROUND((($AR82*$O82)/($N82-'Submission Template'!K$26))^2+1,1),31),""),"")</f>
        <v/>
      </c>
      <c r="BU82" s="35"/>
      <c r="BV82" s="35"/>
      <c r="BW82" s="35"/>
      <c r="BX82" s="48">
        <f t="shared" si="10"/>
        <v>5</v>
      </c>
      <c r="BY82" s="5"/>
      <c r="BZ82" s="5"/>
      <c r="CA82" s="5"/>
      <c r="CB82" s="172">
        <f>IF(AND('Submission Template'!C76="final",'Submission Template'!AB76="yes"),1,0)</f>
        <v>0</v>
      </c>
      <c r="CC82" s="172" t="str">
        <f>IF(AND('Submission Template'!$C76="final",'Submission Template'!$T76="yes",'Submission Template'!$Y76="yes",'Submission Template'!$AB76&lt;&gt;"yes"),$D82,$CC81)</f>
        <v/>
      </c>
      <c r="CD82" s="172" t="str">
        <f>IF(AND('Submission Template'!$C76="final",'Submission Template'!$T76="yes",'Submission Template'!$Y76="yes",'Submission Template'!$AB76&lt;&gt;"yes"),$C82,$CD81)</f>
        <v/>
      </c>
      <c r="CE82" s="172" t="str">
        <f>IF(AND('Submission Template'!$C76="final",'Submission Template'!$O76="yes",'Submission Template'!$AB76&lt;&gt;"yes"),$N82,$CE81)</f>
        <v/>
      </c>
      <c r="CF82" s="172" t="str">
        <f>IF(AND('Submission Template'!$C76="final",'Submission Template'!$O76="yes",'Submission Template'!$AB76&lt;&gt;"yes"),$M82,$CF81)</f>
        <v/>
      </c>
      <c r="CG82" s="164"/>
      <c r="CH82" s="165"/>
      <c r="CI82" s="164"/>
      <c r="CJ82" s="208"/>
      <c r="CK82" s="217"/>
      <c r="CL82" s="218"/>
      <c r="CV82" s="5"/>
      <c r="CW82" s="5"/>
    </row>
    <row r="83" spans="1:101" ht="15" x14ac:dyDescent="0.25">
      <c r="A83" s="9"/>
      <c r="B83" s="240" t="str">
        <f>IF('Submission Template'!$AU$36=1,$AW83,"")</f>
        <v/>
      </c>
      <c r="C83" s="241" t="str">
        <f t="shared" si="19"/>
        <v/>
      </c>
      <c r="D83" s="242" t="str">
        <f>IF('Submission Template'!$AU$36=1,IF(AND('Submission Template'!T77="yes",'Submission Template'!Y77="yes",'Submission Template'!BQ77&lt;&gt;"",'Submission Template'!BR77&lt;&gt;""),IF(AND('Submission Template'!$P$15="yes",$B83&gt;1),ROUND(AVERAGE(BI$41:BI83),2),ROUND(AVERAGE(BI$40:BI83),2)),""),"")</f>
        <v/>
      </c>
      <c r="E83" s="247" t="str">
        <f>IF('Submission Template'!$AU$36=1,IF($AE83&gt;1,IF(AND('Submission Template'!T77&lt;&gt;"no",'Submission Template'!Y77&lt;&gt;"no",'Submission Template'!BQ77&lt;&gt;"",'Submission Template'!BR77&lt;&gt;""), IF(AND('Submission Template'!$P$15="yes",$B83&gt;1), STDEV(BI$41:BI83),STDEV(BI$40:BI83)),""),""),"")</f>
        <v/>
      </c>
      <c r="F83" s="242" t="str">
        <f>IF('Submission Template'!$AU$36=1,IF(AND('Submission Template'!BQ77&lt;&gt;"",'Submission Template'!BR77&lt;&gt;""),G82,""),"")</f>
        <v/>
      </c>
      <c r="G83" s="242" t="str">
        <f>IF(AND('Submission Template'!$AU$36=1,'Submission Template'!$C77&lt;&gt;""),IF(OR($AE83=1,$AE83=0),0,IF('Submission Template'!$C77="initial",$G82,IF(AND('Submission Template'!T77="yes",'Submission Template'!Y77="yes"),MAX(($F83+BI83-('Submission Template'!$P$26+0.25*$E83)),0),$G82))),"")</f>
        <v/>
      </c>
      <c r="H83" s="242" t="str">
        <f t="shared" si="16"/>
        <v/>
      </c>
      <c r="I83" s="244" t="str">
        <f t="shared" si="17"/>
        <v/>
      </c>
      <c r="J83" s="244" t="str">
        <f t="shared" si="18"/>
        <v/>
      </c>
      <c r="K83" s="245" t="str">
        <f>IF(G83&lt;&gt;"",IF($BC83=1,IF(AND(J83&lt;&gt;1,I83=1,D83&lt;='Submission Template'!$P$26),1,0),K82),"")</f>
        <v/>
      </c>
      <c r="L83" s="240" t="str">
        <f>IF('Submission Template'!$AV$36=1,$AX83,"")</f>
        <v/>
      </c>
      <c r="M83" s="241" t="str">
        <f t="shared" si="20"/>
        <v/>
      </c>
      <c r="N83" s="242" t="str">
        <f>IF('Submission Template'!$AV$36=1,IF(AND('Submission Template'!O77="yes",'Submission Template'!BO77&lt;&gt;""),IF(AND('Submission Template'!$P$15="yes",$L83&gt;1),ROUND(AVERAGE(BJ$41:BJ83),2),ROUND(AVERAGE(BJ$40:BJ83),2)),""),"")</f>
        <v/>
      </c>
      <c r="O83" s="242" t="str">
        <f>IF('Submission Template'!$AV$36=1,IF($AF83&gt;1,IF(AND('Submission Template'!O77&lt;&gt;"no",'Submission Template'!BO77&lt;&gt;""),IF(AND('Submission Template'!$P$15="yes",$L83&gt;1),STDEV(BJ$41:BJ83),STDEV(BJ$40:BJ83)),""),""),"")</f>
        <v/>
      </c>
      <c r="P83" s="242" t="str">
        <f>IF('Submission Template'!$AV$36=1,IF('Submission Template'!BO77&lt;&gt;"",Q82,""),"")</f>
        <v/>
      </c>
      <c r="Q83" s="242" t="str">
        <f>IF(AND('Submission Template'!$AV$36=1,'Submission Template'!$C77&lt;&gt;""),IF(OR($AF83=1,$AF83=0),0,IF('Submission Template'!$C77="initial",$Q82,IF('Submission Template'!O77="yes",MAX(($P83+'Submission Template'!BO77-('Submission Template'!K$26+0.25*$O83)),0),$Q82))),"")</f>
        <v/>
      </c>
      <c r="R83" s="242" t="str">
        <f t="shared" si="21"/>
        <v/>
      </c>
      <c r="S83" s="244" t="str">
        <f t="shared" si="22"/>
        <v/>
      </c>
      <c r="T83" s="244" t="str">
        <f t="shared" si="23"/>
        <v/>
      </c>
      <c r="U83" s="245" t="str">
        <f>IF(Q83&lt;&gt;"",IF($BD83=1,IF(AND(T83&lt;&gt;1,S83=1,N83&lt;='Submission Template'!K$26),1,0),U82),"")</f>
        <v/>
      </c>
      <c r="V83" s="235"/>
      <c r="W83" s="246" t="str">
        <f>IF(AND(OR('Submission Template'!BE77="yes",'Submission Template'!O77="yes"),'Submission Template'!AB77="yes"),"Test cannot be invalid AND included in CumSum",IF(OR(AND($Q83&gt;$R83,$N83&lt;&gt;""),AND($G83&gt;H83,$D83&lt;&gt;"")),"Warning:  CumSum statistic exceeds the Action Limit.",""))</f>
        <v/>
      </c>
      <c r="X83" s="233"/>
      <c r="Y83" s="233"/>
      <c r="Z83" s="233"/>
      <c r="AA83" s="234"/>
      <c r="AB83" s="9"/>
      <c r="AC83" s="5"/>
      <c r="AD83" s="5"/>
      <c r="AE83" s="164" t="str">
        <f t="shared" si="28"/>
        <v/>
      </c>
      <c r="AF83" s="208" t="str">
        <f t="shared" si="29"/>
        <v/>
      </c>
      <c r="AG83" s="164"/>
      <c r="AH83" s="208" t="str">
        <f t="shared" si="14"/>
        <v/>
      </c>
      <c r="AI83" s="165" t="str">
        <f t="shared" si="15"/>
        <v/>
      </c>
      <c r="AJ83" s="20"/>
      <c r="AK83" s="275">
        <f>IF(AND('Submission Template'!BQ77&lt;&gt;"",'Submission Template'!BR77&lt;&gt;"",'Submission Template'!P$26&lt;&gt;"",'Submission Template'!T77&lt;&gt;"",'Submission Template'!Y77&lt;&gt;"",$AQ$31="yes"),1,0)</f>
        <v>0</v>
      </c>
      <c r="AL83" s="190">
        <f>IF(AND('Submission Template'!BO77&lt;&gt;"",'Submission Template'!K$26&lt;&gt;"",'Submission Template'!O77&lt;&gt;""),1,0)</f>
        <v>0</v>
      </c>
      <c r="AM83" s="190"/>
      <c r="AN83" s="190"/>
      <c r="AO83" s="191"/>
      <c r="AP83" s="22"/>
      <c r="AQ83" s="196" t="str">
        <f t="shared" si="24"/>
        <v/>
      </c>
      <c r="AR83" s="189" t="str">
        <f t="shared" si="25"/>
        <v/>
      </c>
      <c r="AS83" s="189"/>
      <c r="AT83" s="190" t="str">
        <f t="shared" si="26"/>
        <v/>
      </c>
      <c r="AU83" s="191" t="str">
        <f t="shared" si="27"/>
        <v/>
      </c>
      <c r="AV83" s="22"/>
      <c r="AW83" s="189" t="str">
        <f>IF(AND($AQ$31="Yes",'Submission Template'!$C77&lt;&gt;""),IF(AND('Submission Template'!BQ77&lt;&gt;"",'Submission Template'!BR77&lt;&gt;""),IF(AND('Submission Template'!T77="yes",'Submission Template'!Y77="yes"),AW82+1,AW82),AW82),"")</f>
        <v/>
      </c>
      <c r="AX83" s="190" t="str">
        <f>IF('Submission Template'!$C77&lt;&gt;"",IF('Submission Template'!BO77&lt;&gt;"",IF('Submission Template'!O77="yes",AX82+1,AX82),AX82),"")</f>
        <v/>
      </c>
      <c r="AY83" s="190"/>
      <c r="AZ83" s="190" t="str">
        <f>IF('Submission Template'!$C77&lt;&gt;"",IF('Submission Template'!BQ77&lt;&gt;"",IF('Submission Template'!T77="yes",AZ82+1,AZ82),AZ82),"")</f>
        <v/>
      </c>
      <c r="BA83" s="191" t="str">
        <f>IF('Submission Template'!$C77&lt;&gt;"",IF('Submission Template'!BR77&lt;&gt;"",IF('Submission Template'!Y77="yes",BA82+1,BA82),BA82),"")</f>
        <v/>
      </c>
      <c r="BB83" s="22"/>
      <c r="BC83" s="189" t="str">
        <f>IF(AND($AQ$31="Yes",'Submission Template'!BQ77&lt;&gt;"",'Submission Template'!BR77&lt;&gt;""),IF(AND('Submission Template'!T77="yes",'Submission Template'!Y77="yes"),1,0),"")</f>
        <v/>
      </c>
      <c r="BD83" s="190" t="str">
        <f>IF('Submission Template'!BO77&lt;&gt;"",IF('Submission Template'!O77="yes",1,0),"")</f>
        <v/>
      </c>
      <c r="BE83" s="190"/>
      <c r="BF83" s="190" t="str">
        <f>IF('Submission Template'!BQ77&lt;&gt;"",IF('Submission Template'!T77="yes",1,0),"")</f>
        <v/>
      </c>
      <c r="BG83" s="191" t="str">
        <f>IF('Submission Template'!BR77&lt;&gt;"",IF('Submission Template'!Y77="yes",1,0),"")</f>
        <v/>
      </c>
      <c r="BH83" s="22"/>
      <c r="BI83" s="189" t="str">
        <f>IF(AND($AQ$31="Yes",'Submission Template'!T77="yes",'Submission Template'!Y77="yes",'Submission Template'!BQ77&lt;&gt;"",'Submission Template'!BR77&lt;&gt;""),'Submission Template'!BQ77+'Submission Template'!BR77,"")</f>
        <v/>
      </c>
      <c r="BJ83" s="190" t="str">
        <f>IF(AND('Submission Template'!O77="yes",'Submission Template'!BO77&lt;&gt;""),'Submission Template'!BO77,"")</f>
        <v/>
      </c>
      <c r="BK83" s="190"/>
      <c r="BL83" s="190" t="str">
        <f>IF(AND('Submission Template'!T77="yes",'Submission Template'!BQ77&lt;&gt;""),'Submission Template'!BQ77,"")</f>
        <v/>
      </c>
      <c r="BM83" s="191" t="str">
        <f>IF(AND('Submission Template'!Y77="yes",'Submission Template'!BR77&lt;&gt;""),'Submission Template'!BR77,"")</f>
        <v/>
      </c>
      <c r="BN83" s="22"/>
      <c r="BO83" s="22"/>
      <c r="BP83" s="22"/>
      <c r="BQ83" s="24"/>
      <c r="BR83" s="22"/>
      <c r="BS83" s="35" t="str">
        <f>IF('Submission Template'!$AU$36=1,IF(AND('Submission Template'!T77="yes",'Submission Template'!Y77="yes",$AE83&gt;1,'Submission Template'!BQ77&lt;&gt;"",'Submission Template'!BR77&lt;&gt;""),IF($D83&lt;&gt;'Submission Template'!P$29,ROUND((($AQ83*$E83)/($D83-'Submission Template'!P$29))^2+1,1),31),""),"")</f>
        <v/>
      </c>
      <c r="BT83" s="35" t="str">
        <f>IF('Submission Template'!$AV$36=1,IF(AND('Submission Template'!O77="yes",$AF83&gt;1,'Submission Template'!BO77&lt;&gt;""),IF($N83&lt;&gt;'Submission Template'!K$26,ROUND((($AR83*$O83)/($N83-'Submission Template'!K$26))^2+1,1),31),""),"")</f>
        <v/>
      </c>
      <c r="BU83" s="35"/>
      <c r="BV83" s="35"/>
      <c r="BW83" s="35"/>
      <c r="BX83" s="48">
        <f t="shared" si="10"/>
        <v>5</v>
      </c>
      <c r="BY83" s="5"/>
      <c r="BZ83" s="5"/>
      <c r="CA83" s="5"/>
      <c r="CB83" s="172">
        <f>IF(AND('Submission Template'!C77="final",'Submission Template'!AB77="yes"),1,0)</f>
        <v>0</v>
      </c>
      <c r="CC83" s="172" t="str">
        <f>IF(AND('Submission Template'!$C77="final",'Submission Template'!$T77="yes",'Submission Template'!$Y77="yes",'Submission Template'!$AB77&lt;&gt;"yes"),$D83,$CC82)</f>
        <v/>
      </c>
      <c r="CD83" s="172" t="str">
        <f>IF(AND('Submission Template'!$C77="final",'Submission Template'!$T77="yes",'Submission Template'!$Y77="yes",'Submission Template'!$AB77&lt;&gt;"yes"),$C83,$CD82)</f>
        <v/>
      </c>
      <c r="CE83" s="172" t="str">
        <f>IF(AND('Submission Template'!$C77="final",'Submission Template'!$O77="yes",'Submission Template'!$AB77&lt;&gt;"yes"),$N83,$CE82)</f>
        <v/>
      </c>
      <c r="CF83" s="172" t="str">
        <f>IF(AND('Submission Template'!$C77="final",'Submission Template'!$O77="yes",'Submission Template'!$AB77&lt;&gt;"yes"),$M83,$CF82)</f>
        <v/>
      </c>
      <c r="CG83" s="164"/>
      <c r="CH83" s="165"/>
      <c r="CI83" s="164"/>
      <c r="CJ83" s="208"/>
      <c r="CK83" s="217"/>
      <c r="CL83" s="218"/>
      <c r="CV83" s="5"/>
      <c r="CW83" s="5"/>
    </row>
    <row r="84" spans="1:101" ht="15" x14ac:dyDescent="0.25">
      <c r="A84" s="9"/>
      <c r="B84" s="240" t="str">
        <f>IF('Submission Template'!$AU$36=1,$AW84,"")</f>
        <v/>
      </c>
      <c r="C84" s="241" t="str">
        <f t="shared" si="19"/>
        <v/>
      </c>
      <c r="D84" s="242" t="str">
        <f>IF('Submission Template'!$AU$36=1,IF(AND('Submission Template'!T78="yes",'Submission Template'!Y78="yes",'Submission Template'!BQ78&lt;&gt;"",'Submission Template'!BR78&lt;&gt;""),IF(AND('Submission Template'!$P$15="yes",$B84&gt;1),ROUND(AVERAGE(BI$41:BI84),2),ROUND(AVERAGE(BI$40:BI84),2)),""),"")</f>
        <v/>
      </c>
      <c r="E84" s="247" t="str">
        <f>IF('Submission Template'!$AU$36=1,IF($AE84&gt;1,IF(AND('Submission Template'!T78&lt;&gt;"no",'Submission Template'!Y78&lt;&gt;"no",'Submission Template'!BQ78&lt;&gt;"",'Submission Template'!BR78&lt;&gt;""), IF(AND('Submission Template'!$P$15="yes",$B84&gt;1), STDEV(BI$41:BI84),STDEV(BI$40:BI84)),""),""),"")</f>
        <v/>
      </c>
      <c r="F84" s="242" t="str">
        <f>IF('Submission Template'!$AU$36=1,IF(AND('Submission Template'!BQ78&lt;&gt;"",'Submission Template'!BR78&lt;&gt;""),G83,""),"")</f>
        <v/>
      </c>
      <c r="G84" s="242" t="str">
        <f>IF(AND('Submission Template'!$AU$36=1,'Submission Template'!$C78&lt;&gt;""),IF(OR($AE84=1,$AE84=0),0,IF('Submission Template'!$C78="initial",$G83,IF(AND('Submission Template'!T78="yes",'Submission Template'!Y78="yes"),MAX(($F84+BI84-('Submission Template'!$P$26+0.25*$E84)),0),$G83))),"")</f>
        <v/>
      </c>
      <c r="H84" s="242" t="str">
        <f t="shared" si="16"/>
        <v/>
      </c>
      <c r="I84" s="244" t="str">
        <f t="shared" si="17"/>
        <v/>
      </c>
      <c r="J84" s="244" t="str">
        <f t="shared" si="18"/>
        <v/>
      </c>
      <c r="K84" s="245" t="str">
        <f>IF(G84&lt;&gt;"",IF($BC84=1,IF(AND(J84&lt;&gt;1,I84=1,D84&lt;='Submission Template'!$P$26),1,0),K83),"")</f>
        <v/>
      </c>
      <c r="L84" s="240" t="str">
        <f>IF('Submission Template'!$AV$36=1,$AX84,"")</f>
        <v/>
      </c>
      <c r="M84" s="241" t="str">
        <f t="shared" si="20"/>
        <v/>
      </c>
      <c r="N84" s="242" t="str">
        <f>IF('Submission Template'!$AV$36=1,IF(AND('Submission Template'!O78="yes",'Submission Template'!BO78&lt;&gt;""),IF(AND('Submission Template'!$P$15="yes",$L84&gt;1),ROUND(AVERAGE(BJ$41:BJ84),2),ROUND(AVERAGE(BJ$40:BJ84),2)),""),"")</f>
        <v/>
      </c>
      <c r="O84" s="242" t="str">
        <f>IF('Submission Template'!$AV$36=1,IF($AF84&gt;1,IF(AND('Submission Template'!O78&lt;&gt;"no",'Submission Template'!BO78&lt;&gt;""),IF(AND('Submission Template'!$P$15="yes",$L84&gt;1),STDEV(BJ$41:BJ84),STDEV(BJ$40:BJ84)),""),""),"")</f>
        <v/>
      </c>
      <c r="P84" s="242" t="str">
        <f>IF('Submission Template'!$AV$36=1,IF('Submission Template'!BO78&lt;&gt;"",Q83,""),"")</f>
        <v/>
      </c>
      <c r="Q84" s="242" t="str">
        <f>IF(AND('Submission Template'!$AV$36=1,'Submission Template'!$C78&lt;&gt;""),IF(OR($AF84=1,$AF84=0),0,IF('Submission Template'!$C78="initial",$Q83,IF('Submission Template'!O78="yes",MAX(($P84+'Submission Template'!BO78-('Submission Template'!K$26+0.25*$O84)),0),$Q83))),"")</f>
        <v/>
      </c>
      <c r="R84" s="242" t="str">
        <f t="shared" si="21"/>
        <v/>
      </c>
      <c r="S84" s="244" t="str">
        <f t="shared" si="22"/>
        <v/>
      </c>
      <c r="T84" s="244" t="str">
        <f t="shared" si="23"/>
        <v/>
      </c>
      <c r="U84" s="245" t="str">
        <f>IF(Q84&lt;&gt;"",IF($BD84=1,IF(AND(T84&lt;&gt;1,S84=1,N84&lt;='Submission Template'!K$26),1,0),U83),"")</f>
        <v/>
      </c>
      <c r="V84" s="235"/>
      <c r="W84" s="246" t="str">
        <f>IF(AND(OR('Submission Template'!BE78="yes",'Submission Template'!O78="yes"),'Submission Template'!AB78="yes"),"Test cannot be invalid AND included in CumSum",IF(OR(AND($Q84&gt;$R84,$N84&lt;&gt;""),AND($G84&gt;H84,$D84&lt;&gt;"")),"Warning:  CumSum statistic exceeds the Action Limit.",""))</f>
        <v/>
      </c>
      <c r="X84" s="233"/>
      <c r="Y84" s="233"/>
      <c r="Z84" s="233"/>
      <c r="AA84" s="234"/>
      <c r="AB84" s="9"/>
      <c r="AC84" s="5"/>
      <c r="AD84" s="5"/>
      <c r="AE84" s="164" t="str">
        <f t="shared" si="28"/>
        <v/>
      </c>
      <c r="AF84" s="208" t="str">
        <f t="shared" si="29"/>
        <v/>
      </c>
      <c r="AG84" s="164"/>
      <c r="AH84" s="208" t="str">
        <f t="shared" si="14"/>
        <v/>
      </c>
      <c r="AI84" s="165" t="str">
        <f t="shared" si="15"/>
        <v/>
      </c>
      <c r="AJ84" s="20"/>
      <c r="AK84" s="275">
        <f>IF(AND('Submission Template'!BQ78&lt;&gt;"",'Submission Template'!BR78&lt;&gt;"",'Submission Template'!P$26&lt;&gt;"",'Submission Template'!T78&lt;&gt;"",'Submission Template'!Y78&lt;&gt;"",$AQ$31="yes"),1,0)</f>
        <v>0</v>
      </c>
      <c r="AL84" s="190">
        <f>IF(AND('Submission Template'!BO78&lt;&gt;"",'Submission Template'!K$26&lt;&gt;"",'Submission Template'!O78&lt;&gt;""),1,0)</f>
        <v>0</v>
      </c>
      <c r="AM84" s="190"/>
      <c r="AN84" s="190"/>
      <c r="AO84" s="191"/>
      <c r="AP84" s="22"/>
      <c r="AQ84" s="196" t="str">
        <f t="shared" si="24"/>
        <v/>
      </c>
      <c r="AR84" s="189" t="str">
        <f t="shared" si="25"/>
        <v/>
      </c>
      <c r="AS84" s="189"/>
      <c r="AT84" s="190" t="str">
        <f t="shared" si="26"/>
        <v/>
      </c>
      <c r="AU84" s="191" t="str">
        <f t="shared" si="27"/>
        <v/>
      </c>
      <c r="AV84" s="22"/>
      <c r="AW84" s="189" t="str">
        <f>IF(AND($AQ$31="Yes",'Submission Template'!$C78&lt;&gt;""),IF(AND('Submission Template'!BQ78&lt;&gt;"",'Submission Template'!BR78&lt;&gt;""),IF(AND('Submission Template'!T78="yes",'Submission Template'!Y78="yes"),AW83+1,AW83),AW83),"")</f>
        <v/>
      </c>
      <c r="AX84" s="190" t="str">
        <f>IF('Submission Template'!$C78&lt;&gt;"",IF('Submission Template'!BO78&lt;&gt;"",IF('Submission Template'!O78="yes",AX83+1,AX83),AX83),"")</f>
        <v/>
      </c>
      <c r="AY84" s="190"/>
      <c r="AZ84" s="190" t="str">
        <f>IF('Submission Template'!$C78&lt;&gt;"",IF('Submission Template'!BQ78&lt;&gt;"",IF('Submission Template'!T78="yes",AZ83+1,AZ83),AZ83),"")</f>
        <v/>
      </c>
      <c r="BA84" s="191" t="str">
        <f>IF('Submission Template'!$C78&lt;&gt;"",IF('Submission Template'!BR78&lt;&gt;"",IF('Submission Template'!Y78="yes",BA83+1,BA83),BA83),"")</f>
        <v/>
      </c>
      <c r="BB84" s="22"/>
      <c r="BC84" s="189" t="str">
        <f>IF(AND($AQ$31="Yes",'Submission Template'!BQ78&lt;&gt;"",'Submission Template'!BR78&lt;&gt;""),IF(AND('Submission Template'!T78="yes",'Submission Template'!Y78="yes"),1,0),"")</f>
        <v/>
      </c>
      <c r="BD84" s="190" t="str">
        <f>IF('Submission Template'!BO78&lt;&gt;"",IF('Submission Template'!O78="yes",1,0),"")</f>
        <v/>
      </c>
      <c r="BE84" s="190"/>
      <c r="BF84" s="190" t="str">
        <f>IF('Submission Template'!BQ78&lt;&gt;"",IF('Submission Template'!T78="yes",1,0),"")</f>
        <v/>
      </c>
      <c r="BG84" s="191" t="str">
        <f>IF('Submission Template'!BR78&lt;&gt;"",IF('Submission Template'!Y78="yes",1,0),"")</f>
        <v/>
      </c>
      <c r="BH84" s="22"/>
      <c r="BI84" s="189" t="str">
        <f>IF(AND($AQ$31="Yes",'Submission Template'!T78="yes",'Submission Template'!Y78="yes",'Submission Template'!BQ78&lt;&gt;"",'Submission Template'!BR78&lt;&gt;""),'Submission Template'!BQ78+'Submission Template'!BR78,"")</f>
        <v/>
      </c>
      <c r="BJ84" s="190" t="str">
        <f>IF(AND('Submission Template'!O78="yes",'Submission Template'!BO78&lt;&gt;""),'Submission Template'!BO78,"")</f>
        <v/>
      </c>
      <c r="BK84" s="190"/>
      <c r="BL84" s="190" t="str">
        <f>IF(AND('Submission Template'!T78="yes",'Submission Template'!BQ78&lt;&gt;""),'Submission Template'!BQ78,"")</f>
        <v/>
      </c>
      <c r="BM84" s="191" t="str">
        <f>IF(AND('Submission Template'!Y78="yes",'Submission Template'!BR78&lt;&gt;""),'Submission Template'!BR78,"")</f>
        <v/>
      </c>
      <c r="BN84" s="22"/>
      <c r="BO84" s="22"/>
      <c r="BP84" s="22"/>
      <c r="BQ84" s="24"/>
      <c r="BR84" s="22"/>
      <c r="BS84" s="35" t="str">
        <f>IF('Submission Template'!$AU$36=1,IF(AND('Submission Template'!T78="yes",'Submission Template'!Y78="yes",$AE84&gt;1,'Submission Template'!BQ78&lt;&gt;"",'Submission Template'!BR78&lt;&gt;""),IF($D84&lt;&gt;'Submission Template'!P$29,ROUND((($AQ84*$E84)/($D84-'Submission Template'!P$29))^2+1,1),31),""),"")</f>
        <v/>
      </c>
      <c r="BT84" s="35" t="str">
        <f>IF('Submission Template'!$AV$36=1,IF(AND('Submission Template'!O78="yes",$AF84&gt;1,'Submission Template'!BO78&lt;&gt;""),IF($N84&lt;&gt;'Submission Template'!K$26,ROUND((($AR84*$O84)/($N84-'Submission Template'!K$26))^2+1,1),31),""),"")</f>
        <v/>
      </c>
      <c r="BU84" s="35"/>
      <c r="BV84" s="35"/>
      <c r="BW84" s="35"/>
      <c r="BX84" s="48">
        <f t="shared" si="10"/>
        <v>5</v>
      </c>
      <c r="BY84" s="5"/>
      <c r="BZ84" s="5"/>
      <c r="CA84" s="5"/>
      <c r="CB84" s="172">
        <f>IF(AND('Submission Template'!C78="final",'Submission Template'!AB78="yes"),1,0)</f>
        <v>0</v>
      </c>
      <c r="CC84" s="172" t="str">
        <f>IF(AND('Submission Template'!$C78="final",'Submission Template'!$T78="yes",'Submission Template'!$Y78="yes",'Submission Template'!$AB78&lt;&gt;"yes"),$D84,$CC83)</f>
        <v/>
      </c>
      <c r="CD84" s="172" t="str">
        <f>IF(AND('Submission Template'!$C78="final",'Submission Template'!$T78="yes",'Submission Template'!$Y78="yes",'Submission Template'!$AB78&lt;&gt;"yes"),$C84,$CD83)</f>
        <v/>
      </c>
      <c r="CE84" s="172" t="str">
        <f>IF(AND('Submission Template'!$C78="final",'Submission Template'!$O78="yes",'Submission Template'!$AB78&lt;&gt;"yes"),$N84,$CE83)</f>
        <v/>
      </c>
      <c r="CF84" s="172" t="str">
        <f>IF(AND('Submission Template'!$C78="final",'Submission Template'!$O78="yes",'Submission Template'!$AB78&lt;&gt;"yes"),$M84,$CF83)</f>
        <v/>
      </c>
      <c r="CG84" s="164"/>
      <c r="CH84" s="165"/>
      <c r="CI84" s="164"/>
      <c r="CJ84" s="208"/>
      <c r="CK84" s="217"/>
      <c r="CL84" s="218"/>
      <c r="CV84" s="5"/>
      <c r="CW84" s="5"/>
    </row>
    <row r="85" spans="1:101" ht="15" x14ac:dyDescent="0.25">
      <c r="A85" s="9"/>
      <c r="B85" s="240" t="str">
        <f>IF('Submission Template'!$AU$36=1,$AW85,"")</f>
        <v/>
      </c>
      <c r="C85" s="241" t="str">
        <f t="shared" si="19"/>
        <v/>
      </c>
      <c r="D85" s="242" t="str">
        <f>IF('Submission Template'!$AU$36=1,IF(AND('Submission Template'!T79="yes",'Submission Template'!Y79="yes",'Submission Template'!BQ79&lt;&gt;"",'Submission Template'!BR79&lt;&gt;""),IF(AND('Submission Template'!$P$15="yes",$B85&gt;1),ROUND(AVERAGE(BI$41:BI85),2),ROUND(AVERAGE(BI$40:BI85),2)),""),"")</f>
        <v/>
      </c>
      <c r="E85" s="247" t="str">
        <f>IF('Submission Template'!$AU$36=1,IF($AE85&gt;1,IF(AND('Submission Template'!T79&lt;&gt;"no",'Submission Template'!Y79&lt;&gt;"no",'Submission Template'!BQ79&lt;&gt;"",'Submission Template'!BR79&lt;&gt;""), IF(AND('Submission Template'!$P$15="yes",$B85&gt;1), STDEV(BI$41:BI85),STDEV(BI$40:BI85)),""),""),"")</f>
        <v/>
      </c>
      <c r="F85" s="242" t="str">
        <f>IF('Submission Template'!$AU$36=1,IF(AND('Submission Template'!BQ79&lt;&gt;"",'Submission Template'!BR79&lt;&gt;""),G84,""),"")</f>
        <v/>
      </c>
      <c r="G85" s="242" t="str">
        <f>IF(AND('Submission Template'!$AU$36=1,'Submission Template'!$C79&lt;&gt;""),IF(OR($AE85=1,$AE85=0),0,IF('Submission Template'!$C79="initial",$G84,IF(AND('Submission Template'!T79="yes",'Submission Template'!Y79="yes"),MAX(($F85+BI85-('Submission Template'!$P$26+0.25*$E85)),0),$G84))),"")</f>
        <v/>
      </c>
      <c r="H85" s="242" t="str">
        <f t="shared" si="16"/>
        <v/>
      </c>
      <c r="I85" s="244" t="str">
        <f t="shared" si="17"/>
        <v/>
      </c>
      <c r="J85" s="244" t="str">
        <f t="shared" si="18"/>
        <v/>
      </c>
      <c r="K85" s="245" t="str">
        <f>IF(G85&lt;&gt;"",IF($BC85=1,IF(AND(J85&lt;&gt;1,I85=1,D85&lt;='Submission Template'!$P$26),1,0),K84),"")</f>
        <v/>
      </c>
      <c r="L85" s="240" t="str">
        <f>IF('Submission Template'!$AV$36=1,$AX85,"")</f>
        <v/>
      </c>
      <c r="M85" s="241" t="str">
        <f t="shared" si="20"/>
        <v/>
      </c>
      <c r="N85" s="242" t="str">
        <f>IF('Submission Template'!$AV$36=1,IF(AND('Submission Template'!O79="yes",'Submission Template'!BO79&lt;&gt;""),IF(AND('Submission Template'!$P$15="yes",$L85&gt;1),ROUND(AVERAGE(BJ$41:BJ85),2),ROUND(AVERAGE(BJ$40:BJ85),2)),""),"")</f>
        <v/>
      </c>
      <c r="O85" s="242" t="str">
        <f>IF('Submission Template'!$AV$36=1,IF($AF85&gt;1,IF(AND('Submission Template'!O79&lt;&gt;"no",'Submission Template'!BO79&lt;&gt;""),IF(AND('Submission Template'!$P$15="yes",$L85&gt;1),STDEV(BJ$41:BJ85),STDEV(BJ$40:BJ85)),""),""),"")</f>
        <v/>
      </c>
      <c r="P85" s="242" t="str">
        <f>IF('Submission Template'!$AV$36=1,IF('Submission Template'!BO79&lt;&gt;"",Q84,""),"")</f>
        <v/>
      </c>
      <c r="Q85" s="242" t="str">
        <f>IF(AND('Submission Template'!$AV$36=1,'Submission Template'!$C79&lt;&gt;""),IF(OR($AF85=1,$AF85=0),0,IF('Submission Template'!$C79="initial",$Q84,IF('Submission Template'!O79="yes",MAX(($P85+'Submission Template'!BO79-('Submission Template'!K$26+0.25*$O85)),0),$Q84))),"")</f>
        <v/>
      </c>
      <c r="R85" s="242" t="str">
        <f t="shared" si="21"/>
        <v/>
      </c>
      <c r="S85" s="244" t="str">
        <f t="shared" si="22"/>
        <v/>
      </c>
      <c r="T85" s="244" t="str">
        <f t="shared" si="23"/>
        <v/>
      </c>
      <c r="U85" s="245" t="str">
        <f>IF(Q85&lt;&gt;"",IF($BD85=1,IF(AND(T85&lt;&gt;1,S85=1,N85&lt;='Submission Template'!K$26),1,0),U84),"")</f>
        <v/>
      </c>
      <c r="V85" s="235"/>
      <c r="W85" s="246" t="str">
        <f>IF(AND(OR('Submission Template'!BE79="yes",'Submission Template'!O79="yes"),'Submission Template'!AB79="yes"),"Test cannot be invalid AND included in CumSum",IF(OR(AND($Q85&gt;$R85,$N85&lt;&gt;""),AND($G85&gt;H85,$D85&lt;&gt;"")),"Warning:  CumSum statistic exceeds the Action Limit.",""))</f>
        <v/>
      </c>
      <c r="X85" s="233"/>
      <c r="Y85" s="233"/>
      <c r="Z85" s="233"/>
      <c r="AA85" s="234"/>
      <c r="AB85" s="9"/>
      <c r="AC85" s="5"/>
      <c r="AD85" s="5"/>
      <c r="AE85" s="164" t="str">
        <f t="shared" si="28"/>
        <v/>
      </c>
      <c r="AF85" s="208" t="str">
        <f t="shared" si="29"/>
        <v/>
      </c>
      <c r="AG85" s="164"/>
      <c r="AH85" s="208" t="str">
        <f t="shared" si="14"/>
        <v/>
      </c>
      <c r="AI85" s="165" t="str">
        <f t="shared" si="15"/>
        <v/>
      </c>
      <c r="AJ85" s="20"/>
      <c r="AK85" s="275">
        <f>IF(AND('Submission Template'!BQ79&lt;&gt;"",'Submission Template'!BR79&lt;&gt;"",'Submission Template'!P$26&lt;&gt;"",'Submission Template'!T79&lt;&gt;"",'Submission Template'!Y79&lt;&gt;"",$AQ$31="yes"),1,0)</f>
        <v>0</v>
      </c>
      <c r="AL85" s="190">
        <f>IF(AND('Submission Template'!BO79&lt;&gt;"",'Submission Template'!K$26&lt;&gt;"",'Submission Template'!O79&lt;&gt;""),1,0)</f>
        <v>0</v>
      </c>
      <c r="AM85" s="190"/>
      <c r="AN85" s="190"/>
      <c r="AO85" s="191"/>
      <c r="AP85" s="22"/>
      <c r="AQ85" s="196" t="str">
        <f t="shared" si="24"/>
        <v/>
      </c>
      <c r="AR85" s="189" t="str">
        <f t="shared" si="25"/>
        <v/>
      </c>
      <c r="AS85" s="189"/>
      <c r="AT85" s="190" t="str">
        <f t="shared" si="26"/>
        <v/>
      </c>
      <c r="AU85" s="191" t="str">
        <f t="shared" si="27"/>
        <v/>
      </c>
      <c r="AV85" s="22"/>
      <c r="AW85" s="189" t="str">
        <f>IF(AND($AQ$31="Yes",'Submission Template'!$C79&lt;&gt;""),IF(AND('Submission Template'!BQ79&lt;&gt;"",'Submission Template'!BR79&lt;&gt;""),IF(AND('Submission Template'!T79="yes",'Submission Template'!Y79="yes"),AW84+1,AW84),AW84),"")</f>
        <v/>
      </c>
      <c r="AX85" s="190" t="str">
        <f>IF('Submission Template'!$C79&lt;&gt;"",IF('Submission Template'!BO79&lt;&gt;"",IF('Submission Template'!O79="yes",AX84+1,AX84),AX84),"")</f>
        <v/>
      </c>
      <c r="AY85" s="190"/>
      <c r="AZ85" s="190" t="str">
        <f>IF('Submission Template'!$C79&lt;&gt;"",IF('Submission Template'!BQ79&lt;&gt;"",IF('Submission Template'!T79="yes",AZ84+1,AZ84),AZ84),"")</f>
        <v/>
      </c>
      <c r="BA85" s="191" t="str">
        <f>IF('Submission Template'!$C79&lt;&gt;"",IF('Submission Template'!BR79&lt;&gt;"",IF('Submission Template'!Y79="yes",BA84+1,BA84),BA84),"")</f>
        <v/>
      </c>
      <c r="BB85" s="22"/>
      <c r="BC85" s="189" t="str">
        <f>IF(AND($AQ$31="Yes",'Submission Template'!BQ79&lt;&gt;"",'Submission Template'!BR79&lt;&gt;""),IF(AND('Submission Template'!T79="yes",'Submission Template'!Y79="yes"),1,0),"")</f>
        <v/>
      </c>
      <c r="BD85" s="190" t="str">
        <f>IF('Submission Template'!BO79&lt;&gt;"",IF('Submission Template'!O79="yes",1,0),"")</f>
        <v/>
      </c>
      <c r="BE85" s="190"/>
      <c r="BF85" s="190" t="str">
        <f>IF('Submission Template'!BQ79&lt;&gt;"",IF('Submission Template'!T79="yes",1,0),"")</f>
        <v/>
      </c>
      <c r="BG85" s="191" t="str">
        <f>IF('Submission Template'!BR79&lt;&gt;"",IF('Submission Template'!Y79="yes",1,0),"")</f>
        <v/>
      </c>
      <c r="BH85" s="22"/>
      <c r="BI85" s="189" t="str">
        <f>IF(AND($AQ$31="Yes",'Submission Template'!T79="yes",'Submission Template'!Y79="yes",'Submission Template'!BQ79&lt;&gt;"",'Submission Template'!BR79&lt;&gt;""),'Submission Template'!BQ79+'Submission Template'!BR79,"")</f>
        <v/>
      </c>
      <c r="BJ85" s="190" t="str">
        <f>IF(AND('Submission Template'!O79="yes",'Submission Template'!BO79&lt;&gt;""),'Submission Template'!BO79,"")</f>
        <v/>
      </c>
      <c r="BK85" s="190"/>
      <c r="BL85" s="190" t="str">
        <f>IF(AND('Submission Template'!T79="yes",'Submission Template'!BQ79&lt;&gt;""),'Submission Template'!BQ79,"")</f>
        <v/>
      </c>
      <c r="BM85" s="191" t="str">
        <f>IF(AND('Submission Template'!Y79="yes",'Submission Template'!BR79&lt;&gt;""),'Submission Template'!BR79,"")</f>
        <v/>
      </c>
      <c r="BN85" s="22"/>
      <c r="BO85" s="22"/>
      <c r="BP85" s="22"/>
      <c r="BQ85" s="24"/>
      <c r="BR85" s="22"/>
      <c r="BS85" s="35" t="str">
        <f>IF('Submission Template'!$AU$36=1,IF(AND('Submission Template'!T79="yes",'Submission Template'!Y79="yes",$AE85&gt;1,'Submission Template'!BQ79&lt;&gt;"",'Submission Template'!BR79&lt;&gt;""),IF($D85&lt;&gt;'Submission Template'!P$29,ROUND((($AQ85*$E85)/($D85-'Submission Template'!P$29))^2+1,1),31),""),"")</f>
        <v/>
      </c>
      <c r="BT85" s="35" t="str">
        <f>IF('Submission Template'!$AV$36=1,IF(AND('Submission Template'!O79="yes",$AF85&gt;1,'Submission Template'!BO79&lt;&gt;""),IF($N85&lt;&gt;'Submission Template'!K$26,ROUND((($AR85*$O85)/($N85-'Submission Template'!K$26))^2+1,1),31),""),"")</f>
        <v/>
      </c>
      <c r="BU85" s="35"/>
      <c r="BV85" s="35"/>
      <c r="BW85" s="35"/>
      <c r="BX85" s="48">
        <f t="shared" si="10"/>
        <v>5</v>
      </c>
      <c r="BY85" s="5"/>
      <c r="BZ85" s="5"/>
      <c r="CA85" s="5"/>
      <c r="CB85" s="172">
        <f>IF(AND('Submission Template'!C79="final",'Submission Template'!AB79="yes"),1,0)</f>
        <v>0</v>
      </c>
      <c r="CC85" s="172" t="str">
        <f>IF(AND('Submission Template'!$C79="final",'Submission Template'!$T79="yes",'Submission Template'!$Y79="yes",'Submission Template'!$AB79&lt;&gt;"yes"),$D85,$CC84)</f>
        <v/>
      </c>
      <c r="CD85" s="172" t="str">
        <f>IF(AND('Submission Template'!$C79="final",'Submission Template'!$T79="yes",'Submission Template'!$Y79="yes",'Submission Template'!$AB79&lt;&gt;"yes"),$C85,$CD84)</f>
        <v/>
      </c>
      <c r="CE85" s="172" t="str">
        <f>IF(AND('Submission Template'!$C79="final",'Submission Template'!$O79="yes",'Submission Template'!$AB79&lt;&gt;"yes"),$N85,$CE84)</f>
        <v/>
      </c>
      <c r="CF85" s="172" t="str">
        <f>IF(AND('Submission Template'!$C79="final",'Submission Template'!$O79="yes",'Submission Template'!$AB79&lt;&gt;"yes"),$M85,$CF84)</f>
        <v/>
      </c>
      <c r="CG85" s="164"/>
      <c r="CH85" s="165"/>
      <c r="CI85" s="164"/>
      <c r="CJ85" s="208"/>
      <c r="CK85" s="217"/>
      <c r="CL85" s="218"/>
      <c r="CV85" s="5"/>
      <c r="CW85" s="5"/>
    </row>
    <row r="86" spans="1:101" ht="15" x14ac:dyDescent="0.25">
      <c r="A86" s="9"/>
      <c r="B86" s="240" t="str">
        <f>IF('Submission Template'!$AU$36=1,$AW86,"")</f>
        <v/>
      </c>
      <c r="C86" s="241" t="str">
        <f t="shared" si="19"/>
        <v/>
      </c>
      <c r="D86" s="242" t="str">
        <f>IF('Submission Template'!$AU$36=1,IF(AND('Submission Template'!T80="yes",'Submission Template'!Y80="yes",'Submission Template'!BQ80&lt;&gt;"",'Submission Template'!BR80&lt;&gt;""),IF(AND('Submission Template'!$P$15="yes",$B86&gt;1),ROUND(AVERAGE(BI$41:BI86),2),ROUND(AVERAGE(BI$40:BI86),2)),""),"")</f>
        <v/>
      </c>
      <c r="E86" s="247" t="str">
        <f>IF('Submission Template'!$AU$36=1,IF($AE86&gt;1,IF(AND('Submission Template'!T80&lt;&gt;"no",'Submission Template'!Y80&lt;&gt;"no",'Submission Template'!BQ80&lt;&gt;"",'Submission Template'!BR80&lt;&gt;""), IF(AND('Submission Template'!$P$15="yes",$B86&gt;1), STDEV(BI$41:BI86),STDEV(BI$40:BI86)),""),""),"")</f>
        <v/>
      </c>
      <c r="F86" s="242" t="str">
        <f>IF('Submission Template'!$AU$36=1,IF(AND('Submission Template'!BQ80&lt;&gt;"",'Submission Template'!BR80&lt;&gt;""),G85,""),"")</f>
        <v/>
      </c>
      <c r="G86" s="242" t="str">
        <f>IF(AND('Submission Template'!$AU$36=1,'Submission Template'!$C80&lt;&gt;""),IF(OR($AE86=1,$AE86=0),0,IF('Submission Template'!$C80="initial",$G85,IF(AND('Submission Template'!T80="yes",'Submission Template'!Y80="yes"),MAX(($F86+BI86-('Submission Template'!$P$26+0.25*$E86)),0),$G85))),"")</f>
        <v/>
      </c>
      <c r="H86" s="242" t="str">
        <f t="shared" si="16"/>
        <v/>
      </c>
      <c r="I86" s="244" t="str">
        <f t="shared" si="17"/>
        <v/>
      </c>
      <c r="J86" s="244" t="str">
        <f t="shared" si="18"/>
        <v/>
      </c>
      <c r="K86" s="245" t="str">
        <f>IF(G86&lt;&gt;"",IF($BC86=1,IF(AND(J86&lt;&gt;1,I86=1,D86&lt;='Submission Template'!$P$26),1,0),K85),"")</f>
        <v/>
      </c>
      <c r="L86" s="240" t="str">
        <f>IF('Submission Template'!$AV$36=1,$AX86,"")</f>
        <v/>
      </c>
      <c r="M86" s="241" t="str">
        <f t="shared" si="20"/>
        <v/>
      </c>
      <c r="N86" s="242" t="str">
        <f>IF('Submission Template'!$AV$36=1,IF(AND('Submission Template'!O80="yes",'Submission Template'!BO80&lt;&gt;""),IF(AND('Submission Template'!$P$15="yes",$L86&gt;1),ROUND(AVERAGE(BJ$41:BJ86),2),ROUND(AVERAGE(BJ$40:BJ86),2)),""),"")</f>
        <v/>
      </c>
      <c r="O86" s="242" t="str">
        <f>IF('Submission Template'!$AV$36=1,IF($AF86&gt;1,IF(AND('Submission Template'!O80&lt;&gt;"no",'Submission Template'!BO80&lt;&gt;""),IF(AND('Submission Template'!$P$15="yes",$L86&gt;1),STDEV(BJ$41:BJ86),STDEV(BJ$40:BJ86)),""),""),"")</f>
        <v/>
      </c>
      <c r="P86" s="242" t="str">
        <f>IF('Submission Template'!$AV$36=1,IF('Submission Template'!BO80&lt;&gt;"",Q85,""),"")</f>
        <v/>
      </c>
      <c r="Q86" s="242" t="str">
        <f>IF(AND('Submission Template'!$AV$36=1,'Submission Template'!$C80&lt;&gt;""),IF(OR($AF86=1,$AF86=0),0,IF('Submission Template'!$C80="initial",$Q85,IF('Submission Template'!O80="yes",MAX(($P86+'Submission Template'!BO80-('Submission Template'!K$26+0.25*$O86)),0),$Q85))),"")</f>
        <v/>
      </c>
      <c r="R86" s="242" t="str">
        <f t="shared" si="21"/>
        <v/>
      </c>
      <c r="S86" s="244" t="str">
        <f t="shared" si="22"/>
        <v/>
      </c>
      <c r="T86" s="244" t="str">
        <f t="shared" si="23"/>
        <v/>
      </c>
      <c r="U86" s="245" t="str">
        <f>IF(Q86&lt;&gt;"",IF($BD86=1,IF(AND(T86&lt;&gt;1,S86=1,N86&lt;='Submission Template'!K$26),1,0),U85),"")</f>
        <v/>
      </c>
      <c r="V86" s="235"/>
      <c r="W86" s="246" t="str">
        <f>IF(AND(OR('Submission Template'!BE80="yes",'Submission Template'!O80="yes"),'Submission Template'!AB80="yes"),"Test cannot be invalid AND included in CumSum",IF(OR(AND($Q86&gt;$R86,$N86&lt;&gt;""),AND($G86&gt;H86,$D86&lt;&gt;"")),"Warning:  CumSum statistic exceeds the Action Limit.",""))</f>
        <v/>
      </c>
      <c r="X86" s="233"/>
      <c r="Y86" s="233"/>
      <c r="Z86" s="233"/>
      <c r="AA86" s="234"/>
      <c r="AB86" s="9"/>
      <c r="AC86" s="5"/>
      <c r="AD86" s="5"/>
      <c r="AE86" s="164" t="str">
        <f t="shared" si="28"/>
        <v/>
      </c>
      <c r="AF86" s="208" t="str">
        <f t="shared" si="29"/>
        <v/>
      </c>
      <c r="AG86" s="164"/>
      <c r="AH86" s="208" t="str">
        <f t="shared" si="14"/>
        <v/>
      </c>
      <c r="AI86" s="165" t="str">
        <f t="shared" si="15"/>
        <v/>
      </c>
      <c r="AJ86" s="20"/>
      <c r="AK86" s="275">
        <f>IF(AND('Submission Template'!BQ80&lt;&gt;"",'Submission Template'!BR80&lt;&gt;"",'Submission Template'!P$26&lt;&gt;"",'Submission Template'!T80&lt;&gt;"",'Submission Template'!Y80&lt;&gt;"",$AQ$31="yes"),1,0)</f>
        <v>0</v>
      </c>
      <c r="AL86" s="190">
        <f>IF(AND('Submission Template'!BO80&lt;&gt;"",'Submission Template'!K$26&lt;&gt;"",'Submission Template'!O80&lt;&gt;""),1,0)</f>
        <v>0</v>
      </c>
      <c r="AM86" s="190"/>
      <c r="AN86" s="190"/>
      <c r="AO86" s="191"/>
      <c r="AP86" s="22"/>
      <c r="AQ86" s="196" t="str">
        <f t="shared" si="24"/>
        <v/>
      </c>
      <c r="AR86" s="189" t="str">
        <f t="shared" si="25"/>
        <v/>
      </c>
      <c r="AS86" s="189"/>
      <c r="AT86" s="190" t="str">
        <f t="shared" si="26"/>
        <v/>
      </c>
      <c r="AU86" s="191" t="str">
        <f t="shared" si="27"/>
        <v/>
      </c>
      <c r="AV86" s="22"/>
      <c r="AW86" s="189" t="str">
        <f>IF(AND($AQ$31="Yes",'Submission Template'!$C80&lt;&gt;""),IF(AND('Submission Template'!BQ80&lt;&gt;"",'Submission Template'!BR80&lt;&gt;""),IF(AND('Submission Template'!T80="yes",'Submission Template'!Y80="yes"),AW85+1,AW85),AW85),"")</f>
        <v/>
      </c>
      <c r="AX86" s="190" t="str">
        <f>IF('Submission Template'!$C80&lt;&gt;"",IF('Submission Template'!BO80&lt;&gt;"",IF('Submission Template'!O80="yes",AX85+1,AX85),AX85),"")</f>
        <v/>
      </c>
      <c r="AY86" s="190"/>
      <c r="AZ86" s="190" t="str">
        <f>IF('Submission Template'!$C80&lt;&gt;"",IF('Submission Template'!BQ80&lt;&gt;"",IF('Submission Template'!T80="yes",AZ85+1,AZ85),AZ85),"")</f>
        <v/>
      </c>
      <c r="BA86" s="191" t="str">
        <f>IF('Submission Template'!$C80&lt;&gt;"",IF('Submission Template'!BR80&lt;&gt;"",IF('Submission Template'!Y80="yes",BA85+1,BA85),BA85),"")</f>
        <v/>
      </c>
      <c r="BB86" s="22"/>
      <c r="BC86" s="189" t="str">
        <f>IF(AND($AQ$31="Yes",'Submission Template'!BQ80&lt;&gt;"",'Submission Template'!BR80&lt;&gt;""),IF(AND('Submission Template'!T80="yes",'Submission Template'!Y80="yes"),1,0),"")</f>
        <v/>
      </c>
      <c r="BD86" s="190" t="str">
        <f>IF('Submission Template'!BO80&lt;&gt;"",IF('Submission Template'!O80="yes",1,0),"")</f>
        <v/>
      </c>
      <c r="BE86" s="190"/>
      <c r="BF86" s="190" t="str">
        <f>IF('Submission Template'!BQ80&lt;&gt;"",IF('Submission Template'!T80="yes",1,0),"")</f>
        <v/>
      </c>
      <c r="BG86" s="191" t="str">
        <f>IF('Submission Template'!BR80&lt;&gt;"",IF('Submission Template'!Y80="yes",1,0),"")</f>
        <v/>
      </c>
      <c r="BH86" s="22"/>
      <c r="BI86" s="189" t="str">
        <f>IF(AND($AQ$31="Yes",'Submission Template'!T80="yes",'Submission Template'!Y80="yes",'Submission Template'!BQ80&lt;&gt;"",'Submission Template'!BR80&lt;&gt;""),'Submission Template'!BQ80+'Submission Template'!BR80,"")</f>
        <v/>
      </c>
      <c r="BJ86" s="190" t="str">
        <f>IF(AND('Submission Template'!O80="yes",'Submission Template'!BO80&lt;&gt;""),'Submission Template'!BO80,"")</f>
        <v/>
      </c>
      <c r="BK86" s="190"/>
      <c r="BL86" s="190" t="str">
        <f>IF(AND('Submission Template'!T80="yes",'Submission Template'!BQ80&lt;&gt;""),'Submission Template'!BQ80,"")</f>
        <v/>
      </c>
      <c r="BM86" s="191" t="str">
        <f>IF(AND('Submission Template'!Y80="yes",'Submission Template'!BR80&lt;&gt;""),'Submission Template'!BR80,"")</f>
        <v/>
      </c>
      <c r="BN86" s="22"/>
      <c r="BO86" s="22"/>
      <c r="BP86" s="22"/>
      <c r="BQ86" s="24"/>
      <c r="BR86" s="22"/>
      <c r="BS86" s="35" t="str">
        <f>IF('Submission Template'!$AU$36=1,IF(AND('Submission Template'!T80="yes",'Submission Template'!Y80="yes",$AE86&gt;1,'Submission Template'!BQ80&lt;&gt;"",'Submission Template'!BR80&lt;&gt;""),IF($D86&lt;&gt;'Submission Template'!P$29,ROUND((($AQ86*$E86)/($D86-'Submission Template'!P$29))^2+1,1),31),""),"")</f>
        <v/>
      </c>
      <c r="BT86" s="35" t="str">
        <f>IF('Submission Template'!$AV$36=1,IF(AND('Submission Template'!O80="yes",$AF86&gt;1,'Submission Template'!BO80&lt;&gt;""),IF($N86&lt;&gt;'Submission Template'!K$26,ROUND((($AR86*$O86)/($N86-'Submission Template'!K$26))^2+1,1),31),""),"")</f>
        <v/>
      </c>
      <c r="BU86" s="35"/>
      <c r="BV86" s="35"/>
      <c r="BW86" s="35"/>
      <c r="BX86" s="48">
        <f t="shared" si="10"/>
        <v>5</v>
      </c>
      <c r="BY86" s="5"/>
      <c r="BZ86" s="5"/>
      <c r="CA86" s="5"/>
      <c r="CB86" s="172">
        <f>IF(AND('Submission Template'!C80="final",'Submission Template'!AB80="yes"),1,0)</f>
        <v>0</v>
      </c>
      <c r="CC86" s="172" t="str">
        <f>IF(AND('Submission Template'!$C80="final",'Submission Template'!$T80="yes",'Submission Template'!$Y80="yes",'Submission Template'!$AB80&lt;&gt;"yes"),$D86,$CC85)</f>
        <v/>
      </c>
      <c r="CD86" s="172" t="str">
        <f>IF(AND('Submission Template'!$C80="final",'Submission Template'!$T80="yes",'Submission Template'!$Y80="yes",'Submission Template'!$AB80&lt;&gt;"yes"),$C86,$CD85)</f>
        <v/>
      </c>
      <c r="CE86" s="172" t="str">
        <f>IF(AND('Submission Template'!$C80="final",'Submission Template'!$O80="yes",'Submission Template'!$AB80&lt;&gt;"yes"),$N86,$CE85)</f>
        <v/>
      </c>
      <c r="CF86" s="172" t="str">
        <f>IF(AND('Submission Template'!$C80="final",'Submission Template'!$O80="yes",'Submission Template'!$AB80&lt;&gt;"yes"),$M86,$CF85)</f>
        <v/>
      </c>
      <c r="CG86" s="164"/>
      <c r="CH86" s="165"/>
      <c r="CI86" s="164"/>
      <c r="CJ86" s="208"/>
      <c r="CK86" s="217"/>
      <c r="CL86" s="218"/>
      <c r="CV86" s="5"/>
      <c r="CW86" s="5"/>
    </row>
    <row r="87" spans="1:101" ht="15" x14ac:dyDescent="0.25">
      <c r="A87" s="9"/>
      <c r="B87" s="240" t="str">
        <f>IF('Submission Template'!$AU$36=1,$AW87,"")</f>
        <v/>
      </c>
      <c r="C87" s="241" t="str">
        <f t="shared" si="19"/>
        <v/>
      </c>
      <c r="D87" s="242" t="str">
        <f>IF('Submission Template'!$AU$36=1,IF(AND('Submission Template'!T81="yes",'Submission Template'!Y81="yes",'Submission Template'!BQ81&lt;&gt;"",'Submission Template'!BR81&lt;&gt;""),IF(AND('Submission Template'!$P$15="yes",$B87&gt;1),ROUND(AVERAGE(BI$41:BI87),2),ROUND(AVERAGE(BI$40:BI87),2)),""),"")</f>
        <v/>
      </c>
      <c r="E87" s="247" t="str">
        <f>IF('Submission Template'!$AU$36=1,IF($AE87&gt;1,IF(AND('Submission Template'!T81&lt;&gt;"no",'Submission Template'!Y81&lt;&gt;"no",'Submission Template'!BQ81&lt;&gt;"",'Submission Template'!BR81&lt;&gt;""), IF(AND('Submission Template'!$P$15="yes",$B87&gt;1), STDEV(BI$41:BI87),STDEV(BI$40:BI87)),""),""),"")</f>
        <v/>
      </c>
      <c r="F87" s="242" t="str">
        <f>IF('Submission Template'!$AU$36=1,IF(AND('Submission Template'!BQ81&lt;&gt;"",'Submission Template'!BR81&lt;&gt;""),G86,""),"")</f>
        <v/>
      </c>
      <c r="G87" s="242" t="str">
        <f>IF(AND('Submission Template'!$AU$36=1,'Submission Template'!$C81&lt;&gt;""),IF(OR($AE87=1,$AE87=0),0,IF('Submission Template'!$C81="initial",$G86,IF(AND('Submission Template'!T81="yes",'Submission Template'!Y81="yes"),MAX(($F87+BI87-('Submission Template'!$P$26+0.25*$E87)),0),$G86))),"")</f>
        <v/>
      </c>
      <c r="H87" s="242" t="str">
        <f t="shared" si="16"/>
        <v/>
      </c>
      <c r="I87" s="244" t="str">
        <f t="shared" si="17"/>
        <v/>
      </c>
      <c r="J87" s="244" t="str">
        <f t="shared" si="18"/>
        <v/>
      </c>
      <c r="K87" s="245" t="str">
        <f>IF(G87&lt;&gt;"",IF($BC87=1,IF(AND(J87&lt;&gt;1,I87=1,D87&lt;='Submission Template'!$P$26),1,0),K86),"")</f>
        <v/>
      </c>
      <c r="L87" s="240" t="str">
        <f>IF('Submission Template'!$AV$36=1,$AX87,"")</f>
        <v/>
      </c>
      <c r="M87" s="241" t="str">
        <f t="shared" si="20"/>
        <v/>
      </c>
      <c r="N87" s="242" t="str">
        <f>IF('Submission Template'!$AV$36=1,IF(AND('Submission Template'!O81="yes",'Submission Template'!BO81&lt;&gt;""),IF(AND('Submission Template'!$P$15="yes",$L87&gt;1),ROUND(AVERAGE(BJ$41:BJ87),2),ROUND(AVERAGE(BJ$40:BJ87),2)),""),"")</f>
        <v/>
      </c>
      <c r="O87" s="242" t="str">
        <f>IF('Submission Template'!$AV$36=1,IF($AF87&gt;1,IF(AND('Submission Template'!O81&lt;&gt;"no",'Submission Template'!BO81&lt;&gt;""),IF(AND('Submission Template'!$P$15="yes",$L87&gt;1),STDEV(BJ$41:BJ87),STDEV(BJ$40:BJ87)),""),""),"")</f>
        <v/>
      </c>
      <c r="P87" s="242" t="str">
        <f>IF('Submission Template'!$AV$36=1,IF('Submission Template'!BO81&lt;&gt;"",Q86,""),"")</f>
        <v/>
      </c>
      <c r="Q87" s="242" t="str">
        <f>IF(AND('Submission Template'!$AV$36=1,'Submission Template'!$C81&lt;&gt;""),IF(OR($AF87=1,$AF87=0),0,IF('Submission Template'!$C81="initial",$Q86,IF('Submission Template'!O81="yes",MAX(($P87+'Submission Template'!BO81-('Submission Template'!K$26+0.25*$O87)),0),$Q86))),"")</f>
        <v/>
      </c>
      <c r="R87" s="242" t="str">
        <f t="shared" si="21"/>
        <v/>
      </c>
      <c r="S87" s="244" t="str">
        <f t="shared" si="22"/>
        <v/>
      </c>
      <c r="T87" s="244" t="str">
        <f t="shared" si="23"/>
        <v/>
      </c>
      <c r="U87" s="245" t="str">
        <f>IF(Q87&lt;&gt;"",IF($BD87=1,IF(AND(T87&lt;&gt;1,S87=1,N87&lt;='Submission Template'!K$26),1,0),U86),"")</f>
        <v/>
      </c>
      <c r="V87" s="235"/>
      <c r="W87" s="246" t="str">
        <f>IF(AND(OR('Submission Template'!BE81="yes",'Submission Template'!O81="yes"),'Submission Template'!AB81="yes"),"Test cannot be invalid AND included in CumSum",IF(OR(AND($Q87&gt;$R87,$N87&lt;&gt;""),AND($G87&gt;H87,$D87&lt;&gt;"")),"Warning:  CumSum statistic exceeds the Action Limit.",""))</f>
        <v/>
      </c>
      <c r="X87" s="233"/>
      <c r="Y87" s="233"/>
      <c r="Z87" s="233"/>
      <c r="AA87" s="234"/>
      <c r="AB87" s="9"/>
      <c r="AC87" s="5"/>
      <c r="AD87" s="5"/>
      <c r="AE87" s="164" t="str">
        <f t="shared" si="28"/>
        <v/>
      </c>
      <c r="AF87" s="208" t="str">
        <f t="shared" si="29"/>
        <v/>
      </c>
      <c r="AG87" s="164"/>
      <c r="AH87" s="208" t="str">
        <f t="shared" si="14"/>
        <v/>
      </c>
      <c r="AI87" s="165" t="str">
        <f t="shared" si="15"/>
        <v/>
      </c>
      <c r="AJ87" s="20"/>
      <c r="AK87" s="275">
        <f>IF(AND('Submission Template'!BQ81&lt;&gt;"",'Submission Template'!BR81&lt;&gt;"",'Submission Template'!P$26&lt;&gt;"",'Submission Template'!T81&lt;&gt;"",'Submission Template'!Y81&lt;&gt;"",$AQ$31="yes"),1,0)</f>
        <v>0</v>
      </c>
      <c r="AL87" s="190">
        <f>IF(AND('Submission Template'!BO81&lt;&gt;"",'Submission Template'!K$26&lt;&gt;"",'Submission Template'!O81&lt;&gt;""),1,0)</f>
        <v>0</v>
      </c>
      <c r="AM87" s="190"/>
      <c r="AN87" s="190"/>
      <c r="AO87" s="191"/>
      <c r="AP87" s="22"/>
      <c r="AQ87" s="196" t="str">
        <f t="shared" si="24"/>
        <v/>
      </c>
      <c r="AR87" s="189" t="str">
        <f t="shared" si="25"/>
        <v/>
      </c>
      <c r="AS87" s="189"/>
      <c r="AT87" s="190" t="str">
        <f t="shared" si="26"/>
        <v/>
      </c>
      <c r="AU87" s="191" t="str">
        <f t="shared" si="27"/>
        <v/>
      </c>
      <c r="AV87" s="22"/>
      <c r="AW87" s="189" t="str">
        <f>IF(AND($AQ$31="Yes",'Submission Template'!$C81&lt;&gt;""),IF(AND('Submission Template'!BQ81&lt;&gt;"",'Submission Template'!BR81&lt;&gt;""),IF(AND('Submission Template'!T81="yes",'Submission Template'!Y81="yes"),AW86+1,AW86),AW86),"")</f>
        <v/>
      </c>
      <c r="AX87" s="190" t="str">
        <f>IF('Submission Template'!$C81&lt;&gt;"",IF('Submission Template'!BO81&lt;&gt;"",IF('Submission Template'!O81="yes",AX86+1,AX86),AX86),"")</f>
        <v/>
      </c>
      <c r="AY87" s="190"/>
      <c r="AZ87" s="190" t="str">
        <f>IF('Submission Template'!$C81&lt;&gt;"",IF('Submission Template'!BQ81&lt;&gt;"",IF('Submission Template'!T81="yes",AZ86+1,AZ86),AZ86),"")</f>
        <v/>
      </c>
      <c r="BA87" s="191" t="str">
        <f>IF('Submission Template'!$C81&lt;&gt;"",IF('Submission Template'!BR81&lt;&gt;"",IF('Submission Template'!Y81="yes",BA86+1,BA86),BA86),"")</f>
        <v/>
      </c>
      <c r="BB87" s="22"/>
      <c r="BC87" s="189" t="str">
        <f>IF(AND($AQ$31="Yes",'Submission Template'!BQ81&lt;&gt;"",'Submission Template'!BR81&lt;&gt;""),IF(AND('Submission Template'!T81="yes",'Submission Template'!Y81="yes"),1,0),"")</f>
        <v/>
      </c>
      <c r="BD87" s="190" t="str">
        <f>IF('Submission Template'!BO81&lt;&gt;"",IF('Submission Template'!O81="yes",1,0),"")</f>
        <v/>
      </c>
      <c r="BE87" s="190"/>
      <c r="BF87" s="190" t="str">
        <f>IF('Submission Template'!BQ81&lt;&gt;"",IF('Submission Template'!T81="yes",1,0),"")</f>
        <v/>
      </c>
      <c r="BG87" s="191" t="str">
        <f>IF('Submission Template'!BR81&lt;&gt;"",IF('Submission Template'!Y81="yes",1,0),"")</f>
        <v/>
      </c>
      <c r="BH87" s="22"/>
      <c r="BI87" s="189" t="str">
        <f>IF(AND($AQ$31="Yes",'Submission Template'!T81="yes",'Submission Template'!Y81="yes",'Submission Template'!BQ81&lt;&gt;"",'Submission Template'!BR81&lt;&gt;""),'Submission Template'!BQ81+'Submission Template'!BR81,"")</f>
        <v/>
      </c>
      <c r="BJ87" s="190" t="str">
        <f>IF(AND('Submission Template'!O81="yes",'Submission Template'!BO81&lt;&gt;""),'Submission Template'!BO81,"")</f>
        <v/>
      </c>
      <c r="BK87" s="190"/>
      <c r="BL87" s="190" t="str">
        <f>IF(AND('Submission Template'!T81="yes",'Submission Template'!BQ81&lt;&gt;""),'Submission Template'!BQ81,"")</f>
        <v/>
      </c>
      <c r="BM87" s="191" t="str">
        <f>IF(AND('Submission Template'!Y81="yes",'Submission Template'!BR81&lt;&gt;""),'Submission Template'!BR81,"")</f>
        <v/>
      </c>
      <c r="BN87" s="22"/>
      <c r="BO87" s="22"/>
      <c r="BP87" s="22"/>
      <c r="BQ87" s="24"/>
      <c r="BR87" s="22"/>
      <c r="BS87" s="35" t="str">
        <f>IF('Submission Template'!$AU$36=1,IF(AND('Submission Template'!T81="yes",'Submission Template'!Y81="yes",$AE87&gt;1,'Submission Template'!BQ81&lt;&gt;"",'Submission Template'!BR81&lt;&gt;""),IF($D87&lt;&gt;'Submission Template'!P$29,ROUND((($AQ87*$E87)/($D87-'Submission Template'!P$29))^2+1,1),31),""),"")</f>
        <v/>
      </c>
      <c r="BT87" s="35" t="str">
        <f>IF('Submission Template'!$AV$36=1,IF(AND('Submission Template'!O81="yes",$AF87&gt;1,'Submission Template'!BO81&lt;&gt;""),IF($N87&lt;&gt;'Submission Template'!K$26,ROUND((($AR87*$O87)/($N87-'Submission Template'!K$26))^2+1,1),31),""),"")</f>
        <v/>
      </c>
      <c r="BU87" s="35"/>
      <c r="BV87" s="35"/>
      <c r="BW87" s="35"/>
      <c r="BX87" s="48">
        <f t="shared" si="10"/>
        <v>5</v>
      </c>
      <c r="BY87" s="5"/>
      <c r="BZ87" s="5"/>
      <c r="CA87" s="5"/>
      <c r="CB87" s="172">
        <f>IF(AND('Submission Template'!C81="final",'Submission Template'!AB81="yes"),1,0)</f>
        <v>0</v>
      </c>
      <c r="CC87" s="172" t="str">
        <f>IF(AND('Submission Template'!$C81="final",'Submission Template'!$T81="yes",'Submission Template'!$Y81="yes",'Submission Template'!$AB81&lt;&gt;"yes"),$D87,$CC86)</f>
        <v/>
      </c>
      <c r="CD87" s="172" t="str">
        <f>IF(AND('Submission Template'!$C81="final",'Submission Template'!$T81="yes",'Submission Template'!$Y81="yes",'Submission Template'!$AB81&lt;&gt;"yes"),$C87,$CD86)</f>
        <v/>
      </c>
      <c r="CE87" s="172" t="str">
        <f>IF(AND('Submission Template'!$C81="final",'Submission Template'!$O81="yes",'Submission Template'!$AB81&lt;&gt;"yes"),$N87,$CE86)</f>
        <v/>
      </c>
      <c r="CF87" s="172" t="str">
        <f>IF(AND('Submission Template'!$C81="final",'Submission Template'!$O81="yes",'Submission Template'!$AB81&lt;&gt;"yes"),$M87,$CF86)</f>
        <v/>
      </c>
      <c r="CG87" s="164"/>
      <c r="CH87" s="165"/>
      <c r="CI87" s="164"/>
      <c r="CJ87" s="208"/>
      <c r="CK87" s="217"/>
      <c r="CL87" s="218"/>
      <c r="CV87" s="5"/>
      <c r="CW87" s="5"/>
    </row>
    <row r="88" spans="1:101" ht="15" x14ac:dyDescent="0.25">
      <c r="A88" s="9"/>
      <c r="B88" s="240" t="str">
        <f>IF('Submission Template'!$AU$36=1,$AW88,"")</f>
        <v/>
      </c>
      <c r="C88" s="241" t="str">
        <f t="shared" si="19"/>
        <v/>
      </c>
      <c r="D88" s="242" t="str">
        <f>IF('Submission Template'!$AU$36=1,IF(AND('Submission Template'!T82="yes",'Submission Template'!Y82="yes",'Submission Template'!BQ82&lt;&gt;"",'Submission Template'!BR82&lt;&gt;""),IF(AND('Submission Template'!$P$15="yes",$B88&gt;1),ROUND(AVERAGE(BI$41:BI88),2),ROUND(AVERAGE(BI$40:BI88),2)),""),"")</f>
        <v/>
      </c>
      <c r="E88" s="247" t="str">
        <f>IF('Submission Template'!$AU$36=1,IF($AE88&gt;1,IF(AND('Submission Template'!T82&lt;&gt;"no",'Submission Template'!Y82&lt;&gt;"no",'Submission Template'!BQ82&lt;&gt;"",'Submission Template'!BR82&lt;&gt;""), IF(AND('Submission Template'!$P$15="yes",$B88&gt;1), STDEV(BI$41:BI88),STDEV(BI$40:BI88)),""),""),"")</f>
        <v/>
      </c>
      <c r="F88" s="242" t="str">
        <f>IF('Submission Template'!$AU$36=1,IF(AND('Submission Template'!BQ82&lt;&gt;"",'Submission Template'!BR82&lt;&gt;""),G87,""),"")</f>
        <v/>
      </c>
      <c r="G88" s="242" t="str">
        <f>IF(AND('Submission Template'!$AU$36=1,'Submission Template'!$C82&lt;&gt;""),IF(OR($AE88=1,$AE88=0),0,IF('Submission Template'!$C82="initial",$G87,IF(AND('Submission Template'!T82="yes",'Submission Template'!Y82="yes"),MAX(($F88+BI88-('Submission Template'!$P$26+0.25*$E88)),0),$G87))),"")</f>
        <v/>
      </c>
      <c r="H88" s="242" t="str">
        <f t="shared" si="16"/>
        <v/>
      </c>
      <c r="I88" s="244" t="str">
        <f t="shared" si="17"/>
        <v/>
      </c>
      <c r="J88" s="244" t="str">
        <f t="shared" si="18"/>
        <v/>
      </c>
      <c r="K88" s="245" t="str">
        <f>IF(G88&lt;&gt;"",IF($BC88=1,IF(AND(J88&lt;&gt;1,I88=1,D88&lt;='Submission Template'!$P$26),1,0),K87),"")</f>
        <v/>
      </c>
      <c r="L88" s="240" t="str">
        <f>IF('Submission Template'!$AV$36=1,$AX88,"")</f>
        <v/>
      </c>
      <c r="M88" s="241" t="str">
        <f t="shared" si="20"/>
        <v/>
      </c>
      <c r="N88" s="242" t="str">
        <f>IF('Submission Template'!$AV$36=1,IF(AND('Submission Template'!O82="yes",'Submission Template'!BO82&lt;&gt;""),IF(AND('Submission Template'!$P$15="yes",$L88&gt;1),ROUND(AVERAGE(BJ$41:BJ88),2),ROUND(AVERAGE(BJ$40:BJ88),2)),""),"")</f>
        <v/>
      </c>
      <c r="O88" s="242" t="str">
        <f>IF('Submission Template'!$AV$36=1,IF($AF88&gt;1,IF(AND('Submission Template'!O82&lt;&gt;"no",'Submission Template'!BO82&lt;&gt;""),IF(AND('Submission Template'!$P$15="yes",$L88&gt;1),STDEV(BJ$41:BJ88),STDEV(BJ$40:BJ88)),""),""),"")</f>
        <v/>
      </c>
      <c r="P88" s="242" t="str">
        <f>IF('Submission Template'!$AV$36=1,IF('Submission Template'!BO82&lt;&gt;"",Q87,""),"")</f>
        <v/>
      </c>
      <c r="Q88" s="242" t="str">
        <f>IF(AND('Submission Template'!$AV$36=1,'Submission Template'!$C82&lt;&gt;""),IF(OR($AF88=1,$AF88=0),0,IF('Submission Template'!$C82="initial",$Q87,IF('Submission Template'!O82="yes",MAX(($P88+'Submission Template'!BO82-('Submission Template'!K$26+0.25*$O88)),0),$Q87))),"")</f>
        <v/>
      </c>
      <c r="R88" s="242" t="str">
        <f t="shared" si="21"/>
        <v/>
      </c>
      <c r="S88" s="244" t="str">
        <f t="shared" si="22"/>
        <v/>
      </c>
      <c r="T88" s="244" t="str">
        <f t="shared" si="23"/>
        <v/>
      </c>
      <c r="U88" s="245" t="str">
        <f>IF(Q88&lt;&gt;"",IF($BD88=1,IF(AND(T88&lt;&gt;1,S88=1,N88&lt;='Submission Template'!K$26),1,0),U87),"")</f>
        <v/>
      </c>
      <c r="V88" s="235"/>
      <c r="W88" s="246" t="str">
        <f>IF(AND(OR('Submission Template'!BE82="yes",'Submission Template'!O82="yes"),'Submission Template'!AB82="yes"),"Test cannot be invalid AND included in CumSum",IF(OR(AND($Q88&gt;$R88,$N88&lt;&gt;""),AND($G88&gt;H88,$D88&lt;&gt;"")),"Warning:  CumSum statistic exceeds the Action Limit.",""))</f>
        <v/>
      </c>
      <c r="X88" s="233"/>
      <c r="Y88" s="233"/>
      <c r="Z88" s="233"/>
      <c r="AA88" s="234"/>
      <c r="AB88" s="9"/>
      <c r="AC88" s="5"/>
      <c r="AD88" s="5"/>
      <c r="AE88" s="164" t="str">
        <f t="shared" si="28"/>
        <v/>
      </c>
      <c r="AF88" s="208" t="str">
        <f t="shared" si="29"/>
        <v/>
      </c>
      <c r="AG88" s="164"/>
      <c r="AH88" s="208" t="str">
        <f t="shared" si="14"/>
        <v/>
      </c>
      <c r="AI88" s="165" t="str">
        <f t="shared" si="15"/>
        <v/>
      </c>
      <c r="AJ88" s="20"/>
      <c r="AK88" s="275">
        <f>IF(AND('Submission Template'!BQ82&lt;&gt;"",'Submission Template'!BR82&lt;&gt;"",'Submission Template'!P$26&lt;&gt;"",'Submission Template'!T82&lt;&gt;"",'Submission Template'!Y82&lt;&gt;"",$AQ$31="yes"),1,0)</f>
        <v>0</v>
      </c>
      <c r="AL88" s="190">
        <f>IF(AND('Submission Template'!BO82&lt;&gt;"",'Submission Template'!K$26&lt;&gt;"",'Submission Template'!O82&lt;&gt;""),1,0)</f>
        <v>0</v>
      </c>
      <c r="AM88" s="190"/>
      <c r="AN88" s="190"/>
      <c r="AO88" s="191"/>
      <c r="AP88" s="22"/>
      <c r="AQ88" s="196" t="str">
        <f t="shared" si="24"/>
        <v/>
      </c>
      <c r="AR88" s="189" t="str">
        <f t="shared" si="25"/>
        <v/>
      </c>
      <c r="AS88" s="189"/>
      <c r="AT88" s="190" t="str">
        <f t="shared" si="26"/>
        <v/>
      </c>
      <c r="AU88" s="191" t="str">
        <f t="shared" si="27"/>
        <v/>
      </c>
      <c r="AV88" s="22"/>
      <c r="AW88" s="189" t="str">
        <f>IF(AND($AQ$31="Yes",'Submission Template'!$C82&lt;&gt;""),IF(AND('Submission Template'!BQ82&lt;&gt;"",'Submission Template'!BR82&lt;&gt;""),IF(AND('Submission Template'!T82="yes",'Submission Template'!Y82="yes"),AW87+1,AW87),AW87),"")</f>
        <v/>
      </c>
      <c r="AX88" s="190" t="str">
        <f>IF('Submission Template'!$C82&lt;&gt;"",IF('Submission Template'!BO82&lt;&gt;"",IF('Submission Template'!O82="yes",AX87+1,AX87),AX87),"")</f>
        <v/>
      </c>
      <c r="AY88" s="190"/>
      <c r="AZ88" s="190" t="str">
        <f>IF('Submission Template'!$C82&lt;&gt;"",IF('Submission Template'!BQ82&lt;&gt;"",IF('Submission Template'!T82="yes",AZ87+1,AZ87),AZ87),"")</f>
        <v/>
      </c>
      <c r="BA88" s="191" t="str">
        <f>IF('Submission Template'!$C82&lt;&gt;"",IF('Submission Template'!BR82&lt;&gt;"",IF('Submission Template'!Y82="yes",BA87+1,BA87),BA87),"")</f>
        <v/>
      </c>
      <c r="BB88" s="22"/>
      <c r="BC88" s="189" t="str">
        <f>IF(AND($AQ$31="Yes",'Submission Template'!BQ82&lt;&gt;"",'Submission Template'!BR82&lt;&gt;""),IF(AND('Submission Template'!T82="yes",'Submission Template'!Y82="yes"),1,0),"")</f>
        <v/>
      </c>
      <c r="BD88" s="190" t="str">
        <f>IF('Submission Template'!BO82&lt;&gt;"",IF('Submission Template'!O82="yes",1,0),"")</f>
        <v/>
      </c>
      <c r="BE88" s="190"/>
      <c r="BF88" s="190" t="str">
        <f>IF('Submission Template'!BQ82&lt;&gt;"",IF('Submission Template'!T82="yes",1,0),"")</f>
        <v/>
      </c>
      <c r="BG88" s="191" t="str">
        <f>IF('Submission Template'!BR82&lt;&gt;"",IF('Submission Template'!Y82="yes",1,0),"")</f>
        <v/>
      </c>
      <c r="BH88" s="22"/>
      <c r="BI88" s="189" t="str">
        <f>IF(AND($AQ$31="Yes",'Submission Template'!T82="yes",'Submission Template'!Y82="yes",'Submission Template'!BQ82&lt;&gt;"",'Submission Template'!BR82&lt;&gt;""),'Submission Template'!BQ82+'Submission Template'!BR82,"")</f>
        <v/>
      </c>
      <c r="BJ88" s="190" t="str">
        <f>IF(AND('Submission Template'!O82="yes",'Submission Template'!BO82&lt;&gt;""),'Submission Template'!BO82,"")</f>
        <v/>
      </c>
      <c r="BK88" s="190"/>
      <c r="BL88" s="190" t="str">
        <f>IF(AND('Submission Template'!T82="yes",'Submission Template'!BQ82&lt;&gt;""),'Submission Template'!BQ82,"")</f>
        <v/>
      </c>
      <c r="BM88" s="191" t="str">
        <f>IF(AND('Submission Template'!Y82="yes",'Submission Template'!BR82&lt;&gt;""),'Submission Template'!BR82,"")</f>
        <v/>
      </c>
      <c r="BN88" s="22"/>
      <c r="BO88" s="22"/>
      <c r="BP88" s="22"/>
      <c r="BQ88" s="24"/>
      <c r="BR88" s="22"/>
      <c r="BS88" s="35" t="str">
        <f>IF('Submission Template'!$AU$36=1,IF(AND('Submission Template'!T82="yes",'Submission Template'!Y82="yes",$AE88&gt;1,'Submission Template'!BQ82&lt;&gt;"",'Submission Template'!BR82&lt;&gt;""),IF($D88&lt;&gt;'Submission Template'!P$29,ROUND((($AQ88*$E88)/($D88-'Submission Template'!P$29))^2+1,1),31),""),"")</f>
        <v/>
      </c>
      <c r="BT88" s="35" t="str">
        <f>IF('Submission Template'!$AV$36=1,IF(AND('Submission Template'!O82="yes",$AF88&gt;1,'Submission Template'!BO82&lt;&gt;""),IF($N88&lt;&gt;'Submission Template'!K$26,ROUND((($AR88*$O88)/($N88-'Submission Template'!K$26))^2+1,1),31),""),"")</f>
        <v/>
      </c>
      <c r="BU88" s="35"/>
      <c r="BV88" s="35"/>
      <c r="BW88" s="35"/>
      <c r="BX88" s="48">
        <f t="shared" si="10"/>
        <v>5</v>
      </c>
      <c r="BY88" s="5"/>
      <c r="BZ88" s="5"/>
      <c r="CA88" s="5"/>
      <c r="CB88" s="172">
        <f>IF(AND('Submission Template'!C82="final",'Submission Template'!AB82="yes"),1,0)</f>
        <v>0</v>
      </c>
      <c r="CC88" s="172" t="str">
        <f>IF(AND('Submission Template'!$C82="final",'Submission Template'!$T82="yes",'Submission Template'!$Y82="yes",'Submission Template'!$AB82&lt;&gt;"yes"),$D88,$CC87)</f>
        <v/>
      </c>
      <c r="CD88" s="172" t="str">
        <f>IF(AND('Submission Template'!$C82="final",'Submission Template'!$T82="yes",'Submission Template'!$Y82="yes",'Submission Template'!$AB82&lt;&gt;"yes"),$C88,$CD87)</f>
        <v/>
      </c>
      <c r="CE88" s="172" t="str">
        <f>IF(AND('Submission Template'!$C82="final",'Submission Template'!$O82="yes",'Submission Template'!$AB82&lt;&gt;"yes"),$N88,$CE87)</f>
        <v/>
      </c>
      <c r="CF88" s="172" t="str">
        <f>IF(AND('Submission Template'!$C82="final",'Submission Template'!$O82="yes",'Submission Template'!$AB82&lt;&gt;"yes"),$M88,$CF87)</f>
        <v/>
      </c>
      <c r="CG88" s="164"/>
      <c r="CH88" s="165"/>
      <c r="CI88" s="164"/>
      <c r="CJ88" s="208"/>
      <c r="CK88" s="217"/>
      <c r="CL88" s="218"/>
      <c r="CV88" s="5"/>
      <c r="CW88" s="5"/>
    </row>
    <row r="89" spans="1:101" ht="15" x14ac:dyDescent="0.25">
      <c r="A89" s="9"/>
      <c r="B89" s="240" t="str">
        <f>IF('Submission Template'!$AU$36=1,$AW89,"")</f>
        <v/>
      </c>
      <c r="C89" s="241" t="str">
        <f t="shared" si="19"/>
        <v/>
      </c>
      <c r="D89" s="242" t="str">
        <f>IF('Submission Template'!$AU$36=1,IF(AND('Submission Template'!T83="yes",'Submission Template'!Y83="yes",'Submission Template'!BQ83&lt;&gt;"",'Submission Template'!BR83&lt;&gt;""),IF(AND('Submission Template'!$P$15="yes",$B89&gt;1),ROUND(AVERAGE(BI$41:BI89),2),ROUND(AVERAGE(BI$40:BI89),2)),""),"")</f>
        <v/>
      </c>
      <c r="E89" s="247" t="str">
        <f>IF('Submission Template'!$AU$36=1,IF($AE89&gt;1,IF(AND('Submission Template'!T83&lt;&gt;"no",'Submission Template'!Y83&lt;&gt;"no",'Submission Template'!BQ83&lt;&gt;"",'Submission Template'!BR83&lt;&gt;""), IF(AND('Submission Template'!$P$15="yes",$B89&gt;1), STDEV(BI$41:BI89),STDEV(BI$40:BI89)),""),""),"")</f>
        <v/>
      </c>
      <c r="F89" s="242" t="str">
        <f>IF('Submission Template'!$AU$36=1,IF(AND('Submission Template'!BQ83&lt;&gt;"",'Submission Template'!BR83&lt;&gt;""),G88,""),"")</f>
        <v/>
      </c>
      <c r="G89" s="242" t="str">
        <f>IF(AND('Submission Template'!$AU$36=1,'Submission Template'!$C83&lt;&gt;""),IF(OR($AE89=1,$AE89=0),0,IF('Submission Template'!$C83="initial",$G88,IF(AND('Submission Template'!T83="yes",'Submission Template'!Y83="yes"),MAX(($F89+BI89-('Submission Template'!$P$26+0.25*$E89)),0),$G88))),"")</f>
        <v/>
      </c>
      <c r="H89" s="242" t="str">
        <f t="shared" si="16"/>
        <v/>
      </c>
      <c r="I89" s="244" t="str">
        <f t="shared" si="17"/>
        <v/>
      </c>
      <c r="J89" s="244" t="str">
        <f t="shared" si="18"/>
        <v/>
      </c>
      <c r="K89" s="245" t="str">
        <f>IF(G89&lt;&gt;"",IF($BC89=1,IF(AND(J89&lt;&gt;1,I89=1,D89&lt;='Submission Template'!$P$26),1,0),K88),"")</f>
        <v/>
      </c>
      <c r="L89" s="240" t="str">
        <f>IF('Submission Template'!$AV$36=1,$AX89,"")</f>
        <v/>
      </c>
      <c r="M89" s="241" t="str">
        <f t="shared" si="20"/>
        <v/>
      </c>
      <c r="N89" s="242" t="str">
        <f>IF('Submission Template'!$AV$36=1,IF(AND('Submission Template'!O83="yes",'Submission Template'!BO83&lt;&gt;""),IF(AND('Submission Template'!$P$15="yes",$L89&gt;1),ROUND(AVERAGE(BJ$41:BJ89),2),ROUND(AVERAGE(BJ$40:BJ89),2)),""),"")</f>
        <v/>
      </c>
      <c r="O89" s="242" t="str">
        <f>IF('Submission Template'!$AV$36=1,IF($AF89&gt;1,IF(AND('Submission Template'!O83&lt;&gt;"no",'Submission Template'!BO83&lt;&gt;""),IF(AND('Submission Template'!$P$15="yes",$L89&gt;1),STDEV(BJ$41:BJ89),STDEV(BJ$40:BJ89)),""),""),"")</f>
        <v/>
      </c>
      <c r="P89" s="242" t="str">
        <f>IF('Submission Template'!$AV$36=1,IF('Submission Template'!BO83&lt;&gt;"",Q88,""),"")</f>
        <v/>
      </c>
      <c r="Q89" s="242" t="str">
        <f>IF(AND('Submission Template'!$AV$36=1,'Submission Template'!$C83&lt;&gt;""),IF(OR($AF89=1,$AF89=0),0,IF('Submission Template'!$C83="initial",$Q88,IF('Submission Template'!O83="yes",MAX(($P89+'Submission Template'!BO83-('Submission Template'!K$26+0.25*$O89)),0),$Q88))),"")</f>
        <v/>
      </c>
      <c r="R89" s="242" t="str">
        <f t="shared" si="21"/>
        <v/>
      </c>
      <c r="S89" s="244" t="str">
        <f t="shared" si="22"/>
        <v/>
      </c>
      <c r="T89" s="244" t="str">
        <f t="shared" si="23"/>
        <v/>
      </c>
      <c r="U89" s="245" t="str">
        <f>IF(Q89&lt;&gt;"",IF($BD89=1,IF(AND(T89&lt;&gt;1,S89=1,N89&lt;='Submission Template'!K$26),1,0),U88),"")</f>
        <v/>
      </c>
      <c r="V89" s="235"/>
      <c r="W89" s="246" t="str">
        <f>IF(AND(OR('Submission Template'!BE83="yes",'Submission Template'!O83="yes"),'Submission Template'!AB83="yes"),"Test cannot be invalid AND included in CumSum",IF(OR(AND($Q89&gt;$R89,$N89&lt;&gt;""),AND($G89&gt;H89,$D89&lt;&gt;"")),"Warning:  CumSum statistic exceeds the Action Limit.",""))</f>
        <v/>
      </c>
      <c r="X89" s="233"/>
      <c r="Y89" s="233"/>
      <c r="Z89" s="233"/>
      <c r="AA89" s="234"/>
      <c r="AB89" s="9"/>
      <c r="AC89" s="5"/>
      <c r="AD89" s="5"/>
      <c r="AE89" s="164" t="str">
        <f t="shared" si="28"/>
        <v/>
      </c>
      <c r="AF89" s="208" t="str">
        <f t="shared" si="29"/>
        <v/>
      </c>
      <c r="AG89" s="164"/>
      <c r="AH89" s="208" t="str">
        <f t="shared" si="14"/>
        <v/>
      </c>
      <c r="AI89" s="165" t="str">
        <f t="shared" si="15"/>
        <v/>
      </c>
      <c r="AJ89" s="20"/>
      <c r="AK89" s="275">
        <f>IF(AND('Submission Template'!BQ83&lt;&gt;"",'Submission Template'!BR83&lt;&gt;"",'Submission Template'!P$26&lt;&gt;"",'Submission Template'!T83&lt;&gt;"",'Submission Template'!Y83&lt;&gt;"",$AQ$31="yes"),1,0)</f>
        <v>0</v>
      </c>
      <c r="AL89" s="190">
        <f>IF(AND('Submission Template'!BO83&lt;&gt;"",'Submission Template'!K$26&lt;&gt;"",'Submission Template'!O83&lt;&gt;""),1,0)</f>
        <v>0</v>
      </c>
      <c r="AM89" s="190"/>
      <c r="AN89" s="190"/>
      <c r="AO89" s="191"/>
      <c r="AP89" s="22"/>
      <c r="AQ89" s="196" t="str">
        <f t="shared" si="24"/>
        <v/>
      </c>
      <c r="AR89" s="189" t="str">
        <f t="shared" si="25"/>
        <v/>
      </c>
      <c r="AS89" s="189"/>
      <c r="AT89" s="190" t="str">
        <f t="shared" si="26"/>
        <v/>
      </c>
      <c r="AU89" s="191" t="str">
        <f t="shared" si="27"/>
        <v/>
      </c>
      <c r="AV89" s="22"/>
      <c r="AW89" s="189" t="str">
        <f>IF(AND($AQ$31="Yes",'Submission Template'!$C83&lt;&gt;""),IF(AND('Submission Template'!BQ83&lt;&gt;"",'Submission Template'!BR83&lt;&gt;""),IF(AND('Submission Template'!T83="yes",'Submission Template'!Y83="yes"),AW88+1,AW88),AW88),"")</f>
        <v/>
      </c>
      <c r="AX89" s="190" t="str">
        <f>IF('Submission Template'!$C83&lt;&gt;"",IF('Submission Template'!BO83&lt;&gt;"",IF('Submission Template'!O83="yes",AX88+1,AX88),AX88),"")</f>
        <v/>
      </c>
      <c r="AY89" s="190"/>
      <c r="AZ89" s="190" t="str">
        <f>IF('Submission Template'!$C83&lt;&gt;"",IF('Submission Template'!BQ83&lt;&gt;"",IF('Submission Template'!T83="yes",AZ88+1,AZ88),AZ88),"")</f>
        <v/>
      </c>
      <c r="BA89" s="191" t="str">
        <f>IF('Submission Template'!$C83&lt;&gt;"",IF('Submission Template'!BR83&lt;&gt;"",IF('Submission Template'!Y83="yes",BA88+1,BA88),BA88),"")</f>
        <v/>
      </c>
      <c r="BB89" s="22"/>
      <c r="BC89" s="189" t="str">
        <f>IF(AND($AQ$31="Yes",'Submission Template'!BQ83&lt;&gt;"",'Submission Template'!BR83&lt;&gt;""),IF(AND('Submission Template'!T83="yes",'Submission Template'!Y83="yes"),1,0),"")</f>
        <v/>
      </c>
      <c r="BD89" s="190" t="str">
        <f>IF('Submission Template'!BO83&lt;&gt;"",IF('Submission Template'!O83="yes",1,0),"")</f>
        <v/>
      </c>
      <c r="BE89" s="190"/>
      <c r="BF89" s="190" t="str">
        <f>IF('Submission Template'!BQ83&lt;&gt;"",IF('Submission Template'!T83="yes",1,0),"")</f>
        <v/>
      </c>
      <c r="BG89" s="191" t="str">
        <f>IF('Submission Template'!BR83&lt;&gt;"",IF('Submission Template'!Y83="yes",1,0),"")</f>
        <v/>
      </c>
      <c r="BH89" s="22"/>
      <c r="BI89" s="189" t="str">
        <f>IF(AND($AQ$31="Yes",'Submission Template'!T83="yes",'Submission Template'!Y83="yes",'Submission Template'!BQ83&lt;&gt;"",'Submission Template'!BR83&lt;&gt;""),'Submission Template'!BQ83+'Submission Template'!BR83,"")</f>
        <v/>
      </c>
      <c r="BJ89" s="190" t="str">
        <f>IF(AND('Submission Template'!O83="yes",'Submission Template'!BO83&lt;&gt;""),'Submission Template'!BO83,"")</f>
        <v/>
      </c>
      <c r="BK89" s="190"/>
      <c r="BL89" s="190" t="str">
        <f>IF(AND('Submission Template'!T83="yes",'Submission Template'!BQ83&lt;&gt;""),'Submission Template'!BQ83,"")</f>
        <v/>
      </c>
      <c r="BM89" s="191" t="str">
        <f>IF(AND('Submission Template'!Y83="yes",'Submission Template'!BR83&lt;&gt;""),'Submission Template'!BR83,"")</f>
        <v/>
      </c>
      <c r="BN89" s="22"/>
      <c r="BO89" s="22"/>
      <c r="BP89" s="22"/>
      <c r="BQ89" s="24"/>
      <c r="BR89" s="22"/>
      <c r="BS89" s="35" t="str">
        <f>IF('Submission Template'!$AU$36=1,IF(AND('Submission Template'!T83="yes",'Submission Template'!Y83="yes",$AE89&gt;1,'Submission Template'!BQ83&lt;&gt;"",'Submission Template'!BR83&lt;&gt;""),IF($D89&lt;&gt;'Submission Template'!P$29,ROUND((($AQ89*$E89)/($D89-'Submission Template'!P$29))^2+1,1),31),""),"")</f>
        <v/>
      </c>
      <c r="BT89" s="35" t="str">
        <f>IF('Submission Template'!$AV$36=1,IF(AND('Submission Template'!O83="yes",$AF89&gt;1,'Submission Template'!BO83&lt;&gt;""),IF($N89&lt;&gt;'Submission Template'!K$26,ROUND((($AR89*$O89)/($N89-'Submission Template'!K$26))^2+1,1),31),""),"")</f>
        <v/>
      </c>
      <c r="BU89" s="35"/>
      <c r="BV89" s="35"/>
      <c r="BW89" s="35"/>
      <c r="BX89" s="48">
        <f t="shared" si="10"/>
        <v>5</v>
      </c>
      <c r="BY89" s="5"/>
      <c r="BZ89" s="5"/>
      <c r="CA89" s="5"/>
      <c r="CB89" s="172">
        <f>IF(AND('Submission Template'!C83="final",'Submission Template'!AB83="yes"),1,0)</f>
        <v>0</v>
      </c>
      <c r="CC89" s="172" t="str">
        <f>IF(AND('Submission Template'!$C83="final",'Submission Template'!$T83="yes",'Submission Template'!$Y83="yes",'Submission Template'!$AB83&lt;&gt;"yes"),$D89,$CC88)</f>
        <v/>
      </c>
      <c r="CD89" s="172" t="str">
        <f>IF(AND('Submission Template'!$C83="final",'Submission Template'!$T83="yes",'Submission Template'!$Y83="yes",'Submission Template'!$AB83&lt;&gt;"yes"),$C89,$CD88)</f>
        <v/>
      </c>
      <c r="CE89" s="172" t="str">
        <f>IF(AND('Submission Template'!$C83="final",'Submission Template'!$O83="yes",'Submission Template'!$AB83&lt;&gt;"yes"),$N89,$CE88)</f>
        <v/>
      </c>
      <c r="CF89" s="172" t="str">
        <f>IF(AND('Submission Template'!$C83="final",'Submission Template'!$O83="yes",'Submission Template'!$AB83&lt;&gt;"yes"),$M89,$CF88)</f>
        <v/>
      </c>
      <c r="CG89" s="164"/>
      <c r="CH89" s="165"/>
      <c r="CI89" s="164"/>
      <c r="CJ89" s="208"/>
      <c r="CK89" s="217"/>
      <c r="CL89" s="218"/>
      <c r="CV89" s="5"/>
      <c r="CW89" s="5"/>
    </row>
    <row r="90" spans="1:101" ht="15" x14ac:dyDescent="0.25">
      <c r="A90" s="9"/>
      <c r="B90" s="240" t="str">
        <f>IF('Submission Template'!$AU$36=1,$AW90,"")</f>
        <v/>
      </c>
      <c r="C90" s="241" t="str">
        <f t="shared" si="19"/>
        <v/>
      </c>
      <c r="D90" s="242" t="str">
        <f>IF('Submission Template'!$AU$36=1,IF(AND('Submission Template'!T84="yes",'Submission Template'!Y84="yes",'Submission Template'!BQ84&lt;&gt;"",'Submission Template'!BR84&lt;&gt;""),IF(AND('Submission Template'!$P$15="yes",$B90&gt;1),ROUND(AVERAGE(BI$41:BI90),2),ROUND(AVERAGE(BI$40:BI90),2)),""),"")</f>
        <v/>
      </c>
      <c r="E90" s="247" t="str">
        <f>IF('Submission Template'!$AU$36=1,IF($AE90&gt;1,IF(AND('Submission Template'!T84&lt;&gt;"no",'Submission Template'!Y84&lt;&gt;"no",'Submission Template'!BQ84&lt;&gt;"",'Submission Template'!BR84&lt;&gt;""), IF(AND('Submission Template'!$P$15="yes",$B90&gt;1), STDEV(BI$41:BI90),STDEV(BI$40:BI90)),""),""),"")</f>
        <v/>
      </c>
      <c r="F90" s="242" t="str">
        <f>IF('Submission Template'!$AU$36=1,IF(AND('Submission Template'!BQ84&lt;&gt;"",'Submission Template'!BR84&lt;&gt;""),G89,""),"")</f>
        <v/>
      </c>
      <c r="G90" s="242" t="str">
        <f>IF(AND('Submission Template'!$AU$36=1,'Submission Template'!$C84&lt;&gt;""),IF(OR($AE90=1,$AE90=0),0,IF('Submission Template'!$C84="initial",$G89,IF(AND('Submission Template'!T84="yes",'Submission Template'!Y84="yes"),MAX(($F90+BI90-('Submission Template'!$P$26+0.25*$E90)),0),$G89))),"")</f>
        <v/>
      </c>
      <c r="H90" s="242" t="str">
        <f t="shared" si="16"/>
        <v/>
      </c>
      <c r="I90" s="244" t="str">
        <f t="shared" si="17"/>
        <v/>
      </c>
      <c r="J90" s="244" t="str">
        <f t="shared" si="18"/>
        <v/>
      </c>
      <c r="K90" s="245" t="str">
        <f>IF(G90&lt;&gt;"",IF($BC90=1,IF(AND(J90&lt;&gt;1,I90=1,D90&lt;='Submission Template'!$P$26),1,0),K89),"")</f>
        <v/>
      </c>
      <c r="L90" s="240" t="str">
        <f>IF('Submission Template'!$AV$36=1,$AX90,"")</f>
        <v/>
      </c>
      <c r="M90" s="241" t="str">
        <f t="shared" si="20"/>
        <v/>
      </c>
      <c r="N90" s="242" t="str">
        <f>IF('Submission Template'!$AV$36=1,IF(AND('Submission Template'!O84="yes",'Submission Template'!BO84&lt;&gt;""),IF(AND('Submission Template'!$P$15="yes",$L90&gt;1),ROUND(AVERAGE(BJ$41:BJ90),2),ROUND(AVERAGE(BJ$40:BJ90),2)),""),"")</f>
        <v/>
      </c>
      <c r="O90" s="242" t="str">
        <f>IF('Submission Template'!$AV$36=1,IF($AF90&gt;1,IF(AND('Submission Template'!O84&lt;&gt;"no",'Submission Template'!BO84&lt;&gt;""),IF(AND('Submission Template'!$P$15="yes",$L90&gt;1),STDEV(BJ$41:BJ90),STDEV(BJ$40:BJ90)),""),""),"")</f>
        <v/>
      </c>
      <c r="P90" s="242" t="str">
        <f>IF('Submission Template'!$AV$36=1,IF('Submission Template'!BO84&lt;&gt;"",Q89,""),"")</f>
        <v/>
      </c>
      <c r="Q90" s="242" t="str">
        <f>IF(AND('Submission Template'!$AV$36=1,'Submission Template'!$C84&lt;&gt;""),IF(OR($AF90=1,$AF90=0),0,IF('Submission Template'!$C84="initial",$Q89,IF('Submission Template'!O84="yes",MAX(($P90+'Submission Template'!BO84-('Submission Template'!K$26+0.25*$O90)),0),$Q89))),"")</f>
        <v/>
      </c>
      <c r="R90" s="242" t="str">
        <f t="shared" si="21"/>
        <v/>
      </c>
      <c r="S90" s="244" t="str">
        <f t="shared" si="22"/>
        <v/>
      </c>
      <c r="T90" s="244" t="str">
        <f t="shared" si="23"/>
        <v/>
      </c>
      <c r="U90" s="245" t="str">
        <f>IF(Q90&lt;&gt;"",IF($BD90=1,IF(AND(T90&lt;&gt;1,S90=1,N90&lt;='Submission Template'!K$26),1,0),U89),"")</f>
        <v/>
      </c>
      <c r="V90" s="235"/>
      <c r="W90" s="246" t="str">
        <f>IF(AND(OR('Submission Template'!BE84="yes",'Submission Template'!O84="yes"),'Submission Template'!AB84="yes"),"Test cannot be invalid AND included in CumSum",IF(OR(AND($Q90&gt;$R90,$N90&lt;&gt;""),AND($G90&gt;H90,$D90&lt;&gt;"")),"Warning:  CumSum statistic exceeds the Action Limit.",""))</f>
        <v/>
      </c>
      <c r="X90" s="233"/>
      <c r="Y90" s="233"/>
      <c r="Z90" s="233"/>
      <c r="AA90" s="234"/>
      <c r="AB90" s="9"/>
      <c r="AC90" s="5"/>
      <c r="AD90" s="5"/>
      <c r="AE90" s="164" t="str">
        <f t="shared" si="28"/>
        <v/>
      </c>
      <c r="AF90" s="208" t="str">
        <f t="shared" si="29"/>
        <v/>
      </c>
      <c r="AG90" s="164"/>
      <c r="AH90" s="208" t="str">
        <f t="shared" si="14"/>
        <v/>
      </c>
      <c r="AI90" s="165" t="str">
        <f t="shared" si="15"/>
        <v/>
      </c>
      <c r="AJ90" s="20"/>
      <c r="AK90" s="275">
        <f>IF(AND('Submission Template'!BQ84&lt;&gt;"",'Submission Template'!BR84&lt;&gt;"",'Submission Template'!P$26&lt;&gt;"",'Submission Template'!T84&lt;&gt;"",'Submission Template'!Y84&lt;&gt;"",$AQ$31="yes"),1,0)</f>
        <v>0</v>
      </c>
      <c r="AL90" s="190">
        <f>IF(AND('Submission Template'!BO84&lt;&gt;"",'Submission Template'!K$26&lt;&gt;"",'Submission Template'!O84&lt;&gt;""),1,0)</f>
        <v>0</v>
      </c>
      <c r="AM90" s="190"/>
      <c r="AN90" s="190"/>
      <c r="AO90" s="191"/>
      <c r="AP90" s="22"/>
      <c r="AQ90" s="196" t="str">
        <f t="shared" si="24"/>
        <v/>
      </c>
      <c r="AR90" s="189" t="str">
        <f t="shared" si="25"/>
        <v/>
      </c>
      <c r="AS90" s="189"/>
      <c r="AT90" s="190" t="str">
        <f t="shared" si="26"/>
        <v/>
      </c>
      <c r="AU90" s="191" t="str">
        <f t="shared" si="27"/>
        <v/>
      </c>
      <c r="AV90" s="22"/>
      <c r="AW90" s="189" t="str">
        <f>IF(AND($AQ$31="Yes",'Submission Template'!$C84&lt;&gt;""),IF(AND('Submission Template'!BQ84&lt;&gt;"",'Submission Template'!BR84&lt;&gt;""),IF(AND('Submission Template'!T84="yes",'Submission Template'!Y84="yes"),AW89+1,AW89),AW89),"")</f>
        <v/>
      </c>
      <c r="AX90" s="190" t="str">
        <f>IF('Submission Template'!$C84&lt;&gt;"",IF('Submission Template'!BO84&lt;&gt;"",IF('Submission Template'!O84="yes",AX89+1,AX89),AX89),"")</f>
        <v/>
      </c>
      <c r="AY90" s="190"/>
      <c r="AZ90" s="190" t="str">
        <f>IF('Submission Template'!$C84&lt;&gt;"",IF('Submission Template'!BQ84&lt;&gt;"",IF('Submission Template'!T84="yes",AZ89+1,AZ89),AZ89),"")</f>
        <v/>
      </c>
      <c r="BA90" s="191" t="str">
        <f>IF('Submission Template'!$C84&lt;&gt;"",IF('Submission Template'!BR84&lt;&gt;"",IF('Submission Template'!Y84="yes",BA89+1,BA89),BA89),"")</f>
        <v/>
      </c>
      <c r="BB90" s="22"/>
      <c r="BC90" s="189" t="str">
        <f>IF(AND($AQ$31="Yes",'Submission Template'!BQ84&lt;&gt;"",'Submission Template'!BR84&lt;&gt;""),IF(AND('Submission Template'!T84="yes",'Submission Template'!Y84="yes"),1,0),"")</f>
        <v/>
      </c>
      <c r="BD90" s="190" t="str">
        <f>IF('Submission Template'!BO84&lt;&gt;"",IF('Submission Template'!O84="yes",1,0),"")</f>
        <v/>
      </c>
      <c r="BE90" s="190"/>
      <c r="BF90" s="190" t="str">
        <f>IF('Submission Template'!BQ84&lt;&gt;"",IF('Submission Template'!T84="yes",1,0),"")</f>
        <v/>
      </c>
      <c r="BG90" s="191" t="str">
        <f>IF('Submission Template'!BR84&lt;&gt;"",IF('Submission Template'!Y84="yes",1,0),"")</f>
        <v/>
      </c>
      <c r="BH90" s="22"/>
      <c r="BI90" s="189" t="str">
        <f>IF(AND($AQ$31="Yes",'Submission Template'!T84="yes",'Submission Template'!Y84="yes",'Submission Template'!BQ84&lt;&gt;"",'Submission Template'!BR84&lt;&gt;""),'Submission Template'!BQ84+'Submission Template'!BR84,"")</f>
        <v/>
      </c>
      <c r="BJ90" s="190" t="str">
        <f>IF(AND('Submission Template'!O84="yes",'Submission Template'!BO84&lt;&gt;""),'Submission Template'!BO84,"")</f>
        <v/>
      </c>
      <c r="BK90" s="190"/>
      <c r="BL90" s="190" t="str">
        <f>IF(AND('Submission Template'!T84="yes",'Submission Template'!BQ84&lt;&gt;""),'Submission Template'!BQ84,"")</f>
        <v/>
      </c>
      <c r="BM90" s="191" t="str">
        <f>IF(AND('Submission Template'!Y84="yes",'Submission Template'!BR84&lt;&gt;""),'Submission Template'!BR84,"")</f>
        <v/>
      </c>
      <c r="BN90" s="22"/>
      <c r="BO90" s="22"/>
      <c r="BP90" s="22"/>
      <c r="BQ90" s="24"/>
      <c r="BR90" s="22"/>
      <c r="BS90" s="35" t="str">
        <f>IF('Submission Template'!$AU$36=1,IF(AND('Submission Template'!T84="yes",'Submission Template'!Y84="yes",$AE90&gt;1,'Submission Template'!BQ84&lt;&gt;"",'Submission Template'!BR84&lt;&gt;""),IF($D90&lt;&gt;'Submission Template'!P$29,ROUND((($AQ90*$E90)/($D90-'Submission Template'!P$29))^2+1,1),31),""),"")</f>
        <v/>
      </c>
      <c r="BT90" s="35" t="str">
        <f>IF('Submission Template'!$AV$36=1,IF(AND('Submission Template'!O84="yes",$AF90&gt;1,'Submission Template'!BO84&lt;&gt;""),IF($N90&lt;&gt;'Submission Template'!K$26,ROUND((($AR90*$O90)/($N90-'Submission Template'!K$26))^2+1,1),31),""),"")</f>
        <v/>
      </c>
      <c r="BU90" s="35"/>
      <c r="BV90" s="35"/>
      <c r="BW90" s="35"/>
      <c r="BX90" s="48">
        <f t="shared" si="10"/>
        <v>5</v>
      </c>
      <c r="BY90" s="5"/>
      <c r="BZ90" s="5"/>
      <c r="CA90" s="5"/>
      <c r="CB90" s="172">
        <f>IF(AND('Submission Template'!C84="final",'Submission Template'!AB84="yes"),1,0)</f>
        <v>0</v>
      </c>
      <c r="CC90" s="172" t="str">
        <f>IF(AND('Submission Template'!$C84="final",'Submission Template'!$T84="yes",'Submission Template'!$Y84="yes",'Submission Template'!$AB84&lt;&gt;"yes"),$D90,$CC89)</f>
        <v/>
      </c>
      <c r="CD90" s="172" t="str">
        <f>IF(AND('Submission Template'!$C84="final",'Submission Template'!$T84="yes",'Submission Template'!$Y84="yes",'Submission Template'!$AB84&lt;&gt;"yes"),$C90,$CD89)</f>
        <v/>
      </c>
      <c r="CE90" s="172" t="str">
        <f>IF(AND('Submission Template'!$C84="final",'Submission Template'!$O84="yes",'Submission Template'!$AB84&lt;&gt;"yes"),$N90,$CE89)</f>
        <v/>
      </c>
      <c r="CF90" s="172" t="str">
        <f>IF(AND('Submission Template'!$C84="final",'Submission Template'!$O84="yes",'Submission Template'!$AB84&lt;&gt;"yes"),$M90,$CF89)</f>
        <v/>
      </c>
      <c r="CG90" s="164"/>
      <c r="CH90" s="165"/>
      <c r="CI90" s="164"/>
      <c r="CJ90" s="208"/>
      <c r="CK90" s="217"/>
      <c r="CL90" s="218"/>
      <c r="CV90" s="5"/>
      <c r="CW90" s="5"/>
    </row>
    <row r="91" spans="1:101" ht="15" x14ac:dyDescent="0.25">
      <c r="A91" s="9"/>
      <c r="B91" s="240" t="str">
        <f>IF('Submission Template'!$AU$36=1,$AW91,"")</f>
        <v/>
      </c>
      <c r="C91" s="241" t="str">
        <f t="shared" si="19"/>
        <v/>
      </c>
      <c r="D91" s="242" t="str">
        <f>IF('Submission Template'!$AU$36=1,IF(AND('Submission Template'!T85="yes",'Submission Template'!Y85="yes",'Submission Template'!BQ85&lt;&gt;"",'Submission Template'!BR85&lt;&gt;""),IF(AND('Submission Template'!$P$15="yes",$B91&gt;1),ROUND(AVERAGE(BI$41:BI91),2),ROUND(AVERAGE(BI$40:BI91),2)),""),"")</f>
        <v/>
      </c>
      <c r="E91" s="247" t="str">
        <f>IF('Submission Template'!$AU$36=1,IF($AE91&gt;1,IF(AND('Submission Template'!T85&lt;&gt;"no",'Submission Template'!Y85&lt;&gt;"no",'Submission Template'!BQ85&lt;&gt;"",'Submission Template'!BR85&lt;&gt;""), IF(AND('Submission Template'!$P$15="yes",$B91&gt;1), STDEV(BI$41:BI91),STDEV(BI$40:BI91)),""),""),"")</f>
        <v/>
      </c>
      <c r="F91" s="242" t="str">
        <f>IF('Submission Template'!$AU$36=1,IF(AND('Submission Template'!BQ85&lt;&gt;"",'Submission Template'!BR85&lt;&gt;""),G90,""),"")</f>
        <v/>
      </c>
      <c r="G91" s="242" t="str">
        <f>IF(AND('Submission Template'!$AU$36=1,'Submission Template'!$C85&lt;&gt;""),IF(OR($AE91=1,$AE91=0),0,IF('Submission Template'!$C85="initial",$G90,IF(AND('Submission Template'!T85="yes",'Submission Template'!Y85="yes"),MAX(($F91+BI91-('Submission Template'!$P$26+0.25*$E91)),0),$G90))),"")</f>
        <v/>
      </c>
      <c r="H91" s="242" t="str">
        <f t="shared" si="16"/>
        <v/>
      </c>
      <c r="I91" s="244" t="str">
        <f t="shared" si="17"/>
        <v/>
      </c>
      <c r="J91" s="244" t="str">
        <f t="shared" si="18"/>
        <v/>
      </c>
      <c r="K91" s="245" t="str">
        <f>IF(G91&lt;&gt;"",IF($BC91=1,IF(AND(J91&lt;&gt;1,I91=1,D91&lt;='Submission Template'!$P$26),1,0),K90),"")</f>
        <v/>
      </c>
      <c r="L91" s="240" t="str">
        <f>IF('Submission Template'!$AV$36=1,$AX91,"")</f>
        <v/>
      </c>
      <c r="M91" s="241" t="str">
        <f t="shared" si="20"/>
        <v/>
      </c>
      <c r="N91" s="242" t="str">
        <f>IF('Submission Template'!$AV$36=1,IF(AND('Submission Template'!O85="yes",'Submission Template'!BO85&lt;&gt;""),IF(AND('Submission Template'!$P$15="yes",$L91&gt;1),ROUND(AVERAGE(BJ$41:BJ91),2),ROUND(AVERAGE(BJ$40:BJ91),2)),""),"")</f>
        <v/>
      </c>
      <c r="O91" s="242" t="str">
        <f>IF('Submission Template'!$AV$36=1,IF($AF91&gt;1,IF(AND('Submission Template'!O85&lt;&gt;"no",'Submission Template'!BO85&lt;&gt;""),IF(AND('Submission Template'!$P$15="yes",$L91&gt;1),STDEV(BJ$41:BJ91),STDEV(BJ$40:BJ91)),""),""),"")</f>
        <v/>
      </c>
      <c r="P91" s="242" t="str">
        <f>IF('Submission Template'!$AV$36=1,IF('Submission Template'!BO85&lt;&gt;"",Q90,""),"")</f>
        <v/>
      </c>
      <c r="Q91" s="242" t="str">
        <f>IF(AND('Submission Template'!$AV$36=1,'Submission Template'!$C85&lt;&gt;""),IF(OR($AF91=1,$AF91=0),0,IF('Submission Template'!$C85="initial",$Q90,IF('Submission Template'!O85="yes",MAX(($P91+'Submission Template'!BO85-('Submission Template'!K$26+0.25*$O91)),0),$Q90))),"")</f>
        <v/>
      </c>
      <c r="R91" s="242" t="str">
        <f t="shared" si="21"/>
        <v/>
      </c>
      <c r="S91" s="244" t="str">
        <f t="shared" si="22"/>
        <v/>
      </c>
      <c r="T91" s="244" t="str">
        <f t="shared" si="23"/>
        <v/>
      </c>
      <c r="U91" s="245" t="str">
        <f>IF(Q91&lt;&gt;"",IF($BD91=1,IF(AND(T91&lt;&gt;1,S91=1,N91&lt;='Submission Template'!K$26),1,0),U90),"")</f>
        <v/>
      </c>
      <c r="V91" s="235"/>
      <c r="W91" s="246" t="str">
        <f>IF(AND(OR('Submission Template'!BE85="yes",'Submission Template'!O85="yes"),'Submission Template'!AB85="yes"),"Test cannot be invalid AND included in CumSum",IF(OR(AND($Q91&gt;$R91,$N91&lt;&gt;""),AND($G91&gt;H91,$D91&lt;&gt;"")),"Warning:  CumSum statistic exceeds the Action Limit.",""))</f>
        <v/>
      </c>
      <c r="X91" s="233"/>
      <c r="Y91" s="233"/>
      <c r="Z91" s="233"/>
      <c r="AA91" s="234"/>
      <c r="AB91" s="9"/>
      <c r="AC91" s="5"/>
      <c r="AD91" s="5"/>
      <c r="AE91" s="164" t="str">
        <f t="shared" si="28"/>
        <v/>
      </c>
      <c r="AF91" s="208" t="str">
        <f t="shared" si="29"/>
        <v/>
      </c>
      <c r="AG91" s="164"/>
      <c r="AH91" s="208" t="str">
        <f t="shared" si="14"/>
        <v/>
      </c>
      <c r="AI91" s="165" t="str">
        <f t="shared" si="15"/>
        <v/>
      </c>
      <c r="AJ91" s="20"/>
      <c r="AK91" s="275">
        <f>IF(AND('Submission Template'!BQ85&lt;&gt;"",'Submission Template'!BR85&lt;&gt;"",'Submission Template'!P$26&lt;&gt;"",'Submission Template'!T85&lt;&gt;"",'Submission Template'!Y85&lt;&gt;"",$AQ$31="yes"),1,0)</f>
        <v>0</v>
      </c>
      <c r="AL91" s="190">
        <f>IF(AND('Submission Template'!BO85&lt;&gt;"",'Submission Template'!K$26&lt;&gt;"",'Submission Template'!O85&lt;&gt;""),1,0)</f>
        <v>0</v>
      </c>
      <c r="AM91" s="190"/>
      <c r="AN91" s="190"/>
      <c r="AO91" s="191"/>
      <c r="AP91" s="22"/>
      <c r="AQ91" s="196" t="str">
        <f t="shared" si="24"/>
        <v/>
      </c>
      <c r="AR91" s="189" t="str">
        <f t="shared" si="25"/>
        <v/>
      </c>
      <c r="AS91" s="189"/>
      <c r="AT91" s="190" t="str">
        <f t="shared" si="26"/>
        <v/>
      </c>
      <c r="AU91" s="191" t="str">
        <f t="shared" si="27"/>
        <v/>
      </c>
      <c r="AV91" s="22"/>
      <c r="AW91" s="189" t="str">
        <f>IF(AND($AQ$31="Yes",'Submission Template'!$C85&lt;&gt;""),IF(AND('Submission Template'!BQ85&lt;&gt;"",'Submission Template'!BR85&lt;&gt;""),IF(AND('Submission Template'!T85="yes",'Submission Template'!Y85="yes"),AW90+1,AW90),AW90),"")</f>
        <v/>
      </c>
      <c r="AX91" s="190" t="str">
        <f>IF('Submission Template'!$C85&lt;&gt;"",IF('Submission Template'!BO85&lt;&gt;"",IF('Submission Template'!O85="yes",AX90+1,AX90),AX90),"")</f>
        <v/>
      </c>
      <c r="AY91" s="190"/>
      <c r="AZ91" s="190" t="str">
        <f>IF('Submission Template'!$C85&lt;&gt;"",IF('Submission Template'!BQ85&lt;&gt;"",IF('Submission Template'!T85="yes",AZ90+1,AZ90),AZ90),"")</f>
        <v/>
      </c>
      <c r="BA91" s="191" t="str">
        <f>IF('Submission Template'!$C85&lt;&gt;"",IF('Submission Template'!BR85&lt;&gt;"",IF('Submission Template'!Y85="yes",BA90+1,BA90),BA90),"")</f>
        <v/>
      </c>
      <c r="BB91" s="22"/>
      <c r="BC91" s="189" t="str">
        <f>IF(AND($AQ$31="Yes",'Submission Template'!BQ85&lt;&gt;"",'Submission Template'!BR85&lt;&gt;""),IF(AND('Submission Template'!T85="yes",'Submission Template'!Y85="yes"),1,0),"")</f>
        <v/>
      </c>
      <c r="BD91" s="190" t="str">
        <f>IF('Submission Template'!BO85&lt;&gt;"",IF('Submission Template'!O85="yes",1,0),"")</f>
        <v/>
      </c>
      <c r="BE91" s="190"/>
      <c r="BF91" s="190" t="str">
        <f>IF('Submission Template'!BQ85&lt;&gt;"",IF('Submission Template'!T85="yes",1,0),"")</f>
        <v/>
      </c>
      <c r="BG91" s="191" t="str">
        <f>IF('Submission Template'!BR85&lt;&gt;"",IF('Submission Template'!Y85="yes",1,0),"")</f>
        <v/>
      </c>
      <c r="BH91" s="22"/>
      <c r="BI91" s="189" t="str">
        <f>IF(AND($AQ$31="Yes",'Submission Template'!T85="yes",'Submission Template'!Y85="yes",'Submission Template'!BQ85&lt;&gt;"",'Submission Template'!BR85&lt;&gt;""),'Submission Template'!BQ85+'Submission Template'!BR85,"")</f>
        <v/>
      </c>
      <c r="BJ91" s="190" t="str">
        <f>IF(AND('Submission Template'!O85="yes",'Submission Template'!BO85&lt;&gt;""),'Submission Template'!BO85,"")</f>
        <v/>
      </c>
      <c r="BK91" s="190"/>
      <c r="BL91" s="190" t="str">
        <f>IF(AND('Submission Template'!T85="yes",'Submission Template'!BQ85&lt;&gt;""),'Submission Template'!BQ85,"")</f>
        <v/>
      </c>
      <c r="BM91" s="191" t="str">
        <f>IF(AND('Submission Template'!Y85="yes",'Submission Template'!BR85&lt;&gt;""),'Submission Template'!BR85,"")</f>
        <v/>
      </c>
      <c r="BN91" s="22"/>
      <c r="BO91" s="22"/>
      <c r="BP91" s="22"/>
      <c r="BQ91" s="24"/>
      <c r="BR91" s="22"/>
      <c r="BS91" s="35" t="str">
        <f>IF('Submission Template'!$AU$36=1,IF(AND('Submission Template'!T85="yes",'Submission Template'!Y85="yes",$AE91&gt;1,'Submission Template'!BQ85&lt;&gt;"",'Submission Template'!BR85&lt;&gt;""),IF($D91&lt;&gt;'Submission Template'!P$29,ROUND((($AQ91*$E91)/($D91-'Submission Template'!P$29))^2+1,1),31),""),"")</f>
        <v/>
      </c>
      <c r="BT91" s="35" t="str">
        <f>IF('Submission Template'!$AV$36=1,IF(AND('Submission Template'!O85="yes",$AF91&gt;1,'Submission Template'!BO85&lt;&gt;""),IF($N91&lt;&gt;'Submission Template'!K$26,ROUND((($AR91*$O91)/($N91-'Submission Template'!K$26))^2+1,1),31),""),"")</f>
        <v/>
      </c>
      <c r="BU91" s="35"/>
      <c r="BV91" s="35"/>
      <c r="BW91" s="35"/>
      <c r="BX91" s="48">
        <f t="shared" si="10"/>
        <v>5</v>
      </c>
      <c r="BY91" s="5"/>
      <c r="BZ91" s="5"/>
      <c r="CA91" s="5"/>
      <c r="CB91" s="172">
        <f>IF(AND('Submission Template'!C85="final",'Submission Template'!AB85="yes"),1,0)</f>
        <v>0</v>
      </c>
      <c r="CC91" s="172" t="str">
        <f>IF(AND('Submission Template'!$C85="final",'Submission Template'!$T85="yes",'Submission Template'!$Y85="yes",'Submission Template'!$AB85&lt;&gt;"yes"),$D91,$CC90)</f>
        <v/>
      </c>
      <c r="CD91" s="172" t="str">
        <f>IF(AND('Submission Template'!$C85="final",'Submission Template'!$T85="yes",'Submission Template'!$Y85="yes",'Submission Template'!$AB85&lt;&gt;"yes"),$C91,$CD90)</f>
        <v/>
      </c>
      <c r="CE91" s="172" t="str">
        <f>IF(AND('Submission Template'!$C85="final",'Submission Template'!$O85="yes",'Submission Template'!$AB85&lt;&gt;"yes"),$N91,$CE90)</f>
        <v/>
      </c>
      <c r="CF91" s="172" t="str">
        <f>IF(AND('Submission Template'!$C85="final",'Submission Template'!$O85="yes",'Submission Template'!$AB85&lt;&gt;"yes"),$M91,$CF90)</f>
        <v/>
      </c>
      <c r="CG91" s="164"/>
      <c r="CH91" s="165"/>
      <c r="CI91" s="164"/>
      <c r="CJ91" s="208"/>
      <c r="CK91" s="217"/>
      <c r="CL91" s="218"/>
      <c r="CV91" s="5"/>
      <c r="CW91" s="5"/>
    </row>
    <row r="92" spans="1:101" ht="15" x14ac:dyDescent="0.25">
      <c r="A92" s="9"/>
      <c r="B92" s="240" t="str">
        <f>IF('Submission Template'!$AU$36=1,$AW92,"")</f>
        <v/>
      </c>
      <c r="C92" s="241" t="str">
        <f t="shared" si="19"/>
        <v/>
      </c>
      <c r="D92" s="242" t="str">
        <f>IF('Submission Template'!$AU$36=1,IF(AND('Submission Template'!T86="yes",'Submission Template'!Y86="yes",'Submission Template'!BQ86&lt;&gt;"",'Submission Template'!BR86&lt;&gt;""),IF(AND('Submission Template'!$P$15="yes",$B92&gt;1),ROUND(AVERAGE(BI$41:BI92),2),ROUND(AVERAGE(BI$40:BI92),2)),""),"")</f>
        <v/>
      </c>
      <c r="E92" s="247" t="str">
        <f>IF('Submission Template'!$AU$36=1,IF($AE92&gt;1,IF(AND('Submission Template'!T86&lt;&gt;"no",'Submission Template'!Y86&lt;&gt;"no",'Submission Template'!BQ86&lt;&gt;"",'Submission Template'!BR86&lt;&gt;""), IF(AND('Submission Template'!$P$15="yes",$B92&gt;1), STDEV(BI$41:BI92),STDEV(BI$40:BI92)),""),""),"")</f>
        <v/>
      </c>
      <c r="F92" s="242" t="str">
        <f>IF('Submission Template'!$AU$36=1,IF(AND('Submission Template'!BQ86&lt;&gt;"",'Submission Template'!BR86&lt;&gt;""),G91,""),"")</f>
        <v/>
      </c>
      <c r="G92" s="242" t="str">
        <f>IF(AND('Submission Template'!$AU$36=1,'Submission Template'!$C86&lt;&gt;""),IF(OR($AE92=1,$AE92=0),0,IF('Submission Template'!$C86="initial",$G91,IF(AND('Submission Template'!T86="yes",'Submission Template'!Y86="yes"),MAX(($F92+BI92-('Submission Template'!$P$26+0.25*$E92)),0),$G91))),"")</f>
        <v/>
      </c>
      <c r="H92" s="242" t="str">
        <f t="shared" si="16"/>
        <v/>
      </c>
      <c r="I92" s="244" t="str">
        <f t="shared" si="17"/>
        <v/>
      </c>
      <c r="J92" s="244" t="str">
        <f t="shared" si="18"/>
        <v/>
      </c>
      <c r="K92" s="245" t="str">
        <f>IF(G92&lt;&gt;"",IF($BC92=1,IF(AND(J92&lt;&gt;1,I92=1,D92&lt;='Submission Template'!$P$26),1,0),K91),"")</f>
        <v/>
      </c>
      <c r="L92" s="240" t="str">
        <f>IF('Submission Template'!$AV$36=1,$AX92,"")</f>
        <v/>
      </c>
      <c r="M92" s="241" t="str">
        <f t="shared" si="20"/>
        <v/>
      </c>
      <c r="N92" s="242" t="str">
        <f>IF('Submission Template'!$AV$36=1,IF(AND('Submission Template'!O86="yes",'Submission Template'!BO86&lt;&gt;""),IF(AND('Submission Template'!$P$15="yes",$L92&gt;1),ROUND(AVERAGE(BJ$41:BJ92),2),ROUND(AVERAGE(BJ$40:BJ92),2)),""),"")</f>
        <v/>
      </c>
      <c r="O92" s="242" t="str">
        <f>IF('Submission Template'!$AV$36=1,IF($AF92&gt;1,IF(AND('Submission Template'!O86&lt;&gt;"no",'Submission Template'!BO86&lt;&gt;""),IF(AND('Submission Template'!$P$15="yes",$L92&gt;1),STDEV(BJ$41:BJ92),STDEV(BJ$40:BJ92)),""),""),"")</f>
        <v/>
      </c>
      <c r="P92" s="242" t="str">
        <f>IF('Submission Template'!$AV$36=1,IF('Submission Template'!BO86&lt;&gt;"",Q91,""),"")</f>
        <v/>
      </c>
      <c r="Q92" s="242" t="str">
        <f>IF(AND('Submission Template'!$AV$36=1,'Submission Template'!$C86&lt;&gt;""),IF(OR($AF92=1,$AF92=0),0,IF('Submission Template'!$C86="initial",$Q91,IF('Submission Template'!O86="yes",MAX(($P92+'Submission Template'!BO86-('Submission Template'!K$26+0.25*$O92)),0),$Q91))),"")</f>
        <v/>
      </c>
      <c r="R92" s="242" t="str">
        <f t="shared" si="21"/>
        <v/>
      </c>
      <c r="S92" s="244" t="str">
        <f t="shared" si="22"/>
        <v/>
      </c>
      <c r="T92" s="244" t="str">
        <f t="shared" si="23"/>
        <v/>
      </c>
      <c r="U92" s="245" t="str">
        <f>IF(Q92&lt;&gt;"",IF($BD92=1,IF(AND(T92&lt;&gt;1,S92=1,N92&lt;='Submission Template'!K$26),1,0),U91),"")</f>
        <v/>
      </c>
      <c r="V92" s="235"/>
      <c r="W92" s="246" t="str">
        <f>IF(AND(OR('Submission Template'!BE86="yes",'Submission Template'!O86="yes"),'Submission Template'!AB86="yes"),"Test cannot be invalid AND included in CumSum",IF(OR(AND($Q92&gt;$R92,$N92&lt;&gt;""),AND($G92&gt;H92,$D92&lt;&gt;"")),"Warning:  CumSum statistic exceeds the Action Limit.",""))</f>
        <v/>
      </c>
      <c r="X92" s="233"/>
      <c r="Y92" s="233"/>
      <c r="Z92" s="233"/>
      <c r="AA92" s="234"/>
      <c r="AB92" s="9"/>
      <c r="AC92" s="5"/>
      <c r="AD92" s="5"/>
      <c r="AE92" s="164" t="str">
        <f t="shared" si="28"/>
        <v/>
      </c>
      <c r="AF92" s="208" t="str">
        <f t="shared" si="29"/>
        <v/>
      </c>
      <c r="AG92" s="164"/>
      <c r="AH92" s="208" t="str">
        <f t="shared" si="14"/>
        <v/>
      </c>
      <c r="AI92" s="165" t="str">
        <f t="shared" si="15"/>
        <v/>
      </c>
      <c r="AJ92" s="20"/>
      <c r="AK92" s="275">
        <f>IF(AND('Submission Template'!BQ86&lt;&gt;"",'Submission Template'!BR86&lt;&gt;"",'Submission Template'!P$26&lt;&gt;"",'Submission Template'!T86&lt;&gt;"",'Submission Template'!Y86&lt;&gt;"",$AQ$31="yes"),1,0)</f>
        <v>0</v>
      </c>
      <c r="AL92" s="190">
        <f>IF(AND('Submission Template'!BO86&lt;&gt;"",'Submission Template'!K$26&lt;&gt;"",'Submission Template'!O86&lt;&gt;""),1,0)</f>
        <v>0</v>
      </c>
      <c r="AM92" s="190"/>
      <c r="AN92" s="190"/>
      <c r="AO92" s="191"/>
      <c r="AP92" s="22"/>
      <c r="AQ92" s="196" t="str">
        <f t="shared" si="24"/>
        <v/>
      </c>
      <c r="AR92" s="189" t="str">
        <f t="shared" si="25"/>
        <v/>
      </c>
      <c r="AS92" s="189"/>
      <c r="AT92" s="190" t="str">
        <f t="shared" si="26"/>
        <v/>
      </c>
      <c r="AU92" s="191" t="str">
        <f t="shared" si="27"/>
        <v/>
      </c>
      <c r="AV92" s="22"/>
      <c r="AW92" s="189" t="str">
        <f>IF(AND($AQ$31="Yes",'Submission Template'!$C86&lt;&gt;""),IF(AND('Submission Template'!BQ86&lt;&gt;"",'Submission Template'!BR86&lt;&gt;""),IF(AND('Submission Template'!T86="yes",'Submission Template'!Y86="yes"),AW91+1,AW91),AW91),"")</f>
        <v/>
      </c>
      <c r="AX92" s="190" t="str">
        <f>IF('Submission Template'!$C86&lt;&gt;"",IF('Submission Template'!BO86&lt;&gt;"",IF('Submission Template'!O86="yes",AX91+1,AX91),AX91),"")</f>
        <v/>
      </c>
      <c r="AY92" s="190"/>
      <c r="AZ92" s="190" t="str">
        <f>IF('Submission Template'!$C86&lt;&gt;"",IF('Submission Template'!BQ86&lt;&gt;"",IF('Submission Template'!T86="yes",AZ91+1,AZ91),AZ91),"")</f>
        <v/>
      </c>
      <c r="BA92" s="191" t="str">
        <f>IF('Submission Template'!$C86&lt;&gt;"",IF('Submission Template'!BR86&lt;&gt;"",IF('Submission Template'!Y86="yes",BA91+1,BA91),BA91),"")</f>
        <v/>
      </c>
      <c r="BB92" s="22"/>
      <c r="BC92" s="189" t="str">
        <f>IF(AND($AQ$31="Yes",'Submission Template'!BQ86&lt;&gt;"",'Submission Template'!BR86&lt;&gt;""),IF(AND('Submission Template'!T86="yes",'Submission Template'!Y86="yes"),1,0),"")</f>
        <v/>
      </c>
      <c r="BD92" s="190" t="str">
        <f>IF('Submission Template'!BO86&lt;&gt;"",IF('Submission Template'!O86="yes",1,0),"")</f>
        <v/>
      </c>
      <c r="BE92" s="190"/>
      <c r="BF92" s="190" t="str">
        <f>IF('Submission Template'!BQ86&lt;&gt;"",IF('Submission Template'!T86="yes",1,0),"")</f>
        <v/>
      </c>
      <c r="BG92" s="191" t="str">
        <f>IF('Submission Template'!BR86&lt;&gt;"",IF('Submission Template'!Y86="yes",1,0),"")</f>
        <v/>
      </c>
      <c r="BH92" s="22"/>
      <c r="BI92" s="189" t="str">
        <f>IF(AND($AQ$31="Yes",'Submission Template'!T86="yes",'Submission Template'!Y86="yes",'Submission Template'!BQ86&lt;&gt;"",'Submission Template'!BR86&lt;&gt;""),'Submission Template'!BQ86+'Submission Template'!BR86,"")</f>
        <v/>
      </c>
      <c r="BJ92" s="190" t="str">
        <f>IF(AND('Submission Template'!O86="yes",'Submission Template'!BO86&lt;&gt;""),'Submission Template'!BO86,"")</f>
        <v/>
      </c>
      <c r="BK92" s="190"/>
      <c r="BL92" s="190" t="str">
        <f>IF(AND('Submission Template'!T86="yes",'Submission Template'!BQ86&lt;&gt;""),'Submission Template'!BQ86,"")</f>
        <v/>
      </c>
      <c r="BM92" s="191" t="str">
        <f>IF(AND('Submission Template'!Y86="yes",'Submission Template'!BR86&lt;&gt;""),'Submission Template'!BR86,"")</f>
        <v/>
      </c>
      <c r="BN92" s="22"/>
      <c r="BO92" s="22"/>
      <c r="BP92" s="22"/>
      <c r="BQ92" s="24"/>
      <c r="BR92" s="22"/>
      <c r="BS92" s="35" t="str">
        <f>IF('Submission Template'!$AU$36=1,IF(AND('Submission Template'!T86="yes",'Submission Template'!Y86="yes",$AE92&gt;1,'Submission Template'!BQ86&lt;&gt;"",'Submission Template'!BR86&lt;&gt;""),IF($D92&lt;&gt;'Submission Template'!P$29,ROUND((($AQ92*$E92)/($D92-'Submission Template'!P$29))^2+1,1),31),""),"")</f>
        <v/>
      </c>
      <c r="BT92" s="35" t="str">
        <f>IF('Submission Template'!$AV$36=1,IF(AND('Submission Template'!O86="yes",$AF92&gt;1,'Submission Template'!BO86&lt;&gt;""),IF($N92&lt;&gt;'Submission Template'!K$26,ROUND((($AR92*$O92)/($N92-'Submission Template'!K$26))^2+1,1),31),""),"")</f>
        <v/>
      </c>
      <c r="BU92" s="35"/>
      <c r="BV92" s="35"/>
      <c r="BW92" s="35"/>
      <c r="BX92" s="48">
        <f t="shared" si="10"/>
        <v>5</v>
      </c>
      <c r="BY92" s="5"/>
      <c r="BZ92" s="5"/>
      <c r="CA92" s="5"/>
      <c r="CB92" s="172">
        <f>IF(AND('Submission Template'!C86="final",'Submission Template'!AB86="yes"),1,0)</f>
        <v>0</v>
      </c>
      <c r="CC92" s="172" t="str">
        <f>IF(AND('Submission Template'!$C86="final",'Submission Template'!$T86="yes",'Submission Template'!$Y86="yes",'Submission Template'!$AB86&lt;&gt;"yes"),$D92,$CC91)</f>
        <v/>
      </c>
      <c r="CD92" s="172" t="str">
        <f>IF(AND('Submission Template'!$C86="final",'Submission Template'!$T86="yes",'Submission Template'!$Y86="yes",'Submission Template'!$AB86&lt;&gt;"yes"),$C92,$CD91)</f>
        <v/>
      </c>
      <c r="CE92" s="172" t="str">
        <f>IF(AND('Submission Template'!$C86="final",'Submission Template'!$O86="yes",'Submission Template'!$AB86&lt;&gt;"yes"),$N92,$CE91)</f>
        <v/>
      </c>
      <c r="CF92" s="172" t="str">
        <f>IF(AND('Submission Template'!$C86="final",'Submission Template'!$O86="yes",'Submission Template'!$AB86&lt;&gt;"yes"),$M92,$CF91)</f>
        <v/>
      </c>
      <c r="CG92" s="164"/>
      <c r="CH92" s="165"/>
      <c r="CI92" s="164"/>
      <c r="CJ92" s="208"/>
      <c r="CK92" s="217"/>
      <c r="CL92" s="218"/>
      <c r="CV92" s="5"/>
      <c r="CW92" s="5"/>
    </row>
    <row r="93" spans="1:101" ht="15" x14ac:dyDescent="0.25">
      <c r="A93" s="9"/>
      <c r="B93" s="240" t="str">
        <f>IF('Submission Template'!$AU$36=1,$AW93,"")</f>
        <v/>
      </c>
      <c r="C93" s="241" t="str">
        <f t="shared" si="19"/>
        <v/>
      </c>
      <c r="D93" s="242" t="str">
        <f>IF('Submission Template'!$AU$36=1,IF(AND('Submission Template'!T87="yes",'Submission Template'!Y87="yes",'Submission Template'!BQ87&lt;&gt;"",'Submission Template'!BR87&lt;&gt;""),IF(AND('Submission Template'!$P$15="yes",$B93&gt;1),ROUND(AVERAGE(BI$41:BI93),2),ROUND(AVERAGE(BI$40:BI93),2)),""),"")</f>
        <v/>
      </c>
      <c r="E93" s="247" t="str">
        <f>IF('Submission Template'!$AU$36=1,IF($AE93&gt;1,IF(AND('Submission Template'!T87&lt;&gt;"no",'Submission Template'!Y87&lt;&gt;"no",'Submission Template'!BQ87&lt;&gt;"",'Submission Template'!BR87&lt;&gt;""), IF(AND('Submission Template'!$P$15="yes",$B93&gt;1), STDEV(BI$41:BI93),STDEV(BI$40:BI93)),""),""),"")</f>
        <v/>
      </c>
      <c r="F93" s="242" t="str">
        <f>IF('Submission Template'!$AU$36=1,IF(AND('Submission Template'!BQ87&lt;&gt;"",'Submission Template'!BR87&lt;&gt;""),G92,""),"")</f>
        <v/>
      </c>
      <c r="G93" s="242" t="str">
        <f>IF(AND('Submission Template'!$AU$36=1,'Submission Template'!$C87&lt;&gt;""),IF(OR($AE93=1,$AE93=0),0,IF('Submission Template'!$C87="initial",$G92,IF(AND('Submission Template'!T87="yes",'Submission Template'!Y87="yes"),MAX(($F93+BI93-('Submission Template'!$P$26+0.25*$E93)),0),$G92))),"")</f>
        <v/>
      </c>
      <c r="H93" s="242" t="str">
        <f t="shared" si="16"/>
        <v/>
      </c>
      <c r="I93" s="244" t="str">
        <f t="shared" si="17"/>
        <v/>
      </c>
      <c r="J93" s="244" t="str">
        <f t="shared" si="18"/>
        <v/>
      </c>
      <c r="K93" s="245" t="str">
        <f>IF(G93&lt;&gt;"",IF($BC93=1,IF(AND(J93&lt;&gt;1,I93=1,D93&lt;='Submission Template'!$P$26),1,0),K92),"")</f>
        <v/>
      </c>
      <c r="L93" s="240" t="str">
        <f>IF('Submission Template'!$AV$36=1,$AX93,"")</f>
        <v/>
      </c>
      <c r="M93" s="241" t="str">
        <f t="shared" si="20"/>
        <v/>
      </c>
      <c r="N93" s="242" t="str">
        <f>IF('Submission Template'!$AV$36=1,IF(AND('Submission Template'!O87="yes",'Submission Template'!BO87&lt;&gt;""),IF(AND('Submission Template'!$P$15="yes",$L93&gt;1),ROUND(AVERAGE(BJ$41:BJ93),2),ROUND(AVERAGE(BJ$40:BJ93),2)),""),"")</f>
        <v/>
      </c>
      <c r="O93" s="242" t="str">
        <f>IF('Submission Template'!$AV$36=1,IF($AF93&gt;1,IF(AND('Submission Template'!O87&lt;&gt;"no",'Submission Template'!BO87&lt;&gt;""),IF(AND('Submission Template'!$P$15="yes",$L93&gt;1),STDEV(BJ$41:BJ93),STDEV(BJ$40:BJ93)),""),""),"")</f>
        <v/>
      </c>
      <c r="P93" s="242" t="str">
        <f>IF('Submission Template'!$AV$36=1,IF('Submission Template'!BO87&lt;&gt;"",Q92,""),"")</f>
        <v/>
      </c>
      <c r="Q93" s="242" t="str">
        <f>IF(AND('Submission Template'!$AV$36=1,'Submission Template'!$C87&lt;&gt;""),IF(OR($AF93=1,$AF93=0),0,IF('Submission Template'!$C87="initial",$Q92,IF('Submission Template'!O87="yes",MAX(($P93+'Submission Template'!BO87-('Submission Template'!K$26+0.25*$O93)),0),$Q92))),"")</f>
        <v/>
      </c>
      <c r="R93" s="242" t="str">
        <f t="shared" si="21"/>
        <v/>
      </c>
      <c r="S93" s="244" t="str">
        <f t="shared" si="22"/>
        <v/>
      </c>
      <c r="T93" s="244" t="str">
        <f t="shared" si="23"/>
        <v/>
      </c>
      <c r="U93" s="245" t="str">
        <f>IF(Q93&lt;&gt;"",IF($BD93=1,IF(AND(T93&lt;&gt;1,S93=1,N93&lt;='Submission Template'!K$26),1,0),U92),"")</f>
        <v/>
      </c>
      <c r="V93" s="235"/>
      <c r="W93" s="246" t="str">
        <f>IF(AND(OR('Submission Template'!BE87="yes",'Submission Template'!O87="yes"),'Submission Template'!AB87="yes"),"Test cannot be invalid AND included in CumSum",IF(OR(AND($Q93&gt;$R93,$N93&lt;&gt;""),AND($G93&gt;H93,$D93&lt;&gt;"")),"Warning:  CumSum statistic exceeds the Action Limit.",""))</f>
        <v/>
      </c>
      <c r="X93" s="233"/>
      <c r="Y93" s="233"/>
      <c r="Z93" s="233"/>
      <c r="AA93" s="234"/>
      <c r="AB93" s="9"/>
      <c r="AC93" s="5"/>
      <c r="AD93" s="5"/>
      <c r="AE93" s="164" t="str">
        <f t="shared" si="28"/>
        <v/>
      </c>
      <c r="AF93" s="208" t="str">
        <f t="shared" si="29"/>
        <v/>
      </c>
      <c r="AG93" s="164"/>
      <c r="AH93" s="208" t="str">
        <f t="shared" si="14"/>
        <v/>
      </c>
      <c r="AI93" s="165" t="str">
        <f t="shared" si="15"/>
        <v/>
      </c>
      <c r="AJ93" s="20"/>
      <c r="AK93" s="275">
        <f>IF(AND('Submission Template'!BQ87&lt;&gt;"",'Submission Template'!BR87&lt;&gt;"",'Submission Template'!P$26&lt;&gt;"",'Submission Template'!T87&lt;&gt;"",'Submission Template'!Y87&lt;&gt;"",$AQ$31="yes"),1,0)</f>
        <v>0</v>
      </c>
      <c r="AL93" s="190">
        <f>IF(AND('Submission Template'!BO87&lt;&gt;"",'Submission Template'!K$26&lt;&gt;"",'Submission Template'!O87&lt;&gt;""),1,0)</f>
        <v>0</v>
      </c>
      <c r="AM93" s="190"/>
      <c r="AN93" s="190"/>
      <c r="AO93" s="191"/>
      <c r="AP93" s="22"/>
      <c r="AQ93" s="196" t="str">
        <f t="shared" si="24"/>
        <v/>
      </c>
      <c r="AR93" s="189" t="str">
        <f t="shared" si="25"/>
        <v/>
      </c>
      <c r="AS93" s="189"/>
      <c r="AT93" s="190" t="str">
        <f t="shared" si="26"/>
        <v/>
      </c>
      <c r="AU93" s="191" t="str">
        <f t="shared" si="27"/>
        <v/>
      </c>
      <c r="AV93" s="22"/>
      <c r="AW93" s="189" t="str">
        <f>IF(AND($AQ$31="Yes",'Submission Template'!$C87&lt;&gt;""),IF(AND('Submission Template'!BQ87&lt;&gt;"",'Submission Template'!BR87&lt;&gt;""),IF(AND('Submission Template'!T87="yes",'Submission Template'!Y87="yes"),AW92+1,AW92),AW92),"")</f>
        <v/>
      </c>
      <c r="AX93" s="190" t="str">
        <f>IF('Submission Template'!$C87&lt;&gt;"",IF('Submission Template'!BO87&lt;&gt;"",IF('Submission Template'!O87="yes",AX92+1,AX92),AX92),"")</f>
        <v/>
      </c>
      <c r="AY93" s="190"/>
      <c r="AZ93" s="190" t="str">
        <f>IF('Submission Template'!$C87&lt;&gt;"",IF('Submission Template'!BQ87&lt;&gt;"",IF('Submission Template'!T87="yes",AZ92+1,AZ92),AZ92),"")</f>
        <v/>
      </c>
      <c r="BA93" s="191" t="str">
        <f>IF('Submission Template'!$C87&lt;&gt;"",IF('Submission Template'!BR87&lt;&gt;"",IF('Submission Template'!Y87="yes",BA92+1,BA92),BA92),"")</f>
        <v/>
      </c>
      <c r="BB93" s="22"/>
      <c r="BC93" s="189" t="str">
        <f>IF(AND($AQ$31="Yes",'Submission Template'!BQ87&lt;&gt;"",'Submission Template'!BR87&lt;&gt;""),IF(AND('Submission Template'!T87="yes",'Submission Template'!Y87="yes"),1,0),"")</f>
        <v/>
      </c>
      <c r="BD93" s="190" t="str">
        <f>IF('Submission Template'!BO87&lt;&gt;"",IF('Submission Template'!O87="yes",1,0),"")</f>
        <v/>
      </c>
      <c r="BE93" s="190"/>
      <c r="BF93" s="190" t="str">
        <f>IF('Submission Template'!BQ87&lt;&gt;"",IF('Submission Template'!T87="yes",1,0),"")</f>
        <v/>
      </c>
      <c r="BG93" s="191" t="str">
        <f>IF('Submission Template'!BR87&lt;&gt;"",IF('Submission Template'!Y87="yes",1,0),"")</f>
        <v/>
      </c>
      <c r="BH93" s="22"/>
      <c r="BI93" s="189" t="str">
        <f>IF(AND($AQ$31="Yes",'Submission Template'!T87="yes",'Submission Template'!Y87="yes",'Submission Template'!BQ87&lt;&gt;"",'Submission Template'!BR87&lt;&gt;""),'Submission Template'!BQ87+'Submission Template'!BR87,"")</f>
        <v/>
      </c>
      <c r="BJ93" s="190" t="str">
        <f>IF(AND('Submission Template'!O87="yes",'Submission Template'!BO87&lt;&gt;""),'Submission Template'!BO87,"")</f>
        <v/>
      </c>
      <c r="BK93" s="190"/>
      <c r="BL93" s="190" t="str">
        <f>IF(AND('Submission Template'!T87="yes",'Submission Template'!BQ87&lt;&gt;""),'Submission Template'!BQ87,"")</f>
        <v/>
      </c>
      <c r="BM93" s="191" t="str">
        <f>IF(AND('Submission Template'!Y87="yes",'Submission Template'!BR87&lt;&gt;""),'Submission Template'!BR87,"")</f>
        <v/>
      </c>
      <c r="BN93" s="22"/>
      <c r="BO93" s="22"/>
      <c r="BP93" s="22"/>
      <c r="BQ93" s="24"/>
      <c r="BR93" s="22"/>
      <c r="BS93" s="35" t="str">
        <f>IF('Submission Template'!$AU$36=1,IF(AND('Submission Template'!T87="yes",'Submission Template'!Y87="yes",$AE93&gt;1,'Submission Template'!BQ87&lt;&gt;"",'Submission Template'!BR87&lt;&gt;""),IF($D93&lt;&gt;'Submission Template'!P$29,ROUND((($AQ93*$E93)/($D93-'Submission Template'!P$29))^2+1,1),31),""),"")</f>
        <v/>
      </c>
      <c r="BT93" s="35" t="str">
        <f>IF('Submission Template'!$AV$36=1,IF(AND('Submission Template'!O87="yes",$AF93&gt;1,'Submission Template'!BO87&lt;&gt;""),IF($N93&lt;&gt;'Submission Template'!K$26,ROUND((($AR93*$O93)/($N93-'Submission Template'!K$26))^2+1,1),31),""),"")</f>
        <v/>
      </c>
      <c r="BU93" s="35"/>
      <c r="BV93" s="35"/>
      <c r="BW93" s="35"/>
      <c r="BX93" s="48">
        <f t="shared" si="10"/>
        <v>5</v>
      </c>
      <c r="BY93" s="5"/>
      <c r="BZ93" s="5"/>
      <c r="CA93" s="5"/>
      <c r="CB93" s="172">
        <f>IF(AND('Submission Template'!C87="final",'Submission Template'!AB87="yes"),1,0)</f>
        <v>0</v>
      </c>
      <c r="CC93" s="172" t="str">
        <f>IF(AND('Submission Template'!$C87="final",'Submission Template'!$T87="yes",'Submission Template'!$Y87="yes",'Submission Template'!$AB87&lt;&gt;"yes"),$D93,$CC92)</f>
        <v/>
      </c>
      <c r="CD93" s="172" t="str">
        <f>IF(AND('Submission Template'!$C87="final",'Submission Template'!$T87="yes",'Submission Template'!$Y87="yes",'Submission Template'!$AB87&lt;&gt;"yes"),$C93,$CD92)</f>
        <v/>
      </c>
      <c r="CE93" s="172" t="str">
        <f>IF(AND('Submission Template'!$C87="final",'Submission Template'!$O87="yes",'Submission Template'!$AB87&lt;&gt;"yes"),$N93,$CE92)</f>
        <v/>
      </c>
      <c r="CF93" s="172" t="str">
        <f>IF(AND('Submission Template'!$C87="final",'Submission Template'!$O87="yes",'Submission Template'!$AB87&lt;&gt;"yes"),$M93,$CF92)</f>
        <v/>
      </c>
      <c r="CG93" s="164"/>
      <c r="CH93" s="165"/>
      <c r="CI93" s="164"/>
      <c r="CJ93" s="208"/>
      <c r="CK93" s="217"/>
      <c r="CL93" s="218"/>
      <c r="CV93" s="5"/>
      <c r="CW93" s="5"/>
    </row>
    <row r="94" spans="1:101" ht="15" x14ac:dyDescent="0.25">
      <c r="A94" s="9"/>
      <c r="B94" s="240" t="str">
        <f>IF('Submission Template'!$AU$36=1,$AW94,"")</f>
        <v/>
      </c>
      <c r="C94" s="241" t="str">
        <f t="shared" si="19"/>
        <v/>
      </c>
      <c r="D94" s="242" t="str">
        <f>IF('Submission Template'!$AU$36=1,IF(AND('Submission Template'!T88="yes",'Submission Template'!Y88="yes",'Submission Template'!BQ88&lt;&gt;"",'Submission Template'!BR88&lt;&gt;""),IF(AND('Submission Template'!$P$15="yes",$B94&gt;1),ROUND(AVERAGE(BI$41:BI94),2),ROUND(AVERAGE(BI$40:BI94),2)),""),"")</f>
        <v/>
      </c>
      <c r="E94" s="247" t="str">
        <f>IF('Submission Template'!$AU$36=1,IF($AE94&gt;1,IF(AND('Submission Template'!T88&lt;&gt;"no",'Submission Template'!Y88&lt;&gt;"no",'Submission Template'!BQ88&lt;&gt;"",'Submission Template'!BR88&lt;&gt;""), IF(AND('Submission Template'!$P$15="yes",$B94&gt;1), STDEV(BI$41:BI94),STDEV(BI$40:BI94)),""),""),"")</f>
        <v/>
      </c>
      <c r="F94" s="242" t="str">
        <f>IF('Submission Template'!$AU$36=1,IF(AND('Submission Template'!BQ88&lt;&gt;"",'Submission Template'!BR88&lt;&gt;""),G93,""),"")</f>
        <v/>
      </c>
      <c r="G94" s="242" t="str">
        <f>IF(AND('Submission Template'!$AU$36=1,'Submission Template'!$C88&lt;&gt;""),IF(OR($AE94=1,$AE94=0),0,IF('Submission Template'!$C88="initial",$G93,IF(AND('Submission Template'!T88="yes",'Submission Template'!Y88="yes"),MAX(($F94+BI94-('Submission Template'!$P$26+0.25*$E94)),0),$G93))),"")</f>
        <v/>
      </c>
      <c r="H94" s="242" t="str">
        <f t="shared" si="16"/>
        <v/>
      </c>
      <c r="I94" s="244" t="str">
        <f t="shared" si="17"/>
        <v/>
      </c>
      <c r="J94" s="244" t="str">
        <f t="shared" si="18"/>
        <v/>
      </c>
      <c r="K94" s="245" t="str">
        <f>IF(G94&lt;&gt;"",IF($BC94=1,IF(AND(J94&lt;&gt;1,I94=1,D94&lt;='Submission Template'!$P$26),1,0),K93),"")</f>
        <v/>
      </c>
      <c r="L94" s="240" t="str">
        <f>IF('Submission Template'!$AV$36=1,$AX94,"")</f>
        <v/>
      </c>
      <c r="M94" s="241" t="str">
        <f t="shared" si="20"/>
        <v/>
      </c>
      <c r="N94" s="242" t="str">
        <f>IF('Submission Template'!$AV$36=1,IF(AND('Submission Template'!O88="yes",'Submission Template'!BO88&lt;&gt;""),IF(AND('Submission Template'!$P$15="yes",$L94&gt;1),ROUND(AVERAGE(BJ$41:BJ94),2),ROUND(AVERAGE(BJ$40:BJ94),2)),""),"")</f>
        <v/>
      </c>
      <c r="O94" s="242" t="str">
        <f>IF('Submission Template'!$AV$36=1,IF($AF94&gt;1,IF(AND('Submission Template'!O88&lt;&gt;"no",'Submission Template'!BO88&lt;&gt;""),IF(AND('Submission Template'!$P$15="yes",$L94&gt;1),STDEV(BJ$41:BJ94),STDEV(BJ$40:BJ94)),""),""),"")</f>
        <v/>
      </c>
      <c r="P94" s="242" t="str">
        <f>IF('Submission Template'!$AV$36=1,IF('Submission Template'!BO88&lt;&gt;"",Q93,""),"")</f>
        <v/>
      </c>
      <c r="Q94" s="242" t="str">
        <f>IF(AND('Submission Template'!$AV$36=1,'Submission Template'!$C88&lt;&gt;""),IF(OR($AF94=1,$AF94=0),0,IF('Submission Template'!$C88="initial",$Q93,IF('Submission Template'!O88="yes",MAX(($P94+'Submission Template'!BO88-('Submission Template'!K$26+0.25*$O94)),0),$Q93))),"")</f>
        <v/>
      </c>
      <c r="R94" s="242" t="str">
        <f t="shared" si="21"/>
        <v/>
      </c>
      <c r="S94" s="244" t="str">
        <f t="shared" si="22"/>
        <v/>
      </c>
      <c r="T94" s="244" t="str">
        <f t="shared" si="23"/>
        <v/>
      </c>
      <c r="U94" s="245" t="str">
        <f>IF(Q94&lt;&gt;"",IF($BD94=1,IF(AND(T94&lt;&gt;1,S94=1,N94&lt;='Submission Template'!K$26),1,0),U93),"")</f>
        <v/>
      </c>
      <c r="V94" s="235"/>
      <c r="W94" s="246" t="str">
        <f>IF(AND(OR('Submission Template'!BE88="yes",'Submission Template'!O88="yes"),'Submission Template'!AB88="yes"),"Test cannot be invalid AND included in CumSum",IF(OR(AND($Q94&gt;$R94,$N94&lt;&gt;""),AND($G94&gt;H94,$D94&lt;&gt;"")),"Warning:  CumSum statistic exceeds the Action Limit.",""))</f>
        <v/>
      </c>
      <c r="X94" s="233"/>
      <c r="Y94" s="233"/>
      <c r="Z94" s="233"/>
      <c r="AA94" s="234"/>
      <c r="AB94" s="9"/>
      <c r="AC94" s="5"/>
      <c r="AD94" s="5"/>
      <c r="AE94" s="164" t="str">
        <f t="shared" si="28"/>
        <v/>
      </c>
      <c r="AF94" s="208" t="str">
        <f t="shared" si="29"/>
        <v/>
      </c>
      <c r="AG94" s="164"/>
      <c r="AH94" s="208" t="str">
        <f t="shared" si="14"/>
        <v/>
      </c>
      <c r="AI94" s="165" t="str">
        <f t="shared" si="15"/>
        <v/>
      </c>
      <c r="AJ94" s="20"/>
      <c r="AK94" s="275">
        <f>IF(AND('Submission Template'!BQ88&lt;&gt;"",'Submission Template'!BR88&lt;&gt;"",'Submission Template'!P$26&lt;&gt;"",'Submission Template'!T88&lt;&gt;"",'Submission Template'!Y88&lt;&gt;"",$AQ$31="yes"),1,0)</f>
        <v>0</v>
      </c>
      <c r="AL94" s="190">
        <f>IF(AND('Submission Template'!BO88&lt;&gt;"",'Submission Template'!K$26&lt;&gt;"",'Submission Template'!O88&lt;&gt;""),1,0)</f>
        <v>0</v>
      </c>
      <c r="AM94" s="190"/>
      <c r="AN94" s="190"/>
      <c r="AO94" s="191"/>
      <c r="AP94" s="22"/>
      <c r="AQ94" s="196" t="str">
        <f t="shared" si="24"/>
        <v/>
      </c>
      <c r="AR94" s="189" t="str">
        <f t="shared" si="25"/>
        <v/>
      </c>
      <c r="AS94" s="189"/>
      <c r="AT94" s="190" t="str">
        <f t="shared" si="26"/>
        <v/>
      </c>
      <c r="AU94" s="191" t="str">
        <f t="shared" si="27"/>
        <v/>
      </c>
      <c r="AV94" s="22"/>
      <c r="AW94" s="189" t="str">
        <f>IF(AND($AQ$31="Yes",'Submission Template'!$C88&lt;&gt;""),IF(AND('Submission Template'!BQ88&lt;&gt;"",'Submission Template'!BR88&lt;&gt;""),IF(AND('Submission Template'!T88="yes",'Submission Template'!Y88="yes"),AW93+1,AW93),AW93),"")</f>
        <v/>
      </c>
      <c r="AX94" s="190" t="str">
        <f>IF('Submission Template'!$C88&lt;&gt;"",IF('Submission Template'!BO88&lt;&gt;"",IF('Submission Template'!O88="yes",AX93+1,AX93),AX93),"")</f>
        <v/>
      </c>
      <c r="AY94" s="190"/>
      <c r="AZ94" s="190" t="str">
        <f>IF('Submission Template'!$C88&lt;&gt;"",IF('Submission Template'!BQ88&lt;&gt;"",IF('Submission Template'!T88="yes",AZ93+1,AZ93),AZ93),"")</f>
        <v/>
      </c>
      <c r="BA94" s="191" t="str">
        <f>IF('Submission Template'!$C88&lt;&gt;"",IF('Submission Template'!BR88&lt;&gt;"",IF('Submission Template'!Y88="yes",BA93+1,BA93),BA93),"")</f>
        <v/>
      </c>
      <c r="BB94" s="22"/>
      <c r="BC94" s="189" t="str">
        <f>IF(AND($AQ$31="Yes",'Submission Template'!BQ88&lt;&gt;"",'Submission Template'!BR88&lt;&gt;""),IF(AND('Submission Template'!T88="yes",'Submission Template'!Y88="yes"),1,0),"")</f>
        <v/>
      </c>
      <c r="BD94" s="190" t="str">
        <f>IF('Submission Template'!BO88&lt;&gt;"",IF('Submission Template'!O88="yes",1,0),"")</f>
        <v/>
      </c>
      <c r="BE94" s="190"/>
      <c r="BF94" s="190" t="str">
        <f>IF('Submission Template'!BQ88&lt;&gt;"",IF('Submission Template'!T88="yes",1,0),"")</f>
        <v/>
      </c>
      <c r="BG94" s="191" t="str">
        <f>IF('Submission Template'!BR88&lt;&gt;"",IF('Submission Template'!Y88="yes",1,0),"")</f>
        <v/>
      </c>
      <c r="BH94" s="22"/>
      <c r="BI94" s="189" t="str">
        <f>IF(AND($AQ$31="Yes",'Submission Template'!T88="yes",'Submission Template'!Y88="yes",'Submission Template'!BQ88&lt;&gt;"",'Submission Template'!BR88&lt;&gt;""),'Submission Template'!BQ88+'Submission Template'!BR88,"")</f>
        <v/>
      </c>
      <c r="BJ94" s="190" t="str">
        <f>IF(AND('Submission Template'!O88="yes",'Submission Template'!BO88&lt;&gt;""),'Submission Template'!BO88,"")</f>
        <v/>
      </c>
      <c r="BK94" s="190"/>
      <c r="BL94" s="190" t="str">
        <f>IF(AND('Submission Template'!T88="yes",'Submission Template'!BQ88&lt;&gt;""),'Submission Template'!BQ88,"")</f>
        <v/>
      </c>
      <c r="BM94" s="191" t="str">
        <f>IF(AND('Submission Template'!Y88="yes",'Submission Template'!BR88&lt;&gt;""),'Submission Template'!BR88,"")</f>
        <v/>
      </c>
      <c r="BN94" s="22"/>
      <c r="BO94" s="22"/>
      <c r="BP94" s="22"/>
      <c r="BQ94" s="24"/>
      <c r="BR94" s="22"/>
      <c r="BS94" s="35" t="str">
        <f>IF('Submission Template'!$AU$36=1,IF(AND('Submission Template'!T88="yes",'Submission Template'!Y88="yes",$AE94&gt;1,'Submission Template'!BQ88&lt;&gt;"",'Submission Template'!BR88&lt;&gt;""),IF($D94&lt;&gt;'Submission Template'!P$29,ROUND((($AQ94*$E94)/($D94-'Submission Template'!P$29))^2+1,1),31),""),"")</f>
        <v/>
      </c>
      <c r="BT94" s="35" t="str">
        <f>IF('Submission Template'!$AV$36=1,IF(AND('Submission Template'!O88="yes",$AF94&gt;1,'Submission Template'!BO88&lt;&gt;""),IF($N94&lt;&gt;'Submission Template'!K$26,ROUND((($AR94*$O94)/($N94-'Submission Template'!K$26))^2+1,1),31),""),"")</f>
        <v/>
      </c>
      <c r="BU94" s="35"/>
      <c r="BV94" s="35"/>
      <c r="BW94" s="35"/>
      <c r="BX94" s="48">
        <f t="shared" si="10"/>
        <v>5</v>
      </c>
      <c r="BY94" s="5"/>
      <c r="BZ94" s="5"/>
      <c r="CA94" s="5"/>
      <c r="CB94" s="172">
        <f>IF(AND('Submission Template'!C88="final",'Submission Template'!AB88="yes"),1,0)</f>
        <v>0</v>
      </c>
      <c r="CC94" s="172" t="str">
        <f>IF(AND('Submission Template'!$C88="final",'Submission Template'!$T88="yes",'Submission Template'!$Y88="yes",'Submission Template'!$AB88&lt;&gt;"yes"),$D94,$CC93)</f>
        <v/>
      </c>
      <c r="CD94" s="172" t="str">
        <f>IF(AND('Submission Template'!$C88="final",'Submission Template'!$T88="yes",'Submission Template'!$Y88="yes",'Submission Template'!$AB88&lt;&gt;"yes"),$C94,$CD93)</f>
        <v/>
      </c>
      <c r="CE94" s="172" t="str">
        <f>IF(AND('Submission Template'!$C88="final",'Submission Template'!$O88="yes",'Submission Template'!$AB88&lt;&gt;"yes"),$N94,$CE93)</f>
        <v/>
      </c>
      <c r="CF94" s="172" t="str">
        <f>IF(AND('Submission Template'!$C88="final",'Submission Template'!$O88="yes",'Submission Template'!$AB88&lt;&gt;"yes"),$M94,$CF93)</f>
        <v/>
      </c>
      <c r="CG94" s="164"/>
      <c r="CH94" s="165"/>
      <c r="CI94" s="164"/>
      <c r="CJ94" s="208"/>
      <c r="CK94" s="217"/>
      <c r="CL94" s="218"/>
      <c r="CV94" s="5"/>
      <c r="CW94" s="5"/>
    </row>
    <row r="95" spans="1:101" ht="15" x14ac:dyDescent="0.25">
      <c r="A95" s="9"/>
      <c r="B95" s="240" t="str">
        <f>IF('Submission Template'!$AU$36=1,$AW95,"")</f>
        <v/>
      </c>
      <c r="C95" s="241" t="str">
        <f t="shared" si="19"/>
        <v/>
      </c>
      <c r="D95" s="242" t="str">
        <f>IF('Submission Template'!$AU$36=1,IF(AND('Submission Template'!T89="yes",'Submission Template'!Y89="yes",'Submission Template'!BQ89&lt;&gt;"",'Submission Template'!BR89&lt;&gt;""),IF(AND('Submission Template'!$P$15="yes",$B95&gt;1),ROUND(AVERAGE(BI$41:BI95),2),ROUND(AVERAGE(BI$40:BI95),2)),""),"")</f>
        <v/>
      </c>
      <c r="E95" s="247" t="str">
        <f>IF('Submission Template'!$AU$36=1,IF($AE95&gt;1,IF(AND('Submission Template'!T89&lt;&gt;"no",'Submission Template'!Y89&lt;&gt;"no",'Submission Template'!BQ89&lt;&gt;"",'Submission Template'!BR89&lt;&gt;""), IF(AND('Submission Template'!$P$15="yes",$B95&gt;1), STDEV(BI$41:BI95),STDEV(BI$40:BI95)),""),""),"")</f>
        <v/>
      </c>
      <c r="F95" s="242" t="str">
        <f>IF('Submission Template'!$AU$36=1,IF(AND('Submission Template'!BQ89&lt;&gt;"",'Submission Template'!BR89&lt;&gt;""),G94,""),"")</f>
        <v/>
      </c>
      <c r="G95" s="242" t="str">
        <f>IF(AND('Submission Template'!$AU$36=1,'Submission Template'!$C89&lt;&gt;""),IF(OR($AE95=1,$AE95=0),0,IF('Submission Template'!$C89="initial",$G94,IF(AND('Submission Template'!T89="yes",'Submission Template'!Y89="yes"),MAX(($F95+BI95-('Submission Template'!$P$26+0.25*$E95)),0),$G94))),"")</f>
        <v/>
      </c>
      <c r="H95" s="242" t="str">
        <f t="shared" si="16"/>
        <v/>
      </c>
      <c r="I95" s="244" t="str">
        <f t="shared" si="17"/>
        <v/>
      </c>
      <c r="J95" s="244" t="str">
        <f t="shared" si="18"/>
        <v/>
      </c>
      <c r="K95" s="245" t="str">
        <f>IF(G95&lt;&gt;"",IF($BC95=1,IF(AND(J95&lt;&gt;1,I95=1,D95&lt;='Submission Template'!$P$26),1,0),K94),"")</f>
        <v/>
      </c>
      <c r="L95" s="240" t="str">
        <f>IF('Submission Template'!$AV$36=1,$AX95,"")</f>
        <v/>
      </c>
      <c r="M95" s="241" t="str">
        <f t="shared" si="20"/>
        <v/>
      </c>
      <c r="N95" s="242" t="str">
        <f>IF('Submission Template'!$AV$36=1,IF(AND('Submission Template'!O89="yes",'Submission Template'!BO89&lt;&gt;""),IF(AND('Submission Template'!$P$15="yes",$L95&gt;1),ROUND(AVERAGE(BJ$41:BJ95),2),ROUND(AVERAGE(BJ$40:BJ95),2)),""),"")</f>
        <v/>
      </c>
      <c r="O95" s="242" t="str">
        <f>IF('Submission Template'!$AV$36=1,IF($AF95&gt;1,IF(AND('Submission Template'!O89&lt;&gt;"no",'Submission Template'!BO89&lt;&gt;""),IF(AND('Submission Template'!$P$15="yes",$L95&gt;1),STDEV(BJ$41:BJ95),STDEV(BJ$40:BJ95)),""),""),"")</f>
        <v/>
      </c>
      <c r="P95" s="242" t="str">
        <f>IF('Submission Template'!$AV$36=1,IF('Submission Template'!BO89&lt;&gt;"",Q94,""),"")</f>
        <v/>
      </c>
      <c r="Q95" s="242" t="str">
        <f>IF(AND('Submission Template'!$AV$36=1,'Submission Template'!$C89&lt;&gt;""),IF(OR($AF95=1,$AF95=0),0,IF('Submission Template'!$C89="initial",$Q94,IF('Submission Template'!O89="yes",MAX(($P95+'Submission Template'!BO89-('Submission Template'!K$26+0.25*$O95)),0),$Q94))),"")</f>
        <v/>
      </c>
      <c r="R95" s="242" t="str">
        <f t="shared" si="21"/>
        <v/>
      </c>
      <c r="S95" s="244" t="str">
        <f t="shared" si="22"/>
        <v/>
      </c>
      <c r="T95" s="244" t="str">
        <f t="shared" si="23"/>
        <v/>
      </c>
      <c r="U95" s="245" t="str">
        <f>IF(Q95&lt;&gt;"",IF($BD95=1,IF(AND(T95&lt;&gt;1,S95=1,N95&lt;='Submission Template'!K$26),1,0),U94),"")</f>
        <v/>
      </c>
      <c r="V95" s="235"/>
      <c r="W95" s="246" t="str">
        <f>IF(AND(OR('Submission Template'!BE89="yes",'Submission Template'!O89="yes"),'Submission Template'!AB89="yes"),"Test cannot be invalid AND included in CumSum",IF(OR(AND($Q95&gt;$R95,$N95&lt;&gt;""),AND($G95&gt;H95,$D95&lt;&gt;"")),"Warning:  CumSum statistic exceeds the Action Limit.",""))</f>
        <v/>
      </c>
      <c r="X95" s="233"/>
      <c r="Y95" s="233"/>
      <c r="Z95" s="233"/>
      <c r="AA95" s="234"/>
      <c r="AB95" s="9"/>
      <c r="AC95" s="5"/>
      <c r="AD95" s="5"/>
      <c r="AE95" s="164" t="str">
        <f t="shared" si="28"/>
        <v/>
      </c>
      <c r="AF95" s="208" t="str">
        <f t="shared" si="29"/>
        <v/>
      </c>
      <c r="AG95" s="164"/>
      <c r="AH95" s="208" t="str">
        <f t="shared" si="14"/>
        <v/>
      </c>
      <c r="AI95" s="165" t="str">
        <f t="shared" si="15"/>
        <v/>
      </c>
      <c r="AJ95" s="20"/>
      <c r="AK95" s="275">
        <f>IF(AND('Submission Template'!BQ89&lt;&gt;"",'Submission Template'!BR89&lt;&gt;"",'Submission Template'!P$26&lt;&gt;"",'Submission Template'!T89&lt;&gt;"",'Submission Template'!Y89&lt;&gt;"",$AQ$31="yes"),1,0)</f>
        <v>0</v>
      </c>
      <c r="AL95" s="190">
        <f>IF(AND('Submission Template'!BO89&lt;&gt;"",'Submission Template'!K$26&lt;&gt;"",'Submission Template'!O89&lt;&gt;""),1,0)</f>
        <v>0</v>
      </c>
      <c r="AM95" s="190"/>
      <c r="AN95" s="190"/>
      <c r="AO95" s="191"/>
      <c r="AP95" s="22"/>
      <c r="AQ95" s="196" t="str">
        <f t="shared" si="24"/>
        <v/>
      </c>
      <c r="AR95" s="189" t="str">
        <f t="shared" si="25"/>
        <v/>
      </c>
      <c r="AS95" s="189"/>
      <c r="AT95" s="190" t="str">
        <f t="shared" si="26"/>
        <v/>
      </c>
      <c r="AU95" s="191" t="str">
        <f t="shared" si="27"/>
        <v/>
      </c>
      <c r="AV95" s="22"/>
      <c r="AW95" s="189" t="str">
        <f>IF(AND($AQ$31="Yes",'Submission Template'!$C89&lt;&gt;""),IF(AND('Submission Template'!BQ89&lt;&gt;"",'Submission Template'!BR89&lt;&gt;""),IF(AND('Submission Template'!T89="yes",'Submission Template'!Y89="yes"),AW94+1,AW94),AW94),"")</f>
        <v/>
      </c>
      <c r="AX95" s="190" t="str">
        <f>IF('Submission Template'!$C89&lt;&gt;"",IF('Submission Template'!BO89&lt;&gt;"",IF('Submission Template'!O89="yes",AX94+1,AX94),AX94),"")</f>
        <v/>
      </c>
      <c r="AY95" s="190"/>
      <c r="AZ95" s="190" t="str">
        <f>IF('Submission Template'!$C89&lt;&gt;"",IF('Submission Template'!BQ89&lt;&gt;"",IF('Submission Template'!T89="yes",AZ94+1,AZ94),AZ94),"")</f>
        <v/>
      </c>
      <c r="BA95" s="191" t="str">
        <f>IF('Submission Template'!$C89&lt;&gt;"",IF('Submission Template'!BR89&lt;&gt;"",IF('Submission Template'!Y89="yes",BA94+1,BA94),BA94),"")</f>
        <v/>
      </c>
      <c r="BB95" s="22"/>
      <c r="BC95" s="189" t="str">
        <f>IF(AND($AQ$31="Yes",'Submission Template'!BQ89&lt;&gt;"",'Submission Template'!BR89&lt;&gt;""),IF(AND('Submission Template'!T89="yes",'Submission Template'!Y89="yes"),1,0),"")</f>
        <v/>
      </c>
      <c r="BD95" s="190" t="str">
        <f>IF('Submission Template'!BO89&lt;&gt;"",IF('Submission Template'!O89="yes",1,0),"")</f>
        <v/>
      </c>
      <c r="BE95" s="190"/>
      <c r="BF95" s="190" t="str">
        <f>IF('Submission Template'!BQ89&lt;&gt;"",IF('Submission Template'!T89="yes",1,0),"")</f>
        <v/>
      </c>
      <c r="BG95" s="191" t="str">
        <f>IF('Submission Template'!BR89&lt;&gt;"",IF('Submission Template'!Y89="yes",1,0),"")</f>
        <v/>
      </c>
      <c r="BH95" s="22"/>
      <c r="BI95" s="189" t="str">
        <f>IF(AND($AQ$31="Yes",'Submission Template'!T89="yes",'Submission Template'!Y89="yes",'Submission Template'!BQ89&lt;&gt;"",'Submission Template'!BR89&lt;&gt;""),'Submission Template'!BQ89+'Submission Template'!BR89,"")</f>
        <v/>
      </c>
      <c r="BJ95" s="190" t="str">
        <f>IF(AND('Submission Template'!O89="yes",'Submission Template'!BO89&lt;&gt;""),'Submission Template'!BO89,"")</f>
        <v/>
      </c>
      <c r="BK95" s="190"/>
      <c r="BL95" s="190" t="str">
        <f>IF(AND('Submission Template'!T89="yes",'Submission Template'!BQ89&lt;&gt;""),'Submission Template'!BQ89,"")</f>
        <v/>
      </c>
      <c r="BM95" s="191" t="str">
        <f>IF(AND('Submission Template'!Y89="yes",'Submission Template'!BR89&lt;&gt;""),'Submission Template'!BR89,"")</f>
        <v/>
      </c>
      <c r="BN95" s="22"/>
      <c r="BO95" s="22"/>
      <c r="BP95" s="22"/>
      <c r="BQ95" s="24"/>
      <c r="BR95" s="22"/>
      <c r="BS95" s="35" t="str">
        <f>IF('Submission Template'!$AU$36=1,IF(AND('Submission Template'!T89="yes",'Submission Template'!Y89="yes",$AE95&gt;1,'Submission Template'!BQ89&lt;&gt;"",'Submission Template'!BR89&lt;&gt;""),IF($D95&lt;&gt;'Submission Template'!P$29,ROUND((($AQ95*$E95)/($D95-'Submission Template'!P$29))^2+1,1),31),""),"")</f>
        <v/>
      </c>
      <c r="BT95" s="35" t="str">
        <f>IF('Submission Template'!$AV$36=1,IF(AND('Submission Template'!O89="yes",$AF95&gt;1,'Submission Template'!BO89&lt;&gt;""),IF($N95&lt;&gt;'Submission Template'!K$26,ROUND((($AR95*$O95)/($N95-'Submission Template'!K$26))^2+1,1),31),""),"")</f>
        <v/>
      </c>
      <c r="BU95" s="35"/>
      <c r="BV95" s="35"/>
      <c r="BW95" s="35"/>
      <c r="BX95" s="48">
        <f t="shared" si="10"/>
        <v>5</v>
      </c>
      <c r="BY95" s="5"/>
      <c r="BZ95" s="5"/>
      <c r="CA95" s="5"/>
      <c r="CB95" s="172">
        <f>IF(AND('Submission Template'!C89="final",'Submission Template'!AB89="yes"),1,0)</f>
        <v>0</v>
      </c>
      <c r="CC95" s="172" t="str">
        <f>IF(AND('Submission Template'!$C89="final",'Submission Template'!$T89="yes",'Submission Template'!$Y89="yes",'Submission Template'!$AB89&lt;&gt;"yes"),$D95,$CC94)</f>
        <v/>
      </c>
      <c r="CD95" s="172" t="str">
        <f>IF(AND('Submission Template'!$C89="final",'Submission Template'!$T89="yes",'Submission Template'!$Y89="yes",'Submission Template'!$AB89&lt;&gt;"yes"),$C95,$CD94)</f>
        <v/>
      </c>
      <c r="CE95" s="172" t="str">
        <f>IF(AND('Submission Template'!$C89="final",'Submission Template'!$O89="yes",'Submission Template'!$AB89&lt;&gt;"yes"),$N95,$CE94)</f>
        <v/>
      </c>
      <c r="CF95" s="172" t="str">
        <f>IF(AND('Submission Template'!$C89="final",'Submission Template'!$O89="yes",'Submission Template'!$AB89&lt;&gt;"yes"),$M95,$CF94)</f>
        <v/>
      </c>
      <c r="CG95" s="164"/>
      <c r="CH95" s="165"/>
      <c r="CI95" s="164"/>
      <c r="CJ95" s="208"/>
      <c r="CK95" s="217"/>
      <c r="CL95" s="218"/>
      <c r="CV95" s="5"/>
      <c r="CW95" s="5"/>
    </row>
    <row r="96" spans="1:101" ht="15" x14ac:dyDescent="0.25">
      <c r="A96" s="9"/>
      <c r="B96" s="240" t="str">
        <f>IF('Submission Template'!$AU$36=1,$AW96,"")</f>
        <v/>
      </c>
      <c r="C96" s="241" t="str">
        <f t="shared" si="19"/>
        <v/>
      </c>
      <c r="D96" s="242" t="str">
        <f>IF('Submission Template'!$AU$36=1,IF(AND('Submission Template'!T90="yes",'Submission Template'!Y90="yes",'Submission Template'!BQ90&lt;&gt;"",'Submission Template'!BR90&lt;&gt;""),IF(AND('Submission Template'!$P$15="yes",$B96&gt;1),ROUND(AVERAGE(BI$41:BI96),2),ROUND(AVERAGE(BI$40:BI96),2)),""),"")</f>
        <v/>
      </c>
      <c r="E96" s="247" t="str">
        <f>IF('Submission Template'!$AU$36=1,IF($AE96&gt;1,IF(AND('Submission Template'!T90&lt;&gt;"no",'Submission Template'!Y90&lt;&gt;"no",'Submission Template'!BQ90&lt;&gt;"",'Submission Template'!BR90&lt;&gt;""), IF(AND('Submission Template'!$P$15="yes",$B96&gt;1), STDEV(BI$41:BI96),STDEV(BI$40:BI96)),""),""),"")</f>
        <v/>
      </c>
      <c r="F96" s="242" t="str">
        <f>IF('Submission Template'!$AU$36=1,IF(AND('Submission Template'!BQ90&lt;&gt;"",'Submission Template'!BR90&lt;&gt;""),G95,""),"")</f>
        <v/>
      </c>
      <c r="G96" s="242" t="str">
        <f>IF(AND('Submission Template'!$AU$36=1,'Submission Template'!$C90&lt;&gt;""),IF(OR($AE96=1,$AE96=0),0,IF('Submission Template'!$C90="initial",$G95,IF(AND('Submission Template'!T90="yes",'Submission Template'!Y90="yes"),MAX(($F96+BI96-('Submission Template'!$P$26+0.25*$E96)),0),$G95))),"")</f>
        <v/>
      </c>
      <c r="H96" s="242" t="str">
        <f t="shared" si="16"/>
        <v/>
      </c>
      <c r="I96" s="244" t="str">
        <f t="shared" si="17"/>
        <v/>
      </c>
      <c r="J96" s="244" t="str">
        <f t="shared" si="18"/>
        <v/>
      </c>
      <c r="K96" s="245" t="str">
        <f>IF(G96&lt;&gt;"",IF($BC96=1,IF(AND(J96&lt;&gt;1,I96=1,D96&lt;='Submission Template'!$P$26),1,0),K95),"")</f>
        <v/>
      </c>
      <c r="L96" s="240" t="str">
        <f>IF('Submission Template'!$AV$36=1,$AX96,"")</f>
        <v/>
      </c>
      <c r="M96" s="241" t="str">
        <f t="shared" si="20"/>
        <v/>
      </c>
      <c r="N96" s="242" t="str">
        <f>IF('Submission Template'!$AV$36=1,IF(AND('Submission Template'!O90="yes",'Submission Template'!BO90&lt;&gt;""),IF(AND('Submission Template'!$P$15="yes",$L96&gt;1),ROUND(AVERAGE(BJ$41:BJ96),2),ROUND(AVERAGE(BJ$40:BJ96),2)),""),"")</f>
        <v/>
      </c>
      <c r="O96" s="242" t="str">
        <f>IF('Submission Template'!$AV$36=1,IF($AF96&gt;1,IF(AND('Submission Template'!O90&lt;&gt;"no",'Submission Template'!BO90&lt;&gt;""),IF(AND('Submission Template'!$P$15="yes",$L96&gt;1),STDEV(BJ$41:BJ96),STDEV(BJ$40:BJ96)),""),""),"")</f>
        <v/>
      </c>
      <c r="P96" s="242" t="str">
        <f>IF('Submission Template'!$AV$36=1,IF('Submission Template'!BO90&lt;&gt;"",Q95,""),"")</f>
        <v/>
      </c>
      <c r="Q96" s="242" t="str">
        <f>IF(AND('Submission Template'!$AV$36=1,'Submission Template'!$C90&lt;&gt;""),IF(OR($AF96=1,$AF96=0),0,IF('Submission Template'!$C90="initial",$Q95,IF('Submission Template'!O90="yes",MAX(($P96+'Submission Template'!BO90-('Submission Template'!K$26+0.25*$O96)),0),$Q95))),"")</f>
        <v/>
      </c>
      <c r="R96" s="242" t="str">
        <f t="shared" si="21"/>
        <v/>
      </c>
      <c r="S96" s="244" t="str">
        <f t="shared" si="22"/>
        <v/>
      </c>
      <c r="T96" s="244" t="str">
        <f t="shared" si="23"/>
        <v/>
      </c>
      <c r="U96" s="245" t="str">
        <f>IF(Q96&lt;&gt;"",IF($BD96=1,IF(AND(T96&lt;&gt;1,S96=1,N96&lt;='Submission Template'!K$26),1,0),U95),"")</f>
        <v/>
      </c>
      <c r="V96" s="235"/>
      <c r="W96" s="246" t="str">
        <f>IF(AND(OR('Submission Template'!BE90="yes",'Submission Template'!O90="yes"),'Submission Template'!AB90="yes"),"Test cannot be invalid AND included in CumSum",IF(OR(AND($Q96&gt;$R96,$N96&lt;&gt;""),AND($G96&gt;H96,$D96&lt;&gt;"")),"Warning:  CumSum statistic exceeds the Action Limit.",""))</f>
        <v/>
      </c>
      <c r="X96" s="233"/>
      <c r="Y96" s="233"/>
      <c r="Z96" s="233"/>
      <c r="AA96" s="234"/>
      <c r="AB96" s="9"/>
      <c r="AC96" s="5"/>
      <c r="AD96" s="5"/>
      <c r="AE96" s="164" t="str">
        <f t="shared" si="28"/>
        <v/>
      </c>
      <c r="AF96" s="208" t="str">
        <f t="shared" si="29"/>
        <v/>
      </c>
      <c r="AG96" s="164"/>
      <c r="AH96" s="208" t="str">
        <f t="shared" si="14"/>
        <v/>
      </c>
      <c r="AI96" s="165" t="str">
        <f t="shared" si="15"/>
        <v/>
      </c>
      <c r="AJ96" s="20"/>
      <c r="AK96" s="275">
        <f>IF(AND('Submission Template'!BQ90&lt;&gt;"",'Submission Template'!BR90&lt;&gt;"",'Submission Template'!P$26&lt;&gt;"",'Submission Template'!T90&lt;&gt;"",'Submission Template'!Y90&lt;&gt;"",$AQ$31="yes"),1,0)</f>
        <v>0</v>
      </c>
      <c r="AL96" s="190">
        <f>IF(AND('Submission Template'!BO90&lt;&gt;"",'Submission Template'!K$26&lt;&gt;"",'Submission Template'!O90&lt;&gt;""),1,0)</f>
        <v>0</v>
      </c>
      <c r="AM96" s="190"/>
      <c r="AN96" s="190"/>
      <c r="AO96" s="191"/>
      <c r="AP96" s="22"/>
      <c r="AQ96" s="196" t="str">
        <f t="shared" si="24"/>
        <v/>
      </c>
      <c r="AR96" s="189" t="str">
        <f t="shared" si="25"/>
        <v/>
      </c>
      <c r="AS96" s="189"/>
      <c r="AT96" s="190" t="str">
        <f t="shared" si="26"/>
        <v/>
      </c>
      <c r="AU96" s="191" t="str">
        <f t="shared" si="27"/>
        <v/>
      </c>
      <c r="AV96" s="22"/>
      <c r="AW96" s="189" t="str">
        <f>IF(AND($AQ$31="Yes",'Submission Template'!$C90&lt;&gt;""),IF(AND('Submission Template'!BQ90&lt;&gt;"",'Submission Template'!BR90&lt;&gt;""),IF(AND('Submission Template'!T90="yes",'Submission Template'!Y90="yes"),AW95+1,AW95),AW95),"")</f>
        <v/>
      </c>
      <c r="AX96" s="190" t="str">
        <f>IF('Submission Template'!$C90&lt;&gt;"",IF('Submission Template'!BO90&lt;&gt;"",IF('Submission Template'!O90="yes",AX95+1,AX95),AX95),"")</f>
        <v/>
      </c>
      <c r="AY96" s="190"/>
      <c r="AZ96" s="190" t="str">
        <f>IF('Submission Template'!$C90&lt;&gt;"",IF('Submission Template'!BQ90&lt;&gt;"",IF('Submission Template'!T90="yes",AZ95+1,AZ95),AZ95),"")</f>
        <v/>
      </c>
      <c r="BA96" s="191" t="str">
        <f>IF('Submission Template'!$C90&lt;&gt;"",IF('Submission Template'!BR90&lt;&gt;"",IF('Submission Template'!Y90="yes",BA95+1,BA95),BA95),"")</f>
        <v/>
      </c>
      <c r="BB96" s="22"/>
      <c r="BC96" s="189" t="str">
        <f>IF(AND($AQ$31="Yes",'Submission Template'!BQ90&lt;&gt;"",'Submission Template'!BR90&lt;&gt;""),IF(AND('Submission Template'!T90="yes",'Submission Template'!Y90="yes"),1,0),"")</f>
        <v/>
      </c>
      <c r="BD96" s="190" t="str">
        <f>IF('Submission Template'!BO90&lt;&gt;"",IF('Submission Template'!O90="yes",1,0),"")</f>
        <v/>
      </c>
      <c r="BE96" s="190"/>
      <c r="BF96" s="190" t="str">
        <f>IF('Submission Template'!BQ90&lt;&gt;"",IF('Submission Template'!T90="yes",1,0),"")</f>
        <v/>
      </c>
      <c r="BG96" s="191" t="str">
        <f>IF('Submission Template'!BR90&lt;&gt;"",IF('Submission Template'!Y90="yes",1,0),"")</f>
        <v/>
      </c>
      <c r="BH96" s="22"/>
      <c r="BI96" s="189" t="str">
        <f>IF(AND($AQ$31="Yes",'Submission Template'!T90="yes",'Submission Template'!Y90="yes",'Submission Template'!BQ90&lt;&gt;"",'Submission Template'!BR90&lt;&gt;""),'Submission Template'!BQ90+'Submission Template'!BR90,"")</f>
        <v/>
      </c>
      <c r="BJ96" s="190" t="str">
        <f>IF(AND('Submission Template'!O90="yes",'Submission Template'!BO90&lt;&gt;""),'Submission Template'!BO90,"")</f>
        <v/>
      </c>
      <c r="BK96" s="190"/>
      <c r="BL96" s="190" t="str">
        <f>IF(AND('Submission Template'!T90="yes",'Submission Template'!BQ90&lt;&gt;""),'Submission Template'!BQ90,"")</f>
        <v/>
      </c>
      <c r="BM96" s="191" t="str">
        <f>IF(AND('Submission Template'!Y90="yes",'Submission Template'!BR90&lt;&gt;""),'Submission Template'!BR90,"")</f>
        <v/>
      </c>
      <c r="BN96" s="22"/>
      <c r="BO96" s="22"/>
      <c r="BP96" s="22"/>
      <c r="BQ96" s="24"/>
      <c r="BR96" s="22"/>
      <c r="BS96" s="35" t="str">
        <f>IF('Submission Template'!$AU$36=1,IF(AND('Submission Template'!T90="yes",'Submission Template'!Y90="yes",$AE96&gt;1,'Submission Template'!BQ90&lt;&gt;"",'Submission Template'!BR90&lt;&gt;""),IF($D96&lt;&gt;'Submission Template'!P$29,ROUND((($AQ96*$E96)/($D96-'Submission Template'!P$29))^2+1,1),31),""),"")</f>
        <v/>
      </c>
      <c r="BT96" s="35" t="str">
        <f>IF('Submission Template'!$AV$36=1,IF(AND('Submission Template'!O90="yes",$AF96&gt;1,'Submission Template'!BO90&lt;&gt;""),IF($N96&lt;&gt;'Submission Template'!K$26,ROUND((($AR96*$O96)/($N96-'Submission Template'!K$26))^2+1,1),31),""),"")</f>
        <v/>
      </c>
      <c r="BU96" s="35"/>
      <c r="BV96" s="35"/>
      <c r="BW96" s="35"/>
      <c r="BX96" s="48">
        <f t="shared" si="10"/>
        <v>5</v>
      </c>
      <c r="BY96" s="5"/>
      <c r="BZ96" s="5"/>
      <c r="CA96" s="5"/>
      <c r="CB96" s="172">
        <f>IF(AND('Submission Template'!C90="final",'Submission Template'!AB90="yes"),1,0)</f>
        <v>0</v>
      </c>
      <c r="CC96" s="172" t="str">
        <f>IF(AND('Submission Template'!$C90="final",'Submission Template'!$T90="yes",'Submission Template'!$Y90="yes",'Submission Template'!$AB90&lt;&gt;"yes"),$D96,$CC95)</f>
        <v/>
      </c>
      <c r="CD96" s="172" t="str">
        <f>IF(AND('Submission Template'!$C90="final",'Submission Template'!$T90="yes",'Submission Template'!$Y90="yes",'Submission Template'!$AB90&lt;&gt;"yes"),$C96,$CD95)</f>
        <v/>
      </c>
      <c r="CE96" s="172" t="str">
        <f>IF(AND('Submission Template'!$C90="final",'Submission Template'!$O90="yes",'Submission Template'!$AB90&lt;&gt;"yes"),$N96,$CE95)</f>
        <v/>
      </c>
      <c r="CF96" s="172" t="str">
        <f>IF(AND('Submission Template'!$C90="final",'Submission Template'!$O90="yes",'Submission Template'!$AB90&lt;&gt;"yes"),$M96,$CF95)</f>
        <v/>
      </c>
      <c r="CG96" s="164"/>
      <c r="CH96" s="165"/>
      <c r="CI96" s="164"/>
      <c r="CJ96" s="208"/>
      <c r="CK96" s="217"/>
      <c r="CL96" s="218"/>
      <c r="CV96" s="5"/>
      <c r="CW96" s="5"/>
    </row>
    <row r="97" spans="1:101" ht="15" x14ac:dyDescent="0.25">
      <c r="A97" s="9"/>
      <c r="B97" s="240" t="str">
        <f>IF('Submission Template'!$AU$36=1,$AW97,"")</f>
        <v/>
      </c>
      <c r="C97" s="241" t="str">
        <f t="shared" si="19"/>
        <v/>
      </c>
      <c r="D97" s="242" t="str">
        <f>IF('Submission Template'!$AU$36=1,IF(AND('Submission Template'!T91="yes",'Submission Template'!Y91="yes",'Submission Template'!BQ91&lt;&gt;"",'Submission Template'!BR91&lt;&gt;""),IF(AND('Submission Template'!$P$15="yes",$B97&gt;1),ROUND(AVERAGE(BI$41:BI97),2),ROUND(AVERAGE(BI$40:BI97),2)),""),"")</f>
        <v/>
      </c>
      <c r="E97" s="247" t="str">
        <f>IF('Submission Template'!$AU$36=1,IF($AE97&gt;1,IF(AND('Submission Template'!T91&lt;&gt;"no",'Submission Template'!Y91&lt;&gt;"no",'Submission Template'!BQ91&lt;&gt;"",'Submission Template'!BR91&lt;&gt;""), IF(AND('Submission Template'!$P$15="yes",$B97&gt;1), STDEV(BI$41:BI97),STDEV(BI$40:BI97)),""),""),"")</f>
        <v/>
      </c>
      <c r="F97" s="242" t="str">
        <f>IF('Submission Template'!$AU$36=1,IF(AND('Submission Template'!BQ91&lt;&gt;"",'Submission Template'!BR91&lt;&gt;""),G96,""),"")</f>
        <v/>
      </c>
      <c r="G97" s="242" t="str">
        <f>IF(AND('Submission Template'!$AU$36=1,'Submission Template'!$C91&lt;&gt;""),IF(OR($AE97=1,$AE97=0),0,IF('Submission Template'!$C91="initial",$G96,IF(AND('Submission Template'!T91="yes",'Submission Template'!Y91="yes"),MAX(($F97+BI97-('Submission Template'!$P$26+0.25*$E97)),0),$G96))),"")</f>
        <v/>
      </c>
      <c r="H97" s="242" t="str">
        <f t="shared" si="16"/>
        <v/>
      </c>
      <c r="I97" s="244" t="str">
        <f t="shared" si="17"/>
        <v/>
      </c>
      <c r="J97" s="244" t="str">
        <f t="shared" si="18"/>
        <v/>
      </c>
      <c r="K97" s="245" t="str">
        <f>IF(G97&lt;&gt;"",IF($BC97=1,IF(AND(J97&lt;&gt;1,I97=1,D97&lt;='Submission Template'!$P$26),1,0),K96),"")</f>
        <v/>
      </c>
      <c r="L97" s="240" t="str">
        <f>IF('Submission Template'!$AV$36=1,$AX97,"")</f>
        <v/>
      </c>
      <c r="M97" s="241" t="str">
        <f t="shared" si="20"/>
        <v/>
      </c>
      <c r="N97" s="242" t="str">
        <f>IF('Submission Template'!$AV$36=1,IF(AND('Submission Template'!O91="yes",'Submission Template'!BO91&lt;&gt;""),IF(AND('Submission Template'!$P$15="yes",$L97&gt;1),ROUND(AVERAGE(BJ$41:BJ97),2),ROUND(AVERAGE(BJ$40:BJ97),2)),""),"")</f>
        <v/>
      </c>
      <c r="O97" s="242" t="str">
        <f>IF('Submission Template'!$AV$36=1,IF($AF97&gt;1,IF(AND('Submission Template'!O91&lt;&gt;"no",'Submission Template'!BO91&lt;&gt;""),IF(AND('Submission Template'!$P$15="yes",$L97&gt;1),STDEV(BJ$41:BJ97),STDEV(BJ$40:BJ97)),""),""),"")</f>
        <v/>
      </c>
      <c r="P97" s="242" t="str">
        <f>IF('Submission Template'!$AV$36=1,IF('Submission Template'!BO91&lt;&gt;"",Q96,""),"")</f>
        <v/>
      </c>
      <c r="Q97" s="242" t="str">
        <f>IF(AND('Submission Template'!$AV$36=1,'Submission Template'!$C91&lt;&gt;""),IF(OR($AF97=1,$AF97=0),0,IF('Submission Template'!$C91="initial",$Q96,IF('Submission Template'!O91="yes",MAX(($P97+'Submission Template'!BO91-('Submission Template'!K$26+0.25*$O97)),0),$Q96))),"")</f>
        <v/>
      </c>
      <c r="R97" s="242" t="str">
        <f t="shared" si="21"/>
        <v/>
      </c>
      <c r="S97" s="244" t="str">
        <f t="shared" si="22"/>
        <v/>
      </c>
      <c r="T97" s="244" t="str">
        <f t="shared" si="23"/>
        <v/>
      </c>
      <c r="U97" s="245" t="str">
        <f>IF(Q97&lt;&gt;"",IF($BD97=1,IF(AND(T97&lt;&gt;1,S97=1,N97&lt;='Submission Template'!K$26),1,0),U96),"")</f>
        <v/>
      </c>
      <c r="V97" s="235"/>
      <c r="W97" s="246" t="str">
        <f>IF(AND(OR('Submission Template'!BE91="yes",'Submission Template'!O91="yes"),'Submission Template'!AB91="yes"),"Test cannot be invalid AND included in CumSum",IF(OR(AND($Q97&gt;$R97,$N97&lt;&gt;""),AND($G97&gt;H97,$D97&lt;&gt;"")),"Warning:  CumSum statistic exceeds the Action Limit.",""))</f>
        <v/>
      </c>
      <c r="X97" s="233"/>
      <c r="Y97" s="233"/>
      <c r="Z97" s="233"/>
      <c r="AA97" s="234"/>
      <c r="AB97" s="9"/>
      <c r="AC97" s="5"/>
      <c r="AD97" s="5"/>
      <c r="AE97" s="164" t="str">
        <f t="shared" si="28"/>
        <v/>
      </c>
      <c r="AF97" s="208" t="str">
        <f t="shared" si="29"/>
        <v/>
      </c>
      <c r="AG97" s="164"/>
      <c r="AH97" s="208" t="str">
        <f t="shared" si="14"/>
        <v/>
      </c>
      <c r="AI97" s="165" t="str">
        <f t="shared" si="15"/>
        <v/>
      </c>
      <c r="AJ97" s="20"/>
      <c r="AK97" s="275">
        <f>IF(AND('Submission Template'!BQ91&lt;&gt;"",'Submission Template'!BR91&lt;&gt;"",'Submission Template'!P$26&lt;&gt;"",'Submission Template'!T91&lt;&gt;"",'Submission Template'!Y91&lt;&gt;"",$AQ$31="yes"),1,0)</f>
        <v>0</v>
      </c>
      <c r="AL97" s="190">
        <f>IF(AND('Submission Template'!BO91&lt;&gt;"",'Submission Template'!K$26&lt;&gt;"",'Submission Template'!O91&lt;&gt;""),1,0)</f>
        <v>0</v>
      </c>
      <c r="AM97" s="190"/>
      <c r="AN97" s="190"/>
      <c r="AO97" s="191"/>
      <c r="AP97" s="22"/>
      <c r="AQ97" s="196" t="str">
        <f t="shared" si="24"/>
        <v/>
      </c>
      <c r="AR97" s="189" t="str">
        <f t="shared" si="25"/>
        <v/>
      </c>
      <c r="AS97" s="189"/>
      <c r="AT97" s="190" t="str">
        <f t="shared" si="26"/>
        <v/>
      </c>
      <c r="AU97" s="191" t="str">
        <f t="shared" si="27"/>
        <v/>
      </c>
      <c r="AV97" s="22"/>
      <c r="AW97" s="189" t="str">
        <f>IF(AND($AQ$31="Yes",'Submission Template'!$C91&lt;&gt;""),IF(AND('Submission Template'!BQ91&lt;&gt;"",'Submission Template'!BR91&lt;&gt;""),IF(AND('Submission Template'!T91="yes",'Submission Template'!Y91="yes"),AW96+1,AW96),AW96),"")</f>
        <v/>
      </c>
      <c r="AX97" s="190" t="str">
        <f>IF('Submission Template'!$C91&lt;&gt;"",IF('Submission Template'!BO91&lt;&gt;"",IF('Submission Template'!O91="yes",AX96+1,AX96),AX96),"")</f>
        <v/>
      </c>
      <c r="AY97" s="190"/>
      <c r="AZ97" s="190" t="str">
        <f>IF('Submission Template'!$C91&lt;&gt;"",IF('Submission Template'!BQ91&lt;&gt;"",IF('Submission Template'!T91="yes",AZ96+1,AZ96),AZ96),"")</f>
        <v/>
      </c>
      <c r="BA97" s="191" t="str">
        <f>IF('Submission Template'!$C91&lt;&gt;"",IF('Submission Template'!BR91&lt;&gt;"",IF('Submission Template'!Y91="yes",BA96+1,BA96),BA96),"")</f>
        <v/>
      </c>
      <c r="BB97" s="22"/>
      <c r="BC97" s="189" t="str">
        <f>IF(AND($AQ$31="Yes",'Submission Template'!BQ91&lt;&gt;"",'Submission Template'!BR91&lt;&gt;""),IF(AND('Submission Template'!T91="yes",'Submission Template'!Y91="yes"),1,0),"")</f>
        <v/>
      </c>
      <c r="BD97" s="190" t="str">
        <f>IF('Submission Template'!BO91&lt;&gt;"",IF('Submission Template'!O91="yes",1,0),"")</f>
        <v/>
      </c>
      <c r="BE97" s="190"/>
      <c r="BF97" s="190" t="str">
        <f>IF('Submission Template'!BQ91&lt;&gt;"",IF('Submission Template'!T91="yes",1,0),"")</f>
        <v/>
      </c>
      <c r="BG97" s="191" t="str">
        <f>IF('Submission Template'!BR91&lt;&gt;"",IF('Submission Template'!Y91="yes",1,0),"")</f>
        <v/>
      </c>
      <c r="BH97" s="22"/>
      <c r="BI97" s="189" t="str">
        <f>IF(AND($AQ$31="Yes",'Submission Template'!T91="yes",'Submission Template'!Y91="yes",'Submission Template'!BQ91&lt;&gt;"",'Submission Template'!BR91&lt;&gt;""),'Submission Template'!BQ91+'Submission Template'!BR91,"")</f>
        <v/>
      </c>
      <c r="BJ97" s="190" t="str">
        <f>IF(AND('Submission Template'!O91="yes",'Submission Template'!BO91&lt;&gt;""),'Submission Template'!BO91,"")</f>
        <v/>
      </c>
      <c r="BK97" s="190"/>
      <c r="BL97" s="190" t="str">
        <f>IF(AND('Submission Template'!T91="yes",'Submission Template'!BQ91&lt;&gt;""),'Submission Template'!BQ91,"")</f>
        <v/>
      </c>
      <c r="BM97" s="191" t="str">
        <f>IF(AND('Submission Template'!Y91="yes",'Submission Template'!BR91&lt;&gt;""),'Submission Template'!BR91,"")</f>
        <v/>
      </c>
      <c r="BN97" s="22"/>
      <c r="BO97" s="22"/>
      <c r="BP97" s="22"/>
      <c r="BQ97" s="24"/>
      <c r="BR97" s="22"/>
      <c r="BS97" s="35" t="str">
        <f>IF('Submission Template'!$AU$36=1,IF(AND('Submission Template'!T91="yes",'Submission Template'!Y91="yes",$AE97&gt;1,'Submission Template'!BQ91&lt;&gt;"",'Submission Template'!BR91&lt;&gt;""),IF($D97&lt;&gt;'Submission Template'!P$29,ROUND((($AQ97*$E97)/($D97-'Submission Template'!P$29))^2+1,1),31),""),"")</f>
        <v/>
      </c>
      <c r="BT97" s="35" t="str">
        <f>IF('Submission Template'!$AV$36=1,IF(AND('Submission Template'!O91="yes",$AF97&gt;1,'Submission Template'!BO91&lt;&gt;""),IF($N97&lt;&gt;'Submission Template'!K$26,ROUND((($AR97*$O97)/($N97-'Submission Template'!K$26))^2+1,1),31),""),"")</f>
        <v/>
      </c>
      <c r="BU97" s="35"/>
      <c r="BV97" s="35"/>
      <c r="BW97" s="35"/>
      <c r="BX97" s="48">
        <f t="shared" si="10"/>
        <v>5</v>
      </c>
      <c r="BY97" s="5"/>
      <c r="BZ97" s="5"/>
      <c r="CA97" s="5"/>
      <c r="CB97" s="172">
        <f>IF(AND('Submission Template'!C91="final",'Submission Template'!AB91="yes"),1,0)</f>
        <v>0</v>
      </c>
      <c r="CC97" s="172" t="str">
        <f>IF(AND('Submission Template'!$C91="final",'Submission Template'!$T91="yes",'Submission Template'!$Y91="yes",'Submission Template'!$AB91&lt;&gt;"yes"),$D97,$CC96)</f>
        <v/>
      </c>
      <c r="CD97" s="172" t="str">
        <f>IF(AND('Submission Template'!$C91="final",'Submission Template'!$T91="yes",'Submission Template'!$Y91="yes",'Submission Template'!$AB91&lt;&gt;"yes"),$C97,$CD96)</f>
        <v/>
      </c>
      <c r="CE97" s="172" t="str">
        <f>IF(AND('Submission Template'!$C91="final",'Submission Template'!$O91="yes",'Submission Template'!$AB91&lt;&gt;"yes"),$N97,$CE96)</f>
        <v/>
      </c>
      <c r="CF97" s="172" t="str">
        <f>IF(AND('Submission Template'!$C91="final",'Submission Template'!$O91="yes",'Submission Template'!$AB91&lt;&gt;"yes"),$M97,$CF96)</f>
        <v/>
      </c>
      <c r="CG97" s="164"/>
      <c r="CH97" s="165"/>
      <c r="CI97" s="164"/>
      <c r="CJ97" s="208"/>
      <c r="CK97" s="217"/>
      <c r="CL97" s="218"/>
      <c r="CV97" s="5"/>
      <c r="CW97" s="5"/>
    </row>
    <row r="98" spans="1:101" ht="15" x14ac:dyDescent="0.25">
      <c r="A98" s="9"/>
      <c r="B98" s="240" t="str">
        <f>IF('Submission Template'!$AU$36=1,$AW98,"")</f>
        <v/>
      </c>
      <c r="C98" s="241" t="str">
        <f t="shared" si="19"/>
        <v/>
      </c>
      <c r="D98" s="242" t="str">
        <f>IF('Submission Template'!$AU$36=1,IF(AND('Submission Template'!T92="yes",'Submission Template'!Y92="yes",'Submission Template'!BQ92&lt;&gt;"",'Submission Template'!BR92&lt;&gt;""),IF(AND('Submission Template'!$P$15="yes",$B98&gt;1),ROUND(AVERAGE(BI$41:BI98),2),ROUND(AVERAGE(BI$40:BI98),2)),""),"")</f>
        <v/>
      </c>
      <c r="E98" s="247" t="str">
        <f>IF('Submission Template'!$AU$36=1,IF($AE98&gt;1,IF(AND('Submission Template'!T92&lt;&gt;"no",'Submission Template'!Y92&lt;&gt;"no",'Submission Template'!BQ92&lt;&gt;"",'Submission Template'!BR92&lt;&gt;""), IF(AND('Submission Template'!$P$15="yes",$B98&gt;1), STDEV(BI$41:BI98),STDEV(BI$40:BI98)),""),""),"")</f>
        <v/>
      </c>
      <c r="F98" s="242" t="str">
        <f>IF('Submission Template'!$AU$36=1,IF(AND('Submission Template'!BQ92&lt;&gt;"",'Submission Template'!BR92&lt;&gt;""),G97,""),"")</f>
        <v/>
      </c>
      <c r="G98" s="242" t="str">
        <f>IF(AND('Submission Template'!$AU$36=1,'Submission Template'!$C92&lt;&gt;""),IF(OR($AE98=1,$AE98=0),0,IF('Submission Template'!$C92="initial",$G97,IF(AND('Submission Template'!T92="yes",'Submission Template'!Y92="yes"),MAX(($F98+BI98-('Submission Template'!$P$26+0.25*$E98)),0),$G97))),"")</f>
        <v/>
      </c>
      <c r="H98" s="242" t="str">
        <f t="shared" si="16"/>
        <v/>
      </c>
      <c r="I98" s="244" t="str">
        <f t="shared" si="17"/>
        <v/>
      </c>
      <c r="J98" s="244" t="str">
        <f t="shared" si="18"/>
        <v/>
      </c>
      <c r="K98" s="245" t="str">
        <f>IF(G98&lt;&gt;"",IF($BC98=1,IF(AND(J98&lt;&gt;1,I98=1,D98&lt;='Submission Template'!$P$26),1,0),K97),"")</f>
        <v/>
      </c>
      <c r="L98" s="240" t="str">
        <f>IF('Submission Template'!$AV$36=1,$AX98,"")</f>
        <v/>
      </c>
      <c r="M98" s="241" t="str">
        <f t="shared" si="20"/>
        <v/>
      </c>
      <c r="N98" s="242" t="str">
        <f>IF('Submission Template'!$AV$36=1,IF(AND('Submission Template'!O92="yes",'Submission Template'!BO92&lt;&gt;""),IF(AND('Submission Template'!$P$15="yes",$L98&gt;1),ROUND(AVERAGE(BJ$41:BJ98),2),ROUND(AVERAGE(BJ$40:BJ98),2)),""),"")</f>
        <v/>
      </c>
      <c r="O98" s="242" t="str">
        <f>IF('Submission Template'!$AV$36=1,IF($AF98&gt;1,IF(AND('Submission Template'!O92&lt;&gt;"no",'Submission Template'!BO92&lt;&gt;""),IF(AND('Submission Template'!$P$15="yes",$L98&gt;1),STDEV(BJ$41:BJ98),STDEV(BJ$40:BJ98)),""),""),"")</f>
        <v/>
      </c>
      <c r="P98" s="242" t="str">
        <f>IF('Submission Template'!$AV$36=1,IF('Submission Template'!BO92&lt;&gt;"",Q97,""),"")</f>
        <v/>
      </c>
      <c r="Q98" s="242" t="str">
        <f>IF(AND('Submission Template'!$AV$36=1,'Submission Template'!$C92&lt;&gt;""),IF(OR($AF98=1,$AF98=0),0,IF('Submission Template'!$C92="initial",$Q97,IF('Submission Template'!O92="yes",MAX(($P98+'Submission Template'!BO92-('Submission Template'!K$26+0.25*$O98)),0),$Q97))),"")</f>
        <v/>
      </c>
      <c r="R98" s="242" t="str">
        <f t="shared" si="21"/>
        <v/>
      </c>
      <c r="S98" s="244" t="str">
        <f t="shared" si="22"/>
        <v/>
      </c>
      <c r="T98" s="244" t="str">
        <f t="shared" si="23"/>
        <v/>
      </c>
      <c r="U98" s="245" t="str">
        <f>IF(Q98&lt;&gt;"",IF($BD98=1,IF(AND(T98&lt;&gt;1,S98=1,N98&lt;='Submission Template'!K$26),1,0),U97),"")</f>
        <v/>
      </c>
      <c r="V98" s="235"/>
      <c r="W98" s="246" t="str">
        <f>IF(AND(OR('Submission Template'!BE92="yes",'Submission Template'!O92="yes"),'Submission Template'!AB92="yes"),"Test cannot be invalid AND included in CumSum",IF(OR(AND($Q98&gt;$R98,$N98&lt;&gt;""),AND($G98&gt;H98,$D98&lt;&gt;"")),"Warning:  CumSum statistic exceeds the Action Limit.",""))</f>
        <v/>
      </c>
      <c r="X98" s="233"/>
      <c r="Y98" s="233"/>
      <c r="Z98" s="233"/>
      <c r="AA98" s="234"/>
      <c r="AB98" s="9"/>
      <c r="AC98" s="5"/>
      <c r="AD98" s="5"/>
      <c r="AE98" s="164" t="str">
        <f t="shared" si="28"/>
        <v/>
      </c>
      <c r="AF98" s="208" t="str">
        <f t="shared" si="29"/>
        <v/>
      </c>
      <c r="AG98" s="164"/>
      <c r="AH98" s="208" t="str">
        <f t="shared" si="14"/>
        <v/>
      </c>
      <c r="AI98" s="165" t="str">
        <f t="shared" si="15"/>
        <v/>
      </c>
      <c r="AJ98" s="20"/>
      <c r="AK98" s="275">
        <f>IF(AND('Submission Template'!BQ92&lt;&gt;"",'Submission Template'!BR92&lt;&gt;"",'Submission Template'!P$26&lt;&gt;"",'Submission Template'!T92&lt;&gt;"",'Submission Template'!Y92&lt;&gt;"",$AQ$31="yes"),1,0)</f>
        <v>0</v>
      </c>
      <c r="AL98" s="190">
        <f>IF(AND('Submission Template'!BO92&lt;&gt;"",'Submission Template'!K$26&lt;&gt;"",'Submission Template'!O92&lt;&gt;""),1,0)</f>
        <v>0</v>
      </c>
      <c r="AM98" s="190"/>
      <c r="AN98" s="190"/>
      <c r="AO98" s="191"/>
      <c r="AP98" s="22"/>
      <c r="AQ98" s="196" t="str">
        <f t="shared" si="24"/>
        <v/>
      </c>
      <c r="AR98" s="189" t="str">
        <f t="shared" si="25"/>
        <v/>
      </c>
      <c r="AS98" s="189"/>
      <c r="AT98" s="190" t="str">
        <f t="shared" si="26"/>
        <v/>
      </c>
      <c r="AU98" s="191" t="str">
        <f t="shared" si="27"/>
        <v/>
      </c>
      <c r="AV98" s="22"/>
      <c r="AW98" s="189" t="str">
        <f>IF(AND($AQ$31="Yes",'Submission Template'!$C92&lt;&gt;""),IF(AND('Submission Template'!BQ92&lt;&gt;"",'Submission Template'!BR92&lt;&gt;""),IF(AND('Submission Template'!T92="yes",'Submission Template'!Y92="yes"),AW97+1,AW97),AW97),"")</f>
        <v/>
      </c>
      <c r="AX98" s="190" t="str">
        <f>IF('Submission Template'!$C92&lt;&gt;"",IF('Submission Template'!BO92&lt;&gt;"",IF('Submission Template'!O92="yes",AX97+1,AX97),AX97),"")</f>
        <v/>
      </c>
      <c r="AY98" s="190"/>
      <c r="AZ98" s="190" t="str">
        <f>IF('Submission Template'!$C92&lt;&gt;"",IF('Submission Template'!BQ92&lt;&gt;"",IF('Submission Template'!T92="yes",AZ97+1,AZ97),AZ97),"")</f>
        <v/>
      </c>
      <c r="BA98" s="191" t="str">
        <f>IF('Submission Template'!$C92&lt;&gt;"",IF('Submission Template'!BR92&lt;&gt;"",IF('Submission Template'!Y92="yes",BA97+1,BA97),BA97),"")</f>
        <v/>
      </c>
      <c r="BB98" s="22"/>
      <c r="BC98" s="189" t="str">
        <f>IF(AND($AQ$31="Yes",'Submission Template'!BQ92&lt;&gt;"",'Submission Template'!BR92&lt;&gt;""),IF(AND('Submission Template'!T92="yes",'Submission Template'!Y92="yes"),1,0),"")</f>
        <v/>
      </c>
      <c r="BD98" s="190" t="str">
        <f>IF('Submission Template'!BO92&lt;&gt;"",IF('Submission Template'!O92="yes",1,0),"")</f>
        <v/>
      </c>
      <c r="BE98" s="190"/>
      <c r="BF98" s="190" t="str">
        <f>IF('Submission Template'!BQ92&lt;&gt;"",IF('Submission Template'!T92="yes",1,0),"")</f>
        <v/>
      </c>
      <c r="BG98" s="191" t="str">
        <f>IF('Submission Template'!BR92&lt;&gt;"",IF('Submission Template'!Y92="yes",1,0),"")</f>
        <v/>
      </c>
      <c r="BH98" s="22"/>
      <c r="BI98" s="189" t="str">
        <f>IF(AND($AQ$31="Yes",'Submission Template'!T92="yes",'Submission Template'!Y92="yes",'Submission Template'!BQ92&lt;&gt;"",'Submission Template'!BR92&lt;&gt;""),'Submission Template'!BQ92+'Submission Template'!BR92,"")</f>
        <v/>
      </c>
      <c r="BJ98" s="190" t="str">
        <f>IF(AND('Submission Template'!O92="yes",'Submission Template'!BO92&lt;&gt;""),'Submission Template'!BO92,"")</f>
        <v/>
      </c>
      <c r="BK98" s="190"/>
      <c r="BL98" s="190" t="str">
        <f>IF(AND('Submission Template'!T92="yes",'Submission Template'!BQ92&lt;&gt;""),'Submission Template'!BQ92,"")</f>
        <v/>
      </c>
      <c r="BM98" s="191" t="str">
        <f>IF(AND('Submission Template'!Y92="yes",'Submission Template'!BR92&lt;&gt;""),'Submission Template'!BR92,"")</f>
        <v/>
      </c>
      <c r="BN98" s="22"/>
      <c r="BO98" s="22"/>
      <c r="BP98" s="22"/>
      <c r="BQ98" s="24"/>
      <c r="BR98" s="22"/>
      <c r="BS98" s="35" t="str">
        <f>IF('Submission Template'!$AU$36=1,IF(AND('Submission Template'!T92="yes",'Submission Template'!Y92="yes",$AE98&gt;1,'Submission Template'!BQ92&lt;&gt;"",'Submission Template'!BR92&lt;&gt;""),IF($D98&lt;&gt;'Submission Template'!P$29,ROUND((($AQ98*$E98)/($D98-'Submission Template'!P$29))^2+1,1),31),""),"")</f>
        <v/>
      </c>
      <c r="BT98" s="35" t="str">
        <f>IF('Submission Template'!$AV$36=1,IF(AND('Submission Template'!O92="yes",$AF98&gt;1,'Submission Template'!BO92&lt;&gt;""),IF($N98&lt;&gt;'Submission Template'!K$26,ROUND((($AR98*$O98)/($N98-'Submission Template'!K$26))^2+1,1),31),""),"")</f>
        <v/>
      </c>
      <c r="BU98" s="35"/>
      <c r="BV98" s="35"/>
      <c r="BW98" s="35"/>
      <c r="BX98" s="48">
        <f t="shared" si="10"/>
        <v>5</v>
      </c>
      <c r="BY98" s="5"/>
      <c r="BZ98" s="5"/>
      <c r="CA98" s="5"/>
      <c r="CB98" s="172">
        <f>IF(AND('Submission Template'!C92="final",'Submission Template'!AB92="yes"),1,0)</f>
        <v>0</v>
      </c>
      <c r="CC98" s="172" t="str">
        <f>IF(AND('Submission Template'!$C92="final",'Submission Template'!$T92="yes",'Submission Template'!$Y92="yes",'Submission Template'!$AB92&lt;&gt;"yes"),$D98,$CC97)</f>
        <v/>
      </c>
      <c r="CD98" s="172" t="str">
        <f>IF(AND('Submission Template'!$C92="final",'Submission Template'!$T92="yes",'Submission Template'!$Y92="yes",'Submission Template'!$AB92&lt;&gt;"yes"),$C98,$CD97)</f>
        <v/>
      </c>
      <c r="CE98" s="172" t="str">
        <f>IF(AND('Submission Template'!$C92="final",'Submission Template'!$O92="yes",'Submission Template'!$AB92&lt;&gt;"yes"),$N98,$CE97)</f>
        <v/>
      </c>
      <c r="CF98" s="172" t="str">
        <f>IF(AND('Submission Template'!$C92="final",'Submission Template'!$O92="yes",'Submission Template'!$AB92&lt;&gt;"yes"),$M98,$CF97)</f>
        <v/>
      </c>
      <c r="CG98" s="164"/>
      <c r="CH98" s="165"/>
      <c r="CI98" s="164"/>
      <c r="CJ98" s="208"/>
      <c r="CK98" s="217"/>
      <c r="CL98" s="218"/>
      <c r="CV98" s="5"/>
      <c r="CW98" s="5"/>
    </row>
    <row r="99" spans="1:101" ht="15" x14ac:dyDescent="0.25">
      <c r="A99" s="9"/>
      <c r="B99" s="240" t="str">
        <f>IF('Submission Template'!$AU$36=1,$AW99,"")</f>
        <v/>
      </c>
      <c r="C99" s="241" t="str">
        <f t="shared" si="19"/>
        <v/>
      </c>
      <c r="D99" s="242" t="str">
        <f>IF('Submission Template'!$AU$36=1,IF(AND('Submission Template'!T93="yes",'Submission Template'!Y93="yes",'Submission Template'!BQ93&lt;&gt;"",'Submission Template'!BR93&lt;&gt;""),IF(AND('Submission Template'!$P$15="yes",$B99&gt;1),ROUND(AVERAGE(BI$41:BI99),2),ROUND(AVERAGE(BI$40:BI99),2)),""),"")</f>
        <v/>
      </c>
      <c r="E99" s="247" t="str">
        <f>IF('Submission Template'!$AU$36=1,IF($AE99&gt;1,IF(AND('Submission Template'!T93&lt;&gt;"no",'Submission Template'!Y93&lt;&gt;"no",'Submission Template'!BQ93&lt;&gt;"",'Submission Template'!BR93&lt;&gt;""), IF(AND('Submission Template'!$P$15="yes",$B99&gt;1), STDEV(BI$41:BI99),STDEV(BI$40:BI99)),""),""),"")</f>
        <v/>
      </c>
      <c r="F99" s="242" t="str">
        <f>IF('Submission Template'!$AU$36=1,IF(AND('Submission Template'!BQ93&lt;&gt;"",'Submission Template'!BR93&lt;&gt;""),G98,""),"")</f>
        <v/>
      </c>
      <c r="G99" s="242" t="str">
        <f>IF(AND('Submission Template'!$AU$36=1,'Submission Template'!$C93&lt;&gt;""),IF(OR($AE99=1,$AE99=0),0,IF('Submission Template'!$C93="initial",$G98,IF(AND('Submission Template'!T93="yes",'Submission Template'!Y93="yes"),MAX(($F99+BI99-('Submission Template'!$P$26+0.25*$E99)),0),$G98))),"")</f>
        <v/>
      </c>
      <c r="H99" s="242" t="str">
        <f t="shared" si="16"/>
        <v/>
      </c>
      <c r="I99" s="244" t="str">
        <f t="shared" si="17"/>
        <v/>
      </c>
      <c r="J99" s="244" t="str">
        <f t="shared" si="18"/>
        <v/>
      </c>
      <c r="K99" s="245" t="str">
        <f>IF(G99&lt;&gt;"",IF($BC99=1,IF(AND(J99&lt;&gt;1,I99=1,D99&lt;='Submission Template'!$P$26),1,0),K98),"")</f>
        <v/>
      </c>
      <c r="L99" s="240" t="str">
        <f>IF('Submission Template'!$AV$36=1,$AX99,"")</f>
        <v/>
      </c>
      <c r="M99" s="241" t="str">
        <f t="shared" si="20"/>
        <v/>
      </c>
      <c r="N99" s="242" t="str">
        <f>IF('Submission Template'!$AV$36=1,IF(AND('Submission Template'!O93="yes",'Submission Template'!BO93&lt;&gt;""),IF(AND('Submission Template'!$P$15="yes",$L99&gt;1),ROUND(AVERAGE(BJ$41:BJ99),2),ROUND(AVERAGE(BJ$40:BJ99),2)),""),"")</f>
        <v/>
      </c>
      <c r="O99" s="242" t="str">
        <f>IF('Submission Template'!$AV$36=1,IF($AF99&gt;1,IF(AND('Submission Template'!O93&lt;&gt;"no",'Submission Template'!BO93&lt;&gt;""),IF(AND('Submission Template'!$P$15="yes",$L99&gt;1),STDEV(BJ$41:BJ99),STDEV(BJ$40:BJ99)),""),""),"")</f>
        <v/>
      </c>
      <c r="P99" s="242" t="str">
        <f>IF('Submission Template'!$AV$36=1,IF('Submission Template'!BO93&lt;&gt;"",Q98,""),"")</f>
        <v/>
      </c>
      <c r="Q99" s="242" t="str">
        <f>IF(AND('Submission Template'!$AV$36=1,'Submission Template'!$C93&lt;&gt;""),IF(OR($AF99=1,$AF99=0),0,IF('Submission Template'!$C93="initial",$Q98,IF('Submission Template'!O93="yes",MAX(($P99+'Submission Template'!BO93-('Submission Template'!K$26+0.25*$O99)),0),$Q98))),"")</f>
        <v/>
      </c>
      <c r="R99" s="242" t="str">
        <f t="shared" si="21"/>
        <v/>
      </c>
      <c r="S99" s="244" t="str">
        <f t="shared" si="22"/>
        <v/>
      </c>
      <c r="T99" s="244" t="str">
        <f t="shared" si="23"/>
        <v/>
      </c>
      <c r="U99" s="245" t="str">
        <f>IF(Q99&lt;&gt;"",IF($BD99=1,IF(AND(T99&lt;&gt;1,S99=1,N99&lt;='Submission Template'!K$26),1,0),U98),"")</f>
        <v/>
      </c>
      <c r="V99" s="235"/>
      <c r="W99" s="246" t="str">
        <f>IF(AND(OR('Submission Template'!BE93="yes",'Submission Template'!O93="yes"),'Submission Template'!AB93="yes"),"Test cannot be invalid AND included in CumSum",IF(OR(AND($Q99&gt;$R99,$N99&lt;&gt;""),AND($G99&gt;H99,$D99&lt;&gt;"")),"Warning:  CumSum statistic exceeds the Action Limit.",""))</f>
        <v/>
      </c>
      <c r="X99" s="233"/>
      <c r="Y99" s="233"/>
      <c r="Z99" s="233"/>
      <c r="AA99" s="234"/>
      <c r="AB99" s="9"/>
      <c r="AC99" s="5"/>
      <c r="AD99" s="5"/>
      <c r="AE99" s="164" t="str">
        <f t="shared" si="28"/>
        <v/>
      </c>
      <c r="AF99" s="208" t="str">
        <f t="shared" si="29"/>
        <v/>
      </c>
      <c r="AG99" s="164"/>
      <c r="AH99" s="208" t="str">
        <f t="shared" si="14"/>
        <v/>
      </c>
      <c r="AI99" s="165" t="str">
        <f t="shared" si="15"/>
        <v/>
      </c>
      <c r="AJ99" s="20"/>
      <c r="AK99" s="275">
        <f>IF(AND('Submission Template'!BQ93&lt;&gt;"",'Submission Template'!BR93&lt;&gt;"",'Submission Template'!P$26&lt;&gt;"",'Submission Template'!T93&lt;&gt;"",'Submission Template'!Y93&lt;&gt;"",$AQ$31="yes"),1,0)</f>
        <v>0</v>
      </c>
      <c r="AL99" s="190">
        <f>IF(AND('Submission Template'!BO93&lt;&gt;"",'Submission Template'!K$26&lt;&gt;"",'Submission Template'!O93&lt;&gt;""),1,0)</f>
        <v>0</v>
      </c>
      <c r="AM99" s="190"/>
      <c r="AN99" s="190"/>
      <c r="AO99" s="191"/>
      <c r="AP99" s="22"/>
      <c r="AQ99" s="196" t="str">
        <f t="shared" si="24"/>
        <v/>
      </c>
      <c r="AR99" s="189" t="str">
        <f t="shared" si="25"/>
        <v/>
      </c>
      <c r="AS99" s="189"/>
      <c r="AT99" s="190" t="str">
        <f t="shared" si="26"/>
        <v/>
      </c>
      <c r="AU99" s="191" t="str">
        <f t="shared" si="27"/>
        <v/>
      </c>
      <c r="AV99" s="22"/>
      <c r="AW99" s="189" t="str">
        <f>IF(AND($AQ$31="Yes",'Submission Template'!$C93&lt;&gt;""),IF(AND('Submission Template'!BQ93&lt;&gt;"",'Submission Template'!BR93&lt;&gt;""),IF(AND('Submission Template'!T93="yes",'Submission Template'!Y93="yes"),AW98+1,AW98),AW98),"")</f>
        <v/>
      </c>
      <c r="AX99" s="190" t="str">
        <f>IF('Submission Template'!$C93&lt;&gt;"",IF('Submission Template'!BO93&lt;&gt;"",IF('Submission Template'!O93="yes",AX98+1,AX98),AX98),"")</f>
        <v/>
      </c>
      <c r="AY99" s="190"/>
      <c r="AZ99" s="190" t="str">
        <f>IF('Submission Template'!$C93&lt;&gt;"",IF('Submission Template'!BQ93&lt;&gt;"",IF('Submission Template'!T93="yes",AZ98+1,AZ98),AZ98),"")</f>
        <v/>
      </c>
      <c r="BA99" s="191" t="str">
        <f>IF('Submission Template'!$C93&lt;&gt;"",IF('Submission Template'!BR93&lt;&gt;"",IF('Submission Template'!Y93="yes",BA98+1,BA98),BA98),"")</f>
        <v/>
      </c>
      <c r="BB99" s="22"/>
      <c r="BC99" s="189" t="str">
        <f>IF(AND($AQ$31="Yes",'Submission Template'!BQ93&lt;&gt;"",'Submission Template'!BR93&lt;&gt;""),IF(AND('Submission Template'!T93="yes",'Submission Template'!Y93="yes"),1,0),"")</f>
        <v/>
      </c>
      <c r="BD99" s="190" t="str">
        <f>IF('Submission Template'!BO93&lt;&gt;"",IF('Submission Template'!O93="yes",1,0),"")</f>
        <v/>
      </c>
      <c r="BE99" s="190"/>
      <c r="BF99" s="190" t="str">
        <f>IF('Submission Template'!BQ93&lt;&gt;"",IF('Submission Template'!T93="yes",1,0),"")</f>
        <v/>
      </c>
      <c r="BG99" s="191" t="str">
        <f>IF('Submission Template'!BR93&lt;&gt;"",IF('Submission Template'!Y93="yes",1,0),"")</f>
        <v/>
      </c>
      <c r="BH99" s="22"/>
      <c r="BI99" s="189" t="str">
        <f>IF(AND($AQ$31="Yes",'Submission Template'!T93="yes",'Submission Template'!Y93="yes",'Submission Template'!BQ93&lt;&gt;"",'Submission Template'!BR93&lt;&gt;""),'Submission Template'!BQ93+'Submission Template'!BR93,"")</f>
        <v/>
      </c>
      <c r="BJ99" s="190" t="str">
        <f>IF(AND('Submission Template'!O93="yes",'Submission Template'!BO93&lt;&gt;""),'Submission Template'!BO93,"")</f>
        <v/>
      </c>
      <c r="BK99" s="190"/>
      <c r="BL99" s="190" t="str">
        <f>IF(AND('Submission Template'!T93="yes",'Submission Template'!BQ93&lt;&gt;""),'Submission Template'!BQ93,"")</f>
        <v/>
      </c>
      <c r="BM99" s="191" t="str">
        <f>IF(AND('Submission Template'!Y93="yes",'Submission Template'!BR93&lt;&gt;""),'Submission Template'!BR93,"")</f>
        <v/>
      </c>
      <c r="BN99" s="22"/>
      <c r="BO99" s="22"/>
      <c r="BP99" s="22"/>
      <c r="BQ99" s="24"/>
      <c r="BR99" s="22"/>
      <c r="BS99" s="35" t="str">
        <f>IF('Submission Template'!$AU$36=1,IF(AND('Submission Template'!T93="yes",'Submission Template'!Y93="yes",$AE99&gt;1,'Submission Template'!BQ93&lt;&gt;"",'Submission Template'!BR93&lt;&gt;""),IF($D99&lt;&gt;'Submission Template'!P$29,ROUND((($AQ99*$E99)/($D99-'Submission Template'!P$29))^2+1,1),31),""),"")</f>
        <v/>
      </c>
      <c r="BT99" s="35" t="str">
        <f>IF('Submission Template'!$AV$36=1,IF(AND('Submission Template'!O93="yes",$AF99&gt;1,'Submission Template'!BO93&lt;&gt;""),IF($N99&lt;&gt;'Submission Template'!K$26,ROUND((($AR99*$O99)/($N99-'Submission Template'!K$26))^2+1,1),31),""),"")</f>
        <v/>
      </c>
      <c r="BU99" s="35"/>
      <c r="BV99" s="35"/>
      <c r="BW99" s="35"/>
      <c r="BX99" s="48">
        <f t="shared" si="10"/>
        <v>5</v>
      </c>
      <c r="BY99" s="5"/>
      <c r="BZ99" s="5"/>
      <c r="CA99" s="5"/>
      <c r="CB99" s="172">
        <f>IF(AND('Submission Template'!C93="final",'Submission Template'!AB93="yes"),1,0)</f>
        <v>0</v>
      </c>
      <c r="CC99" s="172" t="str">
        <f>IF(AND('Submission Template'!$C93="final",'Submission Template'!$T93="yes",'Submission Template'!$Y93="yes",'Submission Template'!$AB93&lt;&gt;"yes"),$D99,$CC98)</f>
        <v/>
      </c>
      <c r="CD99" s="172" t="str">
        <f>IF(AND('Submission Template'!$C93="final",'Submission Template'!$T93="yes",'Submission Template'!$Y93="yes",'Submission Template'!$AB93&lt;&gt;"yes"),$C99,$CD98)</f>
        <v/>
      </c>
      <c r="CE99" s="172" t="str">
        <f>IF(AND('Submission Template'!$C93="final",'Submission Template'!$O93="yes",'Submission Template'!$AB93&lt;&gt;"yes"),$N99,$CE98)</f>
        <v/>
      </c>
      <c r="CF99" s="172" t="str">
        <f>IF(AND('Submission Template'!$C93="final",'Submission Template'!$O93="yes",'Submission Template'!$AB93&lt;&gt;"yes"),$M99,$CF98)</f>
        <v/>
      </c>
      <c r="CG99" s="164"/>
      <c r="CH99" s="165"/>
      <c r="CI99" s="164"/>
      <c r="CJ99" s="208"/>
      <c r="CK99" s="217"/>
      <c r="CL99" s="218"/>
      <c r="CV99" s="5"/>
      <c r="CW99" s="5"/>
    </row>
    <row r="100" spans="1:101" ht="15" x14ac:dyDescent="0.25">
      <c r="A100" s="9"/>
      <c r="B100" s="240" t="str">
        <f>IF('Submission Template'!$AU$36=1,$AW100,"")</f>
        <v/>
      </c>
      <c r="C100" s="241" t="str">
        <f t="shared" si="19"/>
        <v/>
      </c>
      <c r="D100" s="242" t="str">
        <f>IF('Submission Template'!$AU$36=1,IF(AND('Submission Template'!T94="yes",'Submission Template'!Y94="yes",'Submission Template'!BQ94&lt;&gt;"",'Submission Template'!BR94&lt;&gt;""),IF(AND('Submission Template'!$P$15="yes",$B100&gt;1),ROUND(AVERAGE(BI$41:BI100),2),ROUND(AVERAGE(BI$40:BI100),2)),""),"")</f>
        <v/>
      </c>
      <c r="E100" s="247" t="str">
        <f>IF('Submission Template'!$AU$36=1,IF($AE100&gt;1,IF(AND('Submission Template'!T94&lt;&gt;"no",'Submission Template'!Y94&lt;&gt;"no",'Submission Template'!BQ94&lt;&gt;"",'Submission Template'!BR94&lt;&gt;""), IF(AND('Submission Template'!$P$15="yes",$B100&gt;1), STDEV(BI$41:BI100),STDEV(BI$40:BI100)),""),""),"")</f>
        <v/>
      </c>
      <c r="F100" s="242" t="str">
        <f>IF('Submission Template'!$AU$36=1,IF(AND('Submission Template'!BQ94&lt;&gt;"",'Submission Template'!BR94&lt;&gt;""),G99,""),"")</f>
        <v/>
      </c>
      <c r="G100" s="242" t="str">
        <f>IF(AND('Submission Template'!$AU$36=1,'Submission Template'!$C94&lt;&gt;""),IF(OR($AE100=1,$AE100=0),0,IF('Submission Template'!$C94="initial",$G99,IF(AND('Submission Template'!T94="yes",'Submission Template'!Y94="yes"),MAX(($F100+BI100-('Submission Template'!$P$26+0.25*$E100)),0),$G99))),"")</f>
        <v/>
      </c>
      <c r="H100" s="242" t="str">
        <f t="shared" si="16"/>
        <v/>
      </c>
      <c r="I100" s="244" t="str">
        <f t="shared" si="17"/>
        <v/>
      </c>
      <c r="J100" s="244" t="str">
        <f t="shared" si="18"/>
        <v/>
      </c>
      <c r="K100" s="245" t="str">
        <f>IF(G100&lt;&gt;"",IF($BC100=1,IF(AND(J100&lt;&gt;1,I100=1,D100&lt;='Submission Template'!$P$26),1,0),K99),"")</f>
        <v/>
      </c>
      <c r="L100" s="240" t="str">
        <f>IF('Submission Template'!$AV$36=1,$AX100,"")</f>
        <v/>
      </c>
      <c r="M100" s="241" t="str">
        <f t="shared" si="20"/>
        <v/>
      </c>
      <c r="N100" s="242" t="str">
        <f>IF('Submission Template'!$AV$36=1,IF(AND('Submission Template'!O94="yes",'Submission Template'!BO94&lt;&gt;""),IF(AND('Submission Template'!$P$15="yes",$L100&gt;1),ROUND(AVERAGE(BJ$41:BJ100),2),ROUND(AVERAGE(BJ$40:BJ100),2)),""),"")</f>
        <v/>
      </c>
      <c r="O100" s="242" t="str">
        <f>IF('Submission Template'!$AV$36=1,IF($AF100&gt;1,IF(AND('Submission Template'!O94&lt;&gt;"no",'Submission Template'!BO94&lt;&gt;""),IF(AND('Submission Template'!$P$15="yes",$L100&gt;1),STDEV(BJ$41:BJ100),STDEV(BJ$40:BJ100)),""),""),"")</f>
        <v/>
      </c>
      <c r="P100" s="242" t="str">
        <f>IF('Submission Template'!$AV$36=1,IF('Submission Template'!BO94&lt;&gt;"",Q99,""),"")</f>
        <v/>
      </c>
      <c r="Q100" s="242" t="str">
        <f>IF(AND('Submission Template'!$AV$36=1,'Submission Template'!$C94&lt;&gt;""),IF(OR($AF100=1,$AF100=0),0,IF('Submission Template'!$C94="initial",$Q99,IF('Submission Template'!O94="yes",MAX(($P100+'Submission Template'!BO94-('Submission Template'!K$26+0.25*$O100)),0),$Q99))),"")</f>
        <v/>
      </c>
      <c r="R100" s="242" t="str">
        <f t="shared" si="21"/>
        <v/>
      </c>
      <c r="S100" s="244" t="str">
        <f t="shared" si="22"/>
        <v/>
      </c>
      <c r="T100" s="244" t="str">
        <f t="shared" si="23"/>
        <v/>
      </c>
      <c r="U100" s="245" t="str">
        <f>IF(Q100&lt;&gt;"",IF($BD100=1,IF(AND(T100&lt;&gt;1,S100=1,N100&lt;='Submission Template'!K$26),1,0),U99),"")</f>
        <v/>
      </c>
      <c r="V100" s="235"/>
      <c r="W100" s="246" t="str">
        <f>IF(AND(OR('Submission Template'!BE94="yes",'Submission Template'!O94="yes"),'Submission Template'!AB94="yes"),"Test cannot be invalid AND included in CumSum",IF(OR(AND($Q100&gt;$R100,$N100&lt;&gt;""),AND($G100&gt;H100,$D100&lt;&gt;"")),"Warning:  CumSum statistic exceeds the Action Limit.",""))</f>
        <v/>
      </c>
      <c r="X100" s="233"/>
      <c r="Y100" s="233"/>
      <c r="Z100" s="233"/>
      <c r="AA100" s="234"/>
      <c r="AB100" s="9"/>
      <c r="AC100" s="5"/>
      <c r="AD100" s="5"/>
      <c r="AE100" s="164" t="str">
        <f t="shared" si="28"/>
        <v/>
      </c>
      <c r="AF100" s="208" t="str">
        <f t="shared" si="29"/>
        <v/>
      </c>
      <c r="AG100" s="164"/>
      <c r="AH100" s="208" t="str">
        <f t="shared" si="14"/>
        <v/>
      </c>
      <c r="AI100" s="165" t="str">
        <f t="shared" si="15"/>
        <v/>
      </c>
      <c r="AJ100" s="20"/>
      <c r="AK100" s="275">
        <f>IF(AND('Submission Template'!BQ94&lt;&gt;"",'Submission Template'!BR94&lt;&gt;"",'Submission Template'!P$26&lt;&gt;"",'Submission Template'!T94&lt;&gt;"",'Submission Template'!Y94&lt;&gt;"",$AQ$31="yes"),1,0)</f>
        <v>0</v>
      </c>
      <c r="AL100" s="190">
        <f>IF(AND('Submission Template'!BO94&lt;&gt;"",'Submission Template'!K$26&lt;&gt;"",'Submission Template'!O94&lt;&gt;""),1,0)</f>
        <v>0</v>
      </c>
      <c r="AM100" s="190"/>
      <c r="AN100" s="190"/>
      <c r="AO100" s="191"/>
      <c r="AP100" s="22"/>
      <c r="AQ100" s="196" t="str">
        <f t="shared" si="24"/>
        <v/>
      </c>
      <c r="AR100" s="189" t="str">
        <f t="shared" si="25"/>
        <v/>
      </c>
      <c r="AS100" s="189"/>
      <c r="AT100" s="190" t="str">
        <f t="shared" si="26"/>
        <v/>
      </c>
      <c r="AU100" s="191" t="str">
        <f t="shared" si="27"/>
        <v/>
      </c>
      <c r="AV100" s="22"/>
      <c r="AW100" s="189" t="str">
        <f>IF(AND($AQ$31="Yes",'Submission Template'!$C94&lt;&gt;""),IF(AND('Submission Template'!BQ94&lt;&gt;"",'Submission Template'!BR94&lt;&gt;""),IF(AND('Submission Template'!T94="yes",'Submission Template'!Y94="yes"),AW99+1,AW99),AW99),"")</f>
        <v/>
      </c>
      <c r="AX100" s="190" t="str">
        <f>IF('Submission Template'!$C94&lt;&gt;"",IF('Submission Template'!BO94&lt;&gt;"",IF('Submission Template'!O94="yes",AX99+1,AX99),AX99),"")</f>
        <v/>
      </c>
      <c r="AY100" s="190"/>
      <c r="AZ100" s="190" t="str">
        <f>IF('Submission Template'!$C94&lt;&gt;"",IF('Submission Template'!BQ94&lt;&gt;"",IF('Submission Template'!T94="yes",AZ99+1,AZ99),AZ99),"")</f>
        <v/>
      </c>
      <c r="BA100" s="191" t="str">
        <f>IF('Submission Template'!$C94&lt;&gt;"",IF('Submission Template'!BR94&lt;&gt;"",IF('Submission Template'!Y94="yes",BA99+1,BA99),BA99),"")</f>
        <v/>
      </c>
      <c r="BB100" s="22"/>
      <c r="BC100" s="189" t="str">
        <f>IF(AND($AQ$31="Yes",'Submission Template'!BQ94&lt;&gt;"",'Submission Template'!BR94&lt;&gt;""),IF(AND('Submission Template'!T94="yes",'Submission Template'!Y94="yes"),1,0),"")</f>
        <v/>
      </c>
      <c r="BD100" s="190" t="str">
        <f>IF('Submission Template'!BO94&lt;&gt;"",IF('Submission Template'!O94="yes",1,0),"")</f>
        <v/>
      </c>
      <c r="BE100" s="190"/>
      <c r="BF100" s="190" t="str">
        <f>IF('Submission Template'!BQ94&lt;&gt;"",IF('Submission Template'!T94="yes",1,0),"")</f>
        <v/>
      </c>
      <c r="BG100" s="191" t="str">
        <f>IF('Submission Template'!BR94&lt;&gt;"",IF('Submission Template'!Y94="yes",1,0),"")</f>
        <v/>
      </c>
      <c r="BH100" s="22"/>
      <c r="BI100" s="189" t="str">
        <f>IF(AND($AQ$31="Yes",'Submission Template'!T94="yes",'Submission Template'!Y94="yes",'Submission Template'!BQ94&lt;&gt;"",'Submission Template'!BR94&lt;&gt;""),'Submission Template'!BQ94+'Submission Template'!BR94,"")</f>
        <v/>
      </c>
      <c r="BJ100" s="190" t="str">
        <f>IF(AND('Submission Template'!O94="yes",'Submission Template'!BO94&lt;&gt;""),'Submission Template'!BO94,"")</f>
        <v/>
      </c>
      <c r="BK100" s="190"/>
      <c r="BL100" s="190" t="str">
        <f>IF(AND('Submission Template'!T94="yes",'Submission Template'!BQ94&lt;&gt;""),'Submission Template'!BQ94,"")</f>
        <v/>
      </c>
      <c r="BM100" s="191" t="str">
        <f>IF(AND('Submission Template'!Y94="yes",'Submission Template'!BR94&lt;&gt;""),'Submission Template'!BR94,"")</f>
        <v/>
      </c>
      <c r="BN100" s="22"/>
      <c r="BO100" s="22"/>
      <c r="BP100" s="22"/>
      <c r="BQ100" s="24"/>
      <c r="BR100" s="22"/>
      <c r="BS100" s="35" t="str">
        <f>IF('Submission Template'!$AU$36=1,IF(AND('Submission Template'!T94="yes",'Submission Template'!Y94="yes",$AE100&gt;1,'Submission Template'!BQ94&lt;&gt;"",'Submission Template'!BR94&lt;&gt;""),IF($D100&lt;&gt;'Submission Template'!P$29,ROUND((($AQ100*$E100)/($D100-'Submission Template'!P$29))^2+1,1),31),""),"")</f>
        <v/>
      </c>
      <c r="BT100" s="35" t="str">
        <f>IF('Submission Template'!$AV$36=1,IF(AND('Submission Template'!O94="yes",$AF100&gt;1,'Submission Template'!BO94&lt;&gt;""),IF($N100&lt;&gt;'Submission Template'!K$26,ROUND((($AR100*$O100)/($N100-'Submission Template'!K$26))^2+1,1),31),""),"")</f>
        <v/>
      </c>
      <c r="BU100" s="35"/>
      <c r="BV100" s="35"/>
      <c r="BW100" s="35"/>
      <c r="BX100" s="48">
        <f t="shared" si="10"/>
        <v>5</v>
      </c>
      <c r="BY100" s="5"/>
      <c r="BZ100" s="5"/>
      <c r="CA100" s="5"/>
      <c r="CB100" s="172">
        <f>IF(AND('Submission Template'!C94="final",'Submission Template'!AB94="yes"),1,0)</f>
        <v>0</v>
      </c>
      <c r="CC100" s="172" t="str">
        <f>IF(AND('Submission Template'!$C94="final",'Submission Template'!$T94="yes",'Submission Template'!$Y94="yes",'Submission Template'!$AB94&lt;&gt;"yes"),$D100,$CC99)</f>
        <v/>
      </c>
      <c r="CD100" s="172" t="str">
        <f>IF(AND('Submission Template'!$C94="final",'Submission Template'!$T94="yes",'Submission Template'!$Y94="yes",'Submission Template'!$AB94&lt;&gt;"yes"),$C100,$CD99)</f>
        <v/>
      </c>
      <c r="CE100" s="172" t="str">
        <f>IF(AND('Submission Template'!$C94="final",'Submission Template'!$O94="yes",'Submission Template'!$AB94&lt;&gt;"yes"),$N100,$CE99)</f>
        <v/>
      </c>
      <c r="CF100" s="172" t="str">
        <f>IF(AND('Submission Template'!$C94="final",'Submission Template'!$O94="yes",'Submission Template'!$AB94&lt;&gt;"yes"),$M100,$CF99)</f>
        <v/>
      </c>
      <c r="CG100" s="164"/>
      <c r="CH100" s="165"/>
      <c r="CI100" s="164"/>
      <c r="CJ100" s="208"/>
      <c r="CK100" s="217"/>
      <c r="CL100" s="218"/>
      <c r="CV100" s="5"/>
      <c r="CW100" s="5"/>
    </row>
    <row r="101" spans="1:101" ht="15" x14ac:dyDescent="0.25">
      <c r="A101" s="9"/>
      <c r="B101" s="240" t="str">
        <f>IF('Submission Template'!$AU$36=1,$AW101,"")</f>
        <v/>
      </c>
      <c r="C101" s="241" t="str">
        <f t="shared" si="19"/>
        <v/>
      </c>
      <c r="D101" s="242" t="str">
        <f>IF('Submission Template'!$AU$36=1,IF(AND('Submission Template'!T95="yes",'Submission Template'!Y95="yes",'Submission Template'!BQ95&lt;&gt;"",'Submission Template'!BR95&lt;&gt;""),IF(AND('Submission Template'!$P$15="yes",$B101&gt;1),ROUND(AVERAGE(BI$41:BI101),2),ROUND(AVERAGE(BI$40:BI101),2)),""),"")</f>
        <v/>
      </c>
      <c r="E101" s="247" t="str">
        <f>IF('Submission Template'!$AU$36=1,IF($AE101&gt;1,IF(AND('Submission Template'!T95&lt;&gt;"no",'Submission Template'!Y95&lt;&gt;"no",'Submission Template'!BQ95&lt;&gt;"",'Submission Template'!BR95&lt;&gt;""), IF(AND('Submission Template'!$P$15="yes",$B101&gt;1), STDEV(BI$41:BI101),STDEV(BI$40:BI101)),""),""),"")</f>
        <v/>
      </c>
      <c r="F101" s="242" t="str">
        <f>IF('Submission Template'!$AU$36=1,IF(AND('Submission Template'!BQ95&lt;&gt;"",'Submission Template'!BR95&lt;&gt;""),G100,""),"")</f>
        <v/>
      </c>
      <c r="G101" s="242" t="str">
        <f>IF(AND('Submission Template'!$AU$36=1,'Submission Template'!$C95&lt;&gt;""),IF(OR($AE101=1,$AE101=0),0,IF('Submission Template'!$C95="initial",$G100,IF(AND('Submission Template'!T95="yes",'Submission Template'!Y95="yes"),MAX(($F101+BI101-('Submission Template'!$P$26+0.25*$E101)),0),$G100))),"")</f>
        <v/>
      </c>
      <c r="H101" s="242" t="str">
        <f t="shared" si="16"/>
        <v/>
      </c>
      <c r="I101" s="244" t="str">
        <f t="shared" si="17"/>
        <v/>
      </c>
      <c r="J101" s="244" t="str">
        <f t="shared" si="18"/>
        <v/>
      </c>
      <c r="K101" s="245" t="str">
        <f>IF(G101&lt;&gt;"",IF($BC101=1,IF(AND(J101&lt;&gt;1,I101=1,D101&lt;='Submission Template'!$P$26),1,0),K100),"")</f>
        <v/>
      </c>
      <c r="L101" s="240" t="str">
        <f>IF('Submission Template'!$AV$36=1,$AX101,"")</f>
        <v/>
      </c>
      <c r="M101" s="241" t="str">
        <f t="shared" si="20"/>
        <v/>
      </c>
      <c r="N101" s="242" t="str">
        <f>IF('Submission Template'!$AV$36=1,IF(AND('Submission Template'!O95="yes",'Submission Template'!BO95&lt;&gt;""),IF(AND('Submission Template'!$P$15="yes",$L101&gt;1),ROUND(AVERAGE(BJ$41:BJ101),2),ROUND(AVERAGE(BJ$40:BJ101),2)),""),"")</f>
        <v/>
      </c>
      <c r="O101" s="242" t="str">
        <f>IF('Submission Template'!$AV$36=1,IF($AF101&gt;1,IF(AND('Submission Template'!O95&lt;&gt;"no",'Submission Template'!BO95&lt;&gt;""),IF(AND('Submission Template'!$P$15="yes",$L101&gt;1),STDEV(BJ$41:BJ101),STDEV(BJ$40:BJ101)),""),""),"")</f>
        <v/>
      </c>
      <c r="P101" s="242" t="str">
        <f>IF('Submission Template'!$AV$36=1,IF('Submission Template'!BO95&lt;&gt;"",Q100,""),"")</f>
        <v/>
      </c>
      <c r="Q101" s="242" t="str">
        <f>IF(AND('Submission Template'!$AV$36=1,'Submission Template'!$C95&lt;&gt;""),IF(OR($AF101=1,$AF101=0),0,IF('Submission Template'!$C95="initial",$Q100,IF('Submission Template'!O95="yes",MAX(($P101+'Submission Template'!BO95-('Submission Template'!K$26+0.25*$O101)),0),$Q100))),"")</f>
        <v/>
      </c>
      <c r="R101" s="242" t="str">
        <f t="shared" si="21"/>
        <v/>
      </c>
      <c r="S101" s="244" t="str">
        <f t="shared" si="22"/>
        <v/>
      </c>
      <c r="T101" s="244" t="str">
        <f t="shared" si="23"/>
        <v/>
      </c>
      <c r="U101" s="245" t="str">
        <f>IF(Q101&lt;&gt;"",IF($BD101=1,IF(AND(T101&lt;&gt;1,S101=1,N101&lt;='Submission Template'!K$26),1,0),U100),"")</f>
        <v/>
      </c>
      <c r="V101" s="235"/>
      <c r="W101" s="246" t="str">
        <f>IF(AND(OR('Submission Template'!BE95="yes",'Submission Template'!O95="yes"),'Submission Template'!AB95="yes"),"Test cannot be invalid AND included in CumSum",IF(OR(AND($Q101&gt;$R101,$N101&lt;&gt;""),AND($G101&gt;H101,$D101&lt;&gt;"")),"Warning:  CumSum statistic exceeds the Action Limit.",""))</f>
        <v/>
      </c>
      <c r="X101" s="233"/>
      <c r="Y101" s="233"/>
      <c r="Z101" s="233"/>
      <c r="AA101" s="234"/>
      <c r="AB101" s="9"/>
      <c r="AC101" s="5"/>
      <c r="AD101" s="5"/>
      <c r="AE101" s="164" t="str">
        <f t="shared" si="28"/>
        <v/>
      </c>
      <c r="AF101" s="208" t="str">
        <f t="shared" si="29"/>
        <v/>
      </c>
      <c r="AG101" s="164"/>
      <c r="AH101" s="208" t="str">
        <f t="shared" si="14"/>
        <v/>
      </c>
      <c r="AI101" s="165" t="str">
        <f t="shared" si="15"/>
        <v/>
      </c>
      <c r="AJ101" s="20"/>
      <c r="AK101" s="275">
        <f>IF(AND('Submission Template'!BQ95&lt;&gt;"",'Submission Template'!BR95&lt;&gt;"",'Submission Template'!P$26&lt;&gt;"",'Submission Template'!T95&lt;&gt;"",'Submission Template'!Y95&lt;&gt;"",$AQ$31="yes"),1,0)</f>
        <v>0</v>
      </c>
      <c r="AL101" s="190">
        <f>IF(AND('Submission Template'!BO95&lt;&gt;"",'Submission Template'!K$26&lt;&gt;"",'Submission Template'!O95&lt;&gt;""),1,0)</f>
        <v>0</v>
      </c>
      <c r="AM101" s="190"/>
      <c r="AN101" s="190"/>
      <c r="AO101" s="191"/>
      <c r="AP101" s="22"/>
      <c r="AQ101" s="196" t="str">
        <f t="shared" si="24"/>
        <v/>
      </c>
      <c r="AR101" s="189" t="str">
        <f t="shared" si="25"/>
        <v/>
      </c>
      <c r="AS101" s="189"/>
      <c r="AT101" s="190" t="str">
        <f t="shared" si="26"/>
        <v/>
      </c>
      <c r="AU101" s="191" t="str">
        <f t="shared" si="27"/>
        <v/>
      </c>
      <c r="AV101" s="22"/>
      <c r="AW101" s="189" t="str">
        <f>IF(AND($AQ$31="Yes",'Submission Template'!$C95&lt;&gt;""),IF(AND('Submission Template'!BQ95&lt;&gt;"",'Submission Template'!BR95&lt;&gt;""),IF(AND('Submission Template'!T95="yes",'Submission Template'!Y95="yes"),AW100+1,AW100),AW100),"")</f>
        <v/>
      </c>
      <c r="AX101" s="190" t="str">
        <f>IF('Submission Template'!$C95&lt;&gt;"",IF('Submission Template'!BO95&lt;&gt;"",IF('Submission Template'!O95="yes",AX100+1,AX100),AX100),"")</f>
        <v/>
      </c>
      <c r="AY101" s="190"/>
      <c r="AZ101" s="190" t="str">
        <f>IF('Submission Template'!$C95&lt;&gt;"",IF('Submission Template'!BQ95&lt;&gt;"",IF('Submission Template'!T95="yes",AZ100+1,AZ100),AZ100),"")</f>
        <v/>
      </c>
      <c r="BA101" s="191" t="str">
        <f>IF('Submission Template'!$C95&lt;&gt;"",IF('Submission Template'!BR95&lt;&gt;"",IF('Submission Template'!Y95="yes",BA100+1,BA100),BA100),"")</f>
        <v/>
      </c>
      <c r="BB101" s="22"/>
      <c r="BC101" s="189" t="str">
        <f>IF(AND($AQ$31="Yes",'Submission Template'!BQ95&lt;&gt;"",'Submission Template'!BR95&lt;&gt;""),IF(AND('Submission Template'!T95="yes",'Submission Template'!Y95="yes"),1,0),"")</f>
        <v/>
      </c>
      <c r="BD101" s="190" t="str">
        <f>IF('Submission Template'!BO95&lt;&gt;"",IF('Submission Template'!O95="yes",1,0),"")</f>
        <v/>
      </c>
      <c r="BE101" s="190"/>
      <c r="BF101" s="190" t="str">
        <f>IF('Submission Template'!BQ95&lt;&gt;"",IF('Submission Template'!T95="yes",1,0),"")</f>
        <v/>
      </c>
      <c r="BG101" s="191" t="str">
        <f>IF('Submission Template'!BR95&lt;&gt;"",IF('Submission Template'!Y95="yes",1,0),"")</f>
        <v/>
      </c>
      <c r="BH101" s="22"/>
      <c r="BI101" s="189" t="str">
        <f>IF(AND($AQ$31="Yes",'Submission Template'!T95="yes",'Submission Template'!Y95="yes",'Submission Template'!BQ95&lt;&gt;"",'Submission Template'!BR95&lt;&gt;""),'Submission Template'!BQ95+'Submission Template'!BR95,"")</f>
        <v/>
      </c>
      <c r="BJ101" s="190" t="str">
        <f>IF(AND('Submission Template'!O95="yes",'Submission Template'!BO95&lt;&gt;""),'Submission Template'!BO95,"")</f>
        <v/>
      </c>
      <c r="BK101" s="190"/>
      <c r="BL101" s="190" t="str">
        <f>IF(AND('Submission Template'!T95="yes",'Submission Template'!BQ95&lt;&gt;""),'Submission Template'!BQ95,"")</f>
        <v/>
      </c>
      <c r="BM101" s="191" t="str">
        <f>IF(AND('Submission Template'!Y95="yes",'Submission Template'!BR95&lt;&gt;""),'Submission Template'!BR95,"")</f>
        <v/>
      </c>
      <c r="BN101" s="22"/>
      <c r="BO101" s="22"/>
      <c r="BP101" s="22"/>
      <c r="BQ101" s="24"/>
      <c r="BR101" s="22"/>
      <c r="BS101" s="35" t="str">
        <f>IF('Submission Template'!$AU$36=1,IF(AND('Submission Template'!T95="yes",'Submission Template'!Y95="yes",$AE101&gt;1,'Submission Template'!BQ95&lt;&gt;"",'Submission Template'!BR95&lt;&gt;""),IF($D101&lt;&gt;'Submission Template'!P$29,ROUND((($AQ101*$E101)/($D101-'Submission Template'!P$29))^2+1,1),31),""),"")</f>
        <v/>
      </c>
      <c r="BT101" s="35" t="str">
        <f>IF('Submission Template'!$AV$36=1,IF(AND('Submission Template'!O95="yes",$AF101&gt;1,'Submission Template'!BO95&lt;&gt;""),IF($N101&lt;&gt;'Submission Template'!K$26,ROUND((($AR101*$O101)/($N101-'Submission Template'!K$26))^2+1,1),31),""),"")</f>
        <v/>
      </c>
      <c r="BU101" s="35"/>
      <c r="BV101" s="35"/>
      <c r="BW101" s="35"/>
      <c r="BX101" s="48">
        <f t="shared" si="10"/>
        <v>5</v>
      </c>
      <c r="BY101" s="5"/>
      <c r="BZ101" s="5"/>
      <c r="CA101" s="5"/>
      <c r="CB101" s="172">
        <f>IF(AND('Submission Template'!C95="final",'Submission Template'!AB95="yes"),1,0)</f>
        <v>0</v>
      </c>
      <c r="CC101" s="172" t="str">
        <f>IF(AND('Submission Template'!$C95="final",'Submission Template'!$T95="yes",'Submission Template'!$Y95="yes",'Submission Template'!$AB95&lt;&gt;"yes"),$D101,$CC100)</f>
        <v/>
      </c>
      <c r="CD101" s="172" t="str">
        <f>IF(AND('Submission Template'!$C95="final",'Submission Template'!$T95="yes",'Submission Template'!$Y95="yes",'Submission Template'!$AB95&lt;&gt;"yes"),$C101,$CD100)</f>
        <v/>
      </c>
      <c r="CE101" s="172" t="str">
        <f>IF(AND('Submission Template'!$C95="final",'Submission Template'!$O95="yes",'Submission Template'!$AB95&lt;&gt;"yes"),$N101,$CE100)</f>
        <v/>
      </c>
      <c r="CF101" s="172" t="str">
        <f>IF(AND('Submission Template'!$C95="final",'Submission Template'!$O95="yes",'Submission Template'!$AB95&lt;&gt;"yes"),$M101,$CF100)</f>
        <v/>
      </c>
      <c r="CG101" s="164"/>
      <c r="CH101" s="165"/>
      <c r="CI101" s="164"/>
      <c r="CJ101" s="208"/>
      <c r="CK101" s="217"/>
      <c r="CL101" s="218"/>
      <c r="CM101" s="55"/>
      <c r="CN101" s="55"/>
      <c r="CP101" s="55"/>
      <c r="CV101" s="5"/>
      <c r="CW101" s="5"/>
    </row>
    <row r="102" spans="1:101" ht="15" x14ac:dyDescent="0.25">
      <c r="A102" s="9"/>
      <c r="B102" s="240" t="str">
        <f>IF('Submission Template'!$AU$36=1,$AW102,"")</f>
        <v/>
      </c>
      <c r="C102" s="241" t="str">
        <f t="shared" si="19"/>
        <v/>
      </c>
      <c r="D102" s="242" t="str">
        <f>IF('Submission Template'!$AU$36=1,IF(AND('Submission Template'!T96="yes",'Submission Template'!Y96="yes",'Submission Template'!BQ96&lt;&gt;"",'Submission Template'!BR96&lt;&gt;""),IF(AND('Submission Template'!$P$15="yes",$B102&gt;1),ROUND(AVERAGE(BI$41:BI102),2),ROUND(AVERAGE(BI$40:BI102),2)),""),"")</f>
        <v/>
      </c>
      <c r="E102" s="247" t="str">
        <f>IF('Submission Template'!$AU$36=1,IF($AE102&gt;1,IF(AND('Submission Template'!T96&lt;&gt;"no",'Submission Template'!Y96&lt;&gt;"no",'Submission Template'!BQ96&lt;&gt;"",'Submission Template'!BR96&lt;&gt;""), IF(AND('Submission Template'!$P$15="yes",$B102&gt;1), STDEV(BI$41:BI102),STDEV(BI$40:BI102)),""),""),"")</f>
        <v/>
      </c>
      <c r="F102" s="242" t="str">
        <f>IF('Submission Template'!$AU$36=1,IF(AND('Submission Template'!BQ96&lt;&gt;"",'Submission Template'!BR96&lt;&gt;""),G101,""),"")</f>
        <v/>
      </c>
      <c r="G102" s="242" t="str">
        <f>IF(AND('Submission Template'!$AU$36=1,'Submission Template'!$C96&lt;&gt;""),IF(OR($AE102=1,$AE102=0),0,IF('Submission Template'!$C96="initial",$G101,IF(AND('Submission Template'!T96="yes",'Submission Template'!Y96="yes"),MAX(($F102+BI102-('Submission Template'!$P$26+0.25*$E102)),0),$G101))),"")</f>
        <v/>
      </c>
      <c r="H102" s="242" t="str">
        <f t="shared" si="16"/>
        <v/>
      </c>
      <c r="I102" s="244" t="str">
        <f t="shared" si="17"/>
        <v/>
      </c>
      <c r="J102" s="244" t="str">
        <f t="shared" si="18"/>
        <v/>
      </c>
      <c r="K102" s="245" t="str">
        <f>IF(G102&lt;&gt;"",IF($BC102=1,IF(AND(J102&lt;&gt;1,I102=1,D102&lt;='Submission Template'!$P$26),1,0),K101),"")</f>
        <v/>
      </c>
      <c r="L102" s="240" t="str">
        <f>IF('Submission Template'!$AV$36=1,$AX102,"")</f>
        <v/>
      </c>
      <c r="M102" s="241" t="str">
        <f t="shared" si="20"/>
        <v/>
      </c>
      <c r="N102" s="242" t="str">
        <f>IF('Submission Template'!$AV$36=1,IF(AND('Submission Template'!O96="yes",'Submission Template'!BO96&lt;&gt;""),IF(AND('Submission Template'!$P$15="yes",$L102&gt;1),ROUND(AVERAGE(BJ$41:BJ102),2),ROUND(AVERAGE(BJ$40:BJ102),2)),""),"")</f>
        <v/>
      </c>
      <c r="O102" s="242" t="str">
        <f>IF('Submission Template'!$AV$36=1,IF($AF102&gt;1,IF(AND('Submission Template'!O96&lt;&gt;"no",'Submission Template'!BO96&lt;&gt;""),IF(AND('Submission Template'!$P$15="yes",$L102&gt;1),STDEV(BJ$41:BJ102),STDEV(BJ$40:BJ102)),""),""),"")</f>
        <v/>
      </c>
      <c r="P102" s="242" t="str">
        <f>IF('Submission Template'!$AV$36=1,IF('Submission Template'!BO96&lt;&gt;"",Q101,""),"")</f>
        <v/>
      </c>
      <c r="Q102" s="242" t="str">
        <f>IF(AND('Submission Template'!$AV$36=1,'Submission Template'!$C96&lt;&gt;""),IF(OR($AF102=1,$AF102=0),0,IF('Submission Template'!$C96="initial",$Q101,IF('Submission Template'!O96="yes",MAX(($P102+'Submission Template'!BO96-('Submission Template'!K$26+0.25*$O102)),0),$Q101))),"")</f>
        <v/>
      </c>
      <c r="R102" s="242" t="str">
        <f t="shared" si="21"/>
        <v/>
      </c>
      <c r="S102" s="244" t="str">
        <f t="shared" si="22"/>
        <v/>
      </c>
      <c r="T102" s="244" t="str">
        <f t="shared" si="23"/>
        <v/>
      </c>
      <c r="U102" s="245" t="str">
        <f>IF(Q102&lt;&gt;"",IF($BD102=1,IF(AND(T102&lt;&gt;1,S102=1,N102&lt;='Submission Template'!K$26),1,0),U101),"")</f>
        <v/>
      </c>
      <c r="V102" s="235"/>
      <c r="W102" s="246" t="str">
        <f>IF(AND(OR('Submission Template'!BE96="yes",'Submission Template'!O96="yes"),'Submission Template'!AB96="yes"),"Test cannot be invalid AND included in CumSum",IF(OR(AND($Q102&gt;$R102,$N102&lt;&gt;""),AND($G102&gt;H102,$D102&lt;&gt;"")),"Warning:  CumSum statistic exceeds the Action Limit.",""))</f>
        <v/>
      </c>
      <c r="X102" s="233"/>
      <c r="Y102" s="233"/>
      <c r="Z102" s="233"/>
      <c r="AA102" s="234"/>
      <c r="AB102" s="9"/>
      <c r="AC102" s="5"/>
      <c r="AD102" s="5"/>
      <c r="AE102" s="164" t="str">
        <f t="shared" si="28"/>
        <v/>
      </c>
      <c r="AF102" s="208" t="str">
        <f t="shared" si="29"/>
        <v/>
      </c>
      <c r="AG102" s="164"/>
      <c r="AH102" s="208" t="str">
        <f t="shared" si="14"/>
        <v/>
      </c>
      <c r="AI102" s="165" t="str">
        <f t="shared" si="15"/>
        <v/>
      </c>
      <c r="AJ102" s="20"/>
      <c r="AK102" s="275">
        <f>IF(AND('Submission Template'!BQ96&lt;&gt;"",'Submission Template'!BR96&lt;&gt;"",'Submission Template'!P$26&lt;&gt;"",'Submission Template'!T96&lt;&gt;"",'Submission Template'!Y96&lt;&gt;"",$AQ$31="yes"),1,0)</f>
        <v>0</v>
      </c>
      <c r="AL102" s="190">
        <f>IF(AND('Submission Template'!BO96&lt;&gt;"",'Submission Template'!K$26&lt;&gt;"",'Submission Template'!O96&lt;&gt;""),1,0)</f>
        <v>0</v>
      </c>
      <c r="AM102" s="190"/>
      <c r="AN102" s="190"/>
      <c r="AO102" s="191"/>
      <c r="AP102" s="22"/>
      <c r="AQ102" s="196" t="str">
        <f t="shared" si="24"/>
        <v/>
      </c>
      <c r="AR102" s="189" t="str">
        <f t="shared" si="25"/>
        <v/>
      </c>
      <c r="AS102" s="189"/>
      <c r="AT102" s="190" t="str">
        <f t="shared" si="26"/>
        <v/>
      </c>
      <c r="AU102" s="191" t="str">
        <f t="shared" si="27"/>
        <v/>
      </c>
      <c r="AV102" s="22"/>
      <c r="AW102" s="189" t="str">
        <f>IF(AND($AQ$31="Yes",'Submission Template'!$C96&lt;&gt;""),IF(AND('Submission Template'!BQ96&lt;&gt;"",'Submission Template'!BR96&lt;&gt;""),IF(AND('Submission Template'!T96="yes",'Submission Template'!Y96="yes"),AW101+1,AW101),AW101),"")</f>
        <v/>
      </c>
      <c r="AX102" s="190" t="str">
        <f>IF('Submission Template'!$C96&lt;&gt;"",IF('Submission Template'!BO96&lt;&gt;"",IF('Submission Template'!O96="yes",AX101+1,AX101),AX101),"")</f>
        <v/>
      </c>
      <c r="AY102" s="190"/>
      <c r="AZ102" s="190" t="str">
        <f>IF('Submission Template'!$C96&lt;&gt;"",IF('Submission Template'!BQ96&lt;&gt;"",IF('Submission Template'!T96="yes",AZ101+1,AZ101),AZ101),"")</f>
        <v/>
      </c>
      <c r="BA102" s="191" t="str">
        <f>IF('Submission Template'!$C96&lt;&gt;"",IF('Submission Template'!BR96&lt;&gt;"",IF('Submission Template'!Y96="yes",BA101+1,BA101),BA101),"")</f>
        <v/>
      </c>
      <c r="BB102" s="22"/>
      <c r="BC102" s="189" t="str">
        <f>IF(AND($AQ$31="Yes",'Submission Template'!BQ96&lt;&gt;"",'Submission Template'!BR96&lt;&gt;""),IF(AND('Submission Template'!T96="yes",'Submission Template'!Y96="yes"),1,0),"")</f>
        <v/>
      </c>
      <c r="BD102" s="190" t="str">
        <f>IF('Submission Template'!BO96&lt;&gt;"",IF('Submission Template'!O96="yes",1,0),"")</f>
        <v/>
      </c>
      <c r="BE102" s="190"/>
      <c r="BF102" s="190" t="str">
        <f>IF('Submission Template'!BQ96&lt;&gt;"",IF('Submission Template'!T96="yes",1,0),"")</f>
        <v/>
      </c>
      <c r="BG102" s="191" t="str">
        <f>IF('Submission Template'!BR96&lt;&gt;"",IF('Submission Template'!Y96="yes",1,0),"")</f>
        <v/>
      </c>
      <c r="BH102" s="22"/>
      <c r="BI102" s="189" t="str">
        <f>IF(AND($AQ$31="Yes",'Submission Template'!T96="yes",'Submission Template'!Y96="yes",'Submission Template'!BQ96&lt;&gt;"",'Submission Template'!BR96&lt;&gt;""),'Submission Template'!BQ96+'Submission Template'!BR96,"")</f>
        <v/>
      </c>
      <c r="BJ102" s="190" t="str">
        <f>IF(AND('Submission Template'!O96="yes",'Submission Template'!BO96&lt;&gt;""),'Submission Template'!BO96,"")</f>
        <v/>
      </c>
      <c r="BK102" s="190"/>
      <c r="BL102" s="190" t="str">
        <f>IF(AND('Submission Template'!T96="yes",'Submission Template'!BQ96&lt;&gt;""),'Submission Template'!BQ96,"")</f>
        <v/>
      </c>
      <c r="BM102" s="191" t="str">
        <f>IF(AND('Submission Template'!Y96="yes",'Submission Template'!BR96&lt;&gt;""),'Submission Template'!BR96,"")</f>
        <v/>
      </c>
      <c r="BN102" s="22"/>
      <c r="BO102" s="22"/>
      <c r="BP102" s="22"/>
      <c r="BQ102" s="24"/>
      <c r="BR102" s="22"/>
      <c r="BS102" s="35" t="str">
        <f>IF('Submission Template'!$AU$36=1,IF(AND('Submission Template'!T96="yes",'Submission Template'!Y96="yes",$AE102&gt;1,'Submission Template'!BQ96&lt;&gt;"",'Submission Template'!BR96&lt;&gt;""),IF($D102&lt;&gt;'Submission Template'!P$29,ROUND((($AQ102*$E102)/($D102-'Submission Template'!P$29))^2+1,1),31),""),"")</f>
        <v/>
      </c>
      <c r="BT102" s="35" t="str">
        <f>IF('Submission Template'!$AV$36=1,IF(AND('Submission Template'!O96="yes",$AF102&gt;1,'Submission Template'!BO96&lt;&gt;""),IF($N102&lt;&gt;'Submission Template'!K$26,ROUND((($AR102*$O102)/($N102-'Submission Template'!K$26))^2+1,1),31),""),"")</f>
        <v/>
      </c>
      <c r="BU102" s="35"/>
      <c r="BV102" s="35"/>
      <c r="BW102" s="35"/>
      <c r="BX102" s="48">
        <f t="shared" si="10"/>
        <v>5</v>
      </c>
      <c r="BY102" s="5"/>
      <c r="BZ102" s="5"/>
      <c r="CA102" s="5"/>
      <c r="CB102" s="172">
        <f>IF(AND('Submission Template'!C96="final",'Submission Template'!AB96="yes"),1,0)</f>
        <v>0</v>
      </c>
      <c r="CC102" s="172" t="str">
        <f>IF(AND('Submission Template'!$C96="final",'Submission Template'!$T96="yes",'Submission Template'!$Y96="yes",'Submission Template'!$AB96&lt;&gt;"yes"),$D102,$CC101)</f>
        <v/>
      </c>
      <c r="CD102" s="172" t="str">
        <f>IF(AND('Submission Template'!$C96="final",'Submission Template'!$T96="yes",'Submission Template'!$Y96="yes",'Submission Template'!$AB96&lt;&gt;"yes"),$C102,$CD101)</f>
        <v/>
      </c>
      <c r="CE102" s="172" t="str">
        <f>IF(AND('Submission Template'!$C96="final",'Submission Template'!$O96="yes",'Submission Template'!$AB96&lt;&gt;"yes"),$N102,$CE101)</f>
        <v/>
      </c>
      <c r="CF102" s="172" t="str">
        <f>IF(AND('Submission Template'!$C96="final",'Submission Template'!$O96="yes",'Submission Template'!$AB96&lt;&gt;"yes"),$M102,$CF101)</f>
        <v/>
      </c>
      <c r="CG102" s="164"/>
      <c r="CH102" s="165"/>
      <c r="CI102" s="164"/>
      <c r="CJ102" s="208"/>
      <c r="CK102" s="217"/>
      <c r="CL102" s="218"/>
      <c r="CM102" s="55"/>
      <c r="CN102" s="55"/>
      <c r="CP102" s="55"/>
      <c r="CV102" s="5"/>
      <c r="CW102" s="5"/>
    </row>
    <row r="103" spans="1:101" ht="15" x14ac:dyDescent="0.25">
      <c r="A103" s="9"/>
      <c r="B103" s="240" t="str">
        <f>IF('Submission Template'!$AU$36=1,$AW103,"")</f>
        <v/>
      </c>
      <c r="C103" s="241" t="str">
        <f t="shared" si="19"/>
        <v/>
      </c>
      <c r="D103" s="242" t="str">
        <f>IF('Submission Template'!$AU$36=1,IF(AND('Submission Template'!T97="yes",'Submission Template'!Y97="yes",'Submission Template'!BQ97&lt;&gt;"",'Submission Template'!BR97&lt;&gt;""),IF(AND('Submission Template'!$P$15="yes",$B103&gt;1),ROUND(AVERAGE(BI$41:BI103),2),ROUND(AVERAGE(BI$40:BI103),2)),""),"")</f>
        <v/>
      </c>
      <c r="E103" s="247" t="str">
        <f>IF('Submission Template'!$AU$36=1,IF($AE103&gt;1,IF(AND('Submission Template'!T97&lt;&gt;"no",'Submission Template'!Y97&lt;&gt;"no",'Submission Template'!BQ97&lt;&gt;"",'Submission Template'!BR97&lt;&gt;""), IF(AND('Submission Template'!$P$15="yes",$B103&gt;1), STDEV(BI$41:BI103),STDEV(BI$40:BI103)),""),""),"")</f>
        <v/>
      </c>
      <c r="F103" s="242" t="str">
        <f>IF('Submission Template'!$AU$36=1,IF(AND('Submission Template'!BQ97&lt;&gt;"",'Submission Template'!BR97&lt;&gt;""),G102,""),"")</f>
        <v/>
      </c>
      <c r="G103" s="242" t="str">
        <f>IF(AND('Submission Template'!$AU$36=1,'Submission Template'!$C97&lt;&gt;""),IF(OR($AE103=1,$AE103=0),0,IF('Submission Template'!$C97="initial",$G102,IF(AND('Submission Template'!T97="yes",'Submission Template'!Y97="yes"),MAX(($F103+BI103-('Submission Template'!$P$26+0.25*$E103)),0),$G102))),"")</f>
        <v/>
      </c>
      <c r="H103" s="242" t="str">
        <f t="shared" si="16"/>
        <v/>
      </c>
      <c r="I103" s="244" t="str">
        <f t="shared" si="17"/>
        <v/>
      </c>
      <c r="J103" s="244" t="str">
        <f t="shared" si="18"/>
        <v/>
      </c>
      <c r="K103" s="245" t="str">
        <f>IF(G103&lt;&gt;"",IF($BC103=1,IF(AND(J103&lt;&gt;1,I103=1,D103&lt;='Submission Template'!$P$26),1,0),K102),"")</f>
        <v/>
      </c>
      <c r="L103" s="240" t="str">
        <f>IF('Submission Template'!$AV$36=1,$AX103,"")</f>
        <v/>
      </c>
      <c r="M103" s="241" t="str">
        <f t="shared" si="20"/>
        <v/>
      </c>
      <c r="N103" s="242" t="str">
        <f>IF('Submission Template'!$AV$36=1,IF(AND('Submission Template'!O97="yes",'Submission Template'!BO97&lt;&gt;""),IF(AND('Submission Template'!$P$15="yes",$L103&gt;1),ROUND(AVERAGE(BJ$41:BJ103),2),ROUND(AVERAGE(BJ$40:BJ103),2)),""),"")</f>
        <v/>
      </c>
      <c r="O103" s="242" t="str">
        <f>IF('Submission Template'!$AV$36=1,IF($AF103&gt;1,IF(AND('Submission Template'!O97&lt;&gt;"no",'Submission Template'!BO97&lt;&gt;""),IF(AND('Submission Template'!$P$15="yes",$L103&gt;1),STDEV(BJ$41:BJ103),STDEV(BJ$40:BJ103)),""),""),"")</f>
        <v/>
      </c>
      <c r="P103" s="242" t="str">
        <f>IF('Submission Template'!$AV$36=1,IF('Submission Template'!BO97&lt;&gt;"",Q102,""),"")</f>
        <v/>
      </c>
      <c r="Q103" s="242" t="str">
        <f>IF(AND('Submission Template'!$AV$36=1,'Submission Template'!$C97&lt;&gt;""),IF(OR($AF103=1,$AF103=0),0,IF('Submission Template'!$C97="initial",$Q102,IF('Submission Template'!O97="yes",MAX(($P103+'Submission Template'!BO97-('Submission Template'!K$26+0.25*$O103)),0),$Q102))),"")</f>
        <v/>
      </c>
      <c r="R103" s="242" t="str">
        <f t="shared" si="21"/>
        <v/>
      </c>
      <c r="S103" s="244" t="str">
        <f t="shared" si="22"/>
        <v/>
      </c>
      <c r="T103" s="244" t="str">
        <f t="shared" si="23"/>
        <v/>
      </c>
      <c r="U103" s="245" t="str">
        <f>IF(Q103&lt;&gt;"",IF($BD103=1,IF(AND(T103&lt;&gt;1,S103=1,N103&lt;='Submission Template'!K$26),1,0),U102),"")</f>
        <v/>
      </c>
      <c r="V103" s="235"/>
      <c r="W103" s="246" t="str">
        <f>IF(AND(OR('Submission Template'!BE97="yes",'Submission Template'!O97="yes"),'Submission Template'!AB97="yes"),"Test cannot be invalid AND included in CumSum",IF(OR(AND($Q103&gt;$R103,$N103&lt;&gt;""),AND($G103&gt;H103,$D103&lt;&gt;"")),"Warning:  CumSum statistic exceeds the Action Limit.",""))</f>
        <v/>
      </c>
      <c r="X103" s="233"/>
      <c r="Y103" s="233"/>
      <c r="Z103" s="233"/>
      <c r="AA103" s="234"/>
      <c r="AB103" s="9"/>
      <c r="AC103" s="5"/>
      <c r="AD103" s="5"/>
      <c r="AE103" s="164" t="str">
        <f t="shared" si="28"/>
        <v/>
      </c>
      <c r="AF103" s="208" t="str">
        <f t="shared" si="29"/>
        <v/>
      </c>
      <c r="AG103" s="164"/>
      <c r="AH103" s="208" t="str">
        <f t="shared" si="14"/>
        <v/>
      </c>
      <c r="AI103" s="165" t="str">
        <f t="shared" si="15"/>
        <v/>
      </c>
      <c r="AJ103" s="20"/>
      <c r="AK103" s="275">
        <f>IF(AND('Submission Template'!BQ97&lt;&gt;"",'Submission Template'!BR97&lt;&gt;"",'Submission Template'!P$26&lt;&gt;"",'Submission Template'!T97&lt;&gt;"",'Submission Template'!Y97&lt;&gt;"",$AQ$31="yes"),1,0)</f>
        <v>0</v>
      </c>
      <c r="AL103" s="190">
        <f>IF(AND('Submission Template'!BO97&lt;&gt;"",'Submission Template'!K$26&lt;&gt;"",'Submission Template'!O97&lt;&gt;""),1,0)</f>
        <v>0</v>
      </c>
      <c r="AM103" s="190"/>
      <c r="AN103" s="190"/>
      <c r="AO103" s="191"/>
      <c r="AP103" s="22"/>
      <c r="AQ103" s="196" t="str">
        <f t="shared" si="24"/>
        <v/>
      </c>
      <c r="AR103" s="189" t="str">
        <f t="shared" si="25"/>
        <v/>
      </c>
      <c r="AS103" s="189"/>
      <c r="AT103" s="190" t="str">
        <f t="shared" si="26"/>
        <v/>
      </c>
      <c r="AU103" s="191" t="str">
        <f t="shared" si="27"/>
        <v/>
      </c>
      <c r="AV103" s="22"/>
      <c r="AW103" s="189" t="str">
        <f>IF(AND($AQ$31="Yes",'Submission Template'!$C97&lt;&gt;""),IF(AND('Submission Template'!BQ97&lt;&gt;"",'Submission Template'!BR97&lt;&gt;""),IF(AND('Submission Template'!T97="yes",'Submission Template'!Y97="yes"),AW102+1,AW102),AW102),"")</f>
        <v/>
      </c>
      <c r="AX103" s="190" t="str">
        <f>IF('Submission Template'!$C97&lt;&gt;"",IF('Submission Template'!BO97&lt;&gt;"",IF('Submission Template'!O97="yes",AX102+1,AX102),AX102),"")</f>
        <v/>
      </c>
      <c r="AY103" s="190"/>
      <c r="AZ103" s="190" t="str">
        <f>IF('Submission Template'!$C97&lt;&gt;"",IF('Submission Template'!BQ97&lt;&gt;"",IF('Submission Template'!T97="yes",AZ102+1,AZ102),AZ102),"")</f>
        <v/>
      </c>
      <c r="BA103" s="191" t="str">
        <f>IF('Submission Template'!$C97&lt;&gt;"",IF('Submission Template'!BR97&lt;&gt;"",IF('Submission Template'!Y97="yes",BA102+1,BA102),BA102),"")</f>
        <v/>
      </c>
      <c r="BB103" s="22"/>
      <c r="BC103" s="189" t="str">
        <f>IF(AND($AQ$31="Yes",'Submission Template'!BQ97&lt;&gt;"",'Submission Template'!BR97&lt;&gt;""),IF(AND('Submission Template'!T97="yes",'Submission Template'!Y97="yes"),1,0),"")</f>
        <v/>
      </c>
      <c r="BD103" s="190" t="str">
        <f>IF('Submission Template'!BO97&lt;&gt;"",IF('Submission Template'!O97="yes",1,0),"")</f>
        <v/>
      </c>
      <c r="BE103" s="190"/>
      <c r="BF103" s="190" t="str">
        <f>IF('Submission Template'!BQ97&lt;&gt;"",IF('Submission Template'!T97="yes",1,0),"")</f>
        <v/>
      </c>
      <c r="BG103" s="191" t="str">
        <f>IF('Submission Template'!BR97&lt;&gt;"",IF('Submission Template'!Y97="yes",1,0),"")</f>
        <v/>
      </c>
      <c r="BH103" s="22"/>
      <c r="BI103" s="189" t="str">
        <f>IF(AND($AQ$31="Yes",'Submission Template'!T97="yes",'Submission Template'!Y97="yes",'Submission Template'!BQ97&lt;&gt;"",'Submission Template'!BR97&lt;&gt;""),'Submission Template'!BQ97+'Submission Template'!BR97,"")</f>
        <v/>
      </c>
      <c r="BJ103" s="190" t="str">
        <f>IF(AND('Submission Template'!O97="yes",'Submission Template'!BO97&lt;&gt;""),'Submission Template'!BO97,"")</f>
        <v/>
      </c>
      <c r="BK103" s="190"/>
      <c r="BL103" s="190" t="str">
        <f>IF(AND('Submission Template'!T97="yes",'Submission Template'!BQ97&lt;&gt;""),'Submission Template'!BQ97,"")</f>
        <v/>
      </c>
      <c r="BM103" s="191" t="str">
        <f>IF(AND('Submission Template'!Y97="yes",'Submission Template'!BR97&lt;&gt;""),'Submission Template'!BR97,"")</f>
        <v/>
      </c>
      <c r="BN103" s="22"/>
      <c r="BO103" s="22"/>
      <c r="BP103" s="22"/>
      <c r="BQ103" s="24"/>
      <c r="BR103" s="22"/>
      <c r="BS103" s="35" t="str">
        <f>IF('Submission Template'!$AU$36=1,IF(AND('Submission Template'!T97="yes",'Submission Template'!Y97="yes",$AE103&gt;1,'Submission Template'!BQ97&lt;&gt;"",'Submission Template'!BR97&lt;&gt;""),IF($D103&lt;&gt;'Submission Template'!P$29,ROUND((($AQ103*$E103)/($D103-'Submission Template'!P$29))^2+1,1),31),""),"")</f>
        <v/>
      </c>
      <c r="BT103" s="35" t="str">
        <f>IF('Submission Template'!$AV$36=1,IF(AND('Submission Template'!O97="yes",$AF103&gt;1,'Submission Template'!BO97&lt;&gt;""),IF($N103&lt;&gt;'Submission Template'!K$26,ROUND((($AR103*$O103)/($N103-'Submission Template'!K$26))^2+1,1),31),""),"")</f>
        <v/>
      </c>
      <c r="BU103" s="35"/>
      <c r="BV103" s="35"/>
      <c r="BW103" s="35"/>
      <c r="BX103" s="48">
        <f t="shared" si="10"/>
        <v>5</v>
      </c>
      <c r="BY103" s="5"/>
      <c r="BZ103" s="5"/>
      <c r="CA103" s="5"/>
      <c r="CB103" s="172">
        <f>IF(AND('Submission Template'!C97="final",'Submission Template'!AB97="yes"),1,0)</f>
        <v>0</v>
      </c>
      <c r="CC103" s="172" t="str">
        <f>IF(AND('Submission Template'!$C97="final",'Submission Template'!$T97="yes",'Submission Template'!$Y97="yes",'Submission Template'!$AB97&lt;&gt;"yes"),$D103,$CC102)</f>
        <v/>
      </c>
      <c r="CD103" s="172" t="str">
        <f>IF(AND('Submission Template'!$C97="final",'Submission Template'!$T97="yes",'Submission Template'!$Y97="yes",'Submission Template'!$AB97&lt;&gt;"yes"),$C103,$CD102)</f>
        <v/>
      </c>
      <c r="CE103" s="172" t="str">
        <f>IF(AND('Submission Template'!$C97="final",'Submission Template'!$O97="yes",'Submission Template'!$AB97&lt;&gt;"yes"),$N103,$CE102)</f>
        <v/>
      </c>
      <c r="CF103" s="172" t="str">
        <f>IF(AND('Submission Template'!$C97="final",'Submission Template'!$O97="yes",'Submission Template'!$AB97&lt;&gt;"yes"),$M103,$CF102)</f>
        <v/>
      </c>
      <c r="CG103" s="164"/>
      <c r="CH103" s="165"/>
      <c r="CI103" s="164"/>
      <c r="CJ103" s="208"/>
      <c r="CK103" s="217"/>
      <c r="CL103" s="218"/>
      <c r="CM103" s="55"/>
      <c r="CN103" s="55"/>
      <c r="CP103" s="55"/>
      <c r="CV103" s="5"/>
      <c r="CW103" s="5"/>
    </row>
    <row r="104" spans="1:101" ht="15" x14ac:dyDescent="0.25">
      <c r="A104" s="9"/>
      <c r="B104" s="240" t="str">
        <f>IF('Submission Template'!$AU$36=1,$AW104,"")</f>
        <v/>
      </c>
      <c r="C104" s="241" t="str">
        <f t="shared" ref="C104:C129" si="30">IF($BS104&lt;&gt;"",MIN($N$23,MAX($BS104,$BX104)),"")</f>
        <v/>
      </c>
      <c r="D104" s="242" t="str">
        <f>IF('Submission Template'!$AU$36=1,IF(AND('Submission Template'!T98="yes",'Submission Template'!Y98="yes",'Submission Template'!BQ98&lt;&gt;"",'Submission Template'!BR98&lt;&gt;""),IF(AND('Submission Template'!$P$15="yes",$B104&gt;1),ROUND(AVERAGE(BI$41:BI104),2),ROUND(AVERAGE(BI$40:BI104),2)),""),"")</f>
        <v/>
      </c>
      <c r="E104" s="247" t="str">
        <f>IF('Submission Template'!$AU$36=1,IF($AE104&gt;1,IF(AND('Submission Template'!T98&lt;&gt;"no",'Submission Template'!Y98&lt;&gt;"no",'Submission Template'!BQ98&lt;&gt;"",'Submission Template'!BR98&lt;&gt;""), IF(AND('Submission Template'!$P$15="yes",$B104&gt;1), STDEV(BI$41:BI104),STDEV(BI$40:BI104)),""),""),"")</f>
        <v/>
      </c>
      <c r="F104" s="242" t="str">
        <f>IF('Submission Template'!$AU$36=1,IF(AND('Submission Template'!BQ98&lt;&gt;"",'Submission Template'!BR98&lt;&gt;""),G103,""),"")</f>
        <v/>
      </c>
      <c r="G104" s="242" t="str">
        <f>IF(AND('Submission Template'!$AU$36=1,'Submission Template'!$C98&lt;&gt;""),IF(OR($AE104=1,$AE104=0),0,IF('Submission Template'!$C98="initial",$G103,IF(AND('Submission Template'!T98="yes",'Submission Template'!Y98="yes"),MAX(($F104+BI104-('Submission Template'!$P$26+0.25*$E104)),0),$G103))),"")</f>
        <v/>
      </c>
      <c r="H104" s="242" t="str">
        <f t="shared" si="16"/>
        <v/>
      </c>
      <c r="I104" s="244" t="str">
        <f t="shared" si="17"/>
        <v/>
      </c>
      <c r="J104" s="244" t="str">
        <f t="shared" si="18"/>
        <v/>
      </c>
      <c r="K104" s="245" t="str">
        <f>IF(G104&lt;&gt;"",IF($BC104=1,IF(AND(J104&lt;&gt;1,I104=1,D104&lt;='Submission Template'!$P$26),1,0),K103),"")</f>
        <v/>
      </c>
      <c r="L104" s="240" t="str">
        <f>IF('Submission Template'!$AV$36=1,$AX104,"")</f>
        <v/>
      </c>
      <c r="M104" s="241" t="str">
        <f t="shared" ref="M104:M129" si="31">IF($BT104&lt;&gt;"",MIN($N$23,MAX($BT104,$BX104)),"")</f>
        <v/>
      </c>
      <c r="N104" s="242" t="str">
        <f>IF('Submission Template'!$AV$36=1,IF(AND('Submission Template'!O98="yes",'Submission Template'!BO98&lt;&gt;""),IF(AND('Submission Template'!$P$15="yes",$L104&gt;1),ROUND(AVERAGE(BJ$41:BJ104),2),ROUND(AVERAGE(BJ$40:BJ104),2)),""),"")</f>
        <v/>
      </c>
      <c r="O104" s="242" t="str">
        <f>IF('Submission Template'!$AV$36=1,IF($AF104&gt;1,IF(AND('Submission Template'!O98&lt;&gt;"no",'Submission Template'!BO98&lt;&gt;""),IF(AND('Submission Template'!$P$15="yes",$L104&gt;1),STDEV(BJ$41:BJ104),STDEV(BJ$40:BJ104)),""),""),"")</f>
        <v/>
      </c>
      <c r="P104" s="242" t="str">
        <f>IF('Submission Template'!$AV$36=1,IF('Submission Template'!BO98&lt;&gt;"",Q103,""),"")</f>
        <v/>
      </c>
      <c r="Q104" s="242" t="str">
        <f>IF(AND('Submission Template'!$AV$36=1,'Submission Template'!$C98&lt;&gt;""),IF(OR($AF104=1,$AF104=0),0,IF('Submission Template'!$C98="initial",$Q103,IF('Submission Template'!O98="yes",MAX(($P104+'Submission Template'!BO98-('Submission Template'!K$26+0.25*$O104)),0),$Q103))),"")</f>
        <v/>
      </c>
      <c r="R104" s="242" t="str">
        <f t="shared" ref="R104:R129" si="32">IF(Q104&lt;&gt;"",IF(O104&lt;&gt;"",5*O104,R103),"")</f>
        <v/>
      </c>
      <c r="S104" s="244" t="str">
        <f t="shared" ref="S104:S129" si="33">IF(Q104&lt;&gt;"",IF(OR(L104&gt;=$M104,S103=1),1,0),"")</f>
        <v/>
      </c>
      <c r="T104" s="244" t="str">
        <f t="shared" ref="T104:T129" si="34">IF(Q104&lt;&gt;"",IF(AND(AND(Q103&gt;R103,Q104&gt;R104),L103&lt;&gt;L104),1,IF(T103=1,1,0)),"")</f>
        <v/>
      </c>
      <c r="U104" s="245" t="str">
        <f>IF(Q104&lt;&gt;"",IF($BD104=1,IF(AND(T104&lt;&gt;1,S104=1,N104&lt;='Submission Template'!K$26),1,0),U103),"")</f>
        <v/>
      </c>
      <c r="V104" s="235"/>
      <c r="W104" s="246" t="str">
        <f>IF(AND(OR('Submission Template'!BE98="yes",'Submission Template'!O98="yes"),'Submission Template'!AB98="yes"),"Test cannot be invalid AND included in CumSum",IF(OR(AND($Q104&gt;$R104,$N104&lt;&gt;""),AND($G104&gt;H104,$D104&lt;&gt;"")),"Warning:  CumSum statistic exceeds the Action Limit.",""))</f>
        <v/>
      </c>
      <c r="X104" s="233"/>
      <c r="Y104" s="233"/>
      <c r="Z104" s="233"/>
      <c r="AA104" s="234"/>
      <c r="AB104" s="9"/>
      <c r="AC104" s="5"/>
      <c r="AD104" s="5"/>
      <c r="AE104" s="164" t="str">
        <f t="shared" si="28"/>
        <v/>
      </c>
      <c r="AF104" s="208" t="str">
        <f t="shared" si="29"/>
        <v/>
      </c>
      <c r="AG104" s="164"/>
      <c r="AH104" s="208" t="str">
        <f t="shared" si="14"/>
        <v/>
      </c>
      <c r="AI104" s="165" t="str">
        <f t="shared" si="15"/>
        <v/>
      </c>
      <c r="AJ104" s="20"/>
      <c r="AK104" s="275">
        <f>IF(AND('Submission Template'!BQ98&lt;&gt;"",'Submission Template'!BR98&lt;&gt;"",'Submission Template'!P$26&lt;&gt;"",'Submission Template'!T98&lt;&gt;"",'Submission Template'!Y98&lt;&gt;"",$AQ$31="yes"),1,0)</f>
        <v>0</v>
      </c>
      <c r="AL104" s="190">
        <f>IF(AND('Submission Template'!BO98&lt;&gt;"",'Submission Template'!K$26&lt;&gt;"",'Submission Template'!O98&lt;&gt;""),1,0)</f>
        <v>0</v>
      </c>
      <c r="AM104" s="190"/>
      <c r="AN104" s="190"/>
      <c r="AO104" s="191"/>
      <c r="AP104" s="22"/>
      <c r="AQ104" s="196" t="str">
        <f t="shared" ref="AQ104:AQ129" si="35">IF(AND(AE104&lt;&gt;0,AE104&lt;&gt;""),VLOOKUP(AE104,$BP$41:$BQ$88,2),"")</f>
        <v/>
      </c>
      <c r="AR104" s="189" t="str">
        <f t="shared" ref="AR104:AR129" si="36">IF(AND(AF104&lt;&gt;0,AF104&lt;&gt;""),VLOOKUP(AF104,$BP$41:$BQ$88,2),"")</f>
        <v/>
      </c>
      <c r="AS104" s="189"/>
      <c r="AT104" s="190" t="str">
        <f t="shared" ref="AT104:AT129" si="37">IF(AND(AH104&lt;&gt;0,AH104&lt;&gt;""),VLOOKUP(AH104,$BP$41:$BQ$88,2),"")</f>
        <v/>
      </c>
      <c r="AU104" s="191" t="str">
        <f t="shared" ref="AU104:AU129" si="38">IF(AND(AI104&lt;&gt;0,AI104&lt;&gt;""),VLOOKUP(AI104,$BP$41:$BQ$88,2),"")</f>
        <v/>
      </c>
      <c r="AV104" s="22"/>
      <c r="AW104" s="189" t="str">
        <f>IF(AND($AQ$31="Yes",'Submission Template'!$C98&lt;&gt;""),IF(AND('Submission Template'!BQ98&lt;&gt;"",'Submission Template'!BR98&lt;&gt;""),IF(AND('Submission Template'!T98="yes",'Submission Template'!Y98="yes"),AW103+1,AW103),AW103),"")</f>
        <v/>
      </c>
      <c r="AX104" s="190" t="str">
        <f>IF('Submission Template'!$C98&lt;&gt;"",IF('Submission Template'!BO98&lt;&gt;"",IF('Submission Template'!O98="yes",AX103+1,AX103),AX103),"")</f>
        <v/>
      </c>
      <c r="AY104" s="190"/>
      <c r="AZ104" s="190" t="str">
        <f>IF('Submission Template'!$C98&lt;&gt;"",IF('Submission Template'!BQ98&lt;&gt;"",IF('Submission Template'!T98="yes",AZ103+1,AZ103),AZ103),"")</f>
        <v/>
      </c>
      <c r="BA104" s="191" t="str">
        <f>IF('Submission Template'!$C98&lt;&gt;"",IF('Submission Template'!BR98&lt;&gt;"",IF('Submission Template'!Y98="yes",BA103+1,BA103),BA103),"")</f>
        <v/>
      </c>
      <c r="BB104" s="22"/>
      <c r="BC104" s="189" t="str">
        <f>IF(AND($AQ$31="Yes",'Submission Template'!BQ98&lt;&gt;"",'Submission Template'!BR98&lt;&gt;""),IF(AND('Submission Template'!T98="yes",'Submission Template'!Y98="yes"),1,0),"")</f>
        <v/>
      </c>
      <c r="BD104" s="190" t="str">
        <f>IF('Submission Template'!BO98&lt;&gt;"",IF('Submission Template'!O98="yes",1,0),"")</f>
        <v/>
      </c>
      <c r="BE104" s="190"/>
      <c r="BF104" s="190" t="str">
        <f>IF('Submission Template'!BQ98&lt;&gt;"",IF('Submission Template'!T98="yes",1,0),"")</f>
        <v/>
      </c>
      <c r="BG104" s="191" t="str">
        <f>IF('Submission Template'!BR98&lt;&gt;"",IF('Submission Template'!Y98="yes",1,0),"")</f>
        <v/>
      </c>
      <c r="BH104" s="22"/>
      <c r="BI104" s="189" t="str">
        <f>IF(AND($AQ$31="Yes",'Submission Template'!T98="yes",'Submission Template'!Y98="yes",'Submission Template'!BQ98&lt;&gt;"",'Submission Template'!BR98&lt;&gt;""),'Submission Template'!BQ98+'Submission Template'!BR98,"")</f>
        <v/>
      </c>
      <c r="BJ104" s="190" t="str">
        <f>IF(AND('Submission Template'!O98="yes",'Submission Template'!BO98&lt;&gt;""),'Submission Template'!BO98,"")</f>
        <v/>
      </c>
      <c r="BK104" s="190"/>
      <c r="BL104" s="190" t="str">
        <f>IF(AND('Submission Template'!T98="yes",'Submission Template'!BQ98&lt;&gt;""),'Submission Template'!BQ98,"")</f>
        <v/>
      </c>
      <c r="BM104" s="191" t="str">
        <f>IF(AND('Submission Template'!Y98="yes",'Submission Template'!BR98&lt;&gt;""),'Submission Template'!BR98,"")</f>
        <v/>
      </c>
      <c r="BN104" s="22"/>
      <c r="BO104" s="22"/>
      <c r="BP104" s="22"/>
      <c r="BQ104" s="24"/>
      <c r="BR104" s="22"/>
      <c r="BS104" s="35" t="str">
        <f>IF('Submission Template'!$AU$36=1,IF(AND('Submission Template'!T98="yes",'Submission Template'!Y98="yes",$AE104&gt;1,'Submission Template'!BQ98&lt;&gt;"",'Submission Template'!BR98&lt;&gt;""),IF($D104&lt;&gt;'Submission Template'!P$29,ROUND((($AQ104*$E104)/($D104-'Submission Template'!P$29))^2+1,1),31),""),"")</f>
        <v/>
      </c>
      <c r="BT104" s="35" t="str">
        <f>IF('Submission Template'!$AV$36=1,IF(AND('Submission Template'!O98="yes",$AF104&gt;1,'Submission Template'!BO98&lt;&gt;""),IF($N104&lt;&gt;'Submission Template'!K$26,ROUND((($AR104*$O104)/($N104-'Submission Template'!K$26))^2+1,1),31),""),"")</f>
        <v/>
      </c>
      <c r="BU104" s="35"/>
      <c r="BV104" s="35"/>
      <c r="BW104" s="35"/>
      <c r="BX104" s="48">
        <f t="shared" si="10"/>
        <v>5</v>
      </c>
      <c r="BY104" s="5"/>
      <c r="BZ104" s="5"/>
      <c r="CA104" s="5"/>
      <c r="CB104" s="172">
        <f>IF(AND('Submission Template'!C98="final",'Submission Template'!AB98="yes"),1,0)</f>
        <v>0</v>
      </c>
      <c r="CC104" s="172" t="str">
        <f>IF(AND('Submission Template'!$C98="final",'Submission Template'!$T98="yes",'Submission Template'!$Y98="yes",'Submission Template'!$AB98&lt;&gt;"yes"),$D104,$CC103)</f>
        <v/>
      </c>
      <c r="CD104" s="172" t="str">
        <f>IF(AND('Submission Template'!$C98="final",'Submission Template'!$T98="yes",'Submission Template'!$Y98="yes",'Submission Template'!$AB98&lt;&gt;"yes"),$C104,$CD103)</f>
        <v/>
      </c>
      <c r="CE104" s="172" t="str">
        <f>IF(AND('Submission Template'!$C98="final",'Submission Template'!$O98="yes",'Submission Template'!$AB98&lt;&gt;"yes"),$N104,$CE103)</f>
        <v/>
      </c>
      <c r="CF104" s="172" t="str">
        <f>IF(AND('Submission Template'!$C98="final",'Submission Template'!$O98="yes",'Submission Template'!$AB98&lt;&gt;"yes"),$M104,$CF103)</f>
        <v/>
      </c>
      <c r="CG104" s="164"/>
      <c r="CH104" s="165"/>
      <c r="CI104" s="164"/>
      <c r="CJ104" s="208"/>
      <c r="CK104" s="217"/>
      <c r="CL104" s="218"/>
      <c r="CM104" s="5"/>
      <c r="CN104" s="5"/>
      <c r="CP104" s="5"/>
      <c r="CQ104" s="5"/>
      <c r="CR104" s="5"/>
      <c r="CS104" s="5"/>
      <c r="CT104" s="5"/>
      <c r="CU104" s="5"/>
      <c r="CV104" s="5"/>
      <c r="CW104" s="5"/>
    </row>
    <row r="105" spans="1:101" ht="15" x14ac:dyDescent="0.25">
      <c r="A105" s="9"/>
      <c r="B105" s="240" t="str">
        <f>IF('Submission Template'!$AU$36=1,$AW105,"")</f>
        <v/>
      </c>
      <c r="C105" s="241" t="str">
        <f t="shared" si="30"/>
        <v/>
      </c>
      <c r="D105" s="242" t="str">
        <f>IF('Submission Template'!$AU$36=1,IF(AND('Submission Template'!T99="yes",'Submission Template'!Y99="yes",'Submission Template'!BQ99&lt;&gt;"",'Submission Template'!BR99&lt;&gt;""),IF(AND('Submission Template'!$P$15="yes",$B105&gt;1),ROUND(AVERAGE(BI$41:BI105),2),ROUND(AVERAGE(BI$40:BI105),2)),""),"")</f>
        <v/>
      </c>
      <c r="E105" s="247" t="str">
        <f>IF('Submission Template'!$AU$36=1,IF($AE105&gt;1,IF(AND('Submission Template'!T99&lt;&gt;"no",'Submission Template'!Y99&lt;&gt;"no",'Submission Template'!BQ99&lt;&gt;"",'Submission Template'!BR99&lt;&gt;""), IF(AND('Submission Template'!$P$15="yes",$B105&gt;1), STDEV(BI$41:BI105),STDEV(BI$40:BI105)),""),""),"")</f>
        <v/>
      </c>
      <c r="F105" s="242" t="str">
        <f>IF('Submission Template'!$AU$36=1,IF(AND('Submission Template'!BQ99&lt;&gt;"",'Submission Template'!BR99&lt;&gt;""),G104,""),"")</f>
        <v/>
      </c>
      <c r="G105" s="242" t="str">
        <f>IF(AND('Submission Template'!$AU$36=1,'Submission Template'!$C99&lt;&gt;""),IF(OR($AE105=1,$AE105=0),0,IF('Submission Template'!$C99="initial",$G104,IF(AND('Submission Template'!T99="yes",'Submission Template'!Y99="yes"),MAX(($F105+BI105-('Submission Template'!$P$26+0.25*$E105)),0),$G104))),"")</f>
        <v/>
      </c>
      <c r="H105" s="242" t="str">
        <f t="shared" si="16"/>
        <v/>
      </c>
      <c r="I105" s="244" t="str">
        <f t="shared" si="17"/>
        <v/>
      </c>
      <c r="J105" s="244" t="str">
        <f t="shared" si="18"/>
        <v/>
      </c>
      <c r="K105" s="245" t="str">
        <f>IF(G105&lt;&gt;"",IF($BC105=1,IF(AND(J105&lt;&gt;1,I105=1,D105&lt;='Submission Template'!$P$26),1,0),K104),"")</f>
        <v/>
      </c>
      <c r="L105" s="240" t="str">
        <f>IF('Submission Template'!$AV$36=1,$AX105,"")</f>
        <v/>
      </c>
      <c r="M105" s="241" t="str">
        <f t="shared" si="31"/>
        <v/>
      </c>
      <c r="N105" s="242" t="str">
        <f>IF('Submission Template'!$AV$36=1,IF(AND('Submission Template'!O99="yes",'Submission Template'!BO99&lt;&gt;""),IF(AND('Submission Template'!$P$15="yes",$L105&gt;1),ROUND(AVERAGE(BJ$41:BJ105),2),ROUND(AVERAGE(BJ$40:BJ105),2)),""),"")</f>
        <v/>
      </c>
      <c r="O105" s="242" t="str">
        <f>IF('Submission Template'!$AV$36=1,IF($AF105&gt;1,IF(AND('Submission Template'!O99&lt;&gt;"no",'Submission Template'!BO99&lt;&gt;""),IF(AND('Submission Template'!$P$15="yes",$L105&gt;1),STDEV(BJ$41:BJ105),STDEV(BJ$40:BJ105)),""),""),"")</f>
        <v/>
      </c>
      <c r="P105" s="242" t="str">
        <f>IF('Submission Template'!$AV$36=1,IF('Submission Template'!BO99&lt;&gt;"",Q104,""),"")</f>
        <v/>
      </c>
      <c r="Q105" s="242" t="str">
        <f>IF(AND('Submission Template'!$AV$36=1,'Submission Template'!$C99&lt;&gt;""),IF(OR($AF105=1,$AF105=0),0,IF('Submission Template'!$C99="initial",$Q104,IF('Submission Template'!O99="yes",MAX(($P105+'Submission Template'!BO99-('Submission Template'!K$26+0.25*$O105)),0),$Q104))),"")</f>
        <v/>
      </c>
      <c r="R105" s="242" t="str">
        <f t="shared" si="32"/>
        <v/>
      </c>
      <c r="S105" s="244" t="str">
        <f t="shared" si="33"/>
        <v/>
      </c>
      <c r="T105" s="244" t="str">
        <f t="shared" si="34"/>
        <v/>
      </c>
      <c r="U105" s="245" t="str">
        <f>IF(Q105&lt;&gt;"",IF($BD105=1,IF(AND(T105&lt;&gt;1,S105=1,N105&lt;='Submission Template'!K$26),1,0),U104),"")</f>
        <v/>
      </c>
      <c r="V105" s="235"/>
      <c r="W105" s="246" t="str">
        <f>IF(AND(OR('Submission Template'!BE99="yes",'Submission Template'!O99="yes"),'Submission Template'!AB99="yes"),"Test cannot be invalid AND included in CumSum",IF(OR(AND($Q105&gt;$R105,$N105&lt;&gt;""),AND($G105&gt;H105,$D105&lt;&gt;"")),"Warning:  CumSum statistic exceeds the Action Limit.",""))</f>
        <v/>
      </c>
      <c r="X105" s="233"/>
      <c r="Y105" s="233"/>
      <c r="Z105" s="233"/>
      <c r="AA105" s="234"/>
      <c r="AB105" s="9"/>
      <c r="AC105" s="5"/>
      <c r="AD105" s="5"/>
      <c r="AE105" s="164" t="str">
        <f t="shared" si="28"/>
        <v/>
      </c>
      <c r="AF105" s="208" t="str">
        <f t="shared" si="29"/>
        <v/>
      </c>
      <c r="AG105" s="164"/>
      <c r="AH105" s="208" t="str">
        <f t="shared" si="14"/>
        <v/>
      </c>
      <c r="AI105" s="165" t="str">
        <f t="shared" si="15"/>
        <v/>
      </c>
      <c r="AJ105" s="20"/>
      <c r="AK105" s="275">
        <f>IF(AND('Submission Template'!BQ99&lt;&gt;"",'Submission Template'!BR99&lt;&gt;"",'Submission Template'!P$26&lt;&gt;"",'Submission Template'!T99&lt;&gt;"",'Submission Template'!Y99&lt;&gt;"",$AQ$31="yes"),1,0)</f>
        <v>0</v>
      </c>
      <c r="AL105" s="190">
        <f>IF(AND('Submission Template'!BO99&lt;&gt;"",'Submission Template'!K$26&lt;&gt;"",'Submission Template'!O99&lt;&gt;""),1,0)</f>
        <v>0</v>
      </c>
      <c r="AM105" s="190"/>
      <c r="AN105" s="190"/>
      <c r="AO105" s="191"/>
      <c r="AP105" s="22"/>
      <c r="AQ105" s="196" t="str">
        <f t="shared" si="35"/>
        <v/>
      </c>
      <c r="AR105" s="189" t="str">
        <f t="shared" si="36"/>
        <v/>
      </c>
      <c r="AS105" s="189"/>
      <c r="AT105" s="190" t="str">
        <f t="shared" si="37"/>
        <v/>
      </c>
      <c r="AU105" s="191" t="str">
        <f t="shared" si="38"/>
        <v/>
      </c>
      <c r="AV105" s="22"/>
      <c r="AW105" s="189" t="str">
        <f>IF(AND($AQ$31="Yes",'Submission Template'!$C99&lt;&gt;""),IF(AND('Submission Template'!BQ99&lt;&gt;"",'Submission Template'!BR99&lt;&gt;""),IF(AND('Submission Template'!T99="yes",'Submission Template'!Y99="yes"),AW104+1,AW104),AW104),"")</f>
        <v/>
      </c>
      <c r="AX105" s="190" t="str">
        <f>IF('Submission Template'!$C99&lt;&gt;"",IF('Submission Template'!BO99&lt;&gt;"",IF('Submission Template'!O99="yes",AX104+1,AX104),AX104),"")</f>
        <v/>
      </c>
      <c r="AY105" s="190"/>
      <c r="AZ105" s="190" t="str">
        <f>IF('Submission Template'!$C99&lt;&gt;"",IF('Submission Template'!BQ99&lt;&gt;"",IF('Submission Template'!T99="yes",AZ104+1,AZ104),AZ104),"")</f>
        <v/>
      </c>
      <c r="BA105" s="191" t="str">
        <f>IF('Submission Template'!$C99&lt;&gt;"",IF('Submission Template'!BR99&lt;&gt;"",IF('Submission Template'!Y99="yes",BA104+1,BA104),BA104),"")</f>
        <v/>
      </c>
      <c r="BB105" s="22"/>
      <c r="BC105" s="189" t="str">
        <f>IF(AND($AQ$31="Yes",'Submission Template'!BQ99&lt;&gt;"",'Submission Template'!BR99&lt;&gt;""),IF(AND('Submission Template'!T99="yes",'Submission Template'!Y99="yes"),1,0),"")</f>
        <v/>
      </c>
      <c r="BD105" s="190" t="str">
        <f>IF('Submission Template'!BO99&lt;&gt;"",IF('Submission Template'!O99="yes",1,0),"")</f>
        <v/>
      </c>
      <c r="BE105" s="190"/>
      <c r="BF105" s="190" t="str">
        <f>IF('Submission Template'!BQ99&lt;&gt;"",IF('Submission Template'!T99="yes",1,0),"")</f>
        <v/>
      </c>
      <c r="BG105" s="191" t="str">
        <f>IF('Submission Template'!BR99&lt;&gt;"",IF('Submission Template'!Y99="yes",1,0),"")</f>
        <v/>
      </c>
      <c r="BH105" s="22"/>
      <c r="BI105" s="189" t="str">
        <f>IF(AND($AQ$31="Yes",'Submission Template'!T99="yes",'Submission Template'!Y99="yes",'Submission Template'!BQ99&lt;&gt;"",'Submission Template'!BR99&lt;&gt;""),'Submission Template'!BQ99+'Submission Template'!BR99,"")</f>
        <v/>
      </c>
      <c r="BJ105" s="190" t="str">
        <f>IF(AND('Submission Template'!O99="yes",'Submission Template'!BO99&lt;&gt;""),'Submission Template'!BO99,"")</f>
        <v/>
      </c>
      <c r="BK105" s="190"/>
      <c r="BL105" s="190" t="str">
        <f>IF(AND('Submission Template'!T99="yes",'Submission Template'!BQ99&lt;&gt;""),'Submission Template'!BQ99,"")</f>
        <v/>
      </c>
      <c r="BM105" s="191" t="str">
        <f>IF(AND('Submission Template'!Y99="yes",'Submission Template'!BR99&lt;&gt;""),'Submission Template'!BR99,"")</f>
        <v/>
      </c>
      <c r="BN105" s="22"/>
      <c r="BO105" s="22"/>
      <c r="BP105" s="22"/>
      <c r="BQ105" s="24"/>
      <c r="BR105" s="22"/>
      <c r="BS105" s="35" t="str">
        <f>IF('Submission Template'!$AU$36=1,IF(AND('Submission Template'!T99="yes",'Submission Template'!Y99="yes",$AE105&gt;1,'Submission Template'!BQ99&lt;&gt;"",'Submission Template'!BR99&lt;&gt;""),IF($D105&lt;&gt;'Submission Template'!P$29,ROUND((($AQ105*$E105)/($D105-'Submission Template'!P$29))^2+1,1),31),""),"")</f>
        <v/>
      </c>
      <c r="BT105" s="35" t="str">
        <f>IF('Submission Template'!$AV$36=1,IF(AND('Submission Template'!O99="yes",$AF105&gt;1,'Submission Template'!BO99&lt;&gt;""),IF($N105&lt;&gt;'Submission Template'!K$26,ROUND((($AR105*$O105)/($N105-'Submission Template'!K$26))^2+1,1),31),""),"")</f>
        <v/>
      </c>
      <c r="BU105" s="35"/>
      <c r="BV105" s="35"/>
      <c r="BW105" s="35"/>
      <c r="BX105" s="48">
        <f t="shared" ref="BX105:BX129" si="39">$AS$23</f>
        <v>5</v>
      </c>
      <c r="BY105" s="5"/>
      <c r="BZ105" s="5"/>
      <c r="CA105" s="5"/>
      <c r="CB105" s="172">
        <f>IF(AND('Submission Template'!C99="final",'Submission Template'!AB99="yes"),1,0)</f>
        <v>0</v>
      </c>
      <c r="CC105" s="172" t="str">
        <f>IF(AND('Submission Template'!$C99="final",'Submission Template'!$T99="yes",'Submission Template'!$Y99="yes",'Submission Template'!$AB99&lt;&gt;"yes"),$D105,$CC104)</f>
        <v/>
      </c>
      <c r="CD105" s="172" t="str">
        <f>IF(AND('Submission Template'!$C99="final",'Submission Template'!$T99="yes",'Submission Template'!$Y99="yes",'Submission Template'!$AB99&lt;&gt;"yes"),$C105,$CD104)</f>
        <v/>
      </c>
      <c r="CE105" s="172" t="str">
        <f>IF(AND('Submission Template'!$C99="final",'Submission Template'!$O99="yes",'Submission Template'!$AB99&lt;&gt;"yes"),$N105,$CE104)</f>
        <v/>
      </c>
      <c r="CF105" s="172" t="str">
        <f>IF(AND('Submission Template'!$C99="final",'Submission Template'!$O99="yes",'Submission Template'!$AB99&lt;&gt;"yes"),$M105,$CF104)</f>
        <v/>
      </c>
      <c r="CG105" s="164"/>
      <c r="CH105" s="165"/>
      <c r="CI105" s="164"/>
      <c r="CJ105" s="208"/>
      <c r="CK105" s="217"/>
      <c r="CL105" s="218"/>
      <c r="CM105" s="5"/>
      <c r="CN105" s="5"/>
      <c r="CP105" s="5"/>
      <c r="CQ105" s="5"/>
      <c r="CR105" s="5"/>
      <c r="CS105" s="5"/>
      <c r="CT105" s="5"/>
      <c r="CU105" s="5"/>
      <c r="CV105" s="5"/>
      <c r="CW105" s="5"/>
    </row>
    <row r="106" spans="1:101" ht="15" x14ac:dyDescent="0.25">
      <c r="A106" s="9"/>
      <c r="B106" s="240" t="str">
        <f>IF('Submission Template'!$AU$36=1,$AW106,"")</f>
        <v/>
      </c>
      <c r="C106" s="241" t="str">
        <f t="shared" si="30"/>
        <v/>
      </c>
      <c r="D106" s="242" t="str">
        <f>IF('Submission Template'!$AU$36=1,IF(AND('Submission Template'!T100="yes",'Submission Template'!Y100="yes",'Submission Template'!BQ100&lt;&gt;"",'Submission Template'!BR100&lt;&gt;""),IF(AND('Submission Template'!$P$15="yes",$B106&gt;1),ROUND(AVERAGE(BI$41:BI106),2),ROUND(AVERAGE(BI$40:BI106),2)),""),"")</f>
        <v/>
      </c>
      <c r="E106" s="247" t="str">
        <f>IF('Submission Template'!$AU$36=1,IF($AE106&gt;1,IF(AND('Submission Template'!T100&lt;&gt;"no",'Submission Template'!Y100&lt;&gt;"no",'Submission Template'!BQ100&lt;&gt;"",'Submission Template'!BR100&lt;&gt;""), IF(AND('Submission Template'!$P$15="yes",$B106&gt;1), STDEV(BI$41:BI106),STDEV(BI$40:BI106)),""),""),"")</f>
        <v/>
      </c>
      <c r="F106" s="242" t="str">
        <f>IF('Submission Template'!$AU$36=1,IF(AND('Submission Template'!BQ100&lt;&gt;"",'Submission Template'!BR100&lt;&gt;""),G105,""),"")</f>
        <v/>
      </c>
      <c r="G106" s="242" t="str">
        <f>IF(AND('Submission Template'!$AU$36=1,'Submission Template'!$C100&lt;&gt;""),IF(OR($AE106=1,$AE106=0),0,IF('Submission Template'!$C100="initial",$G105,IF(AND('Submission Template'!T100="yes",'Submission Template'!Y100="yes"),MAX(($F106+BI106-('Submission Template'!$P$26+0.25*$E106)),0),$G105))),"")</f>
        <v/>
      </c>
      <c r="H106" s="242" t="str">
        <f t="shared" si="16"/>
        <v/>
      </c>
      <c r="I106" s="244" t="str">
        <f t="shared" si="17"/>
        <v/>
      </c>
      <c r="J106" s="244" t="str">
        <f t="shared" si="18"/>
        <v/>
      </c>
      <c r="K106" s="245" t="str">
        <f>IF(G106&lt;&gt;"",IF($BC106=1,IF(AND(J106&lt;&gt;1,I106=1,D106&lt;='Submission Template'!$P$26),1,0),K105),"")</f>
        <v/>
      </c>
      <c r="L106" s="240" t="str">
        <f>IF('Submission Template'!$AV$36=1,$AX106,"")</f>
        <v/>
      </c>
      <c r="M106" s="241" t="str">
        <f t="shared" si="31"/>
        <v/>
      </c>
      <c r="N106" s="242" t="str">
        <f>IF('Submission Template'!$AV$36=1,IF(AND('Submission Template'!O100="yes",'Submission Template'!BO100&lt;&gt;""),IF(AND('Submission Template'!$P$15="yes",$L106&gt;1),ROUND(AVERAGE(BJ$41:BJ106),2),ROUND(AVERAGE(BJ$40:BJ106),2)),""),"")</f>
        <v/>
      </c>
      <c r="O106" s="242" t="str">
        <f>IF('Submission Template'!$AV$36=1,IF($AF106&gt;1,IF(AND('Submission Template'!O100&lt;&gt;"no",'Submission Template'!BO100&lt;&gt;""),IF(AND('Submission Template'!$P$15="yes",$L106&gt;1),STDEV(BJ$41:BJ106),STDEV(BJ$40:BJ106)),""),""),"")</f>
        <v/>
      </c>
      <c r="P106" s="242" t="str">
        <f>IF('Submission Template'!$AV$36=1,IF('Submission Template'!BO100&lt;&gt;"",Q105,""),"")</f>
        <v/>
      </c>
      <c r="Q106" s="242" t="str">
        <f>IF(AND('Submission Template'!$AV$36=1,'Submission Template'!$C100&lt;&gt;""),IF(OR($AF106=1,$AF106=0),0,IF('Submission Template'!$C100="initial",$Q105,IF('Submission Template'!O100="yes",MAX(($P106+'Submission Template'!BO100-('Submission Template'!K$26+0.25*$O106)),0),$Q105))),"")</f>
        <v/>
      </c>
      <c r="R106" s="242" t="str">
        <f t="shared" si="32"/>
        <v/>
      </c>
      <c r="S106" s="244" t="str">
        <f t="shared" si="33"/>
        <v/>
      </c>
      <c r="T106" s="244" t="str">
        <f t="shared" si="34"/>
        <v/>
      </c>
      <c r="U106" s="245" t="str">
        <f>IF(Q106&lt;&gt;"",IF($BD106=1,IF(AND(T106&lt;&gt;1,S106=1,N106&lt;='Submission Template'!K$26),1,0),U105),"")</f>
        <v/>
      </c>
      <c r="V106" s="235"/>
      <c r="W106" s="246" t="str">
        <f>IF(AND(OR('Submission Template'!BE100="yes",'Submission Template'!O100="yes"),'Submission Template'!AB100="yes"),"Test cannot be invalid AND included in CumSum",IF(OR(AND($Q106&gt;$R106,$N106&lt;&gt;""),AND($G106&gt;H106,$D106&lt;&gt;"")),"Warning:  CumSum statistic exceeds the Action Limit.",""))</f>
        <v/>
      </c>
      <c r="X106" s="233"/>
      <c r="Y106" s="233"/>
      <c r="Z106" s="233"/>
      <c r="AA106" s="234"/>
      <c r="AB106" s="9"/>
      <c r="AC106" s="5"/>
      <c r="AD106" s="5"/>
      <c r="AE106" s="164" t="str">
        <f t="shared" ref="AE106:AE128" si="40">IF(AND($AX$24=1,AW107=2),2,AW106)</f>
        <v/>
      </c>
      <c r="AF106" s="208" t="str">
        <f t="shared" ref="AF106:AF128" si="41">IF(AND($AX$24=1,AX107=2),2,AX106)</f>
        <v/>
      </c>
      <c r="AG106" s="164"/>
      <c r="AH106" s="208" t="str">
        <f t="shared" si="14"/>
        <v/>
      </c>
      <c r="AI106" s="165" t="str">
        <f t="shared" si="15"/>
        <v/>
      </c>
      <c r="AJ106" s="20"/>
      <c r="AK106" s="275">
        <f>IF(AND('Submission Template'!BQ100&lt;&gt;"",'Submission Template'!BR100&lt;&gt;"",'Submission Template'!P$26&lt;&gt;"",'Submission Template'!T100&lt;&gt;"",'Submission Template'!Y100&lt;&gt;"",$AQ$31="yes"),1,0)</f>
        <v>0</v>
      </c>
      <c r="AL106" s="190">
        <f>IF(AND('Submission Template'!BO100&lt;&gt;"",'Submission Template'!K$26&lt;&gt;"",'Submission Template'!O100&lt;&gt;""),1,0)</f>
        <v>0</v>
      </c>
      <c r="AM106" s="190"/>
      <c r="AN106" s="190"/>
      <c r="AO106" s="191"/>
      <c r="AP106" s="22"/>
      <c r="AQ106" s="196" t="str">
        <f t="shared" si="35"/>
        <v/>
      </c>
      <c r="AR106" s="189" t="str">
        <f t="shared" si="36"/>
        <v/>
      </c>
      <c r="AS106" s="189"/>
      <c r="AT106" s="190" t="str">
        <f t="shared" si="37"/>
        <v/>
      </c>
      <c r="AU106" s="191" t="str">
        <f t="shared" si="38"/>
        <v/>
      </c>
      <c r="AV106" s="22"/>
      <c r="AW106" s="189" t="str">
        <f>IF(AND($AQ$31="Yes",'Submission Template'!$C100&lt;&gt;""),IF(AND('Submission Template'!BQ100&lt;&gt;"",'Submission Template'!BR100&lt;&gt;""),IF(AND('Submission Template'!T100="yes",'Submission Template'!Y100="yes"),AW105+1,AW105),AW105),"")</f>
        <v/>
      </c>
      <c r="AX106" s="190" t="str">
        <f>IF('Submission Template'!$C100&lt;&gt;"",IF('Submission Template'!BO100&lt;&gt;"",IF('Submission Template'!O100="yes",AX105+1,AX105),AX105),"")</f>
        <v/>
      </c>
      <c r="AY106" s="190"/>
      <c r="AZ106" s="190" t="str">
        <f>IF('Submission Template'!$C100&lt;&gt;"",IF('Submission Template'!BQ100&lt;&gt;"",IF('Submission Template'!T100="yes",AZ105+1,AZ105),AZ105),"")</f>
        <v/>
      </c>
      <c r="BA106" s="191" t="str">
        <f>IF('Submission Template'!$C100&lt;&gt;"",IF('Submission Template'!BR100&lt;&gt;"",IF('Submission Template'!Y100="yes",BA105+1,BA105),BA105),"")</f>
        <v/>
      </c>
      <c r="BB106" s="22"/>
      <c r="BC106" s="189" t="str">
        <f>IF(AND($AQ$31="Yes",'Submission Template'!BQ100&lt;&gt;"",'Submission Template'!BR100&lt;&gt;""),IF(AND('Submission Template'!T100="yes",'Submission Template'!Y100="yes"),1,0),"")</f>
        <v/>
      </c>
      <c r="BD106" s="190" t="str">
        <f>IF('Submission Template'!BO100&lt;&gt;"",IF('Submission Template'!O100="yes",1,0),"")</f>
        <v/>
      </c>
      <c r="BE106" s="190"/>
      <c r="BF106" s="190" t="str">
        <f>IF('Submission Template'!BQ100&lt;&gt;"",IF('Submission Template'!T100="yes",1,0),"")</f>
        <v/>
      </c>
      <c r="BG106" s="191" t="str">
        <f>IF('Submission Template'!BR100&lt;&gt;"",IF('Submission Template'!Y100="yes",1,0),"")</f>
        <v/>
      </c>
      <c r="BH106" s="22"/>
      <c r="BI106" s="189" t="str">
        <f>IF(AND($AQ$31="Yes",'Submission Template'!T100="yes",'Submission Template'!Y100="yes",'Submission Template'!BQ100&lt;&gt;"",'Submission Template'!BR100&lt;&gt;""),'Submission Template'!BQ100+'Submission Template'!BR100,"")</f>
        <v/>
      </c>
      <c r="BJ106" s="190" t="str">
        <f>IF(AND('Submission Template'!O100="yes",'Submission Template'!BO100&lt;&gt;""),'Submission Template'!BO100,"")</f>
        <v/>
      </c>
      <c r="BK106" s="190"/>
      <c r="BL106" s="190" t="str">
        <f>IF(AND('Submission Template'!T100="yes",'Submission Template'!BQ100&lt;&gt;""),'Submission Template'!BQ100,"")</f>
        <v/>
      </c>
      <c r="BM106" s="191" t="str">
        <f>IF(AND('Submission Template'!Y100="yes",'Submission Template'!BR100&lt;&gt;""),'Submission Template'!BR100,"")</f>
        <v/>
      </c>
      <c r="BN106" s="22"/>
      <c r="BO106" s="22"/>
      <c r="BP106" s="22"/>
      <c r="BQ106" s="24"/>
      <c r="BR106" s="22"/>
      <c r="BS106" s="35" t="str">
        <f>IF('Submission Template'!$AU$36=1,IF(AND('Submission Template'!T100="yes",'Submission Template'!Y100="yes",$AE106&gt;1,'Submission Template'!BQ100&lt;&gt;"",'Submission Template'!BR100&lt;&gt;""),IF($D106&lt;&gt;'Submission Template'!P$29,ROUND((($AQ106*$E106)/($D106-'Submission Template'!P$29))^2+1,1),31),""),"")</f>
        <v/>
      </c>
      <c r="BT106" s="35" t="str">
        <f>IF('Submission Template'!$AV$36=1,IF(AND('Submission Template'!O100="yes",$AF106&gt;1,'Submission Template'!BO100&lt;&gt;""),IF($N106&lt;&gt;'Submission Template'!K$26,ROUND((($AR106*$O106)/($N106-'Submission Template'!K$26))^2+1,1),31),""),"")</f>
        <v/>
      </c>
      <c r="BU106" s="35"/>
      <c r="BV106" s="35"/>
      <c r="BW106" s="35"/>
      <c r="BX106" s="48">
        <f t="shared" si="39"/>
        <v>5</v>
      </c>
      <c r="BY106" s="5"/>
      <c r="BZ106" s="5"/>
      <c r="CA106" s="5"/>
      <c r="CB106" s="172">
        <f>IF(AND('Submission Template'!C100="final",'Submission Template'!AB100="yes"),1,0)</f>
        <v>0</v>
      </c>
      <c r="CC106" s="172" t="str">
        <f>IF(AND('Submission Template'!$C100="final",'Submission Template'!$T100="yes",'Submission Template'!$Y100="yes",'Submission Template'!$AB100&lt;&gt;"yes"),$D106,$CC105)</f>
        <v/>
      </c>
      <c r="CD106" s="172" t="str">
        <f>IF(AND('Submission Template'!$C100="final",'Submission Template'!$T100="yes",'Submission Template'!$Y100="yes",'Submission Template'!$AB100&lt;&gt;"yes"),$C106,$CD105)</f>
        <v/>
      </c>
      <c r="CE106" s="172" t="str">
        <f>IF(AND('Submission Template'!$C100="final",'Submission Template'!$O100="yes",'Submission Template'!$AB100&lt;&gt;"yes"),$N106,$CE105)</f>
        <v/>
      </c>
      <c r="CF106" s="172" t="str">
        <f>IF(AND('Submission Template'!$C100="final",'Submission Template'!$O100="yes",'Submission Template'!$AB100&lt;&gt;"yes"),$M106,$CF105)</f>
        <v/>
      </c>
      <c r="CG106" s="164"/>
      <c r="CH106" s="165"/>
      <c r="CI106" s="164"/>
      <c r="CJ106" s="208"/>
      <c r="CK106" s="217"/>
      <c r="CL106" s="218"/>
      <c r="CM106" s="5"/>
      <c r="CN106" s="5"/>
      <c r="CP106" s="5"/>
      <c r="CQ106" s="5"/>
      <c r="CR106" s="5"/>
      <c r="CS106" s="5"/>
      <c r="CT106" s="5"/>
      <c r="CU106" s="5"/>
      <c r="CV106" s="5"/>
      <c r="CW106" s="5"/>
    </row>
    <row r="107" spans="1:101" ht="15" x14ac:dyDescent="0.25">
      <c r="A107" s="9"/>
      <c r="B107" s="240" t="str">
        <f>IF('Submission Template'!$AU$36=1,$AW107,"")</f>
        <v/>
      </c>
      <c r="C107" s="241" t="str">
        <f t="shared" si="30"/>
        <v/>
      </c>
      <c r="D107" s="242" t="str">
        <f>IF('Submission Template'!$AU$36=1,IF(AND('Submission Template'!T101="yes",'Submission Template'!Y101="yes",'Submission Template'!BQ101&lt;&gt;"",'Submission Template'!BR101&lt;&gt;""),IF(AND('Submission Template'!$P$15="yes",$B107&gt;1),ROUND(AVERAGE(BI$41:BI107),2),ROUND(AVERAGE(BI$40:BI107),2)),""),"")</f>
        <v/>
      </c>
      <c r="E107" s="247" t="str">
        <f>IF('Submission Template'!$AU$36=1,IF($AE107&gt;1,IF(AND('Submission Template'!T101&lt;&gt;"no",'Submission Template'!Y101&lt;&gt;"no",'Submission Template'!BQ101&lt;&gt;"",'Submission Template'!BR101&lt;&gt;""), IF(AND('Submission Template'!$P$15="yes",$B107&gt;1), STDEV(BI$41:BI107),STDEV(BI$40:BI107)),""),""),"")</f>
        <v/>
      </c>
      <c r="F107" s="242" t="str">
        <f>IF('Submission Template'!$AU$36=1,IF(AND('Submission Template'!BQ101&lt;&gt;"",'Submission Template'!BR101&lt;&gt;""),G106,""),"")</f>
        <v/>
      </c>
      <c r="G107" s="242" t="str">
        <f>IF(AND('Submission Template'!$AU$36=1,'Submission Template'!$C101&lt;&gt;""),IF(OR($AE107=1,$AE107=0),0,IF('Submission Template'!$C101="initial",$G106,IF(AND('Submission Template'!T101="yes",'Submission Template'!Y101="yes"),MAX(($F107+BI107-('Submission Template'!$P$26+0.25*$E107)),0),$G106))),"")</f>
        <v/>
      </c>
      <c r="H107" s="242" t="str">
        <f t="shared" si="16"/>
        <v/>
      </c>
      <c r="I107" s="244" t="str">
        <f t="shared" si="17"/>
        <v/>
      </c>
      <c r="J107" s="244" t="str">
        <f t="shared" si="18"/>
        <v/>
      </c>
      <c r="K107" s="245" t="str">
        <f>IF(G107&lt;&gt;"",IF($BC107=1,IF(AND(J107&lt;&gt;1,I107=1,D107&lt;='Submission Template'!$P$26),1,0),K106),"")</f>
        <v/>
      </c>
      <c r="L107" s="240" t="str">
        <f>IF('Submission Template'!$AV$36=1,$AX107,"")</f>
        <v/>
      </c>
      <c r="M107" s="241" t="str">
        <f t="shared" si="31"/>
        <v/>
      </c>
      <c r="N107" s="242" t="str">
        <f>IF('Submission Template'!$AV$36=1,IF(AND('Submission Template'!O101="yes",'Submission Template'!BO101&lt;&gt;""),IF(AND('Submission Template'!$P$15="yes",$L107&gt;1),ROUND(AVERAGE(BJ$41:BJ107),2),ROUND(AVERAGE(BJ$40:BJ107),2)),""),"")</f>
        <v/>
      </c>
      <c r="O107" s="242" t="str">
        <f>IF('Submission Template'!$AV$36=1,IF($AF107&gt;1,IF(AND('Submission Template'!O101&lt;&gt;"no",'Submission Template'!BO101&lt;&gt;""),IF(AND('Submission Template'!$P$15="yes",$L107&gt;1),STDEV(BJ$41:BJ107),STDEV(BJ$40:BJ107)),""),""),"")</f>
        <v/>
      </c>
      <c r="P107" s="242" t="str">
        <f>IF('Submission Template'!$AV$36=1,IF('Submission Template'!BO101&lt;&gt;"",Q106,""),"")</f>
        <v/>
      </c>
      <c r="Q107" s="242" t="str">
        <f>IF(AND('Submission Template'!$AV$36=1,'Submission Template'!$C101&lt;&gt;""),IF(OR($AF107=1,$AF107=0),0,IF('Submission Template'!$C101="initial",$Q106,IF('Submission Template'!O101="yes",MAX(($P107+'Submission Template'!BO101-('Submission Template'!K$26+0.25*$O107)),0),$Q106))),"")</f>
        <v/>
      </c>
      <c r="R107" s="242" t="str">
        <f t="shared" si="32"/>
        <v/>
      </c>
      <c r="S107" s="244" t="str">
        <f t="shared" si="33"/>
        <v/>
      </c>
      <c r="T107" s="244" t="str">
        <f t="shared" si="34"/>
        <v/>
      </c>
      <c r="U107" s="245" t="str">
        <f>IF(Q107&lt;&gt;"",IF($BD107=1,IF(AND(T107&lt;&gt;1,S107=1,N107&lt;='Submission Template'!K$26),1,0),U106),"")</f>
        <v/>
      </c>
      <c r="V107" s="235"/>
      <c r="W107" s="246" t="str">
        <f>IF(AND(OR('Submission Template'!BE101="yes",'Submission Template'!O101="yes"),'Submission Template'!AB101="yes"),"Test cannot be invalid AND included in CumSum",IF(OR(AND($Q107&gt;$R107,$N107&lt;&gt;""),AND($G107&gt;H107,$D107&lt;&gt;"")),"Warning:  CumSum statistic exceeds the Action Limit.",""))</f>
        <v/>
      </c>
      <c r="X107" s="233"/>
      <c r="Y107" s="233"/>
      <c r="Z107" s="233"/>
      <c r="AA107" s="234"/>
      <c r="AB107" s="9"/>
      <c r="AC107" s="5"/>
      <c r="AD107" s="5"/>
      <c r="AE107" s="164" t="str">
        <f t="shared" si="40"/>
        <v/>
      </c>
      <c r="AF107" s="208" t="str">
        <f t="shared" si="41"/>
        <v/>
      </c>
      <c r="AG107" s="164"/>
      <c r="AH107" s="208" t="str">
        <f t="shared" ref="AH107:AH128" si="42">IF(AND($AX$24=1,AZ108=2),2,AZ107)</f>
        <v/>
      </c>
      <c r="AI107" s="165" t="str">
        <f t="shared" ref="AI107:AI128" si="43">IF(AND($AX$24=1,BA108=2),2,BA107)</f>
        <v/>
      </c>
      <c r="AJ107" s="20"/>
      <c r="AK107" s="275">
        <f>IF(AND('Submission Template'!BQ101&lt;&gt;"",'Submission Template'!BR101&lt;&gt;"",'Submission Template'!P$26&lt;&gt;"",'Submission Template'!T101&lt;&gt;"",'Submission Template'!Y101&lt;&gt;"",$AQ$31="yes"),1,0)</f>
        <v>0</v>
      </c>
      <c r="AL107" s="190">
        <f>IF(AND('Submission Template'!BO101&lt;&gt;"",'Submission Template'!K$26&lt;&gt;"",'Submission Template'!O101&lt;&gt;""),1,0)</f>
        <v>0</v>
      </c>
      <c r="AM107" s="190"/>
      <c r="AN107" s="190"/>
      <c r="AO107" s="191"/>
      <c r="AP107" s="22"/>
      <c r="AQ107" s="196" t="str">
        <f t="shared" si="35"/>
        <v/>
      </c>
      <c r="AR107" s="189" t="str">
        <f t="shared" si="36"/>
        <v/>
      </c>
      <c r="AS107" s="189"/>
      <c r="AT107" s="190" t="str">
        <f t="shared" si="37"/>
        <v/>
      </c>
      <c r="AU107" s="191" t="str">
        <f t="shared" si="38"/>
        <v/>
      </c>
      <c r="AV107" s="22"/>
      <c r="AW107" s="189" t="str">
        <f>IF(AND($AQ$31="Yes",'Submission Template'!$C101&lt;&gt;""),IF(AND('Submission Template'!BQ101&lt;&gt;"",'Submission Template'!BR101&lt;&gt;""),IF(AND('Submission Template'!T101="yes",'Submission Template'!Y101="yes"),AW106+1,AW106),AW106),"")</f>
        <v/>
      </c>
      <c r="AX107" s="190" t="str">
        <f>IF('Submission Template'!$C101&lt;&gt;"",IF('Submission Template'!BO101&lt;&gt;"",IF('Submission Template'!O101="yes",AX106+1,AX106),AX106),"")</f>
        <v/>
      </c>
      <c r="AY107" s="190"/>
      <c r="AZ107" s="190" t="str">
        <f>IF('Submission Template'!$C101&lt;&gt;"",IF('Submission Template'!BQ101&lt;&gt;"",IF('Submission Template'!T101="yes",AZ106+1,AZ106),AZ106),"")</f>
        <v/>
      </c>
      <c r="BA107" s="191" t="str">
        <f>IF('Submission Template'!$C101&lt;&gt;"",IF('Submission Template'!BR101&lt;&gt;"",IF('Submission Template'!Y101="yes",BA106+1,BA106),BA106),"")</f>
        <v/>
      </c>
      <c r="BB107" s="22"/>
      <c r="BC107" s="189" t="str">
        <f>IF(AND($AQ$31="Yes",'Submission Template'!BQ101&lt;&gt;"",'Submission Template'!BR101&lt;&gt;""),IF(AND('Submission Template'!T101="yes",'Submission Template'!Y101="yes"),1,0),"")</f>
        <v/>
      </c>
      <c r="BD107" s="190" t="str">
        <f>IF('Submission Template'!BO101&lt;&gt;"",IF('Submission Template'!O101="yes",1,0),"")</f>
        <v/>
      </c>
      <c r="BE107" s="190"/>
      <c r="BF107" s="190" t="str">
        <f>IF('Submission Template'!BQ101&lt;&gt;"",IF('Submission Template'!T101="yes",1,0),"")</f>
        <v/>
      </c>
      <c r="BG107" s="191" t="str">
        <f>IF('Submission Template'!BR101&lt;&gt;"",IF('Submission Template'!Y101="yes",1,0),"")</f>
        <v/>
      </c>
      <c r="BH107" s="22"/>
      <c r="BI107" s="189" t="str">
        <f>IF(AND($AQ$31="Yes",'Submission Template'!T101="yes",'Submission Template'!Y101="yes",'Submission Template'!BQ101&lt;&gt;"",'Submission Template'!BR101&lt;&gt;""),'Submission Template'!BQ101+'Submission Template'!BR101,"")</f>
        <v/>
      </c>
      <c r="BJ107" s="190" t="str">
        <f>IF(AND('Submission Template'!O101="yes",'Submission Template'!BO101&lt;&gt;""),'Submission Template'!BO101,"")</f>
        <v/>
      </c>
      <c r="BK107" s="190"/>
      <c r="BL107" s="190" t="str">
        <f>IF(AND('Submission Template'!T101="yes",'Submission Template'!BQ101&lt;&gt;""),'Submission Template'!BQ101,"")</f>
        <v/>
      </c>
      <c r="BM107" s="191" t="str">
        <f>IF(AND('Submission Template'!Y101="yes",'Submission Template'!BR101&lt;&gt;""),'Submission Template'!BR101,"")</f>
        <v/>
      </c>
      <c r="BN107" s="22"/>
      <c r="BO107" s="22"/>
      <c r="BP107" s="22"/>
      <c r="BQ107" s="24"/>
      <c r="BR107" s="22"/>
      <c r="BS107" s="35" t="str">
        <f>IF('Submission Template'!$AU$36=1,IF(AND('Submission Template'!T101="yes",'Submission Template'!Y101="yes",$AE107&gt;1,'Submission Template'!BQ101&lt;&gt;"",'Submission Template'!BR101&lt;&gt;""),IF($D107&lt;&gt;'Submission Template'!P$29,ROUND((($AQ107*$E107)/($D107-'Submission Template'!P$29))^2+1,1),31),""),"")</f>
        <v/>
      </c>
      <c r="BT107" s="35" t="str">
        <f>IF('Submission Template'!$AV$36=1,IF(AND('Submission Template'!O101="yes",$AF107&gt;1,'Submission Template'!BO101&lt;&gt;""),IF($N107&lt;&gt;'Submission Template'!K$26,ROUND((($AR107*$O107)/($N107-'Submission Template'!K$26))^2+1,1),31),""),"")</f>
        <v/>
      </c>
      <c r="BU107" s="35"/>
      <c r="BV107" s="35"/>
      <c r="BW107" s="35"/>
      <c r="BX107" s="48">
        <f t="shared" si="39"/>
        <v>5</v>
      </c>
      <c r="BY107" s="5"/>
      <c r="BZ107" s="5"/>
      <c r="CA107" s="5"/>
      <c r="CB107" s="172">
        <f>IF(AND('Submission Template'!C101="final",'Submission Template'!AB101="yes"),1,0)</f>
        <v>0</v>
      </c>
      <c r="CC107" s="172" t="str">
        <f>IF(AND('Submission Template'!$C101="final",'Submission Template'!$T101="yes",'Submission Template'!$Y101="yes",'Submission Template'!$AB101&lt;&gt;"yes"),$D107,$CC106)</f>
        <v/>
      </c>
      <c r="CD107" s="172" t="str">
        <f>IF(AND('Submission Template'!$C101="final",'Submission Template'!$T101="yes",'Submission Template'!$Y101="yes",'Submission Template'!$AB101&lt;&gt;"yes"),$C107,$CD106)</f>
        <v/>
      </c>
      <c r="CE107" s="172" t="str">
        <f>IF(AND('Submission Template'!$C101="final",'Submission Template'!$O101="yes",'Submission Template'!$AB101&lt;&gt;"yes"),$N107,$CE106)</f>
        <v/>
      </c>
      <c r="CF107" s="172" t="str">
        <f>IF(AND('Submission Template'!$C101="final",'Submission Template'!$O101="yes",'Submission Template'!$AB101&lt;&gt;"yes"),$M107,$CF106)</f>
        <v/>
      </c>
      <c r="CG107" s="164"/>
      <c r="CH107" s="165"/>
      <c r="CI107" s="164"/>
      <c r="CJ107" s="208"/>
      <c r="CK107" s="217"/>
      <c r="CL107" s="218"/>
      <c r="CM107" s="5"/>
      <c r="CN107" s="5"/>
      <c r="CP107" s="5"/>
      <c r="CQ107" s="5"/>
      <c r="CR107" s="5"/>
      <c r="CS107" s="5"/>
      <c r="CT107" s="5"/>
      <c r="CU107" s="5"/>
      <c r="CV107" s="5"/>
      <c r="CW107" s="5"/>
    </row>
    <row r="108" spans="1:101" ht="15" x14ac:dyDescent="0.25">
      <c r="A108" s="9"/>
      <c r="B108" s="240" t="str">
        <f>IF('Submission Template'!$AU$36=1,$AW108,"")</f>
        <v/>
      </c>
      <c r="C108" s="241" t="str">
        <f t="shared" si="30"/>
        <v/>
      </c>
      <c r="D108" s="242" t="str">
        <f>IF('Submission Template'!$AU$36=1,IF(AND('Submission Template'!T102="yes",'Submission Template'!Y102="yes",'Submission Template'!BQ102&lt;&gt;"",'Submission Template'!BR102&lt;&gt;""),IF(AND('Submission Template'!$P$15="yes",$B108&gt;1),ROUND(AVERAGE(BI$41:BI108),2),ROUND(AVERAGE(BI$40:BI108),2)),""),"")</f>
        <v/>
      </c>
      <c r="E108" s="247" t="str">
        <f>IF('Submission Template'!$AU$36=1,IF($AE108&gt;1,IF(AND('Submission Template'!T102&lt;&gt;"no",'Submission Template'!Y102&lt;&gt;"no",'Submission Template'!BQ102&lt;&gt;"",'Submission Template'!BR102&lt;&gt;""), IF(AND('Submission Template'!$P$15="yes",$B108&gt;1), STDEV(BI$41:BI108),STDEV(BI$40:BI108)),""),""),"")</f>
        <v/>
      </c>
      <c r="F108" s="242" t="str">
        <f>IF('Submission Template'!$AU$36=1,IF(AND('Submission Template'!BQ102&lt;&gt;"",'Submission Template'!BR102&lt;&gt;""),G107,""),"")</f>
        <v/>
      </c>
      <c r="G108" s="242" t="str">
        <f>IF(AND('Submission Template'!$AU$36=1,'Submission Template'!$C102&lt;&gt;""),IF(OR($AE108=1,$AE108=0),0,IF('Submission Template'!$C102="initial",$G107,IF(AND('Submission Template'!T102="yes",'Submission Template'!Y102="yes"),MAX(($F108+BI108-('Submission Template'!$P$26+0.25*$E108)),0),$G107))),"")</f>
        <v/>
      </c>
      <c r="H108" s="242" t="str">
        <f t="shared" ref="H108:H129" si="44">IF(G108&lt;&gt;"",IF(E108&lt;&gt;"",5*E108,H107),"")</f>
        <v/>
      </c>
      <c r="I108" s="244" t="str">
        <f t="shared" ref="I108:I129" si="45">IF(G108&lt;&gt;"",IF(OR(B108&gt;=C108,I107=1),1,0),"")</f>
        <v/>
      </c>
      <c r="J108" s="244" t="str">
        <f t="shared" ref="J108:J129" si="46">IF(G108&lt;&gt;"",IF(AND(AND(G107&gt;H107,G108&gt;H108),B107&lt;&gt;B108),1,IF(J107=1,1,0)),"")</f>
        <v/>
      </c>
      <c r="K108" s="245" t="str">
        <f>IF(G108&lt;&gt;"",IF($BC108=1,IF(AND(J108&lt;&gt;1,I108=1,D108&lt;='Submission Template'!$P$26),1,0),K107),"")</f>
        <v/>
      </c>
      <c r="L108" s="240" t="str">
        <f>IF('Submission Template'!$AV$36=1,$AX108,"")</f>
        <v/>
      </c>
      <c r="M108" s="241" t="str">
        <f t="shared" si="31"/>
        <v/>
      </c>
      <c r="N108" s="242" t="str">
        <f>IF('Submission Template'!$AV$36=1,IF(AND('Submission Template'!O102="yes",'Submission Template'!BO102&lt;&gt;""),IF(AND('Submission Template'!$P$15="yes",$L108&gt;1),ROUND(AVERAGE(BJ$41:BJ108),2),ROUND(AVERAGE(BJ$40:BJ108),2)),""),"")</f>
        <v/>
      </c>
      <c r="O108" s="242" t="str">
        <f>IF('Submission Template'!$AV$36=1,IF($AF108&gt;1,IF(AND('Submission Template'!O102&lt;&gt;"no",'Submission Template'!BO102&lt;&gt;""),IF(AND('Submission Template'!$P$15="yes",$L108&gt;1),STDEV(BJ$41:BJ108),STDEV(BJ$40:BJ108)),""),""),"")</f>
        <v/>
      </c>
      <c r="P108" s="242" t="str">
        <f>IF('Submission Template'!$AV$36=1,IF('Submission Template'!BO102&lt;&gt;"",Q107,""),"")</f>
        <v/>
      </c>
      <c r="Q108" s="242" t="str">
        <f>IF(AND('Submission Template'!$AV$36=1,'Submission Template'!$C102&lt;&gt;""),IF(OR($AF108=1,$AF108=0),0,IF('Submission Template'!$C102="initial",$Q107,IF('Submission Template'!O102="yes",MAX(($P108+'Submission Template'!BO102-('Submission Template'!K$26+0.25*$O108)),0),$Q107))),"")</f>
        <v/>
      </c>
      <c r="R108" s="242" t="str">
        <f t="shared" si="32"/>
        <v/>
      </c>
      <c r="S108" s="244" t="str">
        <f t="shared" si="33"/>
        <v/>
      </c>
      <c r="T108" s="244" t="str">
        <f t="shared" si="34"/>
        <v/>
      </c>
      <c r="U108" s="245" t="str">
        <f>IF(Q108&lt;&gt;"",IF($BD108=1,IF(AND(T108&lt;&gt;1,S108=1,N108&lt;='Submission Template'!K$26),1,0),U107),"")</f>
        <v/>
      </c>
      <c r="V108" s="235"/>
      <c r="W108" s="246" t="str">
        <f>IF(AND(OR('Submission Template'!BE102="yes",'Submission Template'!O102="yes"),'Submission Template'!AB102="yes"),"Test cannot be invalid AND included in CumSum",IF(OR(AND($Q108&gt;$R108,$N108&lt;&gt;""),AND($G108&gt;H108,$D108&lt;&gt;"")),"Warning:  CumSum statistic exceeds the Action Limit.",""))</f>
        <v/>
      </c>
      <c r="X108" s="233"/>
      <c r="Y108" s="233"/>
      <c r="Z108" s="233"/>
      <c r="AA108" s="234"/>
      <c r="AB108" s="9"/>
      <c r="AC108" s="5"/>
      <c r="AD108" s="5"/>
      <c r="AE108" s="164" t="str">
        <f t="shared" si="40"/>
        <v/>
      </c>
      <c r="AF108" s="208" t="str">
        <f t="shared" si="41"/>
        <v/>
      </c>
      <c r="AG108" s="164"/>
      <c r="AH108" s="208" t="str">
        <f t="shared" si="42"/>
        <v/>
      </c>
      <c r="AI108" s="165" t="str">
        <f t="shared" si="43"/>
        <v/>
      </c>
      <c r="AJ108" s="20"/>
      <c r="AK108" s="275">
        <f>IF(AND('Submission Template'!BQ102&lt;&gt;"",'Submission Template'!BR102&lt;&gt;"",'Submission Template'!P$26&lt;&gt;"",'Submission Template'!T102&lt;&gt;"",'Submission Template'!Y102&lt;&gt;"",$AQ$31="yes"),1,0)</f>
        <v>0</v>
      </c>
      <c r="AL108" s="190">
        <f>IF(AND('Submission Template'!BO102&lt;&gt;"",'Submission Template'!K$26&lt;&gt;"",'Submission Template'!O102&lt;&gt;""),1,0)</f>
        <v>0</v>
      </c>
      <c r="AM108" s="190"/>
      <c r="AN108" s="190"/>
      <c r="AO108" s="191"/>
      <c r="AP108" s="22"/>
      <c r="AQ108" s="196" t="str">
        <f t="shared" si="35"/>
        <v/>
      </c>
      <c r="AR108" s="189" t="str">
        <f t="shared" si="36"/>
        <v/>
      </c>
      <c r="AS108" s="189"/>
      <c r="AT108" s="190" t="str">
        <f t="shared" si="37"/>
        <v/>
      </c>
      <c r="AU108" s="191" t="str">
        <f t="shared" si="38"/>
        <v/>
      </c>
      <c r="AV108" s="22"/>
      <c r="AW108" s="189" t="str">
        <f>IF(AND($AQ$31="Yes",'Submission Template'!$C102&lt;&gt;""),IF(AND('Submission Template'!BQ102&lt;&gt;"",'Submission Template'!BR102&lt;&gt;""),IF(AND('Submission Template'!T102="yes",'Submission Template'!Y102="yes"),AW107+1,AW107),AW107),"")</f>
        <v/>
      </c>
      <c r="AX108" s="190" t="str">
        <f>IF('Submission Template'!$C102&lt;&gt;"",IF('Submission Template'!BO102&lt;&gt;"",IF('Submission Template'!O102="yes",AX107+1,AX107),AX107),"")</f>
        <v/>
      </c>
      <c r="AY108" s="190"/>
      <c r="AZ108" s="190" t="str">
        <f>IF('Submission Template'!$C102&lt;&gt;"",IF('Submission Template'!BQ102&lt;&gt;"",IF('Submission Template'!T102="yes",AZ107+1,AZ107),AZ107),"")</f>
        <v/>
      </c>
      <c r="BA108" s="191" t="str">
        <f>IF('Submission Template'!$C102&lt;&gt;"",IF('Submission Template'!BR102&lt;&gt;"",IF('Submission Template'!Y102="yes",BA107+1,BA107),BA107),"")</f>
        <v/>
      </c>
      <c r="BB108" s="22"/>
      <c r="BC108" s="189" t="str">
        <f>IF(AND($AQ$31="Yes",'Submission Template'!BQ102&lt;&gt;"",'Submission Template'!BR102&lt;&gt;""),IF(AND('Submission Template'!T102="yes",'Submission Template'!Y102="yes"),1,0),"")</f>
        <v/>
      </c>
      <c r="BD108" s="190" t="str">
        <f>IF('Submission Template'!BO102&lt;&gt;"",IF('Submission Template'!O102="yes",1,0),"")</f>
        <v/>
      </c>
      <c r="BE108" s="190"/>
      <c r="BF108" s="190" t="str">
        <f>IF('Submission Template'!BQ102&lt;&gt;"",IF('Submission Template'!T102="yes",1,0),"")</f>
        <v/>
      </c>
      <c r="BG108" s="191" t="str">
        <f>IF('Submission Template'!BR102&lt;&gt;"",IF('Submission Template'!Y102="yes",1,0),"")</f>
        <v/>
      </c>
      <c r="BH108" s="22"/>
      <c r="BI108" s="189" t="str">
        <f>IF(AND($AQ$31="Yes",'Submission Template'!T102="yes",'Submission Template'!Y102="yes",'Submission Template'!BQ102&lt;&gt;"",'Submission Template'!BR102&lt;&gt;""),'Submission Template'!BQ102+'Submission Template'!BR102,"")</f>
        <v/>
      </c>
      <c r="BJ108" s="190" t="str">
        <f>IF(AND('Submission Template'!O102="yes",'Submission Template'!BO102&lt;&gt;""),'Submission Template'!BO102,"")</f>
        <v/>
      </c>
      <c r="BK108" s="190"/>
      <c r="BL108" s="190" t="str">
        <f>IF(AND('Submission Template'!T102="yes",'Submission Template'!BQ102&lt;&gt;""),'Submission Template'!BQ102,"")</f>
        <v/>
      </c>
      <c r="BM108" s="191" t="str">
        <f>IF(AND('Submission Template'!Y102="yes",'Submission Template'!BR102&lt;&gt;""),'Submission Template'!BR102,"")</f>
        <v/>
      </c>
      <c r="BN108" s="22"/>
      <c r="BO108" s="22"/>
      <c r="BP108" s="22"/>
      <c r="BQ108" s="24"/>
      <c r="BR108" s="22"/>
      <c r="BS108" s="35" t="str">
        <f>IF('Submission Template'!$AU$36=1,IF(AND('Submission Template'!T102="yes",'Submission Template'!Y102="yes",$AE108&gt;1,'Submission Template'!BQ102&lt;&gt;"",'Submission Template'!BR102&lt;&gt;""),IF($D108&lt;&gt;'Submission Template'!P$29,ROUND((($AQ108*$E108)/($D108-'Submission Template'!P$29))^2+1,1),31),""),"")</f>
        <v/>
      </c>
      <c r="BT108" s="35" t="str">
        <f>IF('Submission Template'!$AV$36=1,IF(AND('Submission Template'!O102="yes",$AF108&gt;1,'Submission Template'!BO102&lt;&gt;""),IF($N108&lt;&gt;'Submission Template'!K$26,ROUND((($AR108*$O108)/($N108-'Submission Template'!K$26))^2+1,1),31),""),"")</f>
        <v/>
      </c>
      <c r="BU108" s="35"/>
      <c r="BV108" s="35"/>
      <c r="BW108" s="35"/>
      <c r="BX108" s="48">
        <f t="shared" si="39"/>
        <v>5</v>
      </c>
      <c r="BY108" s="5"/>
      <c r="BZ108" s="5"/>
      <c r="CA108" s="5"/>
      <c r="CB108" s="172">
        <f>IF(AND('Submission Template'!C102="final",'Submission Template'!AB102="yes"),1,0)</f>
        <v>0</v>
      </c>
      <c r="CC108" s="172" t="str">
        <f>IF(AND('Submission Template'!$C102="final",'Submission Template'!$T102="yes",'Submission Template'!$Y102="yes",'Submission Template'!$AB102&lt;&gt;"yes"),$D108,$CC107)</f>
        <v/>
      </c>
      <c r="CD108" s="172" t="str">
        <f>IF(AND('Submission Template'!$C102="final",'Submission Template'!$T102="yes",'Submission Template'!$Y102="yes",'Submission Template'!$AB102&lt;&gt;"yes"),$C108,$CD107)</f>
        <v/>
      </c>
      <c r="CE108" s="172" t="str">
        <f>IF(AND('Submission Template'!$C102="final",'Submission Template'!$O102="yes",'Submission Template'!$AB102&lt;&gt;"yes"),$N108,$CE107)</f>
        <v/>
      </c>
      <c r="CF108" s="172" t="str">
        <f>IF(AND('Submission Template'!$C102="final",'Submission Template'!$O102="yes",'Submission Template'!$AB102&lt;&gt;"yes"),$M108,$CF107)</f>
        <v/>
      </c>
      <c r="CG108" s="164"/>
      <c r="CH108" s="165"/>
      <c r="CI108" s="164"/>
      <c r="CJ108" s="208"/>
      <c r="CK108" s="217"/>
      <c r="CL108" s="218"/>
      <c r="CM108" s="5"/>
      <c r="CN108" s="5"/>
      <c r="CP108" s="5"/>
      <c r="CQ108" s="5"/>
      <c r="CR108" s="5"/>
      <c r="CS108" s="5"/>
      <c r="CT108" s="5"/>
      <c r="CU108" s="5"/>
      <c r="CV108" s="5"/>
      <c r="CW108" s="5"/>
    </row>
    <row r="109" spans="1:101" ht="15" x14ac:dyDescent="0.25">
      <c r="A109" s="9"/>
      <c r="B109" s="240" t="str">
        <f>IF('Submission Template'!$AU$36=1,$AW109,"")</f>
        <v/>
      </c>
      <c r="C109" s="241" t="str">
        <f t="shared" si="30"/>
        <v/>
      </c>
      <c r="D109" s="242" t="str">
        <f>IF('Submission Template'!$AU$36=1,IF(AND('Submission Template'!T103="yes",'Submission Template'!Y103="yes",'Submission Template'!BQ103&lt;&gt;"",'Submission Template'!BR103&lt;&gt;""),IF(AND('Submission Template'!$P$15="yes",$B109&gt;1),ROUND(AVERAGE(BI$41:BI109),2),ROUND(AVERAGE(BI$40:BI109),2)),""),"")</f>
        <v/>
      </c>
      <c r="E109" s="247" t="str">
        <f>IF('Submission Template'!$AU$36=1,IF($AE109&gt;1,IF(AND('Submission Template'!T103&lt;&gt;"no",'Submission Template'!Y103&lt;&gt;"no",'Submission Template'!BQ103&lt;&gt;"",'Submission Template'!BR103&lt;&gt;""), IF(AND('Submission Template'!$P$15="yes",$B109&gt;1), STDEV(BI$41:BI109),STDEV(BI$40:BI109)),""),""),"")</f>
        <v/>
      </c>
      <c r="F109" s="242" t="str">
        <f>IF('Submission Template'!$AU$36=1,IF(AND('Submission Template'!BQ103&lt;&gt;"",'Submission Template'!BR103&lt;&gt;""),G108,""),"")</f>
        <v/>
      </c>
      <c r="G109" s="242" t="str">
        <f>IF(AND('Submission Template'!$AU$36=1,'Submission Template'!$C103&lt;&gt;""),IF(OR($AE109=1,$AE109=0),0,IF('Submission Template'!$C103="initial",$G108,IF(AND('Submission Template'!T103="yes",'Submission Template'!Y103="yes"),MAX(($F109+BI109-('Submission Template'!$P$26+0.25*$E109)),0),$G108))),"")</f>
        <v/>
      </c>
      <c r="H109" s="242" t="str">
        <f t="shared" si="44"/>
        <v/>
      </c>
      <c r="I109" s="244" t="str">
        <f t="shared" si="45"/>
        <v/>
      </c>
      <c r="J109" s="244" t="str">
        <f t="shared" si="46"/>
        <v/>
      </c>
      <c r="K109" s="245" t="str">
        <f>IF(G109&lt;&gt;"",IF($BC109=1,IF(AND(J109&lt;&gt;1,I109=1,D109&lt;='Submission Template'!$P$26),1,0),K108),"")</f>
        <v/>
      </c>
      <c r="L109" s="240" t="str">
        <f>IF('Submission Template'!$AV$36=1,$AX109,"")</f>
        <v/>
      </c>
      <c r="M109" s="241" t="str">
        <f t="shared" si="31"/>
        <v/>
      </c>
      <c r="N109" s="242" t="str">
        <f>IF('Submission Template'!$AV$36=1,IF(AND('Submission Template'!O103="yes",'Submission Template'!BO103&lt;&gt;""),IF(AND('Submission Template'!$P$15="yes",$L109&gt;1),ROUND(AVERAGE(BJ$41:BJ109),2),ROUND(AVERAGE(BJ$40:BJ109),2)),""),"")</f>
        <v/>
      </c>
      <c r="O109" s="242" t="str">
        <f>IF('Submission Template'!$AV$36=1,IF($AF109&gt;1,IF(AND('Submission Template'!O103&lt;&gt;"no",'Submission Template'!BO103&lt;&gt;""),IF(AND('Submission Template'!$P$15="yes",$L109&gt;1),STDEV(BJ$41:BJ109),STDEV(BJ$40:BJ109)),""),""),"")</f>
        <v/>
      </c>
      <c r="P109" s="242" t="str">
        <f>IF('Submission Template'!$AV$36=1,IF('Submission Template'!BO103&lt;&gt;"",Q108,""),"")</f>
        <v/>
      </c>
      <c r="Q109" s="242" t="str">
        <f>IF(AND('Submission Template'!$AV$36=1,'Submission Template'!$C103&lt;&gt;""),IF(OR($AF109=1,$AF109=0),0,IF('Submission Template'!$C103="initial",$Q108,IF('Submission Template'!O103="yes",MAX(($P109+'Submission Template'!BO103-('Submission Template'!K$26+0.25*$O109)),0),$Q108))),"")</f>
        <v/>
      </c>
      <c r="R109" s="242" t="str">
        <f t="shared" si="32"/>
        <v/>
      </c>
      <c r="S109" s="244" t="str">
        <f t="shared" si="33"/>
        <v/>
      </c>
      <c r="T109" s="244" t="str">
        <f t="shared" si="34"/>
        <v/>
      </c>
      <c r="U109" s="245" t="str">
        <f>IF(Q109&lt;&gt;"",IF($BD109=1,IF(AND(T109&lt;&gt;1,S109=1,N109&lt;='Submission Template'!K$26),1,0),U108),"")</f>
        <v/>
      </c>
      <c r="V109" s="235"/>
      <c r="W109" s="246" t="str">
        <f>IF(AND(OR('Submission Template'!BE103="yes",'Submission Template'!O103="yes"),'Submission Template'!AB103="yes"),"Test cannot be invalid AND included in CumSum",IF(OR(AND($Q109&gt;$R109,$N109&lt;&gt;""),AND($G109&gt;H109,$D109&lt;&gt;"")),"Warning:  CumSum statistic exceeds the Action Limit.",""))</f>
        <v/>
      </c>
      <c r="X109" s="233"/>
      <c r="Y109" s="233"/>
      <c r="Z109" s="233"/>
      <c r="AA109" s="234"/>
      <c r="AB109" s="9"/>
      <c r="AC109" s="5"/>
      <c r="AD109" s="5"/>
      <c r="AE109" s="164" t="str">
        <f t="shared" si="40"/>
        <v/>
      </c>
      <c r="AF109" s="208" t="str">
        <f t="shared" si="41"/>
        <v/>
      </c>
      <c r="AG109" s="164"/>
      <c r="AH109" s="208" t="str">
        <f t="shared" si="42"/>
        <v/>
      </c>
      <c r="AI109" s="165" t="str">
        <f t="shared" si="43"/>
        <v/>
      </c>
      <c r="AJ109" s="20"/>
      <c r="AK109" s="275">
        <f>IF(AND('Submission Template'!BQ103&lt;&gt;"",'Submission Template'!BR103&lt;&gt;"",'Submission Template'!P$26&lt;&gt;"",'Submission Template'!T103&lt;&gt;"",'Submission Template'!Y103&lt;&gt;"",$AQ$31="yes"),1,0)</f>
        <v>0</v>
      </c>
      <c r="AL109" s="190">
        <f>IF(AND('Submission Template'!BO103&lt;&gt;"",'Submission Template'!K$26&lt;&gt;"",'Submission Template'!O103&lt;&gt;""),1,0)</f>
        <v>0</v>
      </c>
      <c r="AM109" s="190"/>
      <c r="AN109" s="190"/>
      <c r="AO109" s="191"/>
      <c r="AP109" s="22"/>
      <c r="AQ109" s="196" t="str">
        <f t="shared" si="35"/>
        <v/>
      </c>
      <c r="AR109" s="189" t="str">
        <f t="shared" si="36"/>
        <v/>
      </c>
      <c r="AS109" s="189"/>
      <c r="AT109" s="190" t="str">
        <f t="shared" si="37"/>
        <v/>
      </c>
      <c r="AU109" s="191" t="str">
        <f t="shared" si="38"/>
        <v/>
      </c>
      <c r="AV109" s="22"/>
      <c r="AW109" s="189" t="str">
        <f>IF(AND($AQ$31="Yes",'Submission Template'!$C103&lt;&gt;""),IF(AND('Submission Template'!BQ103&lt;&gt;"",'Submission Template'!BR103&lt;&gt;""),IF(AND('Submission Template'!T103="yes",'Submission Template'!Y103="yes"),AW108+1,AW108),AW108),"")</f>
        <v/>
      </c>
      <c r="AX109" s="190" t="str">
        <f>IF('Submission Template'!$C103&lt;&gt;"",IF('Submission Template'!BO103&lt;&gt;"",IF('Submission Template'!O103="yes",AX108+1,AX108),AX108),"")</f>
        <v/>
      </c>
      <c r="AY109" s="190"/>
      <c r="AZ109" s="190" t="str">
        <f>IF('Submission Template'!$C103&lt;&gt;"",IF('Submission Template'!BQ103&lt;&gt;"",IF('Submission Template'!T103="yes",AZ108+1,AZ108),AZ108),"")</f>
        <v/>
      </c>
      <c r="BA109" s="191" t="str">
        <f>IF('Submission Template'!$C103&lt;&gt;"",IF('Submission Template'!BR103&lt;&gt;"",IF('Submission Template'!Y103="yes",BA108+1,BA108),BA108),"")</f>
        <v/>
      </c>
      <c r="BB109" s="22"/>
      <c r="BC109" s="189" t="str">
        <f>IF(AND($AQ$31="Yes",'Submission Template'!BQ103&lt;&gt;"",'Submission Template'!BR103&lt;&gt;""),IF(AND('Submission Template'!T103="yes",'Submission Template'!Y103="yes"),1,0),"")</f>
        <v/>
      </c>
      <c r="BD109" s="190" t="str">
        <f>IF('Submission Template'!BO103&lt;&gt;"",IF('Submission Template'!O103="yes",1,0),"")</f>
        <v/>
      </c>
      <c r="BE109" s="190"/>
      <c r="BF109" s="190" t="str">
        <f>IF('Submission Template'!BQ103&lt;&gt;"",IF('Submission Template'!T103="yes",1,0),"")</f>
        <v/>
      </c>
      <c r="BG109" s="191" t="str">
        <f>IF('Submission Template'!BR103&lt;&gt;"",IF('Submission Template'!Y103="yes",1,0),"")</f>
        <v/>
      </c>
      <c r="BH109" s="22"/>
      <c r="BI109" s="189" t="str">
        <f>IF(AND($AQ$31="Yes",'Submission Template'!T103="yes",'Submission Template'!Y103="yes",'Submission Template'!BQ103&lt;&gt;"",'Submission Template'!BR103&lt;&gt;""),'Submission Template'!BQ103+'Submission Template'!BR103,"")</f>
        <v/>
      </c>
      <c r="BJ109" s="190" t="str">
        <f>IF(AND('Submission Template'!O103="yes",'Submission Template'!BO103&lt;&gt;""),'Submission Template'!BO103,"")</f>
        <v/>
      </c>
      <c r="BK109" s="190"/>
      <c r="BL109" s="190" t="str">
        <f>IF(AND('Submission Template'!T103="yes",'Submission Template'!BQ103&lt;&gt;""),'Submission Template'!BQ103,"")</f>
        <v/>
      </c>
      <c r="BM109" s="191" t="str">
        <f>IF(AND('Submission Template'!Y103="yes",'Submission Template'!BR103&lt;&gt;""),'Submission Template'!BR103,"")</f>
        <v/>
      </c>
      <c r="BN109" s="22"/>
      <c r="BO109" s="22"/>
      <c r="BP109" s="22"/>
      <c r="BQ109" s="24"/>
      <c r="BR109" s="22"/>
      <c r="BS109" s="35" t="str">
        <f>IF('Submission Template'!$AU$36=1,IF(AND('Submission Template'!T103="yes",'Submission Template'!Y103="yes",$AE109&gt;1,'Submission Template'!BQ103&lt;&gt;"",'Submission Template'!BR103&lt;&gt;""),IF($D109&lt;&gt;'Submission Template'!P$29,ROUND((($AQ109*$E109)/($D109-'Submission Template'!P$29))^2+1,1),31),""),"")</f>
        <v/>
      </c>
      <c r="BT109" s="35" t="str">
        <f>IF('Submission Template'!$AV$36=1,IF(AND('Submission Template'!O103="yes",$AF109&gt;1,'Submission Template'!BO103&lt;&gt;""),IF($N109&lt;&gt;'Submission Template'!K$26,ROUND((($AR109*$O109)/($N109-'Submission Template'!K$26))^2+1,1),31),""),"")</f>
        <v/>
      </c>
      <c r="BU109" s="35"/>
      <c r="BV109" s="35"/>
      <c r="BW109" s="35"/>
      <c r="BX109" s="48">
        <f t="shared" si="39"/>
        <v>5</v>
      </c>
      <c r="BY109" s="5"/>
      <c r="BZ109" s="5"/>
      <c r="CA109" s="5"/>
      <c r="CB109" s="172">
        <f>IF(AND('Submission Template'!C103="final",'Submission Template'!AB103="yes"),1,0)</f>
        <v>0</v>
      </c>
      <c r="CC109" s="172" t="str">
        <f>IF(AND('Submission Template'!$C103="final",'Submission Template'!$T103="yes",'Submission Template'!$Y103="yes",'Submission Template'!$AB103&lt;&gt;"yes"),$D109,$CC108)</f>
        <v/>
      </c>
      <c r="CD109" s="172" t="str">
        <f>IF(AND('Submission Template'!$C103="final",'Submission Template'!$T103="yes",'Submission Template'!$Y103="yes",'Submission Template'!$AB103&lt;&gt;"yes"),$C109,$CD108)</f>
        <v/>
      </c>
      <c r="CE109" s="172" t="str">
        <f>IF(AND('Submission Template'!$C103="final",'Submission Template'!$O103="yes",'Submission Template'!$AB103&lt;&gt;"yes"),$N109,$CE108)</f>
        <v/>
      </c>
      <c r="CF109" s="172" t="str">
        <f>IF(AND('Submission Template'!$C103="final",'Submission Template'!$O103="yes",'Submission Template'!$AB103&lt;&gt;"yes"),$M109,$CF108)</f>
        <v/>
      </c>
      <c r="CG109" s="164"/>
      <c r="CH109" s="165"/>
      <c r="CI109" s="164"/>
      <c r="CJ109" s="208"/>
      <c r="CK109" s="217"/>
      <c r="CL109" s="218"/>
      <c r="CM109" s="5"/>
      <c r="CN109" s="5"/>
      <c r="CP109" s="5"/>
      <c r="CQ109" s="5"/>
      <c r="CR109" s="5"/>
      <c r="CS109" s="5"/>
      <c r="CT109" s="5"/>
      <c r="CU109" s="5"/>
      <c r="CV109" s="5"/>
      <c r="CW109" s="5"/>
    </row>
    <row r="110" spans="1:101" ht="15" x14ac:dyDescent="0.25">
      <c r="A110" s="9"/>
      <c r="B110" s="240" t="str">
        <f>IF('Submission Template'!$AU$36=1,$AW110,"")</f>
        <v/>
      </c>
      <c r="C110" s="241" t="str">
        <f t="shared" si="30"/>
        <v/>
      </c>
      <c r="D110" s="242" t="str">
        <f>IF('Submission Template'!$AU$36=1,IF(AND('Submission Template'!T104="yes",'Submission Template'!Y104="yes",'Submission Template'!BQ104&lt;&gt;"",'Submission Template'!BR104&lt;&gt;""),IF(AND('Submission Template'!$P$15="yes",$B110&gt;1),ROUND(AVERAGE(BI$41:BI110),2),ROUND(AVERAGE(BI$40:BI110),2)),""),"")</f>
        <v/>
      </c>
      <c r="E110" s="247" t="str">
        <f>IF('Submission Template'!$AU$36=1,IF($AE110&gt;1,IF(AND('Submission Template'!T104&lt;&gt;"no",'Submission Template'!Y104&lt;&gt;"no",'Submission Template'!BQ104&lt;&gt;"",'Submission Template'!BR104&lt;&gt;""), IF(AND('Submission Template'!$P$15="yes",$B110&gt;1), STDEV(BI$41:BI110),STDEV(BI$40:BI110)),""),""),"")</f>
        <v/>
      </c>
      <c r="F110" s="242" t="str">
        <f>IF('Submission Template'!$AU$36=1,IF(AND('Submission Template'!BQ104&lt;&gt;"",'Submission Template'!BR104&lt;&gt;""),G109,""),"")</f>
        <v/>
      </c>
      <c r="G110" s="242" t="str">
        <f>IF(AND('Submission Template'!$AU$36=1,'Submission Template'!$C104&lt;&gt;""),IF(OR($AE110=1,$AE110=0),0,IF('Submission Template'!$C104="initial",$G109,IF(AND('Submission Template'!T104="yes",'Submission Template'!Y104="yes"),MAX(($F110+BI110-('Submission Template'!$P$26+0.25*$E110)),0),$G109))),"")</f>
        <v/>
      </c>
      <c r="H110" s="242" t="str">
        <f t="shared" si="44"/>
        <v/>
      </c>
      <c r="I110" s="244" t="str">
        <f t="shared" si="45"/>
        <v/>
      </c>
      <c r="J110" s="244" t="str">
        <f t="shared" si="46"/>
        <v/>
      </c>
      <c r="K110" s="245" t="str">
        <f>IF(G110&lt;&gt;"",IF($BC110=1,IF(AND(J110&lt;&gt;1,I110=1,D110&lt;='Submission Template'!$P$26),1,0),K109),"")</f>
        <v/>
      </c>
      <c r="L110" s="240" t="str">
        <f>IF('Submission Template'!$AV$36=1,$AX110,"")</f>
        <v/>
      </c>
      <c r="M110" s="241" t="str">
        <f t="shared" si="31"/>
        <v/>
      </c>
      <c r="N110" s="242" t="str">
        <f>IF('Submission Template'!$AV$36=1,IF(AND('Submission Template'!O104="yes",'Submission Template'!BO104&lt;&gt;""),IF(AND('Submission Template'!$P$15="yes",$L110&gt;1),ROUND(AVERAGE(BJ$41:BJ110),2),ROUND(AVERAGE(BJ$40:BJ110),2)),""),"")</f>
        <v/>
      </c>
      <c r="O110" s="242" t="str">
        <f>IF('Submission Template'!$AV$36=1,IF($AF110&gt;1,IF(AND('Submission Template'!O104&lt;&gt;"no",'Submission Template'!BO104&lt;&gt;""),IF(AND('Submission Template'!$P$15="yes",$L110&gt;1),STDEV(BJ$41:BJ110),STDEV(BJ$40:BJ110)),""),""),"")</f>
        <v/>
      </c>
      <c r="P110" s="242" t="str">
        <f>IF('Submission Template'!$AV$36=1,IF('Submission Template'!BO104&lt;&gt;"",Q109,""),"")</f>
        <v/>
      </c>
      <c r="Q110" s="242" t="str">
        <f>IF(AND('Submission Template'!$AV$36=1,'Submission Template'!$C104&lt;&gt;""),IF(OR($AF110=1,$AF110=0),0,IF('Submission Template'!$C104="initial",$Q109,IF('Submission Template'!O104="yes",MAX(($P110+'Submission Template'!BO104-('Submission Template'!K$26+0.25*$O110)),0),$Q109))),"")</f>
        <v/>
      </c>
      <c r="R110" s="242" t="str">
        <f t="shared" si="32"/>
        <v/>
      </c>
      <c r="S110" s="244" t="str">
        <f t="shared" si="33"/>
        <v/>
      </c>
      <c r="T110" s="244" t="str">
        <f t="shared" si="34"/>
        <v/>
      </c>
      <c r="U110" s="245" t="str">
        <f>IF(Q110&lt;&gt;"",IF($BD110=1,IF(AND(T110&lt;&gt;1,S110=1,N110&lt;='Submission Template'!K$26),1,0),U109),"")</f>
        <v/>
      </c>
      <c r="V110" s="235"/>
      <c r="W110" s="246" t="str">
        <f>IF(AND(OR('Submission Template'!BE104="yes",'Submission Template'!O104="yes"),'Submission Template'!AB104="yes"),"Test cannot be invalid AND included in CumSum",IF(OR(AND($Q110&gt;$R110,$N110&lt;&gt;""),AND($G110&gt;H110,$D110&lt;&gt;"")),"Warning:  CumSum statistic exceeds the Action Limit.",""))</f>
        <v/>
      </c>
      <c r="X110" s="233"/>
      <c r="Y110" s="233"/>
      <c r="Z110" s="233"/>
      <c r="AA110" s="234"/>
      <c r="AB110" s="9"/>
      <c r="AC110" s="5"/>
      <c r="AD110" s="5"/>
      <c r="AE110" s="164" t="str">
        <f t="shared" si="40"/>
        <v/>
      </c>
      <c r="AF110" s="208" t="str">
        <f t="shared" si="41"/>
        <v/>
      </c>
      <c r="AG110" s="164"/>
      <c r="AH110" s="208" t="str">
        <f t="shared" si="42"/>
        <v/>
      </c>
      <c r="AI110" s="165" t="str">
        <f t="shared" si="43"/>
        <v/>
      </c>
      <c r="AJ110" s="20"/>
      <c r="AK110" s="275">
        <f>IF(AND('Submission Template'!BQ104&lt;&gt;"",'Submission Template'!BR104&lt;&gt;"",'Submission Template'!P$26&lt;&gt;"",'Submission Template'!T104&lt;&gt;"",'Submission Template'!Y104&lt;&gt;"",$AQ$31="yes"),1,0)</f>
        <v>0</v>
      </c>
      <c r="AL110" s="190">
        <f>IF(AND('Submission Template'!BO104&lt;&gt;"",'Submission Template'!K$26&lt;&gt;"",'Submission Template'!O104&lt;&gt;""),1,0)</f>
        <v>0</v>
      </c>
      <c r="AM110" s="190"/>
      <c r="AN110" s="190"/>
      <c r="AO110" s="191"/>
      <c r="AP110" s="22"/>
      <c r="AQ110" s="196" t="str">
        <f t="shared" si="35"/>
        <v/>
      </c>
      <c r="AR110" s="189" t="str">
        <f t="shared" si="36"/>
        <v/>
      </c>
      <c r="AS110" s="189"/>
      <c r="AT110" s="190" t="str">
        <f t="shared" si="37"/>
        <v/>
      </c>
      <c r="AU110" s="191" t="str">
        <f t="shared" si="38"/>
        <v/>
      </c>
      <c r="AV110" s="22"/>
      <c r="AW110" s="189" t="str">
        <f>IF(AND($AQ$31="Yes",'Submission Template'!$C104&lt;&gt;""),IF(AND('Submission Template'!BQ104&lt;&gt;"",'Submission Template'!BR104&lt;&gt;""),IF(AND('Submission Template'!T104="yes",'Submission Template'!Y104="yes"),AW109+1,AW109),AW109),"")</f>
        <v/>
      </c>
      <c r="AX110" s="190" t="str">
        <f>IF('Submission Template'!$C104&lt;&gt;"",IF('Submission Template'!BO104&lt;&gt;"",IF('Submission Template'!O104="yes",AX109+1,AX109),AX109),"")</f>
        <v/>
      </c>
      <c r="AY110" s="190"/>
      <c r="AZ110" s="190" t="str">
        <f>IF('Submission Template'!$C104&lt;&gt;"",IF('Submission Template'!BQ104&lt;&gt;"",IF('Submission Template'!T104="yes",AZ109+1,AZ109),AZ109),"")</f>
        <v/>
      </c>
      <c r="BA110" s="191" t="str">
        <f>IF('Submission Template'!$C104&lt;&gt;"",IF('Submission Template'!BR104&lt;&gt;"",IF('Submission Template'!Y104="yes",BA109+1,BA109),BA109),"")</f>
        <v/>
      </c>
      <c r="BB110" s="22"/>
      <c r="BC110" s="189" t="str">
        <f>IF(AND($AQ$31="Yes",'Submission Template'!BQ104&lt;&gt;"",'Submission Template'!BR104&lt;&gt;""),IF(AND('Submission Template'!T104="yes",'Submission Template'!Y104="yes"),1,0),"")</f>
        <v/>
      </c>
      <c r="BD110" s="190" t="str">
        <f>IF('Submission Template'!BO104&lt;&gt;"",IF('Submission Template'!O104="yes",1,0),"")</f>
        <v/>
      </c>
      <c r="BE110" s="190"/>
      <c r="BF110" s="190" t="str">
        <f>IF('Submission Template'!BQ104&lt;&gt;"",IF('Submission Template'!T104="yes",1,0),"")</f>
        <v/>
      </c>
      <c r="BG110" s="191" t="str">
        <f>IF('Submission Template'!BR104&lt;&gt;"",IF('Submission Template'!Y104="yes",1,0),"")</f>
        <v/>
      </c>
      <c r="BH110" s="22"/>
      <c r="BI110" s="189" t="str">
        <f>IF(AND($AQ$31="Yes",'Submission Template'!T104="yes",'Submission Template'!Y104="yes",'Submission Template'!BQ104&lt;&gt;"",'Submission Template'!BR104&lt;&gt;""),'Submission Template'!BQ104+'Submission Template'!BR104,"")</f>
        <v/>
      </c>
      <c r="BJ110" s="190" t="str">
        <f>IF(AND('Submission Template'!O104="yes",'Submission Template'!BO104&lt;&gt;""),'Submission Template'!BO104,"")</f>
        <v/>
      </c>
      <c r="BK110" s="190"/>
      <c r="BL110" s="190" t="str">
        <f>IF(AND('Submission Template'!T104="yes",'Submission Template'!BQ104&lt;&gt;""),'Submission Template'!BQ104,"")</f>
        <v/>
      </c>
      <c r="BM110" s="191" t="str">
        <f>IF(AND('Submission Template'!Y104="yes",'Submission Template'!BR104&lt;&gt;""),'Submission Template'!BR104,"")</f>
        <v/>
      </c>
      <c r="BN110" s="22"/>
      <c r="BO110" s="22"/>
      <c r="BP110" s="22"/>
      <c r="BQ110" s="24"/>
      <c r="BR110" s="22"/>
      <c r="BS110" s="35" t="str">
        <f>IF('Submission Template'!$AU$36=1,IF(AND('Submission Template'!T104="yes",'Submission Template'!Y104="yes",$AE110&gt;1,'Submission Template'!BQ104&lt;&gt;"",'Submission Template'!BR104&lt;&gt;""),IF($D110&lt;&gt;'Submission Template'!P$29,ROUND((($AQ110*$E110)/($D110-'Submission Template'!P$29))^2+1,1),31),""),"")</f>
        <v/>
      </c>
      <c r="BT110" s="35" t="str">
        <f>IF('Submission Template'!$AV$36=1,IF(AND('Submission Template'!O104="yes",$AF110&gt;1,'Submission Template'!BO104&lt;&gt;""),IF($N110&lt;&gt;'Submission Template'!K$26,ROUND((($AR110*$O110)/($N110-'Submission Template'!K$26))^2+1,1),31),""),"")</f>
        <v/>
      </c>
      <c r="BU110" s="35"/>
      <c r="BV110" s="35"/>
      <c r="BW110" s="35"/>
      <c r="BX110" s="48">
        <f t="shared" si="39"/>
        <v>5</v>
      </c>
      <c r="BY110" s="5"/>
      <c r="BZ110" s="5"/>
      <c r="CA110" s="5"/>
      <c r="CB110" s="172">
        <f>IF(AND('Submission Template'!C104="final",'Submission Template'!AB104="yes"),1,0)</f>
        <v>0</v>
      </c>
      <c r="CC110" s="172" t="str">
        <f>IF(AND('Submission Template'!$C104="final",'Submission Template'!$T104="yes",'Submission Template'!$Y104="yes",'Submission Template'!$AB104&lt;&gt;"yes"),$D110,$CC109)</f>
        <v/>
      </c>
      <c r="CD110" s="172" t="str">
        <f>IF(AND('Submission Template'!$C104="final",'Submission Template'!$T104="yes",'Submission Template'!$Y104="yes",'Submission Template'!$AB104&lt;&gt;"yes"),$C110,$CD109)</f>
        <v/>
      </c>
      <c r="CE110" s="172" t="str">
        <f>IF(AND('Submission Template'!$C104="final",'Submission Template'!$O104="yes",'Submission Template'!$AB104&lt;&gt;"yes"),$N110,$CE109)</f>
        <v/>
      </c>
      <c r="CF110" s="172" t="str">
        <f>IF(AND('Submission Template'!$C104="final",'Submission Template'!$O104="yes",'Submission Template'!$AB104&lt;&gt;"yes"),$M110,$CF109)</f>
        <v/>
      </c>
      <c r="CG110" s="164"/>
      <c r="CH110" s="165"/>
      <c r="CI110" s="164"/>
      <c r="CJ110" s="208"/>
      <c r="CK110" s="217"/>
      <c r="CL110" s="218"/>
      <c r="CM110" s="5"/>
      <c r="CN110" s="5"/>
      <c r="CP110" s="5"/>
      <c r="CQ110" s="5"/>
      <c r="CR110" s="5"/>
      <c r="CS110" s="5"/>
      <c r="CT110" s="5"/>
      <c r="CU110" s="5"/>
      <c r="CV110" s="5"/>
      <c r="CW110" s="5"/>
    </row>
    <row r="111" spans="1:101" ht="15" x14ac:dyDescent="0.25">
      <c r="A111" s="9"/>
      <c r="B111" s="240" t="str">
        <f>IF('Submission Template'!$AU$36=1,$AW111,"")</f>
        <v/>
      </c>
      <c r="C111" s="241" t="str">
        <f t="shared" si="30"/>
        <v/>
      </c>
      <c r="D111" s="242" t="str">
        <f>IF('Submission Template'!$AU$36=1,IF(AND('Submission Template'!T105="yes",'Submission Template'!Y105="yes",'Submission Template'!BQ105&lt;&gt;"",'Submission Template'!BR105&lt;&gt;""),IF(AND('Submission Template'!$P$15="yes",$B111&gt;1),ROUND(AVERAGE(BI$41:BI111),2),ROUND(AVERAGE(BI$40:BI111),2)),""),"")</f>
        <v/>
      </c>
      <c r="E111" s="247" t="str">
        <f>IF('Submission Template'!$AU$36=1,IF($AE111&gt;1,IF(AND('Submission Template'!T105&lt;&gt;"no",'Submission Template'!Y105&lt;&gt;"no",'Submission Template'!BQ105&lt;&gt;"",'Submission Template'!BR105&lt;&gt;""), IF(AND('Submission Template'!$P$15="yes",$B111&gt;1), STDEV(BI$41:BI111),STDEV(BI$40:BI111)),""),""),"")</f>
        <v/>
      </c>
      <c r="F111" s="242" t="str">
        <f>IF('Submission Template'!$AU$36=1,IF(AND('Submission Template'!BQ105&lt;&gt;"",'Submission Template'!BR105&lt;&gt;""),G110,""),"")</f>
        <v/>
      </c>
      <c r="G111" s="242" t="str">
        <f>IF(AND('Submission Template'!$AU$36=1,'Submission Template'!$C105&lt;&gt;""),IF(OR($AE111=1,$AE111=0),0,IF('Submission Template'!$C105="initial",$G110,IF(AND('Submission Template'!T105="yes",'Submission Template'!Y105="yes"),MAX(($F111+BI111-('Submission Template'!$P$26+0.25*$E111)),0),$G110))),"")</f>
        <v/>
      </c>
      <c r="H111" s="242" t="str">
        <f t="shared" si="44"/>
        <v/>
      </c>
      <c r="I111" s="244" t="str">
        <f t="shared" si="45"/>
        <v/>
      </c>
      <c r="J111" s="244" t="str">
        <f t="shared" si="46"/>
        <v/>
      </c>
      <c r="K111" s="245" t="str">
        <f>IF(G111&lt;&gt;"",IF($BC111=1,IF(AND(J111&lt;&gt;1,I111=1,D111&lt;='Submission Template'!$P$26),1,0),K110),"")</f>
        <v/>
      </c>
      <c r="L111" s="240" t="str">
        <f>IF('Submission Template'!$AV$36=1,$AX111,"")</f>
        <v/>
      </c>
      <c r="M111" s="241" t="str">
        <f t="shared" si="31"/>
        <v/>
      </c>
      <c r="N111" s="242" t="str">
        <f>IF('Submission Template'!$AV$36=1,IF(AND('Submission Template'!O105="yes",'Submission Template'!BO105&lt;&gt;""),IF(AND('Submission Template'!$P$15="yes",$L111&gt;1),ROUND(AVERAGE(BJ$41:BJ111),2),ROUND(AVERAGE(BJ$40:BJ111),2)),""),"")</f>
        <v/>
      </c>
      <c r="O111" s="242" t="str">
        <f>IF('Submission Template'!$AV$36=1,IF($AF111&gt;1,IF(AND('Submission Template'!O105&lt;&gt;"no",'Submission Template'!BO105&lt;&gt;""),IF(AND('Submission Template'!$P$15="yes",$L111&gt;1),STDEV(BJ$41:BJ111),STDEV(BJ$40:BJ111)),""),""),"")</f>
        <v/>
      </c>
      <c r="P111" s="242" t="str">
        <f>IF('Submission Template'!$AV$36=1,IF('Submission Template'!BO105&lt;&gt;"",Q110,""),"")</f>
        <v/>
      </c>
      <c r="Q111" s="242" t="str">
        <f>IF(AND('Submission Template'!$AV$36=1,'Submission Template'!$C105&lt;&gt;""),IF(OR($AF111=1,$AF111=0),0,IF('Submission Template'!$C105="initial",$Q110,IF('Submission Template'!O105="yes",MAX(($P111+'Submission Template'!BO105-('Submission Template'!K$26+0.25*$O111)),0),$Q110))),"")</f>
        <v/>
      </c>
      <c r="R111" s="242" t="str">
        <f t="shared" si="32"/>
        <v/>
      </c>
      <c r="S111" s="244" t="str">
        <f t="shared" si="33"/>
        <v/>
      </c>
      <c r="T111" s="244" t="str">
        <f t="shared" si="34"/>
        <v/>
      </c>
      <c r="U111" s="245" t="str">
        <f>IF(Q111&lt;&gt;"",IF($BD111=1,IF(AND(T111&lt;&gt;1,S111=1,N111&lt;='Submission Template'!K$26),1,0),U110),"")</f>
        <v/>
      </c>
      <c r="V111" s="235"/>
      <c r="W111" s="246" t="str">
        <f>IF(AND(OR('Submission Template'!BE105="yes",'Submission Template'!O105="yes"),'Submission Template'!AB105="yes"),"Test cannot be invalid AND included in CumSum",IF(OR(AND($Q111&gt;$R111,$N111&lt;&gt;""),AND($G111&gt;H111,$D111&lt;&gt;"")),"Warning:  CumSum statistic exceeds the Action Limit.",""))</f>
        <v/>
      </c>
      <c r="X111" s="233"/>
      <c r="Y111" s="233"/>
      <c r="Z111" s="233"/>
      <c r="AA111" s="234"/>
      <c r="AB111" s="9"/>
      <c r="AC111" s="5"/>
      <c r="AD111" s="5"/>
      <c r="AE111" s="164" t="str">
        <f t="shared" si="40"/>
        <v/>
      </c>
      <c r="AF111" s="208" t="str">
        <f t="shared" si="41"/>
        <v/>
      </c>
      <c r="AG111" s="164"/>
      <c r="AH111" s="208" t="str">
        <f t="shared" si="42"/>
        <v/>
      </c>
      <c r="AI111" s="165" t="str">
        <f t="shared" si="43"/>
        <v/>
      </c>
      <c r="AJ111" s="20"/>
      <c r="AK111" s="275">
        <f>IF(AND('Submission Template'!BQ105&lt;&gt;"",'Submission Template'!BR105&lt;&gt;"",'Submission Template'!P$26&lt;&gt;"",'Submission Template'!T105&lt;&gt;"",'Submission Template'!Y105&lt;&gt;"",$AQ$31="yes"),1,0)</f>
        <v>0</v>
      </c>
      <c r="AL111" s="190">
        <f>IF(AND('Submission Template'!BO105&lt;&gt;"",'Submission Template'!K$26&lt;&gt;"",'Submission Template'!O105&lt;&gt;""),1,0)</f>
        <v>0</v>
      </c>
      <c r="AM111" s="190"/>
      <c r="AN111" s="190"/>
      <c r="AO111" s="191"/>
      <c r="AP111" s="22"/>
      <c r="AQ111" s="196" t="str">
        <f t="shared" si="35"/>
        <v/>
      </c>
      <c r="AR111" s="189" t="str">
        <f t="shared" si="36"/>
        <v/>
      </c>
      <c r="AS111" s="189"/>
      <c r="AT111" s="190" t="str">
        <f t="shared" si="37"/>
        <v/>
      </c>
      <c r="AU111" s="191" t="str">
        <f t="shared" si="38"/>
        <v/>
      </c>
      <c r="AV111" s="22"/>
      <c r="AW111" s="189" t="str">
        <f>IF(AND($AQ$31="Yes",'Submission Template'!$C105&lt;&gt;""),IF(AND('Submission Template'!BQ105&lt;&gt;"",'Submission Template'!BR105&lt;&gt;""),IF(AND('Submission Template'!T105="yes",'Submission Template'!Y105="yes"),AW110+1,AW110),AW110),"")</f>
        <v/>
      </c>
      <c r="AX111" s="190" t="str">
        <f>IF('Submission Template'!$C105&lt;&gt;"",IF('Submission Template'!BO105&lt;&gt;"",IF('Submission Template'!O105="yes",AX110+1,AX110),AX110),"")</f>
        <v/>
      </c>
      <c r="AY111" s="190"/>
      <c r="AZ111" s="190" t="str">
        <f>IF('Submission Template'!$C105&lt;&gt;"",IF('Submission Template'!BQ105&lt;&gt;"",IF('Submission Template'!T105="yes",AZ110+1,AZ110),AZ110),"")</f>
        <v/>
      </c>
      <c r="BA111" s="191" t="str">
        <f>IF('Submission Template'!$C105&lt;&gt;"",IF('Submission Template'!BR105&lt;&gt;"",IF('Submission Template'!Y105="yes",BA110+1,BA110),BA110),"")</f>
        <v/>
      </c>
      <c r="BB111" s="22"/>
      <c r="BC111" s="189" t="str">
        <f>IF(AND($AQ$31="Yes",'Submission Template'!BQ105&lt;&gt;"",'Submission Template'!BR105&lt;&gt;""),IF(AND('Submission Template'!T105="yes",'Submission Template'!Y105="yes"),1,0),"")</f>
        <v/>
      </c>
      <c r="BD111" s="190" t="str">
        <f>IF('Submission Template'!BO105&lt;&gt;"",IF('Submission Template'!O105="yes",1,0),"")</f>
        <v/>
      </c>
      <c r="BE111" s="190"/>
      <c r="BF111" s="190" t="str">
        <f>IF('Submission Template'!BQ105&lt;&gt;"",IF('Submission Template'!T105="yes",1,0),"")</f>
        <v/>
      </c>
      <c r="BG111" s="191" t="str">
        <f>IF('Submission Template'!BR105&lt;&gt;"",IF('Submission Template'!Y105="yes",1,0),"")</f>
        <v/>
      </c>
      <c r="BH111" s="22"/>
      <c r="BI111" s="189" t="str">
        <f>IF(AND($AQ$31="Yes",'Submission Template'!T105="yes",'Submission Template'!Y105="yes",'Submission Template'!BQ105&lt;&gt;"",'Submission Template'!BR105&lt;&gt;""),'Submission Template'!BQ105+'Submission Template'!BR105,"")</f>
        <v/>
      </c>
      <c r="BJ111" s="190" t="str">
        <f>IF(AND('Submission Template'!O105="yes",'Submission Template'!BO105&lt;&gt;""),'Submission Template'!BO105,"")</f>
        <v/>
      </c>
      <c r="BK111" s="190"/>
      <c r="BL111" s="190" t="str">
        <f>IF(AND('Submission Template'!T105="yes",'Submission Template'!BQ105&lt;&gt;""),'Submission Template'!BQ105,"")</f>
        <v/>
      </c>
      <c r="BM111" s="191" t="str">
        <f>IF(AND('Submission Template'!Y105="yes",'Submission Template'!BR105&lt;&gt;""),'Submission Template'!BR105,"")</f>
        <v/>
      </c>
      <c r="BN111" s="22"/>
      <c r="BO111" s="22"/>
      <c r="BP111" s="22"/>
      <c r="BQ111" s="24"/>
      <c r="BR111" s="22"/>
      <c r="BS111" s="35" t="str">
        <f>IF('Submission Template'!$AU$36=1,IF(AND('Submission Template'!T105="yes",'Submission Template'!Y105="yes",$AE111&gt;1,'Submission Template'!BQ105&lt;&gt;"",'Submission Template'!BR105&lt;&gt;""),IF($D111&lt;&gt;'Submission Template'!P$29,ROUND((($AQ111*$E111)/($D111-'Submission Template'!P$29))^2+1,1),31),""),"")</f>
        <v/>
      </c>
      <c r="BT111" s="35" t="str">
        <f>IF('Submission Template'!$AV$36=1,IF(AND('Submission Template'!O105="yes",$AF111&gt;1,'Submission Template'!BO105&lt;&gt;""),IF($N111&lt;&gt;'Submission Template'!K$26,ROUND((($AR111*$O111)/($N111-'Submission Template'!K$26))^2+1,1),31),""),"")</f>
        <v/>
      </c>
      <c r="BU111" s="35"/>
      <c r="BV111" s="35"/>
      <c r="BW111" s="35"/>
      <c r="BX111" s="48">
        <f t="shared" si="39"/>
        <v>5</v>
      </c>
      <c r="BY111" s="5"/>
      <c r="BZ111" s="5"/>
      <c r="CA111" s="5"/>
      <c r="CB111" s="172">
        <f>IF(AND('Submission Template'!C105="final",'Submission Template'!AB105="yes"),1,0)</f>
        <v>0</v>
      </c>
      <c r="CC111" s="172" t="str">
        <f>IF(AND('Submission Template'!$C105="final",'Submission Template'!$T105="yes",'Submission Template'!$Y105="yes",'Submission Template'!$AB105&lt;&gt;"yes"),$D111,$CC110)</f>
        <v/>
      </c>
      <c r="CD111" s="172" t="str">
        <f>IF(AND('Submission Template'!$C105="final",'Submission Template'!$T105="yes",'Submission Template'!$Y105="yes",'Submission Template'!$AB105&lt;&gt;"yes"),$C111,$CD110)</f>
        <v/>
      </c>
      <c r="CE111" s="172" t="str">
        <f>IF(AND('Submission Template'!$C105="final",'Submission Template'!$O105="yes",'Submission Template'!$AB105&lt;&gt;"yes"),$N111,$CE110)</f>
        <v/>
      </c>
      <c r="CF111" s="172" t="str">
        <f>IF(AND('Submission Template'!$C105="final",'Submission Template'!$O105="yes",'Submission Template'!$AB105&lt;&gt;"yes"),$M111,$CF110)</f>
        <v/>
      </c>
      <c r="CG111" s="164"/>
      <c r="CH111" s="165"/>
      <c r="CI111" s="164"/>
      <c r="CJ111" s="208"/>
      <c r="CK111" s="217"/>
      <c r="CL111" s="218"/>
      <c r="CM111" s="5"/>
      <c r="CN111" s="5"/>
      <c r="CP111" s="5"/>
      <c r="CQ111" s="5"/>
      <c r="CR111" s="5"/>
      <c r="CS111" s="5"/>
      <c r="CT111" s="5"/>
      <c r="CU111" s="5"/>
      <c r="CV111" s="5"/>
      <c r="CW111" s="5"/>
    </row>
    <row r="112" spans="1:101" ht="15" x14ac:dyDescent="0.25">
      <c r="A112" s="9"/>
      <c r="B112" s="240" t="str">
        <f>IF('Submission Template'!$AU$36=1,$AW112,"")</f>
        <v/>
      </c>
      <c r="C112" s="241" t="str">
        <f t="shared" si="30"/>
        <v/>
      </c>
      <c r="D112" s="242" t="str">
        <f>IF('Submission Template'!$AU$36=1,IF(AND('Submission Template'!T106="yes",'Submission Template'!Y106="yes",'Submission Template'!BQ106&lt;&gt;"",'Submission Template'!BR106&lt;&gt;""),IF(AND('Submission Template'!$P$15="yes",$B112&gt;1),ROUND(AVERAGE(BI$41:BI112),2),ROUND(AVERAGE(BI$40:BI112),2)),""),"")</f>
        <v/>
      </c>
      <c r="E112" s="247" t="str">
        <f>IF('Submission Template'!$AU$36=1,IF($AE112&gt;1,IF(AND('Submission Template'!T106&lt;&gt;"no",'Submission Template'!Y106&lt;&gt;"no",'Submission Template'!BQ106&lt;&gt;"",'Submission Template'!BR106&lt;&gt;""), IF(AND('Submission Template'!$P$15="yes",$B112&gt;1), STDEV(BI$41:BI112),STDEV(BI$40:BI112)),""),""),"")</f>
        <v/>
      </c>
      <c r="F112" s="242" t="str">
        <f>IF('Submission Template'!$AU$36=1,IF(AND('Submission Template'!BQ106&lt;&gt;"",'Submission Template'!BR106&lt;&gt;""),G111,""),"")</f>
        <v/>
      </c>
      <c r="G112" s="242" t="str">
        <f>IF(AND('Submission Template'!$AU$36=1,'Submission Template'!$C106&lt;&gt;""),IF(OR($AE112=1,$AE112=0),0,IF('Submission Template'!$C106="initial",$G111,IF(AND('Submission Template'!T106="yes",'Submission Template'!Y106="yes"),MAX(($F112+BI112-('Submission Template'!$P$26+0.25*$E112)),0),$G111))),"")</f>
        <v/>
      </c>
      <c r="H112" s="242" t="str">
        <f t="shared" si="44"/>
        <v/>
      </c>
      <c r="I112" s="244" t="str">
        <f t="shared" si="45"/>
        <v/>
      </c>
      <c r="J112" s="244" t="str">
        <f t="shared" si="46"/>
        <v/>
      </c>
      <c r="K112" s="245" t="str">
        <f>IF(G112&lt;&gt;"",IF($BC112=1,IF(AND(J112&lt;&gt;1,I112=1,D112&lt;='Submission Template'!$P$26),1,0),K111),"")</f>
        <v/>
      </c>
      <c r="L112" s="240" t="str">
        <f>IF('Submission Template'!$AV$36=1,$AX112,"")</f>
        <v/>
      </c>
      <c r="M112" s="241" t="str">
        <f t="shared" si="31"/>
        <v/>
      </c>
      <c r="N112" s="242" t="str">
        <f>IF('Submission Template'!$AV$36=1,IF(AND('Submission Template'!O106="yes",'Submission Template'!BO106&lt;&gt;""),IF(AND('Submission Template'!$P$15="yes",$L112&gt;1),ROUND(AVERAGE(BJ$41:BJ112),2),ROUND(AVERAGE(BJ$40:BJ112),2)),""),"")</f>
        <v/>
      </c>
      <c r="O112" s="242" t="str">
        <f>IF('Submission Template'!$AV$36=1,IF($AF112&gt;1,IF(AND('Submission Template'!O106&lt;&gt;"no",'Submission Template'!BO106&lt;&gt;""),IF(AND('Submission Template'!$P$15="yes",$L112&gt;1),STDEV(BJ$41:BJ112),STDEV(BJ$40:BJ112)),""),""),"")</f>
        <v/>
      </c>
      <c r="P112" s="242" t="str">
        <f>IF('Submission Template'!$AV$36=1,IF('Submission Template'!BO106&lt;&gt;"",Q111,""),"")</f>
        <v/>
      </c>
      <c r="Q112" s="242" t="str">
        <f>IF(AND('Submission Template'!$AV$36=1,'Submission Template'!$C106&lt;&gt;""),IF(OR($AF112=1,$AF112=0),0,IF('Submission Template'!$C106="initial",$Q111,IF('Submission Template'!O106="yes",MAX(($P112+'Submission Template'!BO106-('Submission Template'!K$26+0.25*$O112)),0),$Q111))),"")</f>
        <v/>
      </c>
      <c r="R112" s="242" t="str">
        <f t="shared" si="32"/>
        <v/>
      </c>
      <c r="S112" s="244" t="str">
        <f t="shared" si="33"/>
        <v/>
      </c>
      <c r="T112" s="244" t="str">
        <f t="shared" si="34"/>
        <v/>
      </c>
      <c r="U112" s="245" t="str">
        <f>IF(Q112&lt;&gt;"",IF($BD112=1,IF(AND(T112&lt;&gt;1,S112=1,N112&lt;='Submission Template'!K$26),1,0),U111),"")</f>
        <v/>
      </c>
      <c r="V112" s="235"/>
      <c r="W112" s="246" t="str">
        <f>IF(AND(OR('Submission Template'!BE106="yes",'Submission Template'!O106="yes"),'Submission Template'!AB106="yes"),"Test cannot be invalid AND included in CumSum",IF(OR(AND($Q112&gt;$R112,$N112&lt;&gt;""),AND($G112&gt;H112,$D112&lt;&gt;"")),"Warning:  CumSum statistic exceeds the Action Limit.",""))</f>
        <v/>
      </c>
      <c r="X112" s="233"/>
      <c r="Y112" s="233"/>
      <c r="Z112" s="233"/>
      <c r="AA112" s="234"/>
      <c r="AB112" s="9"/>
      <c r="AC112" s="5"/>
      <c r="AD112" s="5"/>
      <c r="AE112" s="164" t="str">
        <f t="shared" si="40"/>
        <v/>
      </c>
      <c r="AF112" s="208" t="str">
        <f t="shared" si="41"/>
        <v/>
      </c>
      <c r="AG112" s="164"/>
      <c r="AH112" s="208" t="str">
        <f t="shared" si="42"/>
        <v/>
      </c>
      <c r="AI112" s="165" t="str">
        <f t="shared" si="43"/>
        <v/>
      </c>
      <c r="AJ112" s="20"/>
      <c r="AK112" s="275">
        <f>IF(AND('Submission Template'!BQ106&lt;&gt;"",'Submission Template'!BR106&lt;&gt;"",'Submission Template'!P$26&lt;&gt;"",'Submission Template'!T106&lt;&gt;"",'Submission Template'!Y106&lt;&gt;"",$AQ$31="yes"),1,0)</f>
        <v>0</v>
      </c>
      <c r="AL112" s="190">
        <f>IF(AND('Submission Template'!BO106&lt;&gt;"",'Submission Template'!K$26&lt;&gt;"",'Submission Template'!O106&lt;&gt;""),1,0)</f>
        <v>0</v>
      </c>
      <c r="AM112" s="190"/>
      <c r="AN112" s="190"/>
      <c r="AO112" s="191"/>
      <c r="AP112" s="22"/>
      <c r="AQ112" s="196" t="str">
        <f t="shared" si="35"/>
        <v/>
      </c>
      <c r="AR112" s="189" t="str">
        <f t="shared" si="36"/>
        <v/>
      </c>
      <c r="AS112" s="189"/>
      <c r="AT112" s="190" t="str">
        <f t="shared" si="37"/>
        <v/>
      </c>
      <c r="AU112" s="191" t="str">
        <f t="shared" si="38"/>
        <v/>
      </c>
      <c r="AV112" s="22"/>
      <c r="AW112" s="189" t="str">
        <f>IF(AND($AQ$31="Yes",'Submission Template'!$C106&lt;&gt;""),IF(AND('Submission Template'!BQ106&lt;&gt;"",'Submission Template'!BR106&lt;&gt;""),IF(AND('Submission Template'!T106="yes",'Submission Template'!Y106="yes"),AW111+1,AW111),AW111),"")</f>
        <v/>
      </c>
      <c r="AX112" s="190" t="str">
        <f>IF('Submission Template'!$C106&lt;&gt;"",IF('Submission Template'!BO106&lt;&gt;"",IF('Submission Template'!O106="yes",AX111+1,AX111),AX111),"")</f>
        <v/>
      </c>
      <c r="AY112" s="190"/>
      <c r="AZ112" s="190" t="str">
        <f>IF('Submission Template'!$C106&lt;&gt;"",IF('Submission Template'!BQ106&lt;&gt;"",IF('Submission Template'!T106="yes",AZ111+1,AZ111),AZ111),"")</f>
        <v/>
      </c>
      <c r="BA112" s="191" t="str">
        <f>IF('Submission Template'!$C106&lt;&gt;"",IF('Submission Template'!BR106&lt;&gt;"",IF('Submission Template'!Y106="yes",BA111+1,BA111),BA111),"")</f>
        <v/>
      </c>
      <c r="BB112" s="22"/>
      <c r="BC112" s="189" t="str">
        <f>IF(AND($AQ$31="Yes",'Submission Template'!BQ106&lt;&gt;"",'Submission Template'!BR106&lt;&gt;""),IF(AND('Submission Template'!T106="yes",'Submission Template'!Y106="yes"),1,0),"")</f>
        <v/>
      </c>
      <c r="BD112" s="190" t="str">
        <f>IF('Submission Template'!BO106&lt;&gt;"",IF('Submission Template'!O106="yes",1,0),"")</f>
        <v/>
      </c>
      <c r="BE112" s="190"/>
      <c r="BF112" s="190" t="str">
        <f>IF('Submission Template'!BQ106&lt;&gt;"",IF('Submission Template'!T106="yes",1,0),"")</f>
        <v/>
      </c>
      <c r="BG112" s="191" t="str">
        <f>IF('Submission Template'!BR106&lt;&gt;"",IF('Submission Template'!Y106="yes",1,0),"")</f>
        <v/>
      </c>
      <c r="BH112" s="22"/>
      <c r="BI112" s="189" t="str">
        <f>IF(AND($AQ$31="Yes",'Submission Template'!T106="yes",'Submission Template'!Y106="yes",'Submission Template'!BQ106&lt;&gt;"",'Submission Template'!BR106&lt;&gt;""),'Submission Template'!BQ106+'Submission Template'!BR106,"")</f>
        <v/>
      </c>
      <c r="BJ112" s="190" t="str">
        <f>IF(AND('Submission Template'!O106="yes",'Submission Template'!BO106&lt;&gt;""),'Submission Template'!BO106,"")</f>
        <v/>
      </c>
      <c r="BK112" s="190"/>
      <c r="BL112" s="190" t="str">
        <f>IF(AND('Submission Template'!T106="yes",'Submission Template'!BQ106&lt;&gt;""),'Submission Template'!BQ106,"")</f>
        <v/>
      </c>
      <c r="BM112" s="191" t="str">
        <f>IF(AND('Submission Template'!Y106="yes",'Submission Template'!BR106&lt;&gt;""),'Submission Template'!BR106,"")</f>
        <v/>
      </c>
      <c r="BN112" s="22"/>
      <c r="BO112" s="22"/>
      <c r="BP112" s="22"/>
      <c r="BQ112" s="24"/>
      <c r="BR112" s="22"/>
      <c r="BS112" s="35" t="str">
        <f>IF('Submission Template'!$AU$36=1,IF(AND('Submission Template'!T106="yes",'Submission Template'!Y106="yes",$AE112&gt;1,'Submission Template'!BQ106&lt;&gt;"",'Submission Template'!BR106&lt;&gt;""),IF($D112&lt;&gt;'Submission Template'!P$29,ROUND((($AQ112*$E112)/($D112-'Submission Template'!P$29))^2+1,1),31),""),"")</f>
        <v/>
      </c>
      <c r="BT112" s="35" t="str">
        <f>IF('Submission Template'!$AV$36=1,IF(AND('Submission Template'!O106="yes",$AF112&gt;1,'Submission Template'!BO106&lt;&gt;""),IF($N112&lt;&gt;'Submission Template'!K$26,ROUND((($AR112*$O112)/($N112-'Submission Template'!K$26))^2+1,1),31),""),"")</f>
        <v/>
      </c>
      <c r="BU112" s="35"/>
      <c r="BV112" s="35"/>
      <c r="BW112" s="35"/>
      <c r="BX112" s="48">
        <f t="shared" si="39"/>
        <v>5</v>
      </c>
      <c r="BY112" s="5"/>
      <c r="BZ112" s="5"/>
      <c r="CA112" s="5"/>
      <c r="CB112" s="172">
        <f>IF(AND('Submission Template'!C106="final",'Submission Template'!AB106="yes"),1,0)</f>
        <v>0</v>
      </c>
      <c r="CC112" s="172" t="str">
        <f>IF(AND('Submission Template'!$C106="final",'Submission Template'!$T106="yes",'Submission Template'!$Y106="yes",'Submission Template'!$AB106&lt;&gt;"yes"),$D112,$CC111)</f>
        <v/>
      </c>
      <c r="CD112" s="172" t="str">
        <f>IF(AND('Submission Template'!$C106="final",'Submission Template'!$T106="yes",'Submission Template'!$Y106="yes",'Submission Template'!$AB106&lt;&gt;"yes"),$C112,$CD111)</f>
        <v/>
      </c>
      <c r="CE112" s="172" t="str">
        <f>IF(AND('Submission Template'!$C106="final",'Submission Template'!$O106="yes",'Submission Template'!$AB106&lt;&gt;"yes"),$N112,$CE111)</f>
        <v/>
      </c>
      <c r="CF112" s="172" t="str">
        <f>IF(AND('Submission Template'!$C106="final",'Submission Template'!$O106="yes",'Submission Template'!$AB106&lt;&gt;"yes"),$M112,$CF111)</f>
        <v/>
      </c>
      <c r="CG112" s="164"/>
      <c r="CH112" s="165"/>
      <c r="CI112" s="164"/>
      <c r="CJ112" s="208"/>
      <c r="CK112" s="217"/>
      <c r="CL112" s="218"/>
      <c r="CM112" s="5"/>
      <c r="CN112" s="5"/>
      <c r="CP112" s="5"/>
      <c r="CQ112" s="5"/>
      <c r="CR112" s="5"/>
      <c r="CS112" s="5"/>
      <c r="CT112" s="5"/>
      <c r="CU112" s="5"/>
      <c r="CV112" s="5"/>
      <c r="CW112" s="5"/>
    </row>
    <row r="113" spans="1:101" ht="15" x14ac:dyDescent="0.25">
      <c r="A113" s="9"/>
      <c r="B113" s="240" t="str">
        <f>IF('Submission Template'!$AU$36=1,$AW113,"")</f>
        <v/>
      </c>
      <c r="C113" s="241" t="str">
        <f t="shared" si="30"/>
        <v/>
      </c>
      <c r="D113" s="242" t="str">
        <f>IF('Submission Template'!$AU$36=1,IF(AND('Submission Template'!T107="yes",'Submission Template'!Y107="yes",'Submission Template'!BQ107&lt;&gt;"",'Submission Template'!BR107&lt;&gt;""),IF(AND('Submission Template'!$P$15="yes",$B113&gt;1),ROUND(AVERAGE(BI$41:BI113),2),ROUND(AVERAGE(BI$40:BI113),2)),""),"")</f>
        <v/>
      </c>
      <c r="E113" s="247" t="str">
        <f>IF('Submission Template'!$AU$36=1,IF($AE113&gt;1,IF(AND('Submission Template'!T107&lt;&gt;"no",'Submission Template'!Y107&lt;&gt;"no",'Submission Template'!BQ107&lt;&gt;"",'Submission Template'!BR107&lt;&gt;""), IF(AND('Submission Template'!$P$15="yes",$B113&gt;1), STDEV(BI$41:BI113),STDEV(BI$40:BI113)),""),""),"")</f>
        <v/>
      </c>
      <c r="F113" s="242" t="str">
        <f>IF('Submission Template'!$AU$36=1,IF(AND('Submission Template'!BQ107&lt;&gt;"",'Submission Template'!BR107&lt;&gt;""),G112,""),"")</f>
        <v/>
      </c>
      <c r="G113" s="242" t="str">
        <f>IF(AND('Submission Template'!$AU$36=1,'Submission Template'!$C107&lt;&gt;""),IF(OR($AE113=1,$AE113=0),0,IF('Submission Template'!$C107="initial",$G112,IF(AND('Submission Template'!T107="yes",'Submission Template'!Y107="yes"),MAX(($F113+BI113-('Submission Template'!$P$26+0.25*$E113)),0),$G112))),"")</f>
        <v/>
      </c>
      <c r="H113" s="242" t="str">
        <f t="shared" si="44"/>
        <v/>
      </c>
      <c r="I113" s="244" t="str">
        <f t="shared" si="45"/>
        <v/>
      </c>
      <c r="J113" s="244" t="str">
        <f t="shared" si="46"/>
        <v/>
      </c>
      <c r="K113" s="245" t="str">
        <f>IF(G113&lt;&gt;"",IF($BC113=1,IF(AND(J113&lt;&gt;1,I113=1,D113&lt;='Submission Template'!$P$26),1,0),K112),"")</f>
        <v/>
      </c>
      <c r="L113" s="240" t="str">
        <f>IF('Submission Template'!$AV$36=1,$AX113,"")</f>
        <v/>
      </c>
      <c r="M113" s="241" t="str">
        <f t="shared" si="31"/>
        <v/>
      </c>
      <c r="N113" s="242" t="str">
        <f>IF('Submission Template'!$AV$36=1,IF(AND('Submission Template'!O107="yes",'Submission Template'!BO107&lt;&gt;""),IF(AND('Submission Template'!$P$15="yes",$L113&gt;1),ROUND(AVERAGE(BJ$41:BJ113),2),ROUND(AVERAGE(BJ$40:BJ113),2)),""),"")</f>
        <v/>
      </c>
      <c r="O113" s="242" t="str">
        <f>IF('Submission Template'!$AV$36=1,IF($AF113&gt;1,IF(AND('Submission Template'!O107&lt;&gt;"no",'Submission Template'!BO107&lt;&gt;""),IF(AND('Submission Template'!$P$15="yes",$L113&gt;1),STDEV(BJ$41:BJ113),STDEV(BJ$40:BJ113)),""),""),"")</f>
        <v/>
      </c>
      <c r="P113" s="242" t="str">
        <f>IF('Submission Template'!$AV$36=1,IF('Submission Template'!BO107&lt;&gt;"",Q112,""),"")</f>
        <v/>
      </c>
      <c r="Q113" s="242" t="str">
        <f>IF(AND('Submission Template'!$AV$36=1,'Submission Template'!$C107&lt;&gt;""),IF(OR($AF113=1,$AF113=0),0,IF('Submission Template'!$C107="initial",$Q112,IF('Submission Template'!O107="yes",MAX(($P113+'Submission Template'!BO107-('Submission Template'!K$26+0.25*$O113)),0),$Q112))),"")</f>
        <v/>
      </c>
      <c r="R113" s="242" t="str">
        <f t="shared" si="32"/>
        <v/>
      </c>
      <c r="S113" s="244" t="str">
        <f t="shared" si="33"/>
        <v/>
      </c>
      <c r="T113" s="244" t="str">
        <f t="shared" si="34"/>
        <v/>
      </c>
      <c r="U113" s="245" t="str">
        <f>IF(Q113&lt;&gt;"",IF($BD113=1,IF(AND(T113&lt;&gt;1,S113=1,N113&lt;='Submission Template'!K$26),1,0),U112),"")</f>
        <v/>
      </c>
      <c r="V113" s="235"/>
      <c r="W113" s="246" t="str">
        <f>IF(AND(OR('Submission Template'!BE107="yes",'Submission Template'!O107="yes"),'Submission Template'!AB107="yes"),"Test cannot be invalid AND included in CumSum",IF(OR(AND($Q113&gt;$R113,$N113&lt;&gt;""),AND($G113&gt;H113,$D113&lt;&gt;"")),"Warning:  CumSum statistic exceeds the Action Limit.",""))</f>
        <v/>
      </c>
      <c r="X113" s="233"/>
      <c r="Y113" s="233"/>
      <c r="Z113" s="233"/>
      <c r="AA113" s="234"/>
      <c r="AB113" s="9"/>
      <c r="AC113" s="5"/>
      <c r="AD113" s="5"/>
      <c r="AE113" s="164" t="str">
        <f t="shared" si="40"/>
        <v/>
      </c>
      <c r="AF113" s="208" t="str">
        <f t="shared" si="41"/>
        <v/>
      </c>
      <c r="AG113" s="164"/>
      <c r="AH113" s="208" t="str">
        <f t="shared" si="42"/>
        <v/>
      </c>
      <c r="AI113" s="165" t="str">
        <f t="shared" si="43"/>
        <v/>
      </c>
      <c r="AJ113" s="20"/>
      <c r="AK113" s="275">
        <f>IF(AND('Submission Template'!BQ107&lt;&gt;"",'Submission Template'!BR107&lt;&gt;"",'Submission Template'!P$26&lt;&gt;"",'Submission Template'!T107&lt;&gt;"",'Submission Template'!Y107&lt;&gt;"",$AQ$31="yes"),1,0)</f>
        <v>0</v>
      </c>
      <c r="AL113" s="190">
        <f>IF(AND('Submission Template'!BO107&lt;&gt;"",'Submission Template'!K$26&lt;&gt;"",'Submission Template'!O107&lt;&gt;""),1,0)</f>
        <v>0</v>
      </c>
      <c r="AM113" s="190"/>
      <c r="AN113" s="190"/>
      <c r="AO113" s="191"/>
      <c r="AP113" s="22"/>
      <c r="AQ113" s="196" t="str">
        <f t="shared" si="35"/>
        <v/>
      </c>
      <c r="AR113" s="189" t="str">
        <f t="shared" si="36"/>
        <v/>
      </c>
      <c r="AS113" s="189"/>
      <c r="AT113" s="190" t="str">
        <f t="shared" si="37"/>
        <v/>
      </c>
      <c r="AU113" s="191" t="str">
        <f t="shared" si="38"/>
        <v/>
      </c>
      <c r="AV113" s="22"/>
      <c r="AW113" s="189" t="str">
        <f>IF(AND($AQ$31="Yes",'Submission Template'!$C107&lt;&gt;""),IF(AND('Submission Template'!BQ107&lt;&gt;"",'Submission Template'!BR107&lt;&gt;""),IF(AND('Submission Template'!T107="yes",'Submission Template'!Y107="yes"),AW112+1,AW112),AW112),"")</f>
        <v/>
      </c>
      <c r="AX113" s="190" t="str">
        <f>IF('Submission Template'!$C107&lt;&gt;"",IF('Submission Template'!BO107&lt;&gt;"",IF('Submission Template'!O107="yes",AX112+1,AX112),AX112),"")</f>
        <v/>
      </c>
      <c r="AY113" s="190"/>
      <c r="AZ113" s="190" t="str">
        <f>IF('Submission Template'!$C107&lt;&gt;"",IF('Submission Template'!BQ107&lt;&gt;"",IF('Submission Template'!T107="yes",AZ112+1,AZ112),AZ112),"")</f>
        <v/>
      </c>
      <c r="BA113" s="191" t="str">
        <f>IF('Submission Template'!$C107&lt;&gt;"",IF('Submission Template'!BR107&lt;&gt;"",IF('Submission Template'!Y107="yes",BA112+1,BA112),BA112),"")</f>
        <v/>
      </c>
      <c r="BB113" s="22"/>
      <c r="BC113" s="189" t="str">
        <f>IF(AND($AQ$31="Yes",'Submission Template'!BQ107&lt;&gt;"",'Submission Template'!BR107&lt;&gt;""),IF(AND('Submission Template'!T107="yes",'Submission Template'!Y107="yes"),1,0),"")</f>
        <v/>
      </c>
      <c r="BD113" s="190" t="str">
        <f>IF('Submission Template'!BO107&lt;&gt;"",IF('Submission Template'!O107="yes",1,0),"")</f>
        <v/>
      </c>
      <c r="BE113" s="190"/>
      <c r="BF113" s="190" t="str">
        <f>IF('Submission Template'!BQ107&lt;&gt;"",IF('Submission Template'!T107="yes",1,0),"")</f>
        <v/>
      </c>
      <c r="BG113" s="191" t="str">
        <f>IF('Submission Template'!BR107&lt;&gt;"",IF('Submission Template'!Y107="yes",1,0),"")</f>
        <v/>
      </c>
      <c r="BH113" s="22"/>
      <c r="BI113" s="189" t="str">
        <f>IF(AND($AQ$31="Yes",'Submission Template'!T107="yes",'Submission Template'!Y107="yes",'Submission Template'!BQ107&lt;&gt;"",'Submission Template'!BR107&lt;&gt;""),'Submission Template'!BQ107+'Submission Template'!BR107,"")</f>
        <v/>
      </c>
      <c r="BJ113" s="190" t="str">
        <f>IF(AND('Submission Template'!O107="yes",'Submission Template'!BO107&lt;&gt;""),'Submission Template'!BO107,"")</f>
        <v/>
      </c>
      <c r="BK113" s="190"/>
      <c r="BL113" s="190" t="str">
        <f>IF(AND('Submission Template'!T107="yes",'Submission Template'!BQ107&lt;&gt;""),'Submission Template'!BQ107,"")</f>
        <v/>
      </c>
      <c r="BM113" s="191" t="str">
        <f>IF(AND('Submission Template'!Y107="yes",'Submission Template'!BR107&lt;&gt;""),'Submission Template'!BR107,"")</f>
        <v/>
      </c>
      <c r="BN113" s="22"/>
      <c r="BO113" s="22"/>
      <c r="BP113" s="22"/>
      <c r="BQ113" s="24"/>
      <c r="BR113" s="22"/>
      <c r="BS113" s="35" t="str">
        <f>IF('Submission Template'!$AU$36=1,IF(AND('Submission Template'!T107="yes",'Submission Template'!Y107="yes",$AE113&gt;1,'Submission Template'!BQ107&lt;&gt;"",'Submission Template'!BR107&lt;&gt;""),IF($D113&lt;&gt;'Submission Template'!P$29,ROUND((($AQ113*$E113)/($D113-'Submission Template'!P$29))^2+1,1),31),""),"")</f>
        <v/>
      </c>
      <c r="BT113" s="35" t="str">
        <f>IF('Submission Template'!$AV$36=1,IF(AND('Submission Template'!O107="yes",$AF113&gt;1,'Submission Template'!BO107&lt;&gt;""),IF($N113&lt;&gt;'Submission Template'!K$26,ROUND((($AR113*$O113)/($N113-'Submission Template'!K$26))^2+1,1),31),""),"")</f>
        <v/>
      </c>
      <c r="BU113" s="35"/>
      <c r="BV113" s="35"/>
      <c r="BW113" s="35"/>
      <c r="BX113" s="48">
        <f t="shared" si="39"/>
        <v>5</v>
      </c>
      <c r="BY113" s="5"/>
      <c r="BZ113" s="5"/>
      <c r="CA113" s="5"/>
      <c r="CB113" s="172">
        <f>IF(AND('Submission Template'!C107="final",'Submission Template'!AB107="yes"),1,0)</f>
        <v>0</v>
      </c>
      <c r="CC113" s="172" t="str">
        <f>IF(AND('Submission Template'!$C107="final",'Submission Template'!$T107="yes",'Submission Template'!$Y107="yes",'Submission Template'!$AB107&lt;&gt;"yes"),$D113,$CC112)</f>
        <v/>
      </c>
      <c r="CD113" s="172" t="str">
        <f>IF(AND('Submission Template'!$C107="final",'Submission Template'!$T107="yes",'Submission Template'!$Y107="yes",'Submission Template'!$AB107&lt;&gt;"yes"),$C113,$CD112)</f>
        <v/>
      </c>
      <c r="CE113" s="172" t="str">
        <f>IF(AND('Submission Template'!$C107="final",'Submission Template'!$O107="yes",'Submission Template'!$AB107&lt;&gt;"yes"),$N113,$CE112)</f>
        <v/>
      </c>
      <c r="CF113" s="172" t="str">
        <f>IF(AND('Submission Template'!$C107="final",'Submission Template'!$O107="yes",'Submission Template'!$AB107&lt;&gt;"yes"),$M113,$CF112)</f>
        <v/>
      </c>
      <c r="CG113" s="164"/>
      <c r="CH113" s="165"/>
      <c r="CI113" s="164"/>
      <c r="CJ113" s="208"/>
      <c r="CK113" s="217"/>
      <c r="CL113" s="218"/>
      <c r="CM113" s="5"/>
      <c r="CN113" s="5"/>
      <c r="CP113" s="5"/>
      <c r="CQ113" s="5"/>
      <c r="CR113" s="5"/>
      <c r="CS113" s="5"/>
      <c r="CT113" s="5"/>
      <c r="CU113" s="5"/>
      <c r="CV113" s="5"/>
      <c r="CW113" s="5"/>
    </row>
    <row r="114" spans="1:101" ht="15" x14ac:dyDescent="0.25">
      <c r="A114" s="9"/>
      <c r="B114" s="240" t="str">
        <f>IF('Submission Template'!$AU$36=1,$AW114,"")</f>
        <v/>
      </c>
      <c r="C114" s="241" t="str">
        <f t="shared" si="30"/>
        <v/>
      </c>
      <c r="D114" s="242" t="str">
        <f>IF('Submission Template'!$AU$36=1,IF(AND('Submission Template'!T108="yes",'Submission Template'!Y108="yes",'Submission Template'!BQ108&lt;&gt;"",'Submission Template'!BR108&lt;&gt;""),IF(AND('Submission Template'!$P$15="yes",$B114&gt;1),ROUND(AVERAGE(BI$41:BI114),2),ROUND(AVERAGE(BI$40:BI114),2)),""),"")</f>
        <v/>
      </c>
      <c r="E114" s="247" t="str">
        <f>IF('Submission Template'!$AU$36=1,IF($AE114&gt;1,IF(AND('Submission Template'!T108&lt;&gt;"no",'Submission Template'!Y108&lt;&gt;"no",'Submission Template'!BQ108&lt;&gt;"",'Submission Template'!BR108&lt;&gt;""), IF(AND('Submission Template'!$P$15="yes",$B114&gt;1), STDEV(BI$41:BI114),STDEV(BI$40:BI114)),""),""),"")</f>
        <v/>
      </c>
      <c r="F114" s="242" t="str">
        <f>IF('Submission Template'!$AU$36=1,IF(AND('Submission Template'!BQ108&lt;&gt;"",'Submission Template'!BR108&lt;&gt;""),G113,""),"")</f>
        <v/>
      </c>
      <c r="G114" s="242" t="str">
        <f>IF(AND('Submission Template'!$AU$36=1,'Submission Template'!$C108&lt;&gt;""),IF(OR($AE114=1,$AE114=0),0,IF('Submission Template'!$C108="initial",$G113,IF(AND('Submission Template'!T108="yes",'Submission Template'!Y108="yes"),MAX(($F114+BI114-('Submission Template'!$P$26+0.25*$E114)),0),$G113))),"")</f>
        <v/>
      </c>
      <c r="H114" s="242" t="str">
        <f t="shared" si="44"/>
        <v/>
      </c>
      <c r="I114" s="244" t="str">
        <f t="shared" si="45"/>
        <v/>
      </c>
      <c r="J114" s="244" t="str">
        <f t="shared" si="46"/>
        <v/>
      </c>
      <c r="K114" s="245" t="str">
        <f>IF(G114&lt;&gt;"",IF($BC114=1,IF(AND(J114&lt;&gt;1,I114=1,D114&lt;='Submission Template'!$P$26),1,0),K113),"")</f>
        <v/>
      </c>
      <c r="L114" s="240" t="str">
        <f>IF('Submission Template'!$AV$36=1,$AX114,"")</f>
        <v/>
      </c>
      <c r="M114" s="241" t="str">
        <f t="shared" si="31"/>
        <v/>
      </c>
      <c r="N114" s="242" t="str">
        <f>IF('Submission Template'!$AV$36=1,IF(AND('Submission Template'!O108="yes",'Submission Template'!BO108&lt;&gt;""),IF(AND('Submission Template'!$P$15="yes",$L114&gt;1),ROUND(AVERAGE(BJ$41:BJ114),2),ROUND(AVERAGE(BJ$40:BJ114),2)),""),"")</f>
        <v/>
      </c>
      <c r="O114" s="242" t="str">
        <f>IF('Submission Template'!$AV$36=1,IF($AF114&gt;1,IF(AND('Submission Template'!O108&lt;&gt;"no",'Submission Template'!BO108&lt;&gt;""),IF(AND('Submission Template'!$P$15="yes",$L114&gt;1),STDEV(BJ$41:BJ114),STDEV(BJ$40:BJ114)),""),""),"")</f>
        <v/>
      </c>
      <c r="P114" s="242" t="str">
        <f>IF('Submission Template'!$AV$36=1,IF('Submission Template'!BO108&lt;&gt;"",Q113,""),"")</f>
        <v/>
      </c>
      <c r="Q114" s="242" t="str">
        <f>IF(AND('Submission Template'!$AV$36=1,'Submission Template'!$C108&lt;&gt;""),IF(OR($AF114=1,$AF114=0),0,IF('Submission Template'!$C108="initial",$Q113,IF('Submission Template'!O108="yes",MAX(($P114+'Submission Template'!BO108-('Submission Template'!K$26+0.25*$O114)),0),$Q113))),"")</f>
        <v/>
      </c>
      <c r="R114" s="242" t="str">
        <f t="shared" si="32"/>
        <v/>
      </c>
      <c r="S114" s="244" t="str">
        <f t="shared" si="33"/>
        <v/>
      </c>
      <c r="T114" s="244" t="str">
        <f t="shared" si="34"/>
        <v/>
      </c>
      <c r="U114" s="245" t="str">
        <f>IF(Q114&lt;&gt;"",IF($BD114=1,IF(AND(T114&lt;&gt;1,S114=1,N114&lt;='Submission Template'!K$26),1,0),U113),"")</f>
        <v/>
      </c>
      <c r="V114" s="235"/>
      <c r="W114" s="246" t="str">
        <f>IF(AND(OR('Submission Template'!BE108="yes",'Submission Template'!O108="yes"),'Submission Template'!AB108="yes"),"Test cannot be invalid AND included in CumSum",IF(OR(AND($Q114&gt;$R114,$N114&lt;&gt;""),AND($G114&gt;H114,$D114&lt;&gt;"")),"Warning:  CumSum statistic exceeds the Action Limit.",""))</f>
        <v/>
      </c>
      <c r="X114" s="233"/>
      <c r="Y114" s="233"/>
      <c r="Z114" s="233"/>
      <c r="AA114" s="234"/>
      <c r="AB114" s="9"/>
      <c r="AC114" s="5"/>
      <c r="AD114" s="5"/>
      <c r="AE114" s="164" t="str">
        <f t="shared" si="40"/>
        <v/>
      </c>
      <c r="AF114" s="208" t="str">
        <f t="shared" si="41"/>
        <v/>
      </c>
      <c r="AG114" s="164"/>
      <c r="AH114" s="208" t="str">
        <f t="shared" si="42"/>
        <v/>
      </c>
      <c r="AI114" s="165" t="str">
        <f t="shared" si="43"/>
        <v/>
      </c>
      <c r="AJ114" s="20"/>
      <c r="AK114" s="275">
        <f>IF(AND('Submission Template'!BQ108&lt;&gt;"",'Submission Template'!BR108&lt;&gt;"",'Submission Template'!P$26&lt;&gt;"",'Submission Template'!T108&lt;&gt;"",'Submission Template'!Y108&lt;&gt;"",$AQ$31="yes"),1,0)</f>
        <v>0</v>
      </c>
      <c r="AL114" s="190">
        <f>IF(AND('Submission Template'!BO108&lt;&gt;"",'Submission Template'!K$26&lt;&gt;"",'Submission Template'!O108&lt;&gt;""),1,0)</f>
        <v>0</v>
      </c>
      <c r="AM114" s="190"/>
      <c r="AN114" s="190"/>
      <c r="AO114" s="191"/>
      <c r="AP114" s="22"/>
      <c r="AQ114" s="196" t="str">
        <f t="shared" si="35"/>
        <v/>
      </c>
      <c r="AR114" s="189" t="str">
        <f t="shared" si="36"/>
        <v/>
      </c>
      <c r="AS114" s="189"/>
      <c r="AT114" s="190" t="str">
        <f t="shared" si="37"/>
        <v/>
      </c>
      <c r="AU114" s="191" t="str">
        <f t="shared" si="38"/>
        <v/>
      </c>
      <c r="AV114" s="22"/>
      <c r="AW114" s="189" t="str">
        <f>IF(AND($AQ$31="Yes",'Submission Template'!$C108&lt;&gt;""),IF(AND('Submission Template'!BQ108&lt;&gt;"",'Submission Template'!BR108&lt;&gt;""),IF(AND('Submission Template'!T108="yes",'Submission Template'!Y108="yes"),AW113+1,AW113),AW113),"")</f>
        <v/>
      </c>
      <c r="AX114" s="190" t="str">
        <f>IF('Submission Template'!$C108&lt;&gt;"",IF('Submission Template'!BO108&lt;&gt;"",IF('Submission Template'!O108="yes",AX113+1,AX113),AX113),"")</f>
        <v/>
      </c>
      <c r="AY114" s="190"/>
      <c r="AZ114" s="190" t="str">
        <f>IF('Submission Template'!$C108&lt;&gt;"",IF('Submission Template'!BQ108&lt;&gt;"",IF('Submission Template'!T108="yes",AZ113+1,AZ113),AZ113),"")</f>
        <v/>
      </c>
      <c r="BA114" s="191" t="str">
        <f>IF('Submission Template'!$C108&lt;&gt;"",IF('Submission Template'!BR108&lt;&gt;"",IF('Submission Template'!Y108="yes",BA113+1,BA113),BA113),"")</f>
        <v/>
      </c>
      <c r="BB114" s="22"/>
      <c r="BC114" s="189" t="str">
        <f>IF(AND($AQ$31="Yes",'Submission Template'!BQ108&lt;&gt;"",'Submission Template'!BR108&lt;&gt;""),IF(AND('Submission Template'!T108="yes",'Submission Template'!Y108="yes"),1,0),"")</f>
        <v/>
      </c>
      <c r="BD114" s="190" t="str">
        <f>IF('Submission Template'!BO108&lt;&gt;"",IF('Submission Template'!O108="yes",1,0),"")</f>
        <v/>
      </c>
      <c r="BE114" s="190"/>
      <c r="BF114" s="190" t="str">
        <f>IF('Submission Template'!BQ108&lt;&gt;"",IF('Submission Template'!T108="yes",1,0),"")</f>
        <v/>
      </c>
      <c r="BG114" s="191" t="str">
        <f>IF('Submission Template'!BR108&lt;&gt;"",IF('Submission Template'!Y108="yes",1,0),"")</f>
        <v/>
      </c>
      <c r="BH114" s="22"/>
      <c r="BI114" s="189" t="str">
        <f>IF(AND($AQ$31="Yes",'Submission Template'!T108="yes",'Submission Template'!Y108="yes",'Submission Template'!BQ108&lt;&gt;"",'Submission Template'!BR108&lt;&gt;""),'Submission Template'!BQ108+'Submission Template'!BR108,"")</f>
        <v/>
      </c>
      <c r="BJ114" s="190" t="str">
        <f>IF(AND('Submission Template'!O108="yes",'Submission Template'!BO108&lt;&gt;""),'Submission Template'!BO108,"")</f>
        <v/>
      </c>
      <c r="BK114" s="190"/>
      <c r="BL114" s="190" t="str">
        <f>IF(AND('Submission Template'!T108="yes",'Submission Template'!BQ108&lt;&gt;""),'Submission Template'!BQ108,"")</f>
        <v/>
      </c>
      <c r="BM114" s="191" t="str">
        <f>IF(AND('Submission Template'!Y108="yes",'Submission Template'!BR108&lt;&gt;""),'Submission Template'!BR108,"")</f>
        <v/>
      </c>
      <c r="BN114" s="22"/>
      <c r="BO114" s="22"/>
      <c r="BP114" s="22"/>
      <c r="BQ114" s="24"/>
      <c r="BR114" s="22"/>
      <c r="BS114" s="35" t="str">
        <f>IF('Submission Template'!$AU$36=1,IF(AND('Submission Template'!T108="yes",'Submission Template'!Y108="yes",$AE114&gt;1,'Submission Template'!BQ108&lt;&gt;"",'Submission Template'!BR108&lt;&gt;""),IF($D114&lt;&gt;'Submission Template'!P$29,ROUND((($AQ114*$E114)/($D114-'Submission Template'!P$29))^2+1,1),31),""),"")</f>
        <v/>
      </c>
      <c r="BT114" s="35" t="str">
        <f>IF('Submission Template'!$AV$36=1,IF(AND('Submission Template'!O108="yes",$AF114&gt;1,'Submission Template'!BO108&lt;&gt;""),IF($N114&lt;&gt;'Submission Template'!K$26,ROUND((($AR114*$O114)/($N114-'Submission Template'!K$26))^2+1,1),31),""),"")</f>
        <v/>
      </c>
      <c r="BU114" s="35"/>
      <c r="BV114" s="35"/>
      <c r="BW114" s="35"/>
      <c r="BX114" s="48">
        <f t="shared" si="39"/>
        <v>5</v>
      </c>
      <c r="BY114" s="5"/>
      <c r="BZ114" s="5"/>
      <c r="CA114" s="5"/>
      <c r="CB114" s="172">
        <f>IF(AND('Submission Template'!C108="final",'Submission Template'!AB108="yes"),1,0)</f>
        <v>0</v>
      </c>
      <c r="CC114" s="172" t="str">
        <f>IF(AND('Submission Template'!$C108="final",'Submission Template'!$T108="yes",'Submission Template'!$Y108="yes",'Submission Template'!$AB108&lt;&gt;"yes"),$D114,$CC113)</f>
        <v/>
      </c>
      <c r="CD114" s="172" t="str">
        <f>IF(AND('Submission Template'!$C108="final",'Submission Template'!$T108="yes",'Submission Template'!$Y108="yes",'Submission Template'!$AB108&lt;&gt;"yes"),$C114,$CD113)</f>
        <v/>
      </c>
      <c r="CE114" s="172" t="str">
        <f>IF(AND('Submission Template'!$C108="final",'Submission Template'!$O108="yes",'Submission Template'!$AB108&lt;&gt;"yes"),$N114,$CE113)</f>
        <v/>
      </c>
      <c r="CF114" s="172" t="str">
        <f>IF(AND('Submission Template'!$C108="final",'Submission Template'!$O108="yes",'Submission Template'!$AB108&lt;&gt;"yes"),$M114,$CF113)</f>
        <v/>
      </c>
      <c r="CG114" s="164"/>
      <c r="CH114" s="165"/>
      <c r="CI114" s="164"/>
      <c r="CJ114" s="208"/>
      <c r="CK114" s="217"/>
      <c r="CL114" s="218"/>
      <c r="CM114" s="5"/>
      <c r="CN114" s="5"/>
      <c r="CP114" s="5"/>
      <c r="CQ114" s="5"/>
      <c r="CR114" s="5"/>
      <c r="CS114" s="5"/>
      <c r="CT114" s="5"/>
      <c r="CU114" s="5"/>
      <c r="CV114" s="5"/>
      <c r="CW114" s="5"/>
    </row>
    <row r="115" spans="1:101" ht="15" x14ac:dyDescent="0.25">
      <c r="A115" s="9"/>
      <c r="B115" s="240" t="str">
        <f>IF('Submission Template'!$AU$36=1,$AW115,"")</f>
        <v/>
      </c>
      <c r="C115" s="241" t="str">
        <f t="shared" si="30"/>
        <v/>
      </c>
      <c r="D115" s="242" t="str">
        <f>IF('Submission Template'!$AU$36=1,IF(AND('Submission Template'!T109="yes",'Submission Template'!Y109="yes",'Submission Template'!BQ109&lt;&gt;"",'Submission Template'!BR109&lt;&gt;""),IF(AND('Submission Template'!$P$15="yes",$B115&gt;1),ROUND(AVERAGE(BI$41:BI115),2),ROUND(AVERAGE(BI$40:BI115),2)),""),"")</f>
        <v/>
      </c>
      <c r="E115" s="247" t="str">
        <f>IF('Submission Template'!$AU$36=1,IF($AE115&gt;1,IF(AND('Submission Template'!T109&lt;&gt;"no",'Submission Template'!Y109&lt;&gt;"no",'Submission Template'!BQ109&lt;&gt;"",'Submission Template'!BR109&lt;&gt;""), IF(AND('Submission Template'!$P$15="yes",$B115&gt;1), STDEV(BI$41:BI115),STDEV(BI$40:BI115)),""),""),"")</f>
        <v/>
      </c>
      <c r="F115" s="242" t="str">
        <f>IF('Submission Template'!$AU$36=1,IF(AND('Submission Template'!BQ109&lt;&gt;"",'Submission Template'!BR109&lt;&gt;""),G114,""),"")</f>
        <v/>
      </c>
      <c r="G115" s="242" t="str">
        <f>IF(AND('Submission Template'!$AU$36=1,'Submission Template'!$C109&lt;&gt;""),IF(OR($AE115=1,$AE115=0),0,IF('Submission Template'!$C109="initial",$G114,IF(AND('Submission Template'!T109="yes",'Submission Template'!Y109="yes"),MAX(($F115+BI115-('Submission Template'!$P$26+0.25*$E115)),0),$G114))),"")</f>
        <v/>
      </c>
      <c r="H115" s="242" t="str">
        <f t="shared" si="44"/>
        <v/>
      </c>
      <c r="I115" s="244" t="str">
        <f t="shared" si="45"/>
        <v/>
      </c>
      <c r="J115" s="244" t="str">
        <f t="shared" si="46"/>
        <v/>
      </c>
      <c r="K115" s="245" t="str">
        <f>IF(G115&lt;&gt;"",IF($BC115=1,IF(AND(J115&lt;&gt;1,I115=1,D115&lt;='Submission Template'!$P$26),1,0),K114),"")</f>
        <v/>
      </c>
      <c r="L115" s="240" t="str">
        <f>IF('Submission Template'!$AV$36=1,$AX115,"")</f>
        <v/>
      </c>
      <c r="M115" s="241" t="str">
        <f t="shared" si="31"/>
        <v/>
      </c>
      <c r="N115" s="242" t="str">
        <f>IF('Submission Template'!$AV$36=1,IF(AND('Submission Template'!O109="yes",'Submission Template'!BO109&lt;&gt;""),IF(AND('Submission Template'!$P$15="yes",$L115&gt;1),ROUND(AVERAGE(BJ$41:BJ115),2),ROUND(AVERAGE(BJ$40:BJ115),2)),""),"")</f>
        <v/>
      </c>
      <c r="O115" s="242" t="str">
        <f>IF('Submission Template'!$AV$36=1,IF($AF115&gt;1,IF(AND('Submission Template'!O109&lt;&gt;"no",'Submission Template'!BO109&lt;&gt;""),IF(AND('Submission Template'!$P$15="yes",$L115&gt;1),STDEV(BJ$41:BJ115),STDEV(BJ$40:BJ115)),""),""),"")</f>
        <v/>
      </c>
      <c r="P115" s="242" t="str">
        <f>IF('Submission Template'!$AV$36=1,IF('Submission Template'!BO109&lt;&gt;"",Q114,""),"")</f>
        <v/>
      </c>
      <c r="Q115" s="242" t="str">
        <f>IF(AND('Submission Template'!$AV$36=1,'Submission Template'!$C109&lt;&gt;""),IF(OR($AF115=1,$AF115=0),0,IF('Submission Template'!$C109="initial",$Q114,IF('Submission Template'!O109="yes",MAX(($P115+'Submission Template'!BO109-('Submission Template'!K$26+0.25*$O115)),0),$Q114))),"")</f>
        <v/>
      </c>
      <c r="R115" s="242" t="str">
        <f t="shared" si="32"/>
        <v/>
      </c>
      <c r="S115" s="244" t="str">
        <f t="shared" si="33"/>
        <v/>
      </c>
      <c r="T115" s="244" t="str">
        <f t="shared" si="34"/>
        <v/>
      </c>
      <c r="U115" s="245" t="str">
        <f>IF(Q115&lt;&gt;"",IF($BD115=1,IF(AND(T115&lt;&gt;1,S115=1,N115&lt;='Submission Template'!K$26),1,0),U114),"")</f>
        <v/>
      </c>
      <c r="V115" s="235"/>
      <c r="W115" s="246" t="str">
        <f>IF(AND(OR('Submission Template'!BE109="yes",'Submission Template'!O109="yes"),'Submission Template'!AB109="yes"),"Test cannot be invalid AND included in CumSum",IF(OR(AND($Q115&gt;$R115,$N115&lt;&gt;""),AND($G115&gt;H115,$D115&lt;&gt;"")),"Warning:  CumSum statistic exceeds the Action Limit.",""))</f>
        <v/>
      </c>
      <c r="X115" s="233"/>
      <c r="Y115" s="233"/>
      <c r="Z115" s="233"/>
      <c r="AA115" s="234"/>
      <c r="AB115" s="9"/>
      <c r="AC115" s="5"/>
      <c r="AD115" s="5"/>
      <c r="AE115" s="164" t="str">
        <f t="shared" si="40"/>
        <v/>
      </c>
      <c r="AF115" s="208" t="str">
        <f t="shared" si="41"/>
        <v/>
      </c>
      <c r="AG115" s="164"/>
      <c r="AH115" s="208" t="str">
        <f t="shared" si="42"/>
        <v/>
      </c>
      <c r="AI115" s="165" t="str">
        <f t="shared" si="43"/>
        <v/>
      </c>
      <c r="AJ115" s="20"/>
      <c r="AK115" s="275">
        <f>IF(AND('Submission Template'!BQ109&lt;&gt;"",'Submission Template'!BR109&lt;&gt;"",'Submission Template'!P$26&lt;&gt;"",'Submission Template'!T109&lt;&gt;"",'Submission Template'!Y109&lt;&gt;"",$AQ$31="yes"),1,0)</f>
        <v>0</v>
      </c>
      <c r="AL115" s="190">
        <f>IF(AND('Submission Template'!BO109&lt;&gt;"",'Submission Template'!K$26&lt;&gt;"",'Submission Template'!O109&lt;&gt;""),1,0)</f>
        <v>0</v>
      </c>
      <c r="AM115" s="190"/>
      <c r="AN115" s="190"/>
      <c r="AO115" s="191"/>
      <c r="AP115" s="22"/>
      <c r="AQ115" s="196" t="str">
        <f t="shared" si="35"/>
        <v/>
      </c>
      <c r="AR115" s="189" t="str">
        <f t="shared" si="36"/>
        <v/>
      </c>
      <c r="AS115" s="189"/>
      <c r="AT115" s="190" t="str">
        <f t="shared" si="37"/>
        <v/>
      </c>
      <c r="AU115" s="191" t="str">
        <f t="shared" si="38"/>
        <v/>
      </c>
      <c r="AV115" s="22"/>
      <c r="AW115" s="189" t="str">
        <f>IF(AND($AQ$31="Yes",'Submission Template'!$C109&lt;&gt;""),IF(AND('Submission Template'!BQ109&lt;&gt;"",'Submission Template'!BR109&lt;&gt;""),IF(AND('Submission Template'!T109="yes",'Submission Template'!Y109="yes"),AW114+1,AW114),AW114),"")</f>
        <v/>
      </c>
      <c r="AX115" s="190" t="str">
        <f>IF('Submission Template'!$C109&lt;&gt;"",IF('Submission Template'!BO109&lt;&gt;"",IF('Submission Template'!O109="yes",AX114+1,AX114),AX114),"")</f>
        <v/>
      </c>
      <c r="AY115" s="190"/>
      <c r="AZ115" s="190" t="str">
        <f>IF('Submission Template'!$C109&lt;&gt;"",IF('Submission Template'!BQ109&lt;&gt;"",IF('Submission Template'!T109="yes",AZ114+1,AZ114),AZ114),"")</f>
        <v/>
      </c>
      <c r="BA115" s="191" t="str">
        <f>IF('Submission Template'!$C109&lt;&gt;"",IF('Submission Template'!BR109&lt;&gt;"",IF('Submission Template'!Y109="yes",BA114+1,BA114),BA114),"")</f>
        <v/>
      </c>
      <c r="BB115" s="22"/>
      <c r="BC115" s="189" t="str">
        <f>IF(AND($AQ$31="Yes",'Submission Template'!BQ109&lt;&gt;"",'Submission Template'!BR109&lt;&gt;""),IF(AND('Submission Template'!T109="yes",'Submission Template'!Y109="yes"),1,0),"")</f>
        <v/>
      </c>
      <c r="BD115" s="190" t="str">
        <f>IF('Submission Template'!BO109&lt;&gt;"",IF('Submission Template'!O109="yes",1,0),"")</f>
        <v/>
      </c>
      <c r="BE115" s="190"/>
      <c r="BF115" s="190" t="str">
        <f>IF('Submission Template'!BQ109&lt;&gt;"",IF('Submission Template'!T109="yes",1,0),"")</f>
        <v/>
      </c>
      <c r="BG115" s="191" t="str">
        <f>IF('Submission Template'!BR109&lt;&gt;"",IF('Submission Template'!Y109="yes",1,0),"")</f>
        <v/>
      </c>
      <c r="BH115" s="22"/>
      <c r="BI115" s="189" t="str">
        <f>IF(AND($AQ$31="Yes",'Submission Template'!T109="yes",'Submission Template'!Y109="yes",'Submission Template'!BQ109&lt;&gt;"",'Submission Template'!BR109&lt;&gt;""),'Submission Template'!BQ109+'Submission Template'!BR109,"")</f>
        <v/>
      </c>
      <c r="BJ115" s="190" t="str">
        <f>IF(AND('Submission Template'!O109="yes",'Submission Template'!BO109&lt;&gt;""),'Submission Template'!BO109,"")</f>
        <v/>
      </c>
      <c r="BK115" s="190"/>
      <c r="BL115" s="190" t="str">
        <f>IF(AND('Submission Template'!T109="yes",'Submission Template'!BQ109&lt;&gt;""),'Submission Template'!BQ109,"")</f>
        <v/>
      </c>
      <c r="BM115" s="191" t="str">
        <f>IF(AND('Submission Template'!Y109="yes",'Submission Template'!BR109&lt;&gt;""),'Submission Template'!BR109,"")</f>
        <v/>
      </c>
      <c r="BN115" s="22"/>
      <c r="BO115" s="22"/>
      <c r="BP115" s="22"/>
      <c r="BQ115" s="24"/>
      <c r="BR115" s="22"/>
      <c r="BS115" s="35" t="str">
        <f>IF('Submission Template'!$AU$36=1,IF(AND('Submission Template'!T109="yes",'Submission Template'!Y109="yes",$AE115&gt;1,'Submission Template'!BQ109&lt;&gt;"",'Submission Template'!BR109&lt;&gt;""),IF($D115&lt;&gt;'Submission Template'!P$29,ROUND((($AQ115*$E115)/($D115-'Submission Template'!P$29))^2+1,1),31),""),"")</f>
        <v/>
      </c>
      <c r="BT115" s="35" t="str">
        <f>IF('Submission Template'!$AV$36=1,IF(AND('Submission Template'!O109="yes",$AF115&gt;1,'Submission Template'!BO109&lt;&gt;""),IF($N115&lt;&gt;'Submission Template'!K$26,ROUND((($AR115*$O115)/($N115-'Submission Template'!K$26))^2+1,1),31),""),"")</f>
        <v/>
      </c>
      <c r="BU115" s="35"/>
      <c r="BV115" s="35"/>
      <c r="BW115" s="35"/>
      <c r="BX115" s="48">
        <f t="shared" si="39"/>
        <v>5</v>
      </c>
      <c r="BY115" s="5"/>
      <c r="BZ115" s="5"/>
      <c r="CA115" s="5"/>
      <c r="CB115" s="172">
        <f>IF(AND('Submission Template'!C109="final",'Submission Template'!AB109="yes"),1,0)</f>
        <v>0</v>
      </c>
      <c r="CC115" s="172" t="str">
        <f>IF(AND('Submission Template'!$C109="final",'Submission Template'!$T109="yes",'Submission Template'!$Y109="yes",'Submission Template'!$AB109&lt;&gt;"yes"),$D115,$CC114)</f>
        <v/>
      </c>
      <c r="CD115" s="172" t="str">
        <f>IF(AND('Submission Template'!$C109="final",'Submission Template'!$T109="yes",'Submission Template'!$Y109="yes",'Submission Template'!$AB109&lt;&gt;"yes"),$C115,$CD114)</f>
        <v/>
      </c>
      <c r="CE115" s="172" t="str">
        <f>IF(AND('Submission Template'!$C109="final",'Submission Template'!$O109="yes",'Submission Template'!$AB109&lt;&gt;"yes"),$N115,$CE114)</f>
        <v/>
      </c>
      <c r="CF115" s="172" t="str">
        <f>IF(AND('Submission Template'!$C109="final",'Submission Template'!$O109="yes",'Submission Template'!$AB109&lt;&gt;"yes"),$M115,$CF114)</f>
        <v/>
      </c>
      <c r="CG115" s="164"/>
      <c r="CH115" s="165"/>
      <c r="CI115" s="164"/>
      <c r="CJ115" s="208"/>
      <c r="CK115" s="217"/>
      <c r="CL115" s="218"/>
      <c r="CM115" s="5"/>
      <c r="CN115" s="5"/>
      <c r="CP115" s="5"/>
      <c r="CQ115" s="5"/>
      <c r="CR115" s="5"/>
      <c r="CS115" s="5"/>
      <c r="CT115" s="5"/>
      <c r="CU115" s="5"/>
      <c r="CV115" s="5"/>
      <c r="CW115" s="5"/>
    </row>
    <row r="116" spans="1:101" ht="15" x14ac:dyDescent="0.25">
      <c r="A116" s="9"/>
      <c r="B116" s="240" t="str">
        <f>IF('Submission Template'!$AU$36=1,$AW116,"")</f>
        <v/>
      </c>
      <c r="C116" s="241" t="str">
        <f t="shared" si="30"/>
        <v/>
      </c>
      <c r="D116" s="242" t="str">
        <f>IF('Submission Template'!$AU$36=1,IF(AND('Submission Template'!T110="yes",'Submission Template'!Y110="yes",'Submission Template'!BQ110&lt;&gt;"",'Submission Template'!BR110&lt;&gt;""),IF(AND('Submission Template'!$P$15="yes",$B116&gt;1),ROUND(AVERAGE(BI$41:BI116),2),ROUND(AVERAGE(BI$40:BI116),2)),""),"")</f>
        <v/>
      </c>
      <c r="E116" s="247" t="str">
        <f>IF('Submission Template'!$AU$36=1,IF($AE116&gt;1,IF(AND('Submission Template'!T110&lt;&gt;"no",'Submission Template'!Y110&lt;&gt;"no",'Submission Template'!BQ110&lt;&gt;"",'Submission Template'!BR110&lt;&gt;""), IF(AND('Submission Template'!$P$15="yes",$B116&gt;1), STDEV(BI$41:BI116),STDEV(BI$40:BI116)),""),""),"")</f>
        <v/>
      </c>
      <c r="F116" s="242" t="str">
        <f>IF('Submission Template'!$AU$36=1,IF(AND('Submission Template'!BQ110&lt;&gt;"",'Submission Template'!BR110&lt;&gt;""),G115,""),"")</f>
        <v/>
      </c>
      <c r="G116" s="242" t="str">
        <f>IF(AND('Submission Template'!$AU$36=1,'Submission Template'!$C110&lt;&gt;""),IF(OR($AE116=1,$AE116=0),0,IF('Submission Template'!$C110="initial",$G115,IF(AND('Submission Template'!T110="yes",'Submission Template'!Y110="yes"),MAX(($F116+BI116-('Submission Template'!$P$26+0.25*$E116)),0),$G115))),"")</f>
        <v/>
      </c>
      <c r="H116" s="242" t="str">
        <f t="shared" si="44"/>
        <v/>
      </c>
      <c r="I116" s="244" t="str">
        <f t="shared" si="45"/>
        <v/>
      </c>
      <c r="J116" s="244" t="str">
        <f t="shared" si="46"/>
        <v/>
      </c>
      <c r="K116" s="245" t="str">
        <f>IF(G116&lt;&gt;"",IF($BC116=1,IF(AND(J116&lt;&gt;1,I116=1,D116&lt;='Submission Template'!$P$26),1,0),K115),"")</f>
        <v/>
      </c>
      <c r="L116" s="240" t="str">
        <f>IF('Submission Template'!$AV$36=1,$AX116,"")</f>
        <v/>
      </c>
      <c r="M116" s="241" t="str">
        <f t="shared" si="31"/>
        <v/>
      </c>
      <c r="N116" s="242" t="str">
        <f>IF('Submission Template'!$AV$36=1,IF(AND('Submission Template'!O110="yes",'Submission Template'!BO110&lt;&gt;""),IF(AND('Submission Template'!$P$15="yes",$L116&gt;1),ROUND(AVERAGE(BJ$41:BJ116),2),ROUND(AVERAGE(BJ$40:BJ116),2)),""),"")</f>
        <v/>
      </c>
      <c r="O116" s="242" t="str">
        <f>IF('Submission Template'!$AV$36=1,IF($AF116&gt;1,IF(AND('Submission Template'!O110&lt;&gt;"no",'Submission Template'!BO110&lt;&gt;""),IF(AND('Submission Template'!$P$15="yes",$L116&gt;1),STDEV(BJ$41:BJ116),STDEV(BJ$40:BJ116)),""),""),"")</f>
        <v/>
      </c>
      <c r="P116" s="242" t="str">
        <f>IF('Submission Template'!$AV$36=1,IF('Submission Template'!BO110&lt;&gt;"",Q115,""),"")</f>
        <v/>
      </c>
      <c r="Q116" s="242" t="str">
        <f>IF(AND('Submission Template'!$AV$36=1,'Submission Template'!$C110&lt;&gt;""),IF(OR($AF116=1,$AF116=0),0,IF('Submission Template'!$C110="initial",$Q115,IF('Submission Template'!O110="yes",MAX(($P116+'Submission Template'!BO110-('Submission Template'!K$26+0.25*$O116)),0),$Q115))),"")</f>
        <v/>
      </c>
      <c r="R116" s="242" t="str">
        <f t="shared" si="32"/>
        <v/>
      </c>
      <c r="S116" s="244" t="str">
        <f t="shared" si="33"/>
        <v/>
      </c>
      <c r="T116" s="244" t="str">
        <f t="shared" si="34"/>
        <v/>
      </c>
      <c r="U116" s="245" t="str">
        <f>IF(Q116&lt;&gt;"",IF($BD116=1,IF(AND(T116&lt;&gt;1,S116=1,N116&lt;='Submission Template'!K$26),1,0),U115),"")</f>
        <v/>
      </c>
      <c r="V116" s="235"/>
      <c r="W116" s="246" t="str">
        <f>IF(AND(OR('Submission Template'!BE110="yes",'Submission Template'!O110="yes"),'Submission Template'!AB110="yes"),"Test cannot be invalid AND included in CumSum",IF(OR(AND($Q116&gt;$R116,$N116&lt;&gt;""),AND($G116&gt;H116,$D116&lt;&gt;"")),"Warning:  CumSum statistic exceeds the Action Limit.",""))</f>
        <v/>
      </c>
      <c r="X116" s="233"/>
      <c r="Y116" s="233"/>
      <c r="Z116" s="233"/>
      <c r="AA116" s="234"/>
      <c r="AB116" s="9"/>
      <c r="AC116" s="5"/>
      <c r="AD116" s="5"/>
      <c r="AE116" s="164" t="str">
        <f t="shared" si="40"/>
        <v/>
      </c>
      <c r="AF116" s="208" t="str">
        <f t="shared" si="41"/>
        <v/>
      </c>
      <c r="AG116" s="164"/>
      <c r="AH116" s="208" t="str">
        <f t="shared" si="42"/>
        <v/>
      </c>
      <c r="AI116" s="165" t="str">
        <f t="shared" si="43"/>
        <v/>
      </c>
      <c r="AJ116" s="20"/>
      <c r="AK116" s="275">
        <f>IF(AND('Submission Template'!BQ110&lt;&gt;"",'Submission Template'!BR110&lt;&gt;"",'Submission Template'!P$26&lt;&gt;"",'Submission Template'!T110&lt;&gt;"",'Submission Template'!Y110&lt;&gt;"",$AQ$31="yes"),1,0)</f>
        <v>0</v>
      </c>
      <c r="AL116" s="190">
        <f>IF(AND('Submission Template'!BO110&lt;&gt;"",'Submission Template'!K$26&lt;&gt;"",'Submission Template'!O110&lt;&gt;""),1,0)</f>
        <v>0</v>
      </c>
      <c r="AM116" s="190"/>
      <c r="AN116" s="190"/>
      <c r="AO116" s="191"/>
      <c r="AP116" s="22"/>
      <c r="AQ116" s="196" t="str">
        <f t="shared" si="35"/>
        <v/>
      </c>
      <c r="AR116" s="189" t="str">
        <f t="shared" si="36"/>
        <v/>
      </c>
      <c r="AS116" s="189"/>
      <c r="AT116" s="190" t="str">
        <f t="shared" si="37"/>
        <v/>
      </c>
      <c r="AU116" s="191" t="str">
        <f t="shared" si="38"/>
        <v/>
      </c>
      <c r="AV116" s="22"/>
      <c r="AW116" s="189" t="str">
        <f>IF(AND($AQ$31="Yes",'Submission Template'!$C110&lt;&gt;""),IF(AND('Submission Template'!BQ110&lt;&gt;"",'Submission Template'!BR110&lt;&gt;""),IF(AND('Submission Template'!T110="yes",'Submission Template'!Y110="yes"),AW115+1,AW115),AW115),"")</f>
        <v/>
      </c>
      <c r="AX116" s="190" t="str">
        <f>IF('Submission Template'!$C110&lt;&gt;"",IF('Submission Template'!BO110&lt;&gt;"",IF('Submission Template'!O110="yes",AX115+1,AX115),AX115),"")</f>
        <v/>
      </c>
      <c r="AY116" s="190"/>
      <c r="AZ116" s="190" t="str">
        <f>IF('Submission Template'!$C110&lt;&gt;"",IF('Submission Template'!BQ110&lt;&gt;"",IF('Submission Template'!T110="yes",AZ115+1,AZ115),AZ115),"")</f>
        <v/>
      </c>
      <c r="BA116" s="191" t="str">
        <f>IF('Submission Template'!$C110&lt;&gt;"",IF('Submission Template'!BR110&lt;&gt;"",IF('Submission Template'!Y110="yes",BA115+1,BA115),BA115),"")</f>
        <v/>
      </c>
      <c r="BB116" s="22"/>
      <c r="BC116" s="189" t="str">
        <f>IF(AND($AQ$31="Yes",'Submission Template'!BQ110&lt;&gt;"",'Submission Template'!BR110&lt;&gt;""),IF(AND('Submission Template'!T110="yes",'Submission Template'!Y110="yes"),1,0),"")</f>
        <v/>
      </c>
      <c r="BD116" s="190" t="str">
        <f>IF('Submission Template'!BO110&lt;&gt;"",IF('Submission Template'!O110="yes",1,0),"")</f>
        <v/>
      </c>
      <c r="BE116" s="190"/>
      <c r="BF116" s="190" t="str">
        <f>IF('Submission Template'!BQ110&lt;&gt;"",IF('Submission Template'!T110="yes",1,0),"")</f>
        <v/>
      </c>
      <c r="BG116" s="191" t="str">
        <f>IF('Submission Template'!BR110&lt;&gt;"",IF('Submission Template'!Y110="yes",1,0),"")</f>
        <v/>
      </c>
      <c r="BH116" s="22"/>
      <c r="BI116" s="189" t="str">
        <f>IF(AND($AQ$31="Yes",'Submission Template'!T110="yes",'Submission Template'!Y110="yes",'Submission Template'!BQ110&lt;&gt;"",'Submission Template'!BR110&lt;&gt;""),'Submission Template'!BQ110+'Submission Template'!BR110,"")</f>
        <v/>
      </c>
      <c r="BJ116" s="190" t="str">
        <f>IF(AND('Submission Template'!O110="yes",'Submission Template'!BO110&lt;&gt;""),'Submission Template'!BO110,"")</f>
        <v/>
      </c>
      <c r="BK116" s="190"/>
      <c r="BL116" s="190" t="str">
        <f>IF(AND('Submission Template'!T110="yes",'Submission Template'!BQ110&lt;&gt;""),'Submission Template'!BQ110,"")</f>
        <v/>
      </c>
      <c r="BM116" s="191" t="str">
        <f>IF(AND('Submission Template'!Y110="yes",'Submission Template'!BR110&lt;&gt;""),'Submission Template'!BR110,"")</f>
        <v/>
      </c>
      <c r="BN116" s="22"/>
      <c r="BO116" s="22"/>
      <c r="BP116" s="22"/>
      <c r="BQ116" s="24"/>
      <c r="BR116" s="22"/>
      <c r="BS116" s="35" t="str">
        <f>IF('Submission Template'!$AU$36=1,IF(AND('Submission Template'!T110="yes",'Submission Template'!Y110="yes",$AE116&gt;1,'Submission Template'!BQ110&lt;&gt;"",'Submission Template'!BR110&lt;&gt;""),IF($D116&lt;&gt;'Submission Template'!P$29,ROUND((($AQ116*$E116)/($D116-'Submission Template'!P$29))^2+1,1),31),""),"")</f>
        <v/>
      </c>
      <c r="BT116" s="35" t="str">
        <f>IF('Submission Template'!$AV$36=1,IF(AND('Submission Template'!O110="yes",$AF116&gt;1,'Submission Template'!BO110&lt;&gt;""),IF($N116&lt;&gt;'Submission Template'!K$26,ROUND((($AR116*$O116)/($N116-'Submission Template'!K$26))^2+1,1),31),""),"")</f>
        <v/>
      </c>
      <c r="BU116" s="35"/>
      <c r="BV116" s="35"/>
      <c r="BW116" s="35"/>
      <c r="BX116" s="48">
        <f t="shared" si="39"/>
        <v>5</v>
      </c>
      <c r="BY116" s="5"/>
      <c r="BZ116" s="5"/>
      <c r="CA116" s="5"/>
      <c r="CB116" s="172">
        <f>IF(AND('Submission Template'!C110="final",'Submission Template'!AB110="yes"),1,0)</f>
        <v>0</v>
      </c>
      <c r="CC116" s="172" t="str">
        <f>IF(AND('Submission Template'!$C110="final",'Submission Template'!$T110="yes",'Submission Template'!$Y110="yes",'Submission Template'!$AB110&lt;&gt;"yes"),$D116,$CC115)</f>
        <v/>
      </c>
      <c r="CD116" s="172" t="str">
        <f>IF(AND('Submission Template'!$C110="final",'Submission Template'!$T110="yes",'Submission Template'!$Y110="yes",'Submission Template'!$AB110&lt;&gt;"yes"),$C116,$CD115)</f>
        <v/>
      </c>
      <c r="CE116" s="172" t="str">
        <f>IF(AND('Submission Template'!$C110="final",'Submission Template'!$O110="yes",'Submission Template'!$AB110&lt;&gt;"yes"),$N116,$CE115)</f>
        <v/>
      </c>
      <c r="CF116" s="172" t="str">
        <f>IF(AND('Submission Template'!$C110="final",'Submission Template'!$O110="yes",'Submission Template'!$AB110&lt;&gt;"yes"),$M116,$CF115)</f>
        <v/>
      </c>
      <c r="CG116" s="164"/>
      <c r="CH116" s="165"/>
      <c r="CI116" s="164"/>
      <c r="CJ116" s="208"/>
      <c r="CK116" s="217"/>
      <c r="CL116" s="218"/>
      <c r="CM116" s="5"/>
      <c r="CN116" s="5"/>
      <c r="CP116" s="5"/>
      <c r="CQ116" s="5"/>
      <c r="CR116" s="5"/>
      <c r="CS116" s="5"/>
      <c r="CT116" s="5"/>
      <c r="CU116" s="5"/>
      <c r="CV116" s="5"/>
      <c r="CW116" s="5"/>
    </row>
    <row r="117" spans="1:101" ht="15" x14ac:dyDescent="0.25">
      <c r="A117" s="9"/>
      <c r="B117" s="240" t="str">
        <f>IF('Submission Template'!$AU$36=1,$AW117,"")</f>
        <v/>
      </c>
      <c r="C117" s="241" t="str">
        <f t="shared" si="30"/>
        <v/>
      </c>
      <c r="D117" s="242" t="str">
        <f>IF('Submission Template'!$AU$36=1,IF(AND('Submission Template'!T111="yes",'Submission Template'!Y111="yes",'Submission Template'!BQ111&lt;&gt;"",'Submission Template'!BR111&lt;&gt;""),IF(AND('Submission Template'!$P$15="yes",$B117&gt;1),ROUND(AVERAGE(BI$41:BI117),2),ROUND(AVERAGE(BI$40:BI117),2)),""),"")</f>
        <v/>
      </c>
      <c r="E117" s="247" t="str">
        <f>IF('Submission Template'!$AU$36=1,IF($AE117&gt;1,IF(AND('Submission Template'!T111&lt;&gt;"no",'Submission Template'!Y111&lt;&gt;"no",'Submission Template'!BQ111&lt;&gt;"",'Submission Template'!BR111&lt;&gt;""), IF(AND('Submission Template'!$P$15="yes",$B117&gt;1), STDEV(BI$41:BI117),STDEV(BI$40:BI117)),""),""),"")</f>
        <v/>
      </c>
      <c r="F117" s="242" t="str">
        <f>IF('Submission Template'!$AU$36=1,IF(AND('Submission Template'!BQ111&lt;&gt;"",'Submission Template'!BR111&lt;&gt;""),G116,""),"")</f>
        <v/>
      </c>
      <c r="G117" s="242" t="str">
        <f>IF(AND('Submission Template'!$AU$36=1,'Submission Template'!$C111&lt;&gt;""),IF(OR($AE117=1,$AE117=0),0,IF('Submission Template'!$C111="initial",$G116,IF(AND('Submission Template'!T111="yes",'Submission Template'!Y111="yes"),MAX(($F117+BI117-('Submission Template'!$P$26+0.25*$E117)),0),$G116))),"")</f>
        <v/>
      </c>
      <c r="H117" s="242" t="str">
        <f t="shared" si="44"/>
        <v/>
      </c>
      <c r="I117" s="244" t="str">
        <f t="shared" si="45"/>
        <v/>
      </c>
      <c r="J117" s="244" t="str">
        <f t="shared" si="46"/>
        <v/>
      </c>
      <c r="K117" s="245" t="str">
        <f>IF(G117&lt;&gt;"",IF($BC117=1,IF(AND(J117&lt;&gt;1,I117=1,D117&lt;='Submission Template'!$P$26),1,0),K116),"")</f>
        <v/>
      </c>
      <c r="L117" s="240" t="str">
        <f>IF('Submission Template'!$AV$36=1,$AX117,"")</f>
        <v/>
      </c>
      <c r="M117" s="241" t="str">
        <f t="shared" si="31"/>
        <v/>
      </c>
      <c r="N117" s="242" t="str">
        <f>IF('Submission Template'!$AV$36=1,IF(AND('Submission Template'!O111="yes",'Submission Template'!BO111&lt;&gt;""),IF(AND('Submission Template'!$P$15="yes",$L117&gt;1),ROUND(AVERAGE(BJ$41:BJ117),2),ROUND(AVERAGE(BJ$40:BJ117),2)),""),"")</f>
        <v/>
      </c>
      <c r="O117" s="242" t="str">
        <f>IF('Submission Template'!$AV$36=1,IF($AF117&gt;1,IF(AND('Submission Template'!O111&lt;&gt;"no",'Submission Template'!BO111&lt;&gt;""),IF(AND('Submission Template'!$P$15="yes",$L117&gt;1),STDEV(BJ$41:BJ117),STDEV(BJ$40:BJ117)),""),""),"")</f>
        <v/>
      </c>
      <c r="P117" s="242" t="str">
        <f>IF('Submission Template'!$AV$36=1,IF('Submission Template'!BO111&lt;&gt;"",Q116,""),"")</f>
        <v/>
      </c>
      <c r="Q117" s="242" t="str">
        <f>IF(AND('Submission Template'!$AV$36=1,'Submission Template'!$C111&lt;&gt;""),IF(OR($AF117=1,$AF117=0),0,IF('Submission Template'!$C111="initial",$Q116,IF('Submission Template'!O111="yes",MAX(($P117+'Submission Template'!BO111-('Submission Template'!K$26+0.25*$O117)),0),$Q116))),"")</f>
        <v/>
      </c>
      <c r="R117" s="242" t="str">
        <f t="shared" si="32"/>
        <v/>
      </c>
      <c r="S117" s="244" t="str">
        <f t="shared" si="33"/>
        <v/>
      </c>
      <c r="T117" s="244" t="str">
        <f t="shared" si="34"/>
        <v/>
      </c>
      <c r="U117" s="245" t="str">
        <f>IF(Q117&lt;&gt;"",IF($BD117=1,IF(AND(T117&lt;&gt;1,S117=1,N117&lt;='Submission Template'!K$26),1,0),U116),"")</f>
        <v/>
      </c>
      <c r="V117" s="235"/>
      <c r="W117" s="246" t="str">
        <f>IF(AND(OR('Submission Template'!BE111="yes",'Submission Template'!O111="yes"),'Submission Template'!AB111="yes"),"Test cannot be invalid AND included in CumSum",IF(OR(AND($Q117&gt;$R117,$N117&lt;&gt;""),AND($G117&gt;H117,$D117&lt;&gt;"")),"Warning:  CumSum statistic exceeds the Action Limit.",""))</f>
        <v/>
      </c>
      <c r="X117" s="233"/>
      <c r="Y117" s="233"/>
      <c r="Z117" s="233"/>
      <c r="AA117" s="234"/>
      <c r="AB117" s="9"/>
      <c r="AC117" s="5"/>
      <c r="AD117" s="5"/>
      <c r="AE117" s="164" t="str">
        <f t="shared" si="40"/>
        <v/>
      </c>
      <c r="AF117" s="208" t="str">
        <f t="shared" si="41"/>
        <v/>
      </c>
      <c r="AG117" s="164"/>
      <c r="AH117" s="208" t="str">
        <f t="shared" si="42"/>
        <v/>
      </c>
      <c r="AI117" s="165" t="str">
        <f t="shared" si="43"/>
        <v/>
      </c>
      <c r="AJ117" s="20"/>
      <c r="AK117" s="275">
        <f>IF(AND('Submission Template'!BQ111&lt;&gt;"",'Submission Template'!BR111&lt;&gt;"",'Submission Template'!P$26&lt;&gt;"",'Submission Template'!T111&lt;&gt;"",'Submission Template'!Y111&lt;&gt;"",$AQ$31="yes"),1,0)</f>
        <v>0</v>
      </c>
      <c r="AL117" s="190">
        <f>IF(AND('Submission Template'!BO111&lt;&gt;"",'Submission Template'!K$26&lt;&gt;"",'Submission Template'!O111&lt;&gt;""),1,0)</f>
        <v>0</v>
      </c>
      <c r="AM117" s="190"/>
      <c r="AN117" s="190"/>
      <c r="AO117" s="191"/>
      <c r="AP117" s="22"/>
      <c r="AQ117" s="196" t="str">
        <f t="shared" si="35"/>
        <v/>
      </c>
      <c r="AR117" s="189" t="str">
        <f t="shared" si="36"/>
        <v/>
      </c>
      <c r="AS117" s="189"/>
      <c r="AT117" s="190" t="str">
        <f t="shared" si="37"/>
        <v/>
      </c>
      <c r="AU117" s="191" t="str">
        <f t="shared" si="38"/>
        <v/>
      </c>
      <c r="AV117" s="22"/>
      <c r="AW117" s="189" t="str">
        <f>IF(AND($AQ$31="Yes",'Submission Template'!$C111&lt;&gt;""),IF(AND('Submission Template'!BQ111&lt;&gt;"",'Submission Template'!BR111&lt;&gt;""),IF(AND('Submission Template'!T111="yes",'Submission Template'!Y111="yes"),AW116+1,AW116),AW116),"")</f>
        <v/>
      </c>
      <c r="AX117" s="190" t="str">
        <f>IF('Submission Template'!$C111&lt;&gt;"",IF('Submission Template'!BO111&lt;&gt;"",IF('Submission Template'!O111="yes",AX116+1,AX116),AX116),"")</f>
        <v/>
      </c>
      <c r="AY117" s="190"/>
      <c r="AZ117" s="190" t="str">
        <f>IF('Submission Template'!$C111&lt;&gt;"",IF('Submission Template'!BQ111&lt;&gt;"",IF('Submission Template'!T111="yes",AZ116+1,AZ116),AZ116),"")</f>
        <v/>
      </c>
      <c r="BA117" s="191" t="str">
        <f>IF('Submission Template'!$C111&lt;&gt;"",IF('Submission Template'!BR111&lt;&gt;"",IF('Submission Template'!Y111="yes",BA116+1,BA116),BA116),"")</f>
        <v/>
      </c>
      <c r="BB117" s="22"/>
      <c r="BC117" s="189" t="str">
        <f>IF(AND($AQ$31="Yes",'Submission Template'!BQ111&lt;&gt;"",'Submission Template'!BR111&lt;&gt;""),IF(AND('Submission Template'!T111="yes",'Submission Template'!Y111="yes"),1,0),"")</f>
        <v/>
      </c>
      <c r="BD117" s="190" t="str">
        <f>IF('Submission Template'!BO111&lt;&gt;"",IF('Submission Template'!O111="yes",1,0),"")</f>
        <v/>
      </c>
      <c r="BE117" s="190"/>
      <c r="BF117" s="190" t="str">
        <f>IF('Submission Template'!BQ111&lt;&gt;"",IF('Submission Template'!T111="yes",1,0),"")</f>
        <v/>
      </c>
      <c r="BG117" s="191" t="str">
        <f>IF('Submission Template'!BR111&lt;&gt;"",IF('Submission Template'!Y111="yes",1,0),"")</f>
        <v/>
      </c>
      <c r="BH117" s="22"/>
      <c r="BI117" s="189" t="str">
        <f>IF(AND($AQ$31="Yes",'Submission Template'!T111="yes",'Submission Template'!Y111="yes",'Submission Template'!BQ111&lt;&gt;"",'Submission Template'!BR111&lt;&gt;""),'Submission Template'!BQ111+'Submission Template'!BR111,"")</f>
        <v/>
      </c>
      <c r="BJ117" s="190" t="str">
        <f>IF(AND('Submission Template'!O111="yes",'Submission Template'!BO111&lt;&gt;""),'Submission Template'!BO111,"")</f>
        <v/>
      </c>
      <c r="BK117" s="190"/>
      <c r="BL117" s="190" t="str">
        <f>IF(AND('Submission Template'!T111="yes",'Submission Template'!BQ111&lt;&gt;""),'Submission Template'!BQ111,"")</f>
        <v/>
      </c>
      <c r="BM117" s="191" t="str">
        <f>IF(AND('Submission Template'!Y111="yes",'Submission Template'!BR111&lt;&gt;""),'Submission Template'!BR111,"")</f>
        <v/>
      </c>
      <c r="BN117" s="22"/>
      <c r="BO117" s="22"/>
      <c r="BP117" s="22"/>
      <c r="BQ117" s="24"/>
      <c r="BR117" s="22"/>
      <c r="BS117" s="35" t="str">
        <f>IF('Submission Template'!$AU$36=1,IF(AND('Submission Template'!T111="yes",'Submission Template'!Y111="yes",$AE117&gt;1,'Submission Template'!BQ111&lt;&gt;"",'Submission Template'!BR111&lt;&gt;""),IF($D117&lt;&gt;'Submission Template'!P$29,ROUND((($AQ117*$E117)/($D117-'Submission Template'!P$29))^2+1,1),31),""),"")</f>
        <v/>
      </c>
      <c r="BT117" s="35" t="str">
        <f>IF('Submission Template'!$AV$36=1,IF(AND('Submission Template'!O111="yes",$AF117&gt;1,'Submission Template'!BO111&lt;&gt;""),IF($N117&lt;&gt;'Submission Template'!K$26,ROUND((($AR117*$O117)/($N117-'Submission Template'!K$26))^2+1,1),31),""),"")</f>
        <v/>
      </c>
      <c r="BU117" s="35"/>
      <c r="BV117" s="35"/>
      <c r="BW117" s="35"/>
      <c r="BX117" s="48">
        <f t="shared" si="39"/>
        <v>5</v>
      </c>
      <c r="BY117" s="5"/>
      <c r="BZ117" s="5"/>
      <c r="CA117" s="5"/>
      <c r="CB117" s="172">
        <f>IF(AND('Submission Template'!C111="final",'Submission Template'!AB111="yes"),1,0)</f>
        <v>0</v>
      </c>
      <c r="CC117" s="172" t="str">
        <f>IF(AND('Submission Template'!$C111="final",'Submission Template'!$T111="yes",'Submission Template'!$Y111="yes",'Submission Template'!$AB111&lt;&gt;"yes"),$D117,$CC116)</f>
        <v/>
      </c>
      <c r="CD117" s="172" t="str">
        <f>IF(AND('Submission Template'!$C111="final",'Submission Template'!$T111="yes",'Submission Template'!$Y111="yes",'Submission Template'!$AB111&lt;&gt;"yes"),$C117,$CD116)</f>
        <v/>
      </c>
      <c r="CE117" s="172" t="str">
        <f>IF(AND('Submission Template'!$C111="final",'Submission Template'!$O111="yes",'Submission Template'!$AB111&lt;&gt;"yes"),$N117,$CE116)</f>
        <v/>
      </c>
      <c r="CF117" s="172" t="str">
        <f>IF(AND('Submission Template'!$C111="final",'Submission Template'!$O111="yes",'Submission Template'!$AB111&lt;&gt;"yes"),$M117,$CF116)</f>
        <v/>
      </c>
      <c r="CG117" s="164"/>
      <c r="CH117" s="165"/>
      <c r="CI117" s="164"/>
      <c r="CJ117" s="208"/>
      <c r="CK117" s="217"/>
      <c r="CL117" s="218"/>
      <c r="CM117" s="5"/>
      <c r="CN117" s="5"/>
      <c r="CP117" s="5"/>
      <c r="CQ117" s="5"/>
      <c r="CR117" s="5"/>
      <c r="CS117" s="5"/>
      <c r="CT117" s="5"/>
      <c r="CU117" s="5"/>
      <c r="CV117" s="5"/>
      <c r="CW117" s="5"/>
    </row>
    <row r="118" spans="1:101" ht="15" x14ac:dyDescent="0.25">
      <c r="A118" s="9"/>
      <c r="B118" s="240" t="str">
        <f>IF('Submission Template'!$AU$36=1,$AW118,"")</f>
        <v/>
      </c>
      <c r="C118" s="241" t="str">
        <f t="shared" si="30"/>
        <v/>
      </c>
      <c r="D118" s="242" t="str">
        <f>IF('Submission Template'!$AU$36=1,IF(AND('Submission Template'!T112="yes",'Submission Template'!Y112="yes",'Submission Template'!BQ112&lt;&gt;"",'Submission Template'!BR112&lt;&gt;""),IF(AND('Submission Template'!$P$15="yes",$B118&gt;1),ROUND(AVERAGE(BI$41:BI118),2),ROUND(AVERAGE(BI$40:BI118),2)),""),"")</f>
        <v/>
      </c>
      <c r="E118" s="247" t="str">
        <f>IF('Submission Template'!$AU$36=1,IF($AE118&gt;1,IF(AND('Submission Template'!T112&lt;&gt;"no",'Submission Template'!Y112&lt;&gt;"no",'Submission Template'!BQ112&lt;&gt;"",'Submission Template'!BR112&lt;&gt;""), IF(AND('Submission Template'!$P$15="yes",$B118&gt;1), STDEV(BI$41:BI118),STDEV(BI$40:BI118)),""),""),"")</f>
        <v/>
      </c>
      <c r="F118" s="242" t="str">
        <f>IF('Submission Template'!$AU$36=1,IF(AND('Submission Template'!BQ112&lt;&gt;"",'Submission Template'!BR112&lt;&gt;""),G117,""),"")</f>
        <v/>
      </c>
      <c r="G118" s="242" t="str">
        <f>IF(AND('Submission Template'!$AU$36=1,'Submission Template'!$C112&lt;&gt;""),IF(OR($AE118=1,$AE118=0),0,IF('Submission Template'!$C112="initial",$G117,IF(AND('Submission Template'!T112="yes",'Submission Template'!Y112="yes"),MAX(($F118+BI118-('Submission Template'!$P$26+0.25*$E118)),0),$G117))),"")</f>
        <v/>
      </c>
      <c r="H118" s="242" t="str">
        <f t="shared" si="44"/>
        <v/>
      </c>
      <c r="I118" s="244" t="str">
        <f t="shared" si="45"/>
        <v/>
      </c>
      <c r="J118" s="244" t="str">
        <f t="shared" si="46"/>
        <v/>
      </c>
      <c r="K118" s="245" t="str">
        <f>IF(G118&lt;&gt;"",IF($BC118=1,IF(AND(J118&lt;&gt;1,I118=1,D118&lt;='Submission Template'!$P$26),1,0),K117),"")</f>
        <v/>
      </c>
      <c r="L118" s="240" t="str">
        <f>IF('Submission Template'!$AV$36=1,$AX118,"")</f>
        <v/>
      </c>
      <c r="M118" s="241" t="str">
        <f t="shared" si="31"/>
        <v/>
      </c>
      <c r="N118" s="242" t="str">
        <f>IF('Submission Template'!$AV$36=1,IF(AND('Submission Template'!O112="yes",'Submission Template'!BO112&lt;&gt;""),IF(AND('Submission Template'!$P$15="yes",$L118&gt;1),ROUND(AVERAGE(BJ$41:BJ118),2),ROUND(AVERAGE(BJ$40:BJ118),2)),""),"")</f>
        <v/>
      </c>
      <c r="O118" s="242" t="str">
        <f>IF('Submission Template'!$AV$36=1,IF($AF118&gt;1,IF(AND('Submission Template'!O112&lt;&gt;"no",'Submission Template'!BO112&lt;&gt;""),IF(AND('Submission Template'!$P$15="yes",$L118&gt;1),STDEV(BJ$41:BJ118),STDEV(BJ$40:BJ118)),""),""),"")</f>
        <v/>
      </c>
      <c r="P118" s="242" t="str">
        <f>IF('Submission Template'!$AV$36=1,IF('Submission Template'!BO112&lt;&gt;"",Q117,""),"")</f>
        <v/>
      </c>
      <c r="Q118" s="242" t="str">
        <f>IF(AND('Submission Template'!$AV$36=1,'Submission Template'!$C112&lt;&gt;""),IF(OR($AF118=1,$AF118=0),0,IF('Submission Template'!$C112="initial",$Q117,IF('Submission Template'!O112="yes",MAX(($P118+'Submission Template'!BO112-('Submission Template'!K$26+0.25*$O118)),0),$Q117))),"")</f>
        <v/>
      </c>
      <c r="R118" s="242" t="str">
        <f t="shared" si="32"/>
        <v/>
      </c>
      <c r="S118" s="244" t="str">
        <f t="shared" si="33"/>
        <v/>
      </c>
      <c r="T118" s="244" t="str">
        <f t="shared" si="34"/>
        <v/>
      </c>
      <c r="U118" s="245" t="str">
        <f>IF(Q118&lt;&gt;"",IF($BD118=1,IF(AND(T118&lt;&gt;1,S118=1,N118&lt;='Submission Template'!K$26),1,0),U117),"")</f>
        <v/>
      </c>
      <c r="V118" s="235"/>
      <c r="W118" s="246" t="str">
        <f>IF(AND(OR('Submission Template'!BE112="yes",'Submission Template'!O112="yes"),'Submission Template'!AB112="yes"),"Test cannot be invalid AND included in CumSum",IF(OR(AND($Q118&gt;$R118,$N118&lt;&gt;""),AND($G118&gt;H118,$D118&lt;&gt;"")),"Warning:  CumSum statistic exceeds the Action Limit.",""))</f>
        <v/>
      </c>
      <c r="X118" s="233"/>
      <c r="Y118" s="233"/>
      <c r="Z118" s="233"/>
      <c r="AA118" s="234"/>
      <c r="AB118" s="9"/>
      <c r="AC118" s="5"/>
      <c r="AD118" s="5"/>
      <c r="AE118" s="164" t="str">
        <f t="shared" si="40"/>
        <v/>
      </c>
      <c r="AF118" s="208" t="str">
        <f t="shared" si="41"/>
        <v/>
      </c>
      <c r="AG118" s="164"/>
      <c r="AH118" s="208" t="str">
        <f t="shared" si="42"/>
        <v/>
      </c>
      <c r="AI118" s="165" t="str">
        <f t="shared" si="43"/>
        <v/>
      </c>
      <c r="AJ118" s="20"/>
      <c r="AK118" s="275">
        <f>IF(AND('Submission Template'!BQ112&lt;&gt;"",'Submission Template'!BR112&lt;&gt;"",'Submission Template'!P$26&lt;&gt;"",'Submission Template'!T112&lt;&gt;"",'Submission Template'!Y112&lt;&gt;"",$AQ$31="yes"),1,0)</f>
        <v>0</v>
      </c>
      <c r="AL118" s="190">
        <f>IF(AND('Submission Template'!BO112&lt;&gt;"",'Submission Template'!K$26&lt;&gt;"",'Submission Template'!O112&lt;&gt;""),1,0)</f>
        <v>0</v>
      </c>
      <c r="AM118" s="190"/>
      <c r="AN118" s="190"/>
      <c r="AO118" s="191"/>
      <c r="AP118" s="22"/>
      <c r="AQ118" s="196" t="str">
        <f t="shared" si="35"/>
        <v/>
      </c>
      <c r="AR118" s="189" t="str">
        <f t="shared" si="36"/>
        <v/>
      </c>
      <c r="AS118" s="189"/>
      <c r="AT118" s="190" t="str">
        <f t="shared" si="37"/>
        <v/>
      </c>
      <c r="AU118" s="191" t="str">
        <f t="shared" si="38"/>
        <v/>
      </c>
      <c r="AV118" s="22"/>
      <c r="AW118" s="189" t="str">
        <f>IF(AND($AQ$31="Yes",'Submission Template'!$C112&lt;&gt;""),IF(AND('Submission Template'!BQ112&lt;&gt;"",'Submission Template'!BR112&lt;&gt;""),IF(AND('Submission Template'!T112="yes",'Submission Template'!Y112="yes"),AW117+1,AW117),AW117),"")</f>
        <v/>
      </c>
      <c r="AX118" s="190" t="str">
        <f>IF('Submission Template'!$C112&lt;&gt;"",IF('Submission Template'!BO112&lt;&gt;"",IF('Submission Template'!O112="yes",AX117+1,AX117),AX117),"")</f>
        <v/>
      </c>
      <c r="AY118" s="190"/>
      <c r="AZ118" s="190" t="str">
        <f>IF('Submission Template'!$C112&lt;&gt;"",IF('Submission Template'!BQ112&lt;&gt;"",IF('Submission Template'!T112="yes",AZ117+1,AZ117),AZ117),"")</f>
        <v/>
      </c>
      <c r="BA118" s="191" t="str">
        <f>IF('Submission Template'!$C112&lt;&gt;"",IF('Submission Template'!BR112&lt;&gt;"",IF('Submission Template'!Y112="yes",BA117+1,BA117),BA117),"")</f>
        <v/>
      </c>
      <c r="BB118" s="22"/>
      <c r="BC118" s="189" t="str">
        <f>IF(AND($AQ$31="Yes",'Submission Template'!BQ112&lt;&gt;"",'Submission Template'!BR112&lt;&gt;""),IF(AND('Submission Template'!T112="yes",'Submission Template'!Y112="yes"),1,0),"")</f>
        <v/>
      </c>
      <c r="BD118" s="190" t="str">
        <f>IF('Submission Template'!BO112&lt;&gt;"",IF('Submission Template'!O112="yes",1,0),"")</f>
        <v/>
      </c>
      <c r="BE118" s="190"/>
      <c r="BF118" s="190" t="str">
        <f>IF('Submission Template'!BQ112&lt;&gt;"",IF('Submission Template'!T112="yes",1,0),"")</f>
        <v/>
      </c>
      <c r="BG118" s="191" t="str">
        <f>IF('Submission Template'!BR112&lt;&gt;"",IF('Submission Template'!Y112="yes",1,0),"")</f>
        <v/>
      </c>
      <c r="BH118" s="22"/>
      <c r="BI118" s="189" t="str">
        <f>IF(AND($AQ$31="Yes",'Submission Template'!T112="yes",'Submission Template'!Y112="yes",'Submission Template'!BQ112&lt;&gt;"",'Submission Template'!BR112&lt;&gt;""),'Submission Template'!BQ112+'Submission Template'!BR112,"")</f>
        <v/>
      </c>
      <c r="BJ118" s="190" t="str">
        <f>IF(AND('Submission Template'!O112="yes",'Submission Template'!BO112&lt;&gt;""),'Submission Template'!BO112,"")</f>
        <v/>
      </c>
      <c r="BK118" s="190"/>
      <c r="BL118" s="190" t="str">
        <f>IF(AND('Submission Template'!T112="yes",'Submission Template'!BQ112&lt;&gt;""),'Submission Template'!BQ112,"")</f>
        <v/>
      </c>
      <c r="BM118" s="191" t="str">
        <f>IF(AND('Submission Template'!Y112="yes",'Submission Template'!BR112&lt;&gt;""),'Submission Template'!BR112,"")</f>
        <v/>
      </c>
      <c r="BN118" s="22"/>
      <c r="BO118" s="22"/>
      <c r="BP118" s="22"/>
      <c r="BQ118" s="24"/>
      <c r="BR118" s="22"/>
      <c r="BS118" s="35" t="str">
        <f>IF('Submission Template'!$AU$36=1,IF(AND('Submission Template'!T112="yes",'Submission Template'!Y112="yes",$AE118&gt;1,'Submission Template'!BQ112&lt;&gt;"",'Submission Template'!BR112&lt;&gt;""),IF($D118&lt;&gt;'Submission Template'!P$29,ROUND((($AQ118*$E118)/($D118-'Submission Template'!P$29))^2+1,1),31),""),"")</f>
        <v/>
      </c>
      <c r="BT118" s="35" t="str">
        <f>IF('Submission Template'!$AV$36=1,IF(AND('Submission Template'!O112="yes",$AF118&gt;1,'Submission Template'!BO112&lt;&gt;""),IF($N118&lt;&gt;'Submission Template'!K$26,ROUND((($AR118*$O118)/($N118-'Submission Template'!K$26))^2+1,1),31),""),"")</f>
        <v/>
      </c>
      <c r="BU118" s="35"/>
      <c r="BV118" s="35"/>
      <c r="BW118" s="35"/>
      <c r="BX118" s="48">
        <f t="shared" si="39"/>
        <v>5</v>
      </c>
      <c r="BY118" s="5"/>
      <c r="BZ118" s="5"/>
      <c r="CA118" s="5"/>
      <c r="CB118" s="172">
        <f>IF(AND('Submission Template'!C112="final",'Submission Template'!AB112="yes"),1,0)</f>
        <v>0</v>
      </c>
      <c r="CC118" s="172" t="str">
        <f>IF(AND('Submission Template'!$C112="final",'Submission Template'!$T112="yes",'Submission Template'!$Y112="yes",'Submission Template'!$AB112&lt;&gt;"yes"),$D118,$CC117)</f>
        <v/>
      </c>
      <c r="CD118" s="172" t="str">
        <f>IF(AND('Submission Template'!$C112="final",'Submission Template'!$T112="yes",'Submission Template'!$Y112="yes",'Submission Template'!$AB112&lt;&gt;"yes"),$C118,$CD117)</f>
        <v/>
      </c>
      <c r="CE118" s="172" t="str">
        <f>IF(AND('Submission Template'!$C112="final",'Submission Template'!$O112="yes",'Submission Template'!$AB112&lt;&gt;"yes"),$N118,$CE117)</f>
        <v/>
      </c>
      <c r="CF118" s="172" t="str">
        <f>IF(AND('Submission Template'!$C112="final",'Submission Template'!$O112="yes",'Submission Template'!$AB112&lt;&gt;"yes"),$M118,$CF117)</f>
        <v/>
      </c>
      <c r="CG118" s="164"/>
      <c r="CH118" s="165"/>
      <c r="CI118" s="164"/>
      <c r="CJ118" s="208"/>
      <c r="CK118" s="217"/>
      <c r="CL118" s="218"/>
      <c r="CM118" s="5"/>
      <c r="CN118" s="5"/>
      <c r="CP118" s="5"/>
      <c r="CQ118" s="5"/>
      <c r="CR118" s="5"/>
      <c r="CS118" s="5"/>
      <c r="CT118" s="5"/>
      <c r="CU118" s="5"/>
      <c r="CV118" s="5"/>
      <c r="CW118" s="5"/>
    </row>
    <row r="119" spans="1:101" ht="15" x14ac:dyDescent="0.25">
      <c r="A119" s="9"/>
      <c r="B119" s="240" t="str">
        <f>IF('Submission Template'!$AU$36=1,$AW119,"")</f>
        <v/>
      </c>
      <c r="C119" s="241" t="str">
        <f t="shared" si="30"/>
        <v/>
      </c>
      <c r="D119" s="242" t="str">
        <f>IF('Submission Template'!$AU$36=1,IF(AND('Submission Template'!T113="yes",'Submission Template'!Y113="yes",'Submission Template'!BQ113&lt;&gt;"",'Submission Template'!BR113&lt;&gt;""),IF(AND('Submission Template'!$P$15="yes",$B119&gt;1),ROUND(AVERAGE(BI$41:BI119),2),ROUND(AVERAGE(BI$40:BI119),2)),""),"")</f>
        <v/>
      </c>
      <c r="E119" s="247" t="str">
        <f>IF('Submission Template'!$AU$36=1,IF($AE119&gt;1,IF(AND('Submission Template'!T113&lt;&gt;"no",'Submission Template'!Y113&lt;&gt;"no",'Submission Template'!BQ113&lt;&gt;"",'Submission Template'!BR113&lt;&gt;""), IF(AND('Submission Template'!$P$15="yes",$B119&gt;1), STDEV(BI$41:BI119),STDEV(BI$40:BI119)),""),""),"")</f>
        <v/>
      </c>
      <c r="F119" s="242" t="str">
        <f>IF('Submission Template'!$AU$36=1,IF(AND('Submission Template'!BQ113&lt;&gt;"",'Submission Template'!BR113&lt;&gt;""),G118,""),"")</f>
        <v/>
      </c>
      <c r="G119" s="242" t="str">
        <f>IF(AND('Submission Template'!$AU$36=1,'Submission Template'!$C113&lt;&gt;""),IF(OR($AE119=1,$AE119=0),0,IF('Submission Template'!$C113="initial",$G118,IF(AND('Submission Template'!T113="yes",'Submission Template'!Y113="yes"),MAX(($F119+BI119-('Submission Template'!$P$26+0.25*$E119)),0),$G118))),"")</f>
        <v/>
      </c>
      <c r="H119" s="242" t="str">
        <f t="shared" si="44"/>
        <v/>
      </c>
      <c r="I119" s="244" t="str">
        <f t="shared" si="45"/>
        <v/>
      </c>
      <c r="J119" s="244" t="str">
        <f t="shared" si="46"/>
        <v/>
      </c>
      <c r="K119" s="245" t="str">
        <f>IF(G119&lt;&gt;"",IF($BC119=1,IF(AND(J119&lt;&gt;1,I119=1,D119&lt;='Submission Template'!$P$26),1,0),K118),"")</f>
        <v/>
      </c>
      <c r="L119" s="240" t="str">
        <f>IF('Submission Template'!$AV$36=1,$AX119,"")</f>
        <v/>
      </c>
      <c r="M119" s="241" t="str">
        <f t="shared" si="31"/>
        <v/>
      </c>
      <c r="N119" s="242" t="str">
        <f>IF('Submission Template'!$AV$36=1,IF(AND('Submission Template'!O113="yes",'Submission Template'!BO113&lt;&gt;""),IF(AND('Submission Template'!$P$15="yes",$L119&gt;1),ROUND(AVERAGE(BJ$41:BJ119),2),ROUND(AVERAGE(BJ$40:BJ119),2)),""),"")</f>
        <v/>
      </c>
      <c r="O119" s="242" t="str">
        <f>IF('Submission Template'!$AV$36=1,IF($AF119&gt;1,IF(AND('Submission Template'!O113&lt;&gt;"no",'Submission Template'!BO113&lt;&gt;""),IF(AND('Submission Template'!$P$15="yes",$L119&gt;1),STDEV(BJ$41:BJ119),STDEV(BJ$40:BJ119)),""),""),"")</f>
        <v/>
      </c>
      <c r="P119" s="242" t="str">
        <f>IF('Submission Template'!$AV$36=1,IF('Submission Template'!BO113&lt;&gt;"",Q118,""),"")</f>
        <v/>
      </c>
      <c r="Q119" s="242" t="str">
        <f>IF(AND('Submission Template'!$AV$36=1,'Submission Template'!$C113&lt;&gt;""),IF(OR($AF119=1,$AF119=0),0,IF('Submission Template'!$C113="initial",$Q118,IF('Submission Template'!O113="yes",MAX(($P119+'Submission Template'!BO113-('Submission Template'!K$26+0.25*$O119)),0),$Q118))),"")</f>
        <v/>
      </c>
      <c r="R119" s="242" t="str">
        <f t="shared" si="32"/>
        <v/>
      </c>
      <c r="S119" s="244" t="str">
        <f t="shared" si="33"/>
        <v/>
      </c>
      <c r="T119" s="244" t="str">
        <f t="shared" si="34"/>
        <v/>
      </c>
      <c r="U119" s="245" t="str">
        <f>IF(Q119&lt;&gt;"",IF($BD119=1,IF(AND(T119&lt;&gt;1,S119=1,N119&lt;='Submission Template'!K$26),1,0),U118),"")</f>
        <v/>
      </c>
      <c r="V119" s="235"/>
      <c r="W119" s="246" t="str">
        <f>IF(AND(OR('Submission Template'!BE113="yes",'Submission Template'!O113="yes"),'Submission Template'!AB113="yes"),"Test cannot be invalid AND included in CumSum",IF(OR(AND($Q119&gt;$R119,$N119&lt;&gt;""),AND($G119&gt;H119,$D119&lt;&gt;"")),"Warning:  CumSum statistic exceeds the Action Limit.",""))</f>
        <v/>
      </c>
      <c r="X119" s="233"/>
      <c r="Y119" s="233"/>
      <c r="Z119" s="233"/>
      <c r="AA119" s="234"/>
      <c r="AB119" s="9"/>
      <c r="AC119" s="5"/>
      <c r="AD119" s="5"/>
      <c r="AE119" s="164" t="str">
        <f t="shared" si="40"/>
        <v/>
      </c>
      <c r="AF119" s="208" t="str">
        <f t="shared" si="41"/>
        <v/>
      </c>
      <c r="AG119" s="164"/>
      <c r="AH119" s="208" t="str">
        <f t="shared" si="42"/>
        <v/>
      </c>
      <c r="AI119" s="165" t="str">
        <f t="shared" si="43"/>
        <v/>
      </c>
      <c r="AJ119" s="20"/>
      <c r="AK119" s="275">
        <f>IF(AND('Submission Template'!BQ113&lt;&gt;"",'Submission Template'!BR113&lt;&gt;"",'Submission Template'!P$26&lt;&gt;"",'Submission Template'!T113&lt;&gt;"",'Submission Template'!Y113&lt;&gt;"",$AQ$31="yes"),1,0)</f>
        <v>0</v>
      </c>
      <c r="AL119" s="190">
        <f>IF(AND('Submission Template'!BO113&lt;&gt;"",'Submission Template'!K$26&lt;&gt;"",'Submission Template'!O113&lt;&gt;""),1,0)</f>
        <v>0</v>
      </c>
      <c r="AM119" s="190"/>
      <c r="AN119" s="190"/>
      <c r="AO119" s="191"/>
      <c r="AP119" s="22"/>
      <c r="AQ119" s="196" t="str">
        <f t="shared" si="35"/>
        <v/>
      </c>
      <c r="AR119" s="189" t="str">
        <f t="shared" si="36"/>
        <v/>
      </c>
      <c r="AS119" s="189"/>
      <c r="AT119" s="190" t="str">
        <f t="shared" si="37"/>
        <v/>
      </c>
      <c r="AU119" s="191" t="str">
        <f t="shared" si="38"/>
        <v/>
      </c>
      <c r="AV119" s="22"/>
      <c r="AW119" s="189" t="str">
        <f>IF(AND($AQ$31="Yes",'Submission Template'!$C113&lt;&gt;""),IF(AND('Submission Template'!BQ113&lt;&gt;"",'Submission Template'!BR113&lt;&gt;""),IF(AND('Submission Template'!T113="yes",'Submission Template'!Y113="yes"),AW118+1,AW118),AW118),"")</f>
        <v/>
      </c>
      <c r="AX119" s="190" t="str">
        <f>IF('Submission Template'!$C113&lt;&gt;"",IF('Submission Template'!BO113&lt;&gt;"",IF('Submission Template'!O113="yes",AX118+1,AX118),AX118),"")</f>
        <v/>
      </c>
      <c r="AY119" s="190"/>
      <c r="AZ119" s="190" t="str">
        <f>IF('Submission Template'!$C113&lt;&gt;"",IF('Submission Template'!BQ113&lt;&gt;"",IF('Submission Template'!T113="yes",AZ118+1,AZ118),AZ118),"")</f>
        <v/>
      </c>
      <c r="BA119" s="191" t="str">
        <f>IF('Submission Template'!$C113&lt;&gt;"",IF('Submission Template'!BR113&lt;&gt;"",IF('Submission Template'!Y113="yes",BA118+1,BA118),BA118),"")</f>
        <v/>
      </c>
      <c r="BB119" s="22"/>
      <c r="BC119" s="189" t="str">
        <f>IF(AND($AQ$31="Yes",'Submission Template'!BQ113&lt;&gt;"",'Submission Template'!BR113&lt;&gt;""),IF(AND('Submission Template'!T113="yes",'Submission Template'!Y113="yes"),1,0),"")</f>
        <v/>
      </c>
      <c r="BD119" s="190" t="str">
        <f>IF('Submission Template'!BO113&lt;&gt;"",IF('Submission Template'!O113="yes",1,0),"")</f>
        <v/>
      </c>
      <c r="BE119" s="190"/>
      <c r="BF119" s="190" t="str">
        <f>IF('Submission Template'!BQ113&lt;&gt;"",IF('Submission Template'!T113="yes",1,0),"")</f>
        <v/>
      </c>
      <c r="BG119" s="191" t="str">
        <f>IF('Submission Template'!BR113&lt;&gt;"",IF('Submission Template'!Y113="yes",1,0),"")</f>
        <v/>
      </c>
      <c r="BH119" s="22"/>
      <c r="BI119" s="189" t="str">
        <f>IF(AND($AQ$31="Yes",'Submission Template'!T113="yes",'Submission Template'!Y113="yes",'Submission Template'!BQ113&lt;&gt;"",'Submission Template'!BR113&lt;&gt;""),'Submission Template'!BQ113+'Submission Template'!BR113,"")</f>
        <v/>
      </c>
      <c r="BJ119" s="190" t="str">
        <f>IF(AND('Submission Template'!O113="yes",'Submission Template'!BO113&lt;&gt;""),'Submission Template'!BO113,"")</f>
        <v/>
      </c>
      <c r="BK119" s="190"/>
      <c r="BL119" s="190" t="str">
        <f>IF(AND('Submission Template'!T113="yes",'Submission Template'!BQ113&lt;&gt;""),'Submission Template'!BQ113,"")</f>
        <v/>
      </c>
      <c r="BM119" s="191" t="str">
        <f>IF(AND('Submission Template'!Y113="yes",'Submission Template'!BR113&lt;&gt;""),'Submission Template'!BR113,"")</f>
        <v/>
      </c>
      <c r="BN119" s="22"/>
      <c r="BO119" s="22"/>
      <c r="BP119" s="22"/>
      <c r="BQ119" s="24"/>
      <c r="BR119" s="22"/>
      <c r="BS119" s="35" t="str">
        <f>IF('Submission Template'!$AU$36=1,IF(AND('Submission Template'!T113="yes",'Submission Template'!Y113="yes",$AE119&gt;1,'Submission Template'!BQ113&lt;&gt;"",'Submission Template'!BR113&lt;&gt;""),IF($D119&lt;&gt;'Submission Template'!P$29,ROUND((($AQ119*$E119)/($D119-'Submission Template'!P$29))^2+1,1),31),""),"")</f>
        <v/>
      </c>
      <c r="BT119" s="35" t="str">
        <f>IF('Submission Template'!$AV$36=1,IF(AND('Submission Template'!O113="yes",$AF119&gt;1,'Submission Template'!BO113&lt;&gt;""),IF($N119&lt;&gt;'Submission Template'!K$26,ROUND((($AR119*$O119)/($N119-'Submission Template'!K$26))^2+1,1),31),""),"")</f>
        <v/>
      </c>
      <c r="BU119" s="35"/>
      <c r="BV119" s="35"/>
      <c r="BW119" s="35"/>
      <c r="BX119" s="48">
        <f t="shared" si="39"/>
        <v>5</v>
      </c>
      <c r="BY119" s="5"/>
      <c r="BZ119" s="5"/>
      <c r="CA119" s="5"/>
      <c r="CB119" s="172">
        <f>IF(AND('Submission Template'!C113="final",'Submission Template'!AB113="yes"),1,0)</f>
        <v>0</v>
      </c>
      <c r="CC119" s="172" t="str">
        <f>IF(AND('Submission Template'!$C113="final",'Submission Template'!$T113="yes",'Submission Template'!$Y113="yes",'Submission Template'!$AB113&lt;&gt;"yes"),$D119,$CC118)</f>
        <v/>
      </c>
      <c r="CD119" s="172" t="str">
        <f>IF(AND('Submission Template'!$C113="final",'Submission Template'!$T113="yes",'Submission Template'!$Y113="yes",'Submission Template'!$AB113&lt;&gt;"yes"),$C119,$CD118)</f>
        <v/>
      </c>
      <c r="CE119" s="172" t="str">
        <f>IF(AND('Submission Template'!$C113="final",'Submission Template'!$O113="yes",'Submission Template'!$AB113&lt;&gt;"yes"),$N119,$CE118)</f>
        <v/>
      </c>
      <c r="CF119" s="172" t="str">
        <f>IF(AND('Submission Template'!$C113="final",'Submission Template'!$O113="yes",'Submission Template'!$AB113&lt;&gt;"yes"),$M119,$CF118)</f>
        <v/>
      </c>
      <c r="CG119" s="164"/>
      <c r="CH119" s="165"/>
      <c r="CI119" s="164"/>
      <c r="CJ119" s="208"/>
      <c r="CK119" s="217"/>
      <c r="CL119" s="218"/>
      <c r="CM119" s="5"/>
      <c r="CN119" s="5"/>
      <c r="CP119" s="5"/>
      <c r="CQ119" s="5"/>
      <c r="CR119" s="5"/>
      <c r="CS119" s="5"/>
      <c r="CT119" s="5"/>
      <c r="CU119" s="5"/>
      <c r="CV119" s="5"/>
      <c r="CW119" s="5"/>
    </row>
    <row r="120" spans="1:101" ht="15" x14ac:dyDescent="0.25">
      <c r="A120" s="9"/>
      <c r="B120" s="240" t="str">
        <f>IF('Submission Template'!$AU$36=1,$AW120,"")</f>
        <v/>
      </c>
      <c r="C120" s="241" t="str">
        <f t="shared" si="30"/>
        <v/>
      </c>
      <c r="D120" s="242" t="str">
        <f>IF('Submission Template'!$AU$36=1,IF(AND('Submission Template'!T114="yes",'Submission Template'!Y114="yes",'Submission Template'!BQ114&lt;&gt;"",'Submission Template'!BR114&lt;&gt;""),IF(AND('Submission Template'!$P$15="yes",$B120&gt;1),ROUND(AVERAGE(BI$41:BI120),2),ROUND(AVERAGE(BI$40:BI120),2)),""),"")</f>
        <v/>
      </c>
      <c r="E120" s="247" t="str">
        <f>IF('Submission Template'!$AU$36=1,IF($AE120&gt;1,IF(AND('Submission Template'!T114&lt;&gt;"no",'Submission Template'!Y114&lt;&gt;"no",'Submission Template'!BQ114&lt;&gt;"",'Submission Template'!BR114&lt;&gt;""), IF(AND('Submission Template'!$P$15="yes",$B120&gt;1), STDEV(BI$41:BI120),STDEV(BI$40:BI120)),""),""),"")</f>
        <v/>
      </c>
      <c r="F120" s="242" t="str">
        <f>IF('Submission Template'!$AU$36=1,IF(AND('Submission Template'!BQ114&lt;&gt;"",'Submission Template'!BR114&lt;&gt;""),G119,""),"")</f>
        <v/>
      </c>
      <c r="G120" s="242" t="str">
        <f>IF(AND('Submission Template'!$AU$36=1,'Submission Template'!$C114&lt;&gt;""),IF(OR($AE120=1,$AE120=0),0,IF('Submission Template'!$C114="initial",$G119,IF(AND('Submission Template'!T114="yes",'Submission Template'!Y114="yes"),MAX(($F120+BI120-('Submission Template'!$P$26+0.25*$E120)),0),$G119))),"")</f>
        <v/>
      </c>
      <c r="H120" s="242" t="str">
        <f t="shared" si="44"/>
        <v/>
      </c>
      <c r="I120" s="244" t="str">
        <f t="shared" si="45"/>
        <v/>
      </c>
      <c r="J120" s="244" t="str">
        <f t="shared" si="46"/>
        <v/>
      </c>
      <c r="K120" s="245" t="str">
        <f>IF(G120&lt;&gt;"",IF($BC120=1,IF(AND(J120&lt;&gt;1,I120=1,D120&lt;='Submission Template'!$P$26),1,0),K119),"")</f>
        <v/>
      </c>
      <c r="L120" s="240" t="str">
        <f>IF('Submission Template'!$AV$36=1,$AX120,"")</f>
        <v/>
      </c>
      <c r="M120" s="241" t="str">
        <f t="shared" si="31"/>
        <v/>
      </c>
      <c r="N120" s="242" t="str">
        <f>IF('Submission Template'!$AV$36=1,IF(AND('Submission Template'!O114="yes",'Submission Template'!BO114&lt;&gt;""),IF(AND('Submission Template'!$P$15="yes",$L120&gt;1),ROUND(AVERAGE(BJ$41:BJ120),2),ROUND(AVERAGE(BJ$40:BJ120),2)),""),"")</f>
        <v/>
      </c>
      <c r="O120" s="242" t="str">
        <f>IF('Submission Template'!$AV$36=1,IF($AF120&gt;1,IF(AND('Submission Template'!O114&lt;&gt;"no",'Submission Template'!BO114&lt;&gt;""),IF(AND('Submission Template'!$P$15="yes",$L120&gt;1),STDEV(BJ$41:BJ120),STDEV(BJ$40:BJ120)),""),""),"")</f>
        <v/>
      </c>
      <c r="P120" s="242" t="str">
        <f>IF('Submission Template'!$AV$36=1,IF('Submission Template'!BO114&lt;&gt;"",Q119,""),"")</f>
        <v/>
      </c>
      <c r="Q120" s="242" t="str">
        <f>IF(AND('Submission Template'!$AV$36=1,'Submission Template'!$C114&lt;&gt;""),IF(OR($AF120=1,$AF120=0),0,IF('Submission Template'!$C114="initial",$Q119,IF('Submission Template'!O114="yes",MAX(($P120+'Submission Template'!BO114-('Submission Template'!K$26+0.25*$O120)),0),$Q119))),"")</f>
        <v/>
      </c>
      <c r="R120" s="242" t="str">
        <f t="shared" si="32"/>
        <v/>
      </c>
      <c r="S120" s="244" t="str">
        <f t="shared" si="33"/>
        <v/>
      </c>
      <c r="T120" s="244" t="str">
        <f t="shared" si="34"/>
        <v/>
      </c>
      <c r="U120" s="245" t="str">
        <f>IF(Q120&lt;&gt;"",IF($BD120=1,IF(AND(T120&lt;&gt;1,S120=1,N120&lt;='Submission Template'!K$26),1,0),U119),"")</f>
        <v/>
      </c>
      <c r="V120" s="235"/>
      <c r="W120" s="246" t="str">
        <f>IF(AND(OR('Submission Template'!BE114="yes",'Submission Template'!O114="yes"),'Submission Template'!AB114="yes"),"Test cannot be invalid AND included in CumSum",IF(OR(AND($Q120&gt;$R120,$N120&lt;&gt;""),AND($G120&gt;H120,$D120&lt;&gt;"")),"Warning:  CumSum statistic exceeds the Action Limit.",""))</f>
        <v/>
      </c>
      <c r="X120" s="233"/>
      <c r="Y120" s="233"/>
      <c r="Z120" s="233"/>
      <c r="AA120" s="234"/>
      <c r="AB120" s="9"/>
      <c r="AC120" s="5"/>
      <c r="AD120" s="5"/>
      <c r="AE120" s="164" t="str">
        <f t="shared" si="40"/>
        <v/>
      </c>
      <c r="AF120" s="208" t="str">
        <f t="shared" si="41"/>
        <v/>
      </c>
      <c r="AG120" s="164"/>
      <c r="AH120" s="208" t="str">
        <f t="shared" si="42"/>
        <v/>
      </c>
      <c r="AI120" s="165" t="str">
        <f t="shared" si="43"/>
        <v/>
      </c>
      <c r="AJ120" s="20"/>
      <c r="AK120" s="275">
        <f>IF(AND('Submission Template'!BQ114&lt;&gt;"",'Submission Template'!BR114&lt;&gt;"",'Submission Template'!P$26&lt;&gt;"",'Submission Template'!T114&lt;&gt;"",'Submission Template'!Y114&lt;&gt;"",$AQ$31="yes"),1,0)</f>
        <v>0</v>
      </c>
      <c r="AL120" s="190">
        <f>IF(AND('Submission Template'!BO114&lt;&gt;"",'Submission Template'!K$26&lt;&gt;"",'Submission Template'!O114&lt;&gt;""),1,0)</f>
        <v>0</v>
      </c>
      <c r="AM120" s="190"/>
      <c r="AN120" s="190"/>
      <c r="AO120" s="191"/>
      <c r="AP120" s="22"/>
      <c r="AQ120" s="196" t="str">
        <f t="shared" si="35"/>
        <v/>
      </c>
      <c r="AR120" s="189" t="str">
        <f t="shared" si="36"/>
        <v/>
      </c>
      <c r="AS120" s="189"/>
      <c r="AT120" s="190" t="str">
        <f t="shared" si="37"/>
        <v/>
      </c>
      <c r="AU120" s="191" t="str">
        <f t="shared" si="38"/>
        <v/>
      </c>
      <c r="AV120" s="22"/>
      <c r="AW120" s="189" t="str">
        <f>IF(AND($AQ$31="Yes",'Submission Template'!$C114&lt;&gt;""),IF(AND('Submission Template'!BQ114&lt;&gt;"",'Submission Template'!BR114&lt;&gt;""),IF(AND('Submission Template'!T114="yes",'Submission Template'!Y114="yes"),AW119+1,AW119),AW119),"")</f>
        <v/>
      </c>
      <c r="AX120" s="190" t="str">
        <f>IF('Submission Template'!$C114&lt;&gt;"",IF('Submission Template'!BO114&lt;&gt;"",IF('Submission Template'!O114="yes",AX119+1,AX119),AX119),"")</f>
        <v/>
      </c>
      <c r="AY120" s="190"/>
      <c r="AZ120" s="190" t="str">
        <f>IF('Submission Template'!$C114&lt;&gt;"",IF('Submission Template'!BQ114&lt;&gt;"",IF('Submission Template'!T114="yes",AZ119+1,AZ119),AZ119),"")</f>
        <v/>
      </c>
      <c r="BA120" s="191" t="str">
        <f>IF('Submission Template'!$C114&lt;&gt;"",IF('Submission Template'!BR114&lt;&gt;"",IF('Submission Template'!Y114="yes",BA119+1,BA119),BA119),"")</f>
        <v/>
      </c>
      <c r="BB120" s="22"/>
      <c r="BC120" s="189" t="str">
        <f>IF(AND($AQ$31="Yes",'Submission Template'!BQ114&lt;&gt;"",'Submission Template'!BR114&lt;&gt;""),IF(AND('Submission Template'!T114="yes",'Submission Template'!Y114="yes"),1,0),"")</f>
        <v/>
      </c>
      <c r="BD120" s="190" t="str">
        <f>IF('Submission Template'!BO114&lt;&gt;"",IF('Submission Template'!O114="yes",1,0),"")</f>
        <v/>
      </c>
      <c r="BE120" s="190"/>
      <c r="BF120" s="190" t="str">
        <f>IF('Submission Template'!BQ114&lt;&gt;"",IF('Submission Template'!T114="yes",1,0),"")</f>
        <v/>
      </c>
      <c r="BG120" s="191" t="str">
        <f>IF('Submission Template'!BR114&lt;&gt;"",IF('Submission Template'!Y114="yes",1,0),"")</f>
        <v/>
      </c>
      <c r="BH120" s="22"/>
      <c r="BI120" s="189" t="str">
        <f>IF(AND($AQ$31="Yes",'Submission Template'!T114="yes",'Submission Template'!Y114="yes",'Submission Template'!BQ114&lt;&gt;"",'Submission Template'!BR114&lt;&gt;""),'Submission Template'!BQ114+'Submission Template'!BR114,"")</f>
        <v/>
      </c>
      <c r="BJ120" s="190" t="str">
        <f>IF(AND('Submission Template'!O114="yes",'Submission Template'!BO114&lt;&gt;""),'Submission Template'!BO114,"")</f>
        <v/>
      </c>
      <c r="BK120" s="190"/>
      <c r="BL120" s="190" t="str">
        <f>IF(AND('Submission Template'!T114="yes",'Submission Template'!BQ114&lt;&gt;""),'Submission Template'!BQ114,"")</f>
        <v/>
      </c>
      <c r="BM120" s="191" t="str">
        <f>IF(AND('Submission Template'!Y114="yes",'Submission Template'!BR114&lt;&gt;""),'Submission Template'!BR114,"")</f>
        <v/>
      </c>
      <c r="BN120" s="22"/>
      <c r="BO120" s="22"/>
      <c r="BP120" s="22"/>
      <c r="BQ120" s="24"/>
      <c r="BR120" s="22"/>
      <c r="BS120" s="35" t="str">
        <f>IF('Submission Template'!$AU$36=1,IF(AND('Submission Template'!T114="yes",'Submission Template'!Y114="yes",$AE120&gt;1,'Submission Template'!BQ114&lt;&gt;"",'Submission Template'!BR114&lt;&gt;""),IF($D120&lt;&gt;'Submission Template'!P$29,ROUND((($AQ120*$E120)/($D120-'Submission Template'!P$29))^2+1,1),31),""),"")</f>
        <v/>
      </c>
      <c r="BT120" s="35" t="str">
        <f>IF('Submission Template'!$AV$36=1,IF(AND('Submission Template'!O114="yes",$AF120&gt;1,'Submission Template'!BO114&lt;&gt;""),IF($N120&lt;&gt;'Submission Template'!K$26,ROUND((($AR120*$O120)/($N120-'Submission Template'!K$26))^2+1,1),31),""),"")</f>
        <v/>
      </c>
      <c r="BU120" s="35"/>
      <c r="BV120" s="35"/>
      <c r="BW120" s="35"/>
      <c r="BX120" s="48">
        <f t="shared" si="39"/>
        <v>5</v>
      </c>
      <c r="BY120" s="5"/>
      <c r="BZ120" s="5"/>
      <c r="CA120" s="5"/>
      <c r="CB120" s="172">
        <f>IF(AND('Submission Template'!C114="final",'Submission Template'!AB114="yes"),1,0)</f>
        <v>0</v>
      </c>
      <c r="CC120" s="172" t="str">
        <f>IF(AND('Submission Template'!$C114="final",'Submission Template'!$T114="yes",'Submission Template'!$Y114="yes",'Submission Template'!$AB114&lt;&gt;"yes"),$D120,$CC119)</f>
        <v/>
      </c>
      <c r="CD120" s="172" t="str">
        <f>IF(AND('Submission Template'!$C114="final",'Submission Template'!$T114="yes",'Submission Template'!$Y114="yes",'Submission Template'!$AB114&lt;&gt;"yes"),$C120,$CD119)</f>
        <v/>
      </c>
      <c r="CE120" s="172" t="str">
        <f>IF(AND('Submission Template'!$C114="final",'Submission Template'!$O114="yes",'Submission Template'!$AB114&lt;&gt;"yes"),$N120,$CE119)</f>
        <v/>
      </c>
      <c r="CF120" s="172" t="str">
        <f>IF(AND('Submission Template'!$C114="final",'Submission Template'!$O114="yes",'Submission Template'!$AB114&lt;&gt;"yes"),$M120,$CF119)</f>
        <v/>
      </c>
      <c r="CG120" s="164"/>
      <c r="CH120" s="165"/>
      <c r="CI120" s="164"/>
      <c r="CJ120" s="208"/>
      <c r="CK120" s="217"/>
      <c r="CL120" s="218"/>
      <c r="CM120" s="5"/>
      <c r="CN120" s="5"/>
      <c r="CP120" s="5"/>
      <c r="CQ120" s="5"/>
      <c r="CR120" s="5"/>
      <c r="CS120" s="5"/>
      <c r="CT120" s="5"/>
      <c r="CU120" s="5"/>
      <c r="CV120" s="5"/>
      <c r="CW120" s="5"/>
    </row>
    <row r="121" spans="1:101" ht="15" x14ac:dyDescent="0.25">
      <c r="A121" s="9"/>
      <c r="B121" s="240" t="str">
        <f>IF('Submission Template'!$AU$36=1,$AW121,"")</f>
        <v/>
      </c>
      <c r="C121" s="241" t="str">
        <f t="shared" si="30"/>
        <v/>
      </c>
      <c r="D121" s="242" t="str">
        <f>IF('Submission Template'!$AU$36=1,IF(AND('Submission Template'!T115="yes",'Submission Template'!Y115="yes",'Submission Template'!BQ115&lt;&gt;"",'Submission Template'!BR115&lt;&gt;""),IF(AND('Submission Template'!$P$15="yes",$B121&gt;1),ROUND(AVERAGE(BI$41:BI121),2),ROUND(AVERAGE(BI$40:BI121),2)),""),"")</f>
        <v/>
      </c>
      <c r="E121" s="247" t="str">
        <f>IF('Submission Template'!$AU$36=1,IF($AE121&gt;1,IF(AND('Submission Template'!T115&lt;&gt;"no",'Submission Template'!Y115&lt;&gt;"no",'Submission Template'!BQ115&lt;&gt;"",'Submission Template'!BR115&lt;&gt;""), IF(AND('Submission Template'!$P$15="yes",$B121&gt;1), STDEV(BI$41:BI121),STDEV(BI$40:BI121)),""),""),"")</f>
        <v/>
      </c>
      <c r="F121" s="242" t="str">
        <f>IF('Submission Template'!$AU$36=1,IF(AND('Submission Template'!BQ115&lt;&gt;"",'Submission Template'!BR115&lt;&gt;""),G120,""),"")</f>
        <v/>
      </c>
      <c r="G121" s="242" t="str">
        <f>IF(AND('Submission Template'!$AU$36=1,'Submission Template'!$C115&lt;&gt;""),IF(OR($AE121=1,$AE121=0),0,IF('Submission Template'!$C115="initial",$G120,IF(AND('Submission Template'!T115="yes",'Submission Template'!Y115="yes"),MAX(($F121+BI121-('Submission Template'!$P$26+0.25*$E121)),0),$G120))),"")</f>
        <v/>
      </c>
      <c r="H121" s="242" t="str">
        <f t="shared" si="44"/>
        <v/>
      </c>
      <c r="I121" s="244" t="str">
        <f t="shared" si="45"/>
        <v/>
      </c>
      <c r="J121" s="244" t="str">
        <f t="shared" si="46"/>
        <v/>
      </c>
      <c r="K121" s="245" t="str">
        <f>IF(G121&lt;&gt;"",IF($BC121=1,IF(AND(J121&lt;&gt;1,I121=1,D121&lt;='Submission Template'!$P$26),1,0),K120),"")</f>
        <v/>
      </c>
      <c r="L121" s="240" t="str">
        <f>IF('Submission Template'!$AV$36=1,$AX121,"")</f>
        <v/>
      </c>
      <c r="M121" s="241" t="str">
        <f t="shared" si="31"/>
        <v/>
      </c>
      <c r="N121" s="242" t="str">
        <f>IF('Submission Template'!$AV$36=1,IF(AND('Submission Template'!O115="yes",'Submission Template'!BO115&lt;&gt;""),IF(AND('Submission Template'!$P$15="yes",$L121&gt;1),ROUND(AVERAGE(BJ$41:BJ121),2),ROUND(AVERAGE(BJ$40:BJ121),2)),""),"")</f>
        <v/>
      </c>
      <c r="O121" s="242" t="str">
        <f>IF('Submission Template'!$AV$36=1,IF($AF121&gt;1,IF(AND('Submission Template'!O115&lt;&gt;"no",'Submission Template'!BO115&lt;&gt;""),IF(AND('Submission Template'!$P$15="yes",$L121&gt;1),STDEV(BJ$41:BJ121),STDEV(BJ$40:BJ121)),""),""),"")</f>
        <v/>
      </c>
      <c r="P121" s="242" t="str">
        <f>IF('Submission Template'!$AV$36=1,IF('Submission Template'!BO115&lt;&gt;"",Q120,""),"")</f>
        <v/>
      </c>
      <c r="Q121" s="242" t="str">
        <f>IF(AND('Submission Template'!$AV$36=1,'Submission Template'!$C115&lt;&gt;""),IF(OR($AF121=1,$AF121=0),0,IF('Submission Template'!$C115="initial",$Q120,IF('Submission Template'!O115="yes",MAX(($P121+'Submission Template'!BO115-('Submission Template'!K$26+0.25*$O121)),0),$Q120))),"")</f>
        <v/>
      </c>
      <c r="R121" s="242" t="str">
        <f t="shared" si="32"/>
        <v/>
      </c>
      <c r="S121" s="244" t="str">
        <f t="shared" si="33"/>
        <v/>
      </c>
      <c r="T121" s="244" t="str">
        <f t="shared" si="34"/>
        <v/>
      </c>
      <c r="U121" s="245" t="str">
        <f>IF(Q121&lt;&gt;"",IF($BD121=1,IF(AND(T121&lt;&gt;1,S121=1,N121&lt;='Submission Template'!K$26),1,0),U120),"")</f>
        <v/>
      </c>
      <c r="V121" s="235"/>
      <c r="W121" s="246" t="str">
        <f>IF(AND(OR('Submission Template'!BE115="yes",'Submission Template'!O115="yes"),'Submission Template'!AB115="yes"),"Test cannot be invalid AND included in CumSum",IF(OR(AND($Q121&gt;$R121,$N121&lt;&gt;""),AND($G121&gt;H121,$D121&lt;&gt;"")),"Warning:  CumSum statistic exceeds the Action Limit.",""))</f>
        <v/>
      </c>
      <c r="X121" s="233"/>
      <c r="Y121" s="233"/>
      <c r="Z121" s="233"/>
      <c r="AA121" s="234"/>
      <c r="AB121" s="9"/>
      <c r="AC121" s="5"/>
      <c r="AD121" s="5"/>
      <c r="AE121" s="164" t="str">
        <f t="shared" si="40"/>
        <v/>
      </c>
      <c r="AF121" s="208" t="str">
        <f t="shared" si="41"/>
        <v/>
      </c>
      <c r="AG121" s="164"/>
      <c r="AH121" s="208" t="str">
        <f t="shared" si="42"/>
        <v/>
      </c>
      <c r="AI121" s="165" t="str">
        <f t="shared" si="43"/>
        <v/>
      </c>
      <c r="AJ121" s="20"/>
      <c r="AK121" s="275">
        <f>IF(AND('Submission Template'!BQ115&lt;&gt;"",'Submission Template'!BR115&lt;&gt;"",'Submission Template'!P$26&lt;&gt;"",'Submission Template'!T115&lt;&gt;"",'Submission Template'!Y115&lt;&gt;"",$AQ$31="yes"),1,0)</f>
        <v>0</v>
      </c>
      <c r="AL121" s="190">
        <f>IF(AND('Submission Template'!BO115&lt;&gt;"",'Submission Template'!K$26&lt;&gt;"",'Submission Template'!O115&lt;&gt;""),1,0)</f>
        <v>0</v>
      </c>
      <c r="AM121" s="190"/>
      <c r="AN121" s="190"/>
      <c r="AO121" s="191"/>
      <c r="AP121" s="22"/>
      <c r="AQ121" s="196" t="str">
        <f t="shared" si="35"/>
        <v/>
      </c>
      <c r="AR121" s="189" t="str">
        <f t="shared" si="36"/>
        <v/>
      </c>
      <c r="AS121" s="189"/>
      <c r="AT121" s="190" t="str">
        <f t="shared" si="37"/>
        <v/>
      </c>
      <c r="AU121" s="191" t="str">
        <f t="shared" si="38"/>
        <v/>
      </c>
      <c r="AV121" s="22"/>
      <c r="AW121" s="189" t="str">
        <f>IF(AND($AQ$31="Yes",'Submission Template'!$C115&lt;&gt;""),IF(AND('Submission Template'!BQ115&lt;&gt;"",'Submission Template'!BR115&lt;&gt;""),IF(AND('Submission Template'!T115="yes",'Submission Template'!Y115="yes"),AW120+1,AW120),AW120),"")</f>
        <v/>
      </c>
      <c r="AX121" s="190" t="str">
        <f>IF('Submission Template'!$C115&lt;&gt;"",IF('Submission Template'!BO115&lt;&gt;"",IF('Submission Template'!O115="yes",AX120+1,AX120),AX120),"")</f>
        <v/>
      </c>
      <c r="AY121" s="190"/>
      <c r="AZ121" s="190" t="str">
        <f>IF('Submission Template'!$C115&lt;&gt;"",IF('Submission Template'!BQ115&lt;&gt;"",IF('Submission Template'!T115="yes",AZ120+1,AZ120),AZ120),"")</f>
        <v/>
      </c>
      <c r="BA121" s="191" t="str">
        <f>IF('Submission Template'!$C115&lt;&gt;"",IF('Submission Template'!BR115&lt;&gt;"",IF('Submission Template'!Y115="yes",BA120+1,BA120),BA120),"")</f>
        <v/>
      </c>
      <c r="BB121" s="22"/>
      <c r="BC121" s="189" t="str">
        <f>IF(AND($AQ$31="Yes",'Submission Template'!BQ115&lt;&gt;"",'Submission Template'!BR115&lt;&gt;""),IF(AND('Submission Template'!T115="yes",'Submission Template'!Y115="yes"),1,0),"")</f>
        <v/>
      </c>
      <c r="BD121" s="190" t="str">
        <f>IF('Submission Template'!BO115&lt;&gt;"",IF('Submission Template'!O115="yes",1,0),"")</f>
        <v/>
      </c>
      <c r="BE121" s="190"/>
      <c r="BF121" s="190" t="str">
        <f>IF('Submission Template'!BQ115&lt;&gt;"",IF('Submission Template'!T115="yes",1,0),"")</f>
        <v/>
      </c>
      <c r="BG121" s="191" t="str">
        <f>IF('Submission Template'!BR115&lt;&gt;"",IF('Submission Template'!Y115="yes",1,0),"")</f>
        <v/>
      </c>
      <c r="BH121" s="22"/>
      <c r="BI121" s="189" t="str">
        <f>IF(AND($AQ$31="Yes",'Submission Template'!T115="yes",'Submission Template'!Y115="yes",'Submission Template'!BQ115&lt;&gt;"",'Submission Template'!BR115&lt;&gt;""),'Submission Template'!BQ115+'Submission Template'!BR115,"")</f>
        <v/>
      </c>
      <c r="BJ121" s="190" t="str">
        <f>IF(AND('Submission Template'!O115="yes",'Submission Template'!BO115&lt;&gt;""),'Submission Template'!BO115,"")</f>
        <v/>
      </c>
      <c r="BK121" s="190"/>
      <c r="BL121" s="190" t="str">
        <f>IF(AND('Submission Template'!T115="yes",'Submission Template'!BQ115&lt;&gt;""),'Submission Template'!BQ115,"")</f>
        <v/>
      </c>
      <c r="BM121" s="191" t="str">
        <f>IF(AND('Submission Template'!Y115="yes",'Submission Template'!BR115&lt;&gt;""),'Submission Template'!BR115,"")</f>
        <v/>
      </c>
      <c r="BN121" s="22"/>
      <c r="BO121" s="22"/>
      <c r="BP121" s="22"/>
      <c r="BQ121" s="24"/>
      <c r="BR121" s="22"/>
      <c r="BS121" s="35" t="str">
        <f>IF('Submission Template'!$AU$36=1,IF(AND('Submission Template'!T115="yes",'Submission Template'!Y115="yes",$AE121&gt;1,'Submission Template'!BQ115&lt;&gt;"",'Submission Template'!BR115&lt;&gt;""),IF($D121&lt;&gt;'Submission Template'!P$29,ROUND((($AQ121*$E121)/($D121-'Submission Template'!P$29))^2+1,1),31),""),"")</f>
        <v/>
      </c>
      <c r="BT121" s="35" t="str">
        <f>IF('Submission Template'!$AV$36=1,IF(AND('Submission Template'!O115="yes",$AF121&gt;1,'Submission Template'!BO115&lt;&gt;""),IF($N121&lt;&gt;'Submission Template'!K$26,ROUND((($AR121*$O121)/($N121-'Submission Template'!K$26))^2+1,1),31),""),"")</f>
        <v/>
      </c>
      <c r="BU121" s="35"/>
      <c r="BV121" s="35"/>
      <c r="BW121" s="35"/>
      <c r="BX121" s="48">
        <f t="shared" si="39"/>
        <v>5</v>
      </c>
      <c r="BY121" s="5"/>
      <c r="BZ121" s="5"/>
      <c r="CA121" s="5"/>
      <c r="CB121" s="172">
        <f>IF(AND('Submission Template'!C115="final",'Submission Template'!AB115="yes"),1,0)</f>
        <v>0</v>
      </c>
      <c r="CC121" s="172" t="str">
        <f>IF(AND('Submission Template'!$C115="final",'Submission Template'!$T115="yes",'Submission Template'!$Y115="yes",'Submission Template'!$AB115&lt;&gt;"yes"),$D121,$CC120)</f>
        <v/>
      </c>
      <c r="CD121" s="172" t="str">
        <f>IF(AND('Submission Template'!$C115="final",'Submission Template'!$T115="yes",'Submission Template'!$Y115="yes",'Submission Template'!$AB115&lt;&gt;"yes"),$C121,$CD120)</f>
        <v/>
      </c>
      <c r="CE121" s="172" t="str">
        <f>IF(AND('Submission Template'!$C115="final",'Submission Template'!$O115="yes",'Submission Template'!$AB115&lt;&gt;"yes"),$N121,$CE120)</f>
        <v/>
      </c>
      <c r="CF121" s="172" t="str">
        <f>IF(AND('Submission Template'!$C115="final",'Submission Template'!$O115="yes",'Submission Template'!$AB115&lt;&gt;"yes"),$M121,$CF120)</f>
        <v/>
      </c>
      <c r="CG121" s="164"/>
      <c r="CH121" s="165"/>
      <c r="CI121" s="164"/>
      <c r="CJ121" s="208"/>
      <c r="CK121" s="217"/>
      <c r="CL121" s="218"/>
      <c r="CM121" s="5"/>
      <c r="CN121" s="5"/>
      <c r="CP121" s="5"/>
      <c r="CQ121" s="5"/>
      <c r="CR121" s="5"/>
      <c r="CS121" s="5"/>
      <c r="CT121" s="5"/>
      <c r="CU121" s="5"/>
      <c r="CV121" s="5"/>
      <c r="CW121" s="5"/>
    </row>
    <row r="122" spans="1:101" ht="15" x14ac:dyDescent="0.25">
      <c r="A122" s="9"/>
      <c r="B122" s="240" t="str">
        <f>IF('Submission Template'!$AU$36=1,$AW122,"")</f>
        <v/>
      </c>
      <c r="C122" s="241" t="str">
        <f t="shared" si="30"/>
        <v/>
      </c>
      <c r="D122" s="242" t="str">
        <f>IF('Submission Template'!$AU$36=1,IF(AND('Submission Template'!T116="yes",'Submission Template'!Y116="yes",'Submission Template'!BQ116&lt;&gt;"",'Submission Template'!BR116&lt;&gt;""),IF(AND('Submission Template'!$P$15="yes",$B122&gt;1),ROUND(AVERAGE(BI$41:BI122),2),ROUND(AVERAGE(BI$40:BI122),2)),""),"")</f>
        <v/>
      </c>
      <c r="E122" s="247" t="str">
        <f>IF('Submission Template'!$AU$36=1,IF($AE122&gt;1,IF(AND('Submission Template'!T116&lt;&gt;"no",'Submission Template'!Y116&lt;&gt;"no",'Submission Template'!BQ116&lt;&gt;"",'Submission Template'!BR116&lt;&gt;""), IF(AND('Submission Template'!$P$15="yes",$B122&gt;1), STDEV(BI$41:BI122),STDEV(BI$40:BI122)),""),""),"")</f>
        <v/>
      </c>
      <c r="F122" s="242" t="str">
        <f>IF('Submission Template'!$AU$36=1,IF(AND('Submission Template'!BQ116&lt;&gt;"",'Submission Template'!BR116&lt;&gt;""),G121,""),"")</f>
        <v/>
      </c>
      <c r="G122" s="242" t="str">
        <f>IF(AND('Submission Template'!$AU$36=1,'Submission Template'!$C116&lt;&gt;""),IF(OR($AE122=1,$AE122=0),0,IF('Submission Template'!$C116="initial",$G121,IF(AND('Submission Template'!T116="yes",'Submission Template'!Y116="yes"),MAX(($F122+BI122-('Submission Template'!$P$26+0.25*$E122)),0),$G121))),"")</f>
        <v/>
      </c>
      <c r="H122" s="242" t="str">
        <f t="shared" si="44"/>
        <v/>
      </c>
      <c r="I122" s="244" t="str">
        <f t="shared" si="45"/>
        <v/>
      </c>
      <c r="J122" s="244" t="str">
        <f t="shared" si="46"/>
        <v/>
      </c>
      <c r="K122" s="245" t="str">
        <f>IF(G122&lt;&gt;"",IF($BC122=1,IF(AND(J122&lt;&gt;1,I122=1,D122&lt;='Submission Template'!$P$26),1,0),K121),"")</f>
        <v/>
      </c>
      <c r="L122" s="240" t="str">
        <f>IF('Submission Template'!$AV$36=1,$AX122,"")</f>
        <v/>
      </c>
      <c r="M122" s="241" t="str">
        <f t="shared" si="31"/>
        <v/>
      </c>
      <c r="N122" s="242" t="str">
        <f>IF('Submission Template'!$AV$36=1,IF(AND('Submission Template'!O116="yes",'Submission Template'!BO116&lt;&gt;""),IF(AND('Submission Template'!$P$15="yes",$L122&gt;1),ROUND(AVERAGE(BJ$41:BJ122),2),ROUND(AVERAGE(BJ$40:BJ122),2)),""),"")</f>
        <v/>
      </c>
      <c r="O122" s="242" t="str">
        <f>IF('Submission Template'!$AV$36=1,IF($AF122&gt;1,IF(AND('Submission Template'!O116&lt;&gt;"no",'Submission Template'!BO116&lt;&gt;""),IF(AND('Submission Template'!$P$15="yes",$L122&gt;1),STDEV(BJ$41:BJ122),STDEV(BJ$40:BJ122)),""),""),"")</f>
        <v/>
      </c>
      <c r="P122" s="242" t="str">
        <f>IF('Submission Template'!$AV$36=1,IF('Submission Template'!BO116&lt;&gt;"",Q121,""),"")</f>
        <v/>
      </c>
      <c r="Q122" s="242" t="str">
        <f>IF(AND('Submission Template'!$AV$36=1,'Submission Template'!$C116&lt;&gt;""),IF(OR($AF122=1,$AF122=0),0,IF('Submission Template'!$C116="initial",$Q121,IF('Submission Template'!O116="yes",MAX(($P122+'Submission Template'!BO116-('Submission Template'!K$26+0.25*$O122)),0),$Q121))),"")</f>
        <v/>
      </c>
      <c r="R122" s="242" t="str">
        <f t="shared" si="32"/>
        <v/>
      </c>
      <c r="S122" s="244" t="str">
        <f t="shared" si="33"/>
        <v/>
      </c>
      <c r="T122" s="244" t="str">
        <f t="shared" si="34"/>
        <v/>
      </c>
      <c r="U122" s="245" t="str">
        <f>IF(Q122&lt;&gt;"",IF($BD122=1,IF(AND(T122&lt;&gt;1,S122=1,N122&lt;='Submission Template'!K$26),1,0),U121),"")</f>
        <v/>
      </c>
      <c r="V122" s="235"/>
      <c r="W122" s="246" t="str">
        <f>IF(AND(OR('Submission Template'!BE116="yes",'Submission Template'!O116="yes"),'Submission Template'!AB116="yes"),"Test cannot be invalid AND included in CumSum",IF(OR(AND($Q122&gt;$R122,$N122&lt;&gt;""),AND($G122&gt;H122,$D122&lt;&gt;"")),"Warning:  CumSum statistic exceeds the Action Limit.",""))</f>
        <v/>
      </c>
      <c r="X122" s="233"/>
      <c r="Y122" s="233"/>
      <c r="Z122" s="233"/>
      <c r="AA122" s="234"/>
      <c r="AB122" s="9"/>
      <c r="AC122" s="5"/>
      <c r="AD122" s="5"/>
      <c r="AE122" s="164" t="str">
        <f t="shared" si="40"/>
        <v/>
      </c>
      <c r="AF122" s="208" t="str">
        <f t="shared" si="41"/>
        <v/>
      </c>
      <c r="AG122" s="164"/>
      <c r="AH122" s="208" t="str">
        <f t="shared" si="42"/>
        <v/>
      </c>
      <c r="AI122" s="165" t="str">
        <f t="shared" si="43"/>
        <v/>
      </c>
      <c r="AJ122" s="20"/>
      <c r="AK122" s="275">
        <f>IF(AND('Submission Template'!BQ116&lt;&gt;"",'Submission Template'!BR116&lt;&gt;"",'Submission Template'!P$26&lt;&gt;"",'Submission Template'!T116&lt;&gt;"",'Submission Template'!Y116&lt;&gt;"",$AQ$31="yes"),1,0)</f>
        <v>0</v>
      </c>
      <c r="AL122" s="190">
        <f>IF(AND('Submission Template'!BO116&lt;&gt;"",'Submission Template'!K$26&lt;&gt;"",'Submission Template'!O116&lt;&gt;""),1,0)</f>
        <v>0</v>
      </c>
      <c r="AM122" s="190"/>
      <c r="AN122" s="190"/>
      <c r="AO122" s="191"/>
      <c r="AP122" s="22"/>
      <c r="AQ122" s="196" t="str">
        <f t="shared" si="35"/>
        <v/>
      </c>
      <c r="AR122" s="189" t="str">
        <f t="shared" si="36"/>
        <v/>
      </c>
      <c r="AS122" s="189"/>
      <c r="AT122" s="190" t="str">
        <f t="shared" si="37"/>
        <v/>
      </c>
      <c r="AU122" s="191" t="str">
        <f t="shared" si="38"/>
        <v/>
      </c>
      <c r="AV122" s="22"/>
      <c r="AW122" s="189" t="str">
        <f>IF(AND($AQ$31="Yes",'Submission Template'!$C116&lt;&gt;""),IF(AND('Submission Template'!BQ116&lt;&gt;"",'Submission Template'!BR116&lt;&gt;""),IF(AND('Submission Template'!T116="yes",'Submission Template'!Y116="yes"),AW121+1,AW121),AW121),"")</f>
        <v/>
      </c>
      <c r="AX122" s="190" t="str">
        <f>IF('Submission Template'!$C116&lt;&gt;"",IF('Submission Template'!BO116&lt;&gt;"",IF('Submission Template'!O116="yes",AX121+1,AX121),AX121),"")</f>
        <v/>
      </c>
      <c r="AY122" s="190"/>
      <c r="AZ122" s="190" t="str">
        <f>IF('Submission Template'!$C116&lt;&gt;"",IF('Submission Template'!BQ116&lt;&gt;"",IF('Submission Template'!T116="yes",AZ121+1,AZ121),AZ121),"")</f>
        <v/>
      </c>
      <c r="BA122" s="191" t="str">
        <f>IF('Submission Template'!$C116&lt;&gt;"",IF('Submission Template'!BR116&lt;&gt;"",IF('Submission Template'!Y116="yes",BA121+1,BA121),BA121),"")</f>
        <v/>
      </c>
      <c r="BB122" s="22"/>
      <c r="BC122" s="189" t="str">
        <f>IF(AND($AQ$31="Yes",'Submission Template'!BQ116&lt;&gt;"",'Submission Template'!BR116&lt;&gt;""),IF(AND('Submission Template'!T116="yes",'Submission Template'!Y116="yes"),1,0),"")</f>
        <v/>
      </c>
      <c r="BD122" s="190" t="str">
        <f>IF('Submission Template'!BO116&lt;&gt;"",IF('Submission Template'!O116="yes",1,0),"")</f>
        <v/>
      </c>
      <c r="BE122" s="190"/>
      <c r="BF122" s="190" t="str">
        <f>IF('Submission Template'!BQ116&lt;&gt;"",IF('Submission Template'!T116="yes",1,0),"")</f>
        <v/>
      </c>
      <c r="BG122" s="191" t="str">
        <f>IF('Submission Template'!BR116&lt;&gt;"",IF('Submission Template'!Y116="yes",1,0),"")</f>
        <v/>
      </c>
      <c r="BH122" s="22"/>
      <c r="BI122" s="189" t="str">
        <f>IF(AND($AQ$31="Yes",'Submission Template'!T116="yes",'Submission Template'!Y116="yes",'Submission Template'!BQ116&lt;&gt;"",'Submission Template'!BR116&lt;&gt;""),'Submission Template'!BQ116+'Submission Template'!BR116,"")</f>
        <v/>
      </c>
      <c r="BJ122" s="190" t="str">
        <f>IF(AND('Submission Template'!O116="yes",'Submission Template'!BO116&lt;&gt;""),'Submission Template'!BO116,"")</f>
        <v/>
      </c>
      <c r="BK122" s="190"/>
      <c r="BL122" s="190" t="str">
        <f>IF(AND('Submission Template'!T116="yes",'Submission Template'!BQ116&lt;&gt;""),'Submission Template'!BQ116,"")</f>
        <v/>
      </c>
      <c r="BM122" s="191" t="str">
        <f>IF(AND('Submission Template'!Y116="yes",'Submission Template'!BR116&lt;&gt;""),'Submission Template'!BR116,"")</f>
        <v/>
      </c>
      <c r="BN122" s="22"/>
      <c r="BO122" s="22"/>
      <c r="BP122" s="22"/>
      <c r="BQ122" s="24"/>
      <c r="BR122" s="22"/>
      <c r="BS122" s="35" t="str">
        <f>IF('Submission Template'!$AU$36=1,IF(AND('Submission Template'!T116="yes",'Submission Template'!Y116="yes",$AE122&gt;1,'Submission Template'!BQ116&lt;&gt;"",'Submission Template'!BR116&lt;&gt;""),IF($D122&lt;&gt;'Submission Template'!P$29,ROUND((($AQ122*$E122)/($D122-'Submission Template'!P$29))^2+1,1),31),""),"")</f>
        <v/>
      </c>
      <c r="BT122" s="35" t="str">
        <f>IF('Submission Template'!$AV$36=1,IF(AND('Submission Template'!O116="yes",$AF122&gt;1,'Submission Template'!BO116&lt;&gt;""),IF($N122&lt;&gt;'Submission Template'!K$26,ROUND((($AR122*$O122)/($N122-'Submission Template'!K$26))^2+1,1),31),""),"")</f>
        <v/>
      </c>
      <c r="BU122" s="35"/>
      <c r="BV122" s="35"/>
      <c r="BW122" s="35"/>
      <c r="BX122" s="48">
        <f t="shared" si="39"/>
        <v>5</v>
      </c>
      <c r="BY122" s="5"/>
      <c r="BZ122" s="5"/>
      <c r="CA122" s="5"/>
      <c r="CB122" s="172">
        <f>IF(AND('Submission Template'!C116="final",'Submission Template'!AB116="yes"),1,0)</f>
        <v>0</v>
      </c>
      <c r="CC122" s="172" t="str">
        <f>IF(AND('Submission Template'!$C116="final",'Submission Template'!$T116="yes",'Submission Template'!$Y116="yes",'Submission Template'!$AB116&lt;&gt;"yes"),$D122,$CC121)</f>
        <v/>
      </c>
      <c r="CD122" s="172" t="str">
        <f>IF(AND('Submission Template'!$C116="final",'Submission Template'!$T116="yes",'Submission Template'!$Y116="yes",'Submission Template'!$AB116&lt;&gt;"yes"),$C122,$CD121)</f>
        <v/>
      </c>
      <c r="CE122" s="172" t="str">
        <f>IF(AND('Submission Template'!$C116="final",'Submission Template'!$O116="yes",'Submission Template'!$AB116&lt;&gt;"yes"),$N122,$CE121)</f>
        <v/>
      </c>
      <c r="CF122" s="172" t="str">
        <f>IF(AND('Submission Template'!$C116="final",'Submission Template'!$O116="yes",'Submission Template'!$AB116&lt;&gt;"yes"),$M122,$CF121)</f>
        <v/>
      </c>
      <c r="CG122" s="164"/>
      <c r="CH122" s="165"/>
      <c r="CI122" s="164"/>
      <c r="CJ122" s="208"/>
      <c r="CK122" s="217"/>
      <c r="CL122" s="218"/>
      <c r="CM122" s="5"/>
      <c r="CN122" s="5"/>
      <c r="CP122" s="5"/>
      <c r="CQ122" s="5"/>
      <c r="CR122" s="5"/>
      <c r="CS122" s="5"/>
      <c r="CT122" s="5"/>
      <c r="CU122" s="5"/>
      <c r="CV122" s="5"/>
      <c r="CW122" s="5"/>
    </row>
    <row r="123" spans="1:101" ht="15" x14ac:dyDescent="0.25">
      <c r="A123" s="9"/>
      <c r="B123" s="240" t="str">
        <f>IF('Submission Template'!$AU$36=1,$AW123,"")</f>
        <v/>
      </c>
      <c r="C123" s="241" t="str">
        <f t="shared" si="30"/>
        <v/>
      </c>
      <c r="D123" s="242" t="str">
        <f>IF('Submission Template'!$AU$36=1,IF(AND('Submission Template'!T117="yes",'Submission Template'!Y117="yes",'Submission Template'!BQ117&lt;&gt;"",'Submission Template'!BR117&lt;&gt;""),IF(AND('Submission Template'!$P$15="yes",$B123&gt;1),ROUND(AVERAGE(BI$41:BI123),2),ROUND(AVERAGE(BI$40:BI123),2)),""),"")</f>
        <v/>
      </c>
      <c r="E123" s="247" t="str">
        <f>IF('Submission Template'!$AU$36=1,IF($AE123&gt;1,IF(AND('Submission Template'!T117&lt;&gt;"no",'Submission Template'!Y117&lt;&gt;"no",'Submission Template'!BQ117&lt;&gt;"",'Submission Template'!BR117&lt;&gt;""), IF(AND('Submission Template'!$P$15="yes",$B123&gt;1), STDEV(BI$41:BI123),STDEV(BI$40:BI123)),""),""),"")</f>
        <v/>
      </c>
      <c r="F123" s="242" t="str">
        <f>IF('Submission Template'!$AU$36=1,IF(AND('Submission Template'!BQ117&lt;&gt;"",'Submission Template'!BR117&lt;&gt;""),G122,""),"")</f>
        <v/>
      </c>
      <c r="G123" s="242" t="str">
        <f>IF(AND('Submission Template'!$AU$36=1,'Submission Template'!$C117&lt;&gt;""),IF(OR($AE123=1,$AE123=0),0,IF('Submission Template'!$C117="initial",$G122,IF(AND('Submission Template'!T117="yes",'Submission Template'!Y117="yes"),MAX(($F123+BI123-('Submission Template'!$P$26+0.25*$E123)),0),$G122))),"")</f>
        <v/>
      </c>
      <c r="H123" s="242" t="str">
        <f t="shared" si="44"/>
        <v/>
      </c>
      <c r="I123" s="244" t="str">
        <f t="shared" si="45"/>
        <v/>
      </c>
      <c r="J123" s="244" t="str">
        <f t="shared" si="46"/>
        <v/>
      </c>
      <c r="K123" s="245" t="str">
        <f>IF(G123&lt;&gt;"",IF($BC123=1,IF(AND(J123&lt;&gt;1,I123=1,D123&lt;='Submission Template'!$P$26),1,0),K122),"")</f>
        <v/>
      </c>
      <c r="L123" s="240" t="str">
        <f>IF('Submission Template'!$AV$36=1,$AX123,"")</f>
        <v/>
      </c>
      <c r="M123" s="241" t="str">
        <f t="shared" si="31"/>
        <v/>
      </c>
      <c r="N123" s="242" t="str">
        <f>IF('Submission Template'!$AV$36=1,IF(AND('Submission Template'!O117="yes",'Submission Template'!BO117&lt;&gt;""),IF(AND('Submission Template'!$P$15="yes",$L123&gt;1),ROUND(AVERAGE(BJ$41:BJ123),2),ROUND(AVERAGE(BJ$40:BJ123),2)),""),"")</f>
        <v/>
      </c>
      <c r="O123" s="242" t="str">
        <f>IF('Submission Template'!$AV$36=1,IF($AF123&gt;1,IF(AND('Submission Template'!O117&lt;&gt;"no",'Submission Template'!BO117&lt;&gt;""),IF(AND('Submission Template'!$P$15="yes",$L123&gt;1),STDEV(BJ$41:BJ123),STDEV(BJ$40:BJ123)),""),""),"")</f>
        <v/>
      </c>
      <c r="P123" s="242" t="str">
        <f>IF('Submission Template'!$AV$36=1,IF('Submission Template'!BO117&lt;&gt;"",Q122,""),"")</f>
        <v/>
      </c>
      <c r="Q123" s="242" t="str">
        <f>IF(AND('Submission Template'!$AV$36=1,'Submission Template'!$C117&lt;&gt;""),IF(OR($AF123=1,$AF123=0),0,IF('Submission Template'!$C117="initial",$Q122,IF('Submission Template'!O117="yes",MAX(($P123+'Submission Template'!BO117-('Submission Template'!K$26+0.25*$O123)),0),$Q122))),"")</f>
        <v/>
      </c>
      <c r="R123" s="242" t="str">
        <f t="shared" si="32"/>
        <v/>
      </c>
      <c r="S123" s="244" t="str">
        <f t="shared" si="33"/>
        <v/>
      </c>
      <c r="T123" s="244" t="str">
        <f t="shared" si="34"/>
        <v/>
      </c>
      <c r="U123" s="245" t="str">
        <f>IF(Q123&lt;&gt;"",IF($BD123=1,IF(AND(T123&lt;&gt;1,S123=1,N123&lt;='Submission Template'!K$26),1,0),U122),"")</f>
        <v/>
      </c>
      <c r="V123" s="235"/>
      <c r="W123" s="246" t="str">
        <f>IF(AND(OR('Submission Template'!BE117="yes",'Submission Template'!O117="yes"),'Submission Template'!AB117="yes"),"Test cannot be invalid AND included in CumSum",IF(OR(AND($Q123&gt;$R123,$N123&lt;&gt;""),AND($G123&gt;H123,$D123&lt;&gt;"")),"Warning:  CumSum statistic exceeds the Action Limit.",""))</f>
        <v/>
      </c>
      <c r="X123" s="233"/>
      <c r="Y123" s="233"/>
      <c r="Z123" s="233"/>
      <c r="AA123" s="234"/>
      <c r="AB123" s="9"/>
      <c r="AC123" s="5"/>
      <c r="AD123" s="5"/>
      <c r="AE123" s="164" t="str">
        <f t="shared" si="40"/>
        <v/>
      </c>
      <c r="AF123" s="208" t="str">
        <f t="shared" si="41"/>
        <v/>
      </c>
      <c r="AG123" s="164"/>
      <c r="AH123" s="208" t="str">
        <f t="shared" si="42"/>
        <v/>
      </c>
      <c r="AI123" s="165" t="str">
        <f t="shared" si="43"/>
        <v/>
      </c>
      <c r="AJ123" s="20"/>
      <c r="AK123" s="275">
        <f>IF(AND('Submission Template'!BQ117&lt;&gt;"",'Submission Template'!BR117&lt;&gt;"",'Submission Template'!P$26&lt;&gt;"",'Submission Template'!T117&lt;&gt;"",'Submission Template'!Y117&lt;&gt;"",$AQ$31="yes"),1,0)</f>
        <v>0</v>
      </c>
      <c r="AL123" s="190">
        <f>IF(AND('Submission Template'!BO117&lt;&gt;"",'Submission Template'!K$26&lt;&gt;"",'Submission Template'!O117&lt;&gt;""),1,0)</f>
        <v>0</v>
      </c>
      <c r="AM123" s="190"/>
      <c r="AN123" s="190"/>
      <c r="AO123" s="191"/>
      <c r="AP123" s="22"/>
      <c r="AQ123" s="196" t="str">
        <f t="shared" si="35"/>
        <v/>
      </c>
      <c r="AR123" s="189" t="str">
        <f t="shared" si="36"/>
        <v/>
      </c>
      <c r="AS123" s="189"/>
      <c r="AT123" s="190" t="str">
        <f t="shared" si="37"/>
        <v/>
      </c>
      <c r="AU123" s="191" t="str">
        <f t="shared" si="38"/>
        <v/>
      </c>
      <c r="AV123" s="22"/>
      <c r="AW123" s="189" t="str">
        <f>IF(AND($AQ$31="Yes",'Submission Template'!$C117&lt;&gt;""),IF(AND('Submission Template'!BQ117&lt;&gt;"",'Submission Template'!BR117&lt;&gt;""),IF(AND('Submission Template'!T117="yes",'Submission Template'!Y117="yes"),AW122+1,AW122),AW122),"")</f>
        <v/>
      </c>
      <c r="AX123" s="190" t="str">
        <f>IF('Submission Template'!$C117&lt;&gt;"",IF('Submission Template'!BO117&lt;&gt;"",IF('Submission Template'!O117="yes",AX122+1,AX122),AX122),"")</f>
        <v/>
      </c>
      <c r="AY123" s="190"/>
      <c r="AZ123" s="190" t="str">
        <f>IF('Submission Template'!$C117&lt;&gt;"",IF('Submission Template'!BQ117&lt;&gt;"",IF('Submission Template'!T117="yes",AZ122+1,AZ122),AZ122),"")</f>
        <v/>
      </c>
      <c r="BA123" s="191" t="str">
        <f>IF('Submission Template'!$C117&lt;&gt;"",IF('Submission Template'!BR117&lt;&gt;"",IF('Submission Template'!Y117="yes",BA122+1,BA122),BA122),"")</f>
        <v/>
      </c>
      <c r="BB123" s="22"/>
      <c r="BC123" s="189" t="str">
        <f>IF(AND($AQ$31="Yes",'Submission Template'!BQ117&lt;&gt;"",'Submission Template'!BR117&lt;&gt;""),IF(AND('Submission Template'!T117="yes",'Submission Template'!Y117="yes"),1,0),"")</f>
        <v/>
      </c>
      <c r="BD123" s="190" t="str">
        <f>IF('Submission Template'!BO117&lt;&gt;"",IF('Submission Template'!O117="yes",1,0),"")</f>
        <v/>
      </c>
      <c r="BE123" s="190"/>
      <c r="BF123" s="190" t="str">
        <f>IF('Submission Template'!BQ117&lt;&gt;"",IF('Submission Template'!T117="yes",1,0),"")</f>
        <v/>
      </c>
      <c r="BG123" s="191" t="str">
        <f>IF('Submission Template'!BR117&lt;&gt;"",IF('Submission Template'!Y117="yes",1,0),"")</f>
        <v/>
      </c>
      <c r="BH123" s="22"/>
      <c r="BI123" s="189" t="str">
        <f>IF(AND($AQ$31="Yes",'Submission Template'!T117="yes",'Submission Template'!Y117="yes",'Submission Template'!BQ117&lt;&gt;"",'Submission Template'!BR117&lt;&gt;""),'Submission Template'!BQ117+'Submission Template'!BR117,"")</f>
        <v/>
      </c>
      <c r="BJ123" s="190" t="str">
        <f>IF(AND('Submission Template'!O117="yes",'Submission Template'!BO117&lt;&gt;""),'Submission Template'!BO117,"")</f>
        <v/>
      </c>
      <c r="BK123" s="190"/>
      <c r="BL123" s="190" t="str">
        <f>IF(AND('Submission Template'!T117="yes",'Submission Template'!BQ117&lt;&gt;""),'Submission Template'!BQ117,"")</f>
        <v/>
      </c>
      <c r="BM123" s="191" t="str">
        <f>IF(AND('Submission Template'!Y117="yes",'Submission Template'!BR117&lt;&gt;""),'Submission Template'!BR117,"")</f>
        <v/>
      </c>
      <c r="BN123" s="22"/>
      <c r="BO123" s="22"/>
      <c r="BP123" s="22"/>
      <c r="BQ123" s="24"/>
      <c r="BR123" s="22"/>
      <c r="BS123" s="35" t="str">
        <f>IF('Submission Template'!$AU$36=1,IF(AND('Submission Template'!T117="yes",'Submission Template'!Y117="yes",$AE123&gt;1,'Submission Template'!BQ117&lt;&gt;"",'Submission Template'!BR117&lt;&gt;""),IF($D123&lt;&gt;'Submission Template'!P$29,ROUND((($AQ123*$E123)/($D123-'Submission Template'!P$29))^2+1,1),31),""),"")</f>
        <v/>
      </c>
      <c r="BT123" s="35" t="str">
        <f>IF('Submission Template'!$AV$36=1,IF(AND('Submission Template'!O117="yes",$AF123&gt;1,'Submission Template'!BO117&lt;&gt;""),IF($N123&lt;&gt;'Submission Template'!K$26,ROUND((($AR123*$O123)/($N123-'Submission Template'!K$26))^2+1,1),31),""),"")</f>
        <v/>
      </c>
      <c r="BU123" s="35"/>
      <c r="BV123" s="35"/>
      <c r="BW123" s="35"/>
      <c r="BX123" s="48">
        <f t="shared" si="39"/>
        <v>5</v>
      </c>
      <c r="BY123" s="5"/>
      <c r="BZ123" s="5"/>
      <c r="CA123" s="5"/>
      <c r="CB123" s="172">
        <f>IF(AND('Submission Template'!C117="final",'Submission Template'!AB117="yes"),1,0)</f>
        <v>0</v>
      </c>
      <c r="CC123" s="172" t="str">
        <f>IF(AND('Submission Template'!$C117="final",'Submission Template'!$T117="yes",'Submission Template'!$Y117="yes",'Submission Template'!$AB117&lt;&gt;"yes"),$D123,$CC122)</f>
        <v/>
      </c>
      <c r="CD123" s="172" t="str">
        <f>IF(AND('Submission Template'!$C117="final",'Submission Template'!$T117="yes",'Submission Template'!$Y117="yes",'Submission Template'!$AB117&lt;&gt;"yes"),$C123,$CD122)</f>
        <v/>
      </c>
      <c r="CE123" s="172" t="str">
        <f>IF(AND('Submission Template'!$C117="final",'Submission Template'!$O117="yes",'Submission Template'!$AB117&lt;&gt;"yes"),$N123,$CE122)</f>
        <v/>
      </c>
      <c r="CF123" s="172" t="str">
        <f>IF(AND('Submission Template'!$C117="final",'Submission Template'!$O117="yes",'Submission Template'!$AB117&lt;&gt;"yes"),$M123,$CF122)</f>
        <v/>
      </c>
      <c r="CG123" s="164"/>
      <c r="CH123" s="165"/>
      <c r="CI123" s="164"/>
      <c r="CJ123" s="208"/>
      <c r="CK123" s="217"/>
      <c r="CL123" s="218"/>
      <c r="CM123" s="5"/>
      <c r="CN123" s="5"/>
      <c r="CP123" s="5"/>
      <c r="CQ123" s="5"/>
      <c r="CR123" s="5"/>
      <c r="CS123" s="5"/>
      <c r="CT123" s="5"/>
      <c r="CU123" s="5"/>
      <c r="CV123" s="5"/>
      <c r="CW123" s="5"/>
    </row>
    <row r="124" spans="1:101" ht="15" x14ac:dyDescent="0.25">
      <c r="A124" s="9"/>
      <c r="B124" s="240" t="str">
        <f>IF('Submission Template'!$AU$36=1,$AW124,"")</f>
        <v/>
      </c>
      <c r="C124" s="241" t="str">
        <f t="shared" si="30"/>
        <v/>
      </c>
      <c r="D124" s="242" t="str">
        <f>IF('Submission Template'!$AU$36=1,IF(AND('Submission Template'!T118="yes",'Submission Template'!Y118="yes",'Submission Template'!BQ118&lt;&gt;"",'Submission Template'!BR118&lt;&gt;""),IF(AND('Submission Template'!$P$15="yes",$B124&gt;1),ROUND(AVERAGE(BI$41:BI124),2),ROUND(AVERAGE(BI$40:BI124),2)),""),"")</f>
        <v/>
      </c>
      <c r="E124" s="247" t="str">
        <f>IF('Submission Template'!$AU$36=1,IF($AE124&gt;1,IF(AND('Submission Template'!T118&lt;&gt;"no",'Submission Template'!Y118&lt;&gt;"no",'Submission Template'!BQ118&lt;&gt;"",'Submission Template'!BR118&lt;&gt;""), IF(AND('Submission Template'!$P$15="yes",$B124&gt;1), STDEV(BI$41:BI124),STDEV(BI$40:BI124)),""),""),"")</f>
        <v/>
      </c>
      <c r="F124" s="242" t="str">
        <f>IF('Submission Template'!$AU$36=1,IF(AND('Submission Template'!BQ118&lt;&gt;"",'Submission Template'!BR118&lt;&gt;""),G123,""),"")</f>
        <v/>
      </c>
      <c r="G124" s="242" t="str">
        <f>IF(AND('Submission Template'!$AU$36=1,'Submission Template'!$C118&lt;&gt;""),IF(OR($AE124=1,$AE124=0),0,IF('Submission Template'!$C118="initial",$G123,IF(AND('Submission Template'!T118="yes",'Submission Template'!Y118="yes"),MAX(($F124+BI124-('Submission Template'!$P$26+0.25*$E124)),0),$G123))),"")</f>
        <v/>
      </c>
      <c r="H124" s="242" t="str">
        <f t="shared" si="44"/>
        <v/>
      </c>
      <c r="I124" s="244" t="str">
        <f t="shared" si="45"/>
        <v/>
      </c>
      <c r="J124" s="244" t="str">
        <f t="shared" si="46"/>
        <v/>
      </c>
      <c r="K124" s="245" t="str">
        <f>IF(G124&lt;&gt;"",IF($BC124=1,IF(AND(J124&lt;&gt;1,I124=1,D124&lt;='Submission Template'!$P$26),1,0),K123),"")</f>
        <v/>
      </c>
      <c r="L124" s="240" t="str">
        <f>IF('Submission Template'!$AV$36=1,$AX124,"")</f>
        <v/>
      </c>
      <c r="M124" s="241" t="str">
        <f t="shared" si="31"/>
        <v/>
      </c>
      <c r="N124" s="242" t="str">
        <f>IF('Submission Template'!$AV$36=1,IF(AND('Submission Template'!O118="yes",'Submission Template'!BO118&lt;&gt;""),IF(AND('Submission Template'!$P$15="yes",$L124&gt;1),ROUND(AVERAGE(BJ$41:BJ124),2),ROUND(AVERAGE(BJ$40:BJ124),2)),""),"")</f>
        <v/>
      </c>
      <c r="O124" s="242" t="str">
        <f>IF('Submission Template'!$AV$36=1,IF($AF124&gt;1,IF(AND('Submission Template'!O118&lt;&gt;"no",'Submission Template'!BO118&lt;&gt;""),IF(AND('Submission Template'!$P$15="yes",$L124&gt;1),STDEV(BJ$41:BJ124),STDEV(BJ$40:BJ124)),""),""),"")</f>
        <v/>
      </c>
      <c r="P124" s="242" t="str">
        <f>IF('Submission Template'!$AV$36=1,IF('Submission Template'!BO118&lt;&gt;"",Q123,""),"")</f>
        <v/>
      </c>
      <c r="Q124" s="242" t="str">
        <f>IF(AND('Submission Template'!$AV$36=1,'Submission Template'!$C118&lt;&gt;""),IF(OR($AF124=1,$AF124=0),0,IF('Submission Template'!$C118="initial",$Q123,IF('Submission Template'!O118="yes",MAX(($P124+'Submission Template'!BO118-('Submission Template'!K$26+0.25*$O124)),0),$Q123))),"")</f>
        <v/>
      </c>
      <c r="R124" s="242" t="str">
        <f t="shared" si="32"/>
        <v/>
      </c>
      <c r="S124" s="244" t="str">
        <f t="shared" si="33"/>
        <v/>
      </c>
      <c r="T124" s="244" t="str">
        <f t="shared" si="34"/>
        <v/>
      </c>
      <c r="U124" s="245" t="str">
        <f>IF(Q124&lt;&gt;"",IF($BD124=1,IF(AND(T124&lt;&gt;1,S124=1,N124&lt;='Submission Template'!K$26),1,0),U123),"")</f>
        <v/>
      </c>
      <c r="V124" s="235"/>
      <c r="W124" s="246" t="str">
        <f>IF(AND(OR('Submission Template'!BE118="yes",'Submission Template'!O118="yes"),'Submission Template'!AB118="yes"),"Test cannot be invalid AND included in CumSum",IF(OR(AND($Q124&gt;$R124,$N124&lt;&gt;""),AND($G124&gt;H124,$D124&lt;&gt;"")),"Warning:  CumSum statistic exceeds the Action Limit.",""))</f>
        <v/>
      </c>
      <c r="X124" s="233"/>
      <c r="Y124" s="233"/>
      <c r="Z124" s="233"/>
      <c r="AA124" s="234"/>
      <c r="AB124" s="9"/>
      <c r="AC124" s="5"/>
      <c r="AD124" s="5"/>
      <c r="AE124" s="164" t="str">
        <f t="shared" si="40"/>
        <v/>
      </c>
      <c r="AF124" s="208" t="str">
        <f t="shared" si="41"/>
        <v/>
      </c>
      <c r="AG124" s="164"/>
      <c r="AH124" s="208" t="str">
        <f t="shared" si="42"/>
        <v/>
      </c>
      <c r="AI124" s="165" t="str">
        <f t="shared" si="43"/>
        <v/>
      </c>
      <c r="AJ124" s="20"/>
      <c r="AK124" s="275">
        <f>IF(AND('Submission Template'!BQ118&lt;&gt;"",'Submission Template'!BR118&lt;&gt;"",'Submission Template'!P$26&lt;&gt;"",'Submission Template'!T118&lt;&gt;"",'Submission Template'!Y118&lt;&gt;"",$AQ$31="yes"),1,0)</f>
        <v>0</v>
      </c>
      <c r="AL124" s="190">
        <f>IF(AND('Submission Template'!BO118&lt;&gt;"",'Submission Template'!K$26&lt;&gt;"",'Submission Template'!O118&lt;&gt;""),1,0)</f>
        <v>0</v>
      </c>
      <c r="AM124" s="190"/>
      <c r="AN124" s="190"/>
      <c r="AO124" s="191"/>
      <c r="AP124" s="22"/>
      <c r="AQ124" s="196" t="str">
        <f t="shared" si="35"/>
        <v/>
      </c>
      <c r="AR124" s="189" t="str">
        <f t="shared" si="36"/>
        <v/>
      </c>
      <c r="AS124" s="189"/>
      <c r="AT124" s="190" t="str">
        <f t="shared" si="37"/>
        <v/>
      </c>
      <c r="AU124" s="191" t="str">
        <f t="shared" si="38"/>
        <v/>
      </c>
      <c r="AV124" s="22"/>
      <c r="AW124" s="189" t="str">
        <f>IF(AND($AQ$31="Yes",'Submission Template'!$C118&lt;&gt;""),IF(AND('Submission Template'!BQ118&lt;&gt;"",'Submission Template'!BR118&lt;&gt;""),IF(AND('Submission Template'!T118="yes",'Submission Template'!Y118="yes"),AW123+1,AW123),AW123),"")</f>
        <v/>
      </c>
      <c r="AX124" s="190" t="str">
        <f>IF('Submission Template'!$C118&lt;&gt;"",IF('Submission Template'!BO118&lt;&gt;"",IF('Submission Template'!O118="yes",AX123+1,AX123),AX123),"")</f>
        <v/>
      </c>
      <c r="AY124" s="190"/>
      <c r="AZ124" s="190" t="str">
        <f>IF('Submission Template'!$C118&lt;&gt;"",IF('Submission Template'!BQ118&lt;&gt;"",IF('Submission Template'!T118="yes",AZ123+1,AZ123),AZ123),"")</f>
        <v/>
      </c>
      <c r="BA124" s="191" t="str">
        <f>IF('Submission Template'!$C118&lt;&gt;"",IF('Submission Template'!BR118&lt;&gt;"",IF('Submission Template'!Y118="yes",BA123+1,BA123),BA123),"")</f>
        <v/>
      </c>
      <c r="BB124" s="22"/>
      <c r="BC124" s="189" t="str">
        <f>IF(AND($AQ$31="Yes",'Submission Template'!BQ118&lt;&gt;"",'Submission Template'!BR118&lt;&gt;""),IF(AND('Submission Template'!T118="yes",'Submission Template'!Y118="yes"),1,0),"")</f>
        <v/>
      </c>
      <c r="BD124" s="190" t="str">
        <f>IF('Submission Template'!BO118&lt;&gt;"",IF('Submission Template'!O118="yes",1,0),"")</f>
        <v/>
      </c>
      <c r="BE124" s="190"/>
      <c r="BF124" s="190" t="str">
        <f>IF('Submission Template'!BQ118&lt;&gt;"",IF('Submission Template'!T118="yes",1,0),"")</f>
        <v/>
      </c>
      <c r="BG124" s="191" t="str">
        <f>IF('Submission Template'!BR118&lt;&gt;"",IF('Submission Template'!Y118="yes",1,0),"")</f>
        <v/>
      </c>
      <c r="BH124" s="22"/>
      <c r="BI124" s="189" t="str">
        <f>IF(AND($AQ$31="Yes",'Submission Template'!T118="yes",'Submission Template'!Y118="yes",'Submission Template'!BQ118&lt;&gt;"",'Submission Template'!BR118&lt;&gt;""),'Submission Template'!BQ118+'Submission Template'!BR118,"")</f>
        <v/>
      </c>
      <c r="BJ124" s="190" t="str">
        <f>IF(AND('Submission Template'!O118="yes",'Submission Template'!BO118&lt;&gt;""),'Submission Template'!BO118,"")</f>
        <v/>
      </c>
      <c r="BK124" s="190"/>
      <c r="BL124" s="190" t="str">
        <f>IF(AND('Submission Template'!T118="yes",'Submission Template'!BQ118&lt;&gt;""),'Submission Template'!BQ118,"")</f>
        <v/>
      </c>
      <c r="BM124" s="191" t="str">
        <f>IF(AND('Submission Template'!Y118="yes",'Submission Template'!BR118&lt;&gt;""),'Submission Template'!BR118,"")</f>
        <v/>
      </c>
      <c r="BN124" s="22"/>
      <c r="BO124" s="22"/>
      <c r="BP124" s="22"/>
      <c r="BQ124" s="24"/>
      <c r="BR124" s="22"/>
      <c r="BS124" s="35" t="str">
        <f>IF('Submission Template'!$AU$36=1,IF(AND('Submission Template'!T118="yes",'Submission Template'!Y118="yes",$AE124&gt;1,'Submission Template'!BQ118&lt;&gt;"",'Submission Template'!BR118&lt;&gt;""),IF($D124&lt;&gt;'Submission Template'!P$29,ROUND((($AQ124*$E124)/($D124-'Submission Template'!P$29))^2+1,1),31),""),"")</f>
        <v/>
      </c>
      <c r="BT124" s="35" t="str">
        <f>IF('Submission Template'!$AV$36=1,IF(AND('Submission Template'!O118="yes",$AF124&gt;1,'Submission Template'!BO118&lt;&gt;""),IF($N124&lt;&gt;'Submission Template'!K$26,ROUND((($AR124*$O124)/($N124-'Submission Template'!K$26))^2+1,1),31),""),"")</f>
        <v/>
      </c>
      <c r="BU124" s="35"/>
      <c r="BV124" s="35"/>
      <c r="BW124" s="35"/>
      <c r="BX124" s="48">
        <f t="shared" si="39"/>
        <v>5</v>
      </c>
      <c r="BY124" s="5"/>
      <c r="BZ124" s="5"/>
      <c r="CA124" s="5"/>
      <c r="CB124" s="172">
        <f>IF(AND('Submission Template'!C118="final",'Submission Template'!AB118="yes"),1,0)</f>
        <v>0</v>
      </c>
      <c r="CC124" s="172" t="str">
        <f>IF(AND('Submission Template'!$C118="final",'Submission Template'!$T118="yes",'Submission Template'!$Y118="yes",'Submission Template'!$AB118&lt;&gt;"yes"),$D124,$CC123)</f>
        <v/>
      </c>
      <c r="CD124" s="172" t="str">
        <f>IF(AND('Submission Template'!$C118="final",'Submission Template'!$T118="yes",'Submission Template'!$Y118="yes",'Submission Template'!$AB118&lt;&gt;"yes"),$C124,$CD123)</f>
        <v/>
      </c>
      <c r="CE124" s="172" t="str">
        <f>IF(AND('Submission Template'!$C118="final",'Submission Template'!$O118="yes",'Submission Template'!$AB118&lt;&gt;"yes"),$N124,$CE123)</f>
        <v/>
      </c>
      <c r="CF124" s="172" t="str">
        <f>IF(AND('Submission Template'!$C118="final",'Submission Template'!$O118="yes",'Submission Template'!$AB118&lt;&gt;"yes"),$M124,$CF123)</f>
        <v/>
      </c>
      <c r="CG124" s="164"/>
      <c r="CH124" s="165"/>
      <c r="CI124" s="164"/>
      <c r="CJ124" s="208"/>
      <c r="CK124" s="217"/>
      <c r="CL124" s="218"/>
      <c r="CM124" s="5"/>
      <c r="CN124" s="5"/>
      <c r="CP124" s="5"/>
      <c r="CQ124" s="5"/>
      <c r="CR124" s="5"/>
      <c r="CS124" s="5"/>
      <c r="CT124" s="5"/>
      <c r="CU124" s="5"/>
      <c r="CV124" s="5"/>
      <c r="CW124" s="5"/>
    </row>
    <row r="125" spans="1:101" ht="15" x14ac:dyDescent="0.25">
      <c r="A125" s="9"/>
      <c r="B125" s="240" t="str">
        <f>IF('Submission Template'!$AU$36=1,$AW125,"")</f>
        <v/>
      </c>
      <c r="C125" s="241" t="str">
        <f t="shared" si="30"/>
        <v/>
      </c>
      <c r="D125" s="242" t="str">
        <f>IF('Submission Template'!$AU$36=1,IF(AND('Submission Template'!T119="yes",'Submission Template'!Y119="yes",'Submission Template'!BQ119&lt;&gt;"",'Submission Template'!BR119&lt;&gt;""),IF(AND('Submission Template'!$P$15="yes",$B125&gt;1),ROUND(AVERAGE(BI$41:BI125),2),ROUND(AVERAGE(BI$40:BI125),2)),""),"")</f>
        <v/>
      </c>
      <c r="E125" s="247" t="str">
        <f>IF('Submission Template'!$AU$36=1,IF($AE125&gt;1,IF(AND('Submission Template'!T119&lt;&gt;"no",'Submission Template'!Y119&lt;&gt;"no",'Submission Template'!BQ119&lt;&gt;"",'Submission Template'!BR119&lt;&gt;""), IF(AND('Submission Template'!$P$15="yes",$B125&gt;1), STDEV(BI$41:BI125),STDEV(BI$40:BI125)),""),""),"")</f>
        <v/>
      </c>
      <c r="F125" s="242" t="str">
        <f>IF('Submission Template'!$AU$36=1,IF(AND('Submission Template'!BQ119&lt;&gt;"",'Submission Template'!BR119&lt;&gt;""),G124,""),"")</f>
        <v/>
      </c>
      <c r="G125" s="242" t="str">
        <f>IF(AND('Submission Template'!$AU$36=1,'Submission Template'!$C119&lt;&gt;""),IF(OR($AE125=1,$AE125=0),0,IF('Submission Template'!$C119="initial",$G124,IF(AND('Submission Template'!T119="yes",'Submission Template'!Y119="yes"),MAX(($F125+BI125-('Submission Template'!$P$26+0.25*$E125)),0),$G124))),"")</f>
        <v/>
      </c>
      <c r="H125" s="242" t="str">
        <f t="shared" si="44"/>
        <v/>
      </c>
      <c r="I125" s="244" t="str">
        <f t="shared" si="45"/>
        <v/>
      </c>
      <c r="J125" s="244" t="str">
        <f t="shared" si="46"/>
        <v/>
      </c>
      <c r="K125" s="245" t="str">
        <f>IF(G125&lt;&gt;"",IF($BC125=1,IF(AND(J125&lt;&gt;1,I125=1,D125&lt;='Submission Template'!$P$26),1,0),K124),"")</f>
        <v/>
      </c>
      <c r="L125" s="240" t="str">
        <f>IF('Submission Template'!$AV$36=1,$AX125,"")</f>
        <v/>
      </c>
      <c r="M125" s="241" t="str">
        <f t="shared" si="31"/>
        <v/>
      </c>
      <c r="N125" s="242" t="str">
        <f>IF('Submission Template'!$AV$36=1,IF(AND('Submission Template'!O119="yes",'Submission Template'!BO119&lt;&gt;""),IF(AND('Submission Template'!$P$15="yes",$L125&gt;1),ROUND(AVERAGE(BJ$41:BJ125),2),ROUND(AVERAGE(BJ$40:BJ125),2)),""),"")</f>
        <v/>
      </c>
      <c r="O125" s="242" t="str">
        <f>IF('Submission Template'!$AV$36=1,IF($AF125&gt;1,IF(AND('Submission Template'!O119&lt;&gt;"no",'Submission Template'!BO119&lt;&gt;""),IF(AND('Submission Template'!$P$15="yes",$L125&gt;1),STDEV(BJ$41:BJ125),STDEV(BJ$40:BJ125)),""),""),"")</f>
        <v/>
      </c>
      <c r="P125" s="242" t="str">
        <f>IF('Submission Template'!$AV$36=1,IF('Submission Template'!BO119&lt;&gt;"",Q124,""),"")</f>
        <v/>
      </c>
      <c r="Q125" s="242" t="str">
        <f>IF(AND('Submission Template'!$AV$36=1,'Submission Template'!$C119&lt;&gt;""),IF(OR($AF125=1,$AF125=0),0,IF('Submission Template'!$C119="initial",$Q124,IF('Submission Template'!O119="yes",MAX(($P125+'Submission Template'!BO119-('Submission Template'!K$26+0.25*$O125)),0),$Q124))),"")</f>
        <v/>
      </c>
      <c r="R125" s="242" t="str">
        <f t="shared" si="32"/>
        <v/>
      </c>
      <c r="S125" s="244" t="str">
        <f t="shared" si="33"/>
        <v/>
      </c>
      <c r="T125" s="244" t="str">
        <f t="shared" si="34"/>
        <v/>
      </c>
      <c r="U125" s="245" t="str">
        <f>IF(Q125&lt;&gt;"",IF($BD125=1,IF(AND(T125&lt;&gt;1,S125=1,N125&lt;='Submission Template'!K$26),1,0),U124),"")</f>
        <v/>
      </c>
      <c r="V125" s="235"/>
      <c r="W125" s="246" t="str">
        <f>IF(AND(OR('Submission Template'!BE119="yes",'Submission Template'!O119="yes"),'Submission Template'!AB119="yes"),"Test cannot be invalid AND included in CumSum",IF(OR(AND($Q125&gt;$R125,$N125&lt;&gt;""),AND($G125&gt;H125,$D125&lt;&gt;"")),"Warning:  CumSum statistic exceeds the Action Limit.",""))</f>
        <v/>
      </c>
      <c r="X125" s="233"/>
      <c r="Y125" s="233"/>
      <c r="Z125" s="233"/>
      <c r="AA125" s="234"/>
      <c r="AB125" s="9"/>
      <c r="AC125" s="5"/>
      <c r="AD125" s="5"/>
      <c r="AE125" s="164" t="str">
        <f t="shared" si="40"/>
        <v/>
      </c>
      <c r="AF125" s="208" t="str">
        <f t="shared" si="41"/>
        <v/>
      </c>
      <c r="AG125" s="164"/>
      <c r="AH125" s="208" t="str">
        <f t="shared" si="42"/>
        <v/>
      </c>
      <c r="AI125" s="165" t="str">
        <f t="shared" si="43"/>
        <v/>
      </c>
      <c r="AJ125" s="20"/>
      <c r="AK125" s="275">
        <f>IF(AND('Submission Template'!BQ119&lt;&gt;"",'Submission Template'!BR119&lt;&gt;"",'Submission Template'!P$26&lt;&gt;"",'Submission Template'!T119&lt;&gt;"",'Submission Template'!Y119&lt;&gt;"",$AQ$31="yes"),1,0)</f>
        <v>0</v>
      </c>
      <c r="AL125" s="190">
        <f>IF(AND('Submission Template'!BO119&lt;&gt;"",'Submission Template'!K$26&lt;&gt;"",'Submission Template'!O119&lt;&gt;""),1,0)</f>
        <v>0</v>
      </c>
      <c r="AM125" s="190"/>
      <c r="AN125" s="190"/>
      <c r="AO125" s="191"/>
      <c r="AP125" s="22"/>
      <c r="AQ125" s="196" t="str">
        <f t="shared" si="35"/>
        <v/>
      </c>
      <c r="AR125" s="189" t="str">
        <f t="shared" si="36"/>
        <v/>
      </c>
      <c r="AS125" s="189"/>
      <c r="AT125" s="190" t="str">
        <f t="shared" si="37"/>
        <v/>
      </c>
      <c r="AU125" s="191" t="str">
        <f t="shared" si="38"/>
        <v/>
      </c>
      <c r="AV125" s="22"/>
      <c r="AW125" s="189" t="str">
        <f>IF(AND($AQ$31="Yes",'Submission Template'!$C119&lt;&gt;""),IF(AND('Submission Template'!BQ119&lt;&gt;"",'Submission Template'!BR119&lt;&gt;""),IF(AND('Submission Template'!T119="yes",'Submission Template'!Y119="yes"),AW124+1,AW124),AW124),"")</f>
        <v/>
      </c>
      <c r="AX125" s="190" t="str">
        <f>IF('Submission Template'!$C119&lt;&gt;"",IF('Submission Template'!BO119&lt;&gt;"",IF('Submission Template'!O119="yes",AX124+1,AX124),AX124),"")</f>
        <v/>
      </c>
      <c r="AY125" s="190"/>
      <c r="AZ125" s="190" t="str">
        <f>IF('Submission Template'!$C119&lt;&gt;"",IF('Submission Template'!BQ119&lt;&gt;"",IF('Submission Template'!T119="yes",AZ124+1,AZ124),AZ124),"")</f>
        <v/>
      </c>
      <c r="BA125" s="191" t="str">
        <f>IF('Submission Template'!$C119&lt;&gt;"",IF('Submission Template'!BR119&lt;&gt;"",IF('Submission Template'!Y119="yes",BA124+1,BA124),BA124),"")</f>
        <v/>
      </c>
      <c r="BB125" s="22"/>
      <c r="BC125" s="189" t="str">
        <f>IF(AND($AQ$31="Yes",'Submission Template'!BQ119&lt;&gt;"",'Submission Template'!BR119&lt;&gt;""),IF(AND('Submission Template'!T119="yes",'Submission Template'!Y119="yes"),1,0),"")</f>
        <v/>
      </c>
      <c r="BD125" s="190" t="str">
        <f>IF('Submission Template'!BO119&lt;&gt;"",IF('Submission Template'!O119="yes",1,0),"")</f>
        <v/>
      </c>
      <c r="BE125" s="190"/>
      <c r="BF125" s="190" t="str">
        <f>IF('Submission Template'!BQ119&lt;&gt;"",IF('Submission Template'!T119="yes",1,0),"")</f>
        <v/>
      </c>
      <c r="BG125" s="191" t="str">
        <f>IF('Submission Template'!BR119&lt;&gt;"",IF('Submission Template'!Y119="yes",1,0),"")</f>
        <v/>
      </c>
      <c r="BH125" s="22"/>
      <c r="BI125" s="189" t="str">
        <f>IF(AND($AQ$31="Yes",'Submission Template'!T119="yes",'Submission Template'!Y119="yes",'Submission Template'!BQ119&lt;&gt;"",'Submission Template'!BR119&lt;&gt;""),'Submission Template'!BQ119+'Submission Template'!BR119,"")</f>
        <v/>
      </c>
      <c r="BJ125" s="190" t="str">
        <f>IF(AND('Submission Template'!O119="yes",'Submission Template'!BO119&lt;&gt;""),'Submission Template'!BO119,"")</f>
        <v/>
      </c>
      <c r="BK125" s="190"/>
      <c r="BL125" s="190" t="str">
        <f>IF(AND('Submission Template'!T119="yes",'Submission Template'!BQ119&lt;&gt;""),'Submission Template'!BQ119,"")</f>
        <v/>
      </c>
      <c r="BM125" s="191" t="str">
        <f>IF(AND('Submission Template'!Y119="yes",'Submission Template'!BR119&lt;&gt;""),'Submission Template'!BR119,"")</f>
        <v/>
      </c>
      <c r="BN125" s="22"/>
      <c r="BO125" s="22"/>
      <c r="BP125" s="22"/>
      <c r="BQ125" s="24"/>
      <c r="BR125" s="22"/>
      <c r="BS125" s="35" t="str">
        <f>IF('Submission Template'!$AU$36=1,IF(AND('Submission Template'!T119="yes",'Submission Template'!Y119="yes",$AE125&gt;1,'Submission Template'!BQ119&lt;&gt;"",'Submission Template'!BR119&lt;&gt;""),IF($D125&lt;&gt;'Submission Template'!P$29,ROUND((($AQ125*$E125)/($D125-'Submission Template'!P$29))^2+1,1),31),""),"")</f>
        <v/>
      </c>
      <c r="BT125" s="35" t="str">
        <f>IF('Submission Template'!$AV$36=1,IF(AND('Submission Template'!O119="yes",$AF125&gt;1,'Submission Template'!BO119&lt;&gt;""),IF($N125&lt;&gt;'Submission Template'!K$26,ROUND((($AR125*$O125)/($N125-'Submission Template'!K$26))^2+1,1),31),""),"")</f>
        <v/>
      </c>
      <c r="BU125" s="35"/>
      <c r="BV125" s="35"/>
      <c r="BW125" s="35"/>
      <c r="BX125" s="48">
        <f t="shared" si="39"/>
        <v>5</v>
      </c>
      <c r="BY125" s="5"/>
      <c r="BZ125" s="5"/>
      <c r="CA125" s="5"/>
      <c r="CB125" s="172">
        <f>IF(AND('Submission Template'!C119="final",'Submission Template'!AB119="yes"),1,0)</f>
        <v>0</v>
      </c>
      <c r="CC125" s="172" t="str">
        <f>IF(AND('Submission Template'!$C119="final",'Submission Template'!$T119="yes",'Submission Template'!$Y119="yes",'Submission Template'!$AB119&lt;&gt;"yes"),$D125,$CC124)</f>
        <v/>
      </c>
      <c r="CD125" s="172" t="str">
        <f>IF(AND('Submission Template'!$C119="final",'Submission Template'!$T119="yes",'Submission Template'!$Y119="yes",'Submission Template'!$AB119&lt;&gt;"yes"),$C125,$CD124)</f>
        <v/>
      </c>
      <c r="CE125" s="172" t="str">
        <f>IF(AND('Submission Template'!$C119="final",'Submission Template'!$O119="yes",'Submission Template'!$AB119&lt;&gt;"yes"),$N125,$CE124)</f>
        <v/>
      </c>
      <c r="CF125" s="172" t="str">
        <f>IF(AND('Submission Template'!$C119="final",'Submission Template'!$O119="yes",'Submission Template'!$AB119&lt;&gt;"yes"),$M125,$CF124)</f>
        <v/>
      </c>
      <c r="CG125" s="164"/>
      <c r="CH125" s="165"/>
      <c r="CI125" s="164"/>
      <c r="CJ125" s="208"/>
      <c r="CK125" s="217"/>
      <c r="CL125" s="218"/>
      <c r="CM125" s="5"/>
      <c r="CN125" s="5"/>
      <c r="CP125" s="5"/>
      <c r="CQ125" s="5"/>
      <c r="CR125" s="5"/>
      <c r="CS125" s="5"/>
      <c r="CT125" s="5"/>
      <c r="CU125" s="5"/>
      <c r="CV125" s="5"/>
      <c r="CW125" s="5"/>
    </row>
    <row r="126" spans="1:101" ht="15" x14ac:dyDescent="0.25">
      <c r="A126" s="9"/>
      <c r="B126" s="240" t="str">
        <f>IF('Submission Template'!$AU$36=1,$AW126,"")</f>
        <v/>
      </c>
      <c r="C126" s="241" t="str">
        <f t="shared" si="30"/>
        <v/>
      </c>
      <c r="D126" s="242" t="str">
        <f>IF('Submission Template'!$AU$36=1,IF(AND('Submission Template'!T120="yes",'Submission Template'!Y120="yes",'Submission Template'!BQ120&lt;&gt;"",'Submission Template'!BR120&lt;&gt;""),IF(AND('Submission Template'!$P$15="yes",$B126&gt;1),ROUND(AVERAGE(BI$41:BI126),2),ROUND(AVERAGE(BI$40:BI126),2)),""),"")</f>
        <v/>
      </c>
      <c r="E126" s="247" t="str">
        <f>IF('Submission Template'!$AU$36=1,IF($AE126&gt;1,IF(AND('Submission Template'!T120&lt;&gt;"no",'Submission Template'!Y120&lt;&gt;"no",'Submission Template'!BQ120&lt;&gt;"",'Submission Template'!BR120&lt;&gt;""), IF(AND('Submission Template'!$P$15="yes",$B126&gt;1), STDEV(BI$41:BI126),STDEV(BI$40:BI126)),""),""),"")</f>
        <v/>
      </c>
      <c r="F126" s="242" t="str">
        <f>IF('Submission Template'!$AU$36=1,IF(AND('Submission Template'!BQ120&lt;&gt;"",'Submission Template'!BR120&lt;&gt;""),G125,""),"")</f>
        <v/>
      </c>
      <c r="G126" s="242" t="str">
        <f>IF(AND('Submission Template'!$AU$36=1,'Submission Template'!$C120&lt;&gt;""),IF(OR($AE126=1,$AE126=0),0,IF('Submission Template'!$C120="initial",$G125,IF(AND('Submission Template'!T120="yes",'Submission Template'!Y120="yes"),MAX(($F126+BI126-('Submission Template'!$P$26+0.25*$E126)),0),$G125))),"")</f>
        <v/>
      </c>
      <c r="H126" s="242" t="str">
        <f t="shared" si="44"/>
        <v/>
      </c>
      <c r="I126" s="244" t="str">
        <f t="shared" si="45"/>
        <v/>
      </c>
      <c r="J126" s="244" t="str">
        <f t="shared" si="46"/>
        <v/>
      </c>
      <c r="K126" s="245" t="str">
        <f>IF(G126&lt;&gt;"",IF($BC126=1,IF(AND(J126&lt;&gt;1,I126=1,D126&lt;='Submission Template'!$P$26),1,0),K125),"")</f>
        <v/>
      </c>
      <c r="L126" s="240" t="str">
        <f>IF('Submission Template'!$AV$36=1,$AX126,"")</f>
        <v/>
      </c>
      <c r="M126" s="241" t="str">
        <f t="shared" si="31"/>
        <v/>
      </c>
      <c r="N126" s="242" t="str">
        <f>IF('Submission Template'!$AV$36=1,IF(AND('Submission Template'!O120="yes",'Submission Template'!BO120&lt;&gt;""),IF(AND('Submission Template'!$P$15="yes",$L126&gt;1),ROUND(AVERAGE(BJ$41:BJ126),2),ROUND(AVERAGE(BJ$40:BJ126),2)),""),"")</f>
        <v/>
      </c>
      <c r="O126" s="242" t="str">
        <f>IF('Submission Template'!$AV$36=1,IF($AF126&gt;1,IF(AND('Submission Template'!O120&lt;&gt;"no",'Submission Template'!BO120&lt;&gt;""),IF(AND('Submission Template'!$P$15="yes",$L126&gt;1),STDEV(BJ$41:BJ126),STDEV(BJ$40:BJ126)),""),""),"")</f>
        <v/>
      </c>
      <c r="P126" s="242" t="str">
        <f>IF('Submission Template'!$AV$36=1,IF('Submission Template'!BO120&lt;&gt;"",Q125,""),"")</f>
        <v/>
      </c>
      <c r="Q126" s="242" t="str">
        <f>IF(AND('Submission Template'!$AV$36=1,'Submission Template'!$C120&lt;&gt;""),IF(OR($AF126=1,$AF126=0),0,IF('Submission Template'!$C120="initial",$Q125,IF('Submission Template'!O120="yes",MAX(($P126+'Submission Template'!BO120-('Submission Template'!K$26+0.25*$O126)),0),$Q125))),"")</f>
        <v/>
      </c>
      <c r="R126" s="242" t="str">
        <f t="shared" si="32"/>
        <v/>
      </c>
      <c r="S126" s="244" t="str">
        <f t="shared" si="33"/>
        <v/>
      </c>
      <c r="T126" s="244" t="str">
        <f t="shared" si="34"/>
        <v/>
      </c>
      <c r="U126" s="245" t="str">
        <f>IF(Q126&lt;&gt;"",IF($BD126=1,IF(AND(T126&lt;&gt;1,S126=1,N126&lt;='Submission Template'!K$26),1,0),U125),"")</f>
        <v/>
      </c>
      <c r="V126" s="235"/>
      <c r="W126" s="246" t="str">
        <f>IF(AND(OR('Submission Template'!BE120="yes",'Submission Template'!O120="yes"),'Submission Template'!AB120="yes"),"Test cannot be invalid AND included in CumSum",IF(OR(AND($Q126&gt;$R126,$N126&lt;&gt;""),AND($G126&gt;H126,$D126&lt;&gt;"")),"Warning:  CumSum statistic exceeds the Action Limit.",""))</f>
        <v/>
      </c>
      <c r="X126" s="233"/>
      <c r="Y126" s="233"/>
      <c r="Z126" s="233"/>
      <c r="AA126" s="234"/>
      <c r="AB126" s="9"/>
      <c r="AC126" s="5"/>
      <c r="AD126" s="5"/>
      <c r="AE126" s="164" t="str">
        <f t="shared" si="40"/>
        <v/>
      </c>
      <c r="AF126" s="208" t="str">
        <f t="shared" si="41"/>
        <v/>
      </c>
      <c r="AG126" s="164"/>
      <c r="AH126" s="208" t="str">
        <f t="shared" si="42"/>
        <v/>
      </c>
      <c r="AI126" s="165" t="str">
        <f t="shared" si="43"/>
        <v/>
      </c>
      <c r="AJ126" s="20"/>
      <c r="AK126" s="275">
        <f>IF(AND('Submission Template'!BQ120&lt;&gt;"",'Submission Template'!BR120&lt;&gt;"",'Submission Template'!P$26&lt;&gt;"",'Submission Template'!T120&lt;&gt;"",'Submission Template'!Y120&lt;&gt;"",$AQ$31="yes"),1,0)</f>
        <v>0</v>
      </c>
      <c r="AL126" s="190">
        <f>IF(AND('Submission Template'!BO120&lt;&gt;"",'Submission Template'!K$26&lt;&gt;"",'Submission Template'!O120&lt;&gt;""),1,0)</f>
        <v>0</v>
      </c>
      <c r="AM126" s="190"/>
      <c r="AN126" s="190"/>
      <c r="AO126" s="191"/>
      <c r="AP126" s="22"/>
      <c r="AQ126" s="196" t="str">
        <f t="shared" si="35"/>
        <v/>
      </c>
      <c r="AR126" s="189" t="str">
        <f t="shared" si="36"/>
        <v/>
      </c>
      <c r="AS126" s="189"/>
      <c r="AT126" s="190" t="str">
        <f t="shared" si="37"/>
        <v/>
      </c>
      <c r="AU126" s="191" t="str">
        <f t="shared" si="38"/>
        <v/>
      </c>
      <c r="AV126" s="22"/>
      <c r="AW126" s="189" t="str">
        <f>IF(AND($AQ$31="Yes",'Submission Template'!$C120&lt;&gt;""),IF(AND('Submission Template'!BQ120&lt;&gt;"",'Submission Template'!BR120&lt;&gt;""),IF(AND('Submission Template'!T120="yes",'Submission Template'!Y120="yes"),AW125+1,AW125),AW125),"")</f>
        <v/>
      </c>
      <c r="AX126" s="190" t="str">
        <f>IF('Submission Template'!$C120&lt;&gt;"",IF('Submission Template'!BO120&lt;&gt;"",IF('Submission Template'!O120="yes",AX125+1,AX125),AX125),"")</f>
        <v/>
      </c>
      <c r="AY126" s="190"/>
      <c r="AZ126" s="190" t="str">
        <f>IF('Submission Template'!$C120&lt;&gt;"",IF('Submission Template'!BQ120&lt;&gt;"",IF('Submission Template'!T120="yes",AZ125+1,AZ125),AZ125),"")</f>
        <v/>
      </c>
      <c r="BA126" s="191" t="str">
        <f>IF('Submission Template'!$C120&lt;&gt;"",IF('Submission Template'!BR120&lt;&gt;"",IF('Submission Template'!Y120="yes",BA125+1,BA125),BA125),"")</f>
        <v/>
      </c>
      <c r="BB126" s="22"/>
      <c r="BC126" s="189" t="str">
        <f>IF(AND($AQ$31="Yes",'Submission Template'!BQ120&lt;&gt;"",'Submission Template'!BR120&lt;&gt;""),IF(AND('Submission Template'!T120="yes",'Submission Template'!Y120="yes"),1,0),"")</f>
        <v/>
      </c>
      <c r="BD126" s="190" t="str">
        <f>IF('Submission Template'!BO120&lt;&gt;"",IF('Submission Template'!O120="yes",1,0),"")</f>
        <v/>
      </c>
      <c r="BE126" s="190"/>
      <c r="BF126" s="190" t="str">
        <f>IF('Submission Template'!BQ120&lt;&gt;"",IF('Submission Template'!T120="yes",1,0),"")</f>
        <v/>
      </c>
      <c r="BG126" s="191" t="str">
        <f>IF('Submission Template'!BR120&lt;&gt;"",IF('Submission Template'!Y120="yes",1,0),"")</f>
        <v/>
      </c>
      <c r="BH126" s="22"/>
      <c r="BI126" s="189" t="str">
        <f>IF(AND($AQ$31="Yes",'Submission Template'!T120="yes",'Submission Template'!Y120="yes",'Submission Template'!BQ120&lt;&gt;"",'Submission Template'!BR120&lt;&gt;""),'Submission Template'!BQ120+'Submission Template'!BR120,"")</f>
        <v/>
      </c>
      <c r="BJ126" s="190" t="str">
        <f>IF(AND('Submission Template'!O120="yes",'Submission Template'!BO120&lt;&gt;""),'Submission Template'!BO120,"")</f>
        <v/>
      </c>
      <c r="BK126" s="190"/>
      <c r="BL126" s="190" t="str">
        <f>IF(AND('Submission Template'!T120="yes",'Submission Template'!BQ120&lt;&gt;""),'Submission Template'!BQ120,"")</f>
        <v/>
      </c>
      <c r="BM126" s="191" t="str">
        <f>IF(AND('Submission Template'!Y120="yes",'Submission Template'!BR120&lt;&gt;""),'Submission Template'!BR120,"")</f>
        <v/>
      </c>
      <c r="BN126" s="22"/>
      <c r="BO126" s="22"/>
      <c r="BP126" s="22"/>
      <c r="BQ126" s="24"/>
      <c r="BR126" s="22"/>
      <c r="BS126" s="35" t="str">
        <f>IF('Submission Template'!$AU$36=1,IF(AND('Submission Template'!T120="yes",'Submission Template'!Y120="yes",$AE126&gt;1,'Submission Template'!BQ120&lt;&gt;"",'Submission Template'!BR120&lt;&gt;""),IF($D126&lt;&gt;'Submission Template'!P$29,ROUND((($AQ126*$E126)/($D126-'Submission Template'!P$29))^2+1,1),31),""),"")</f>
        <v/>
      </c>
      <c r="BT126" s="35" t="str">
        <f>IF('Submission Template'!$AV$36=1,IF(AND('Submission Template'!O120="yes",$AF126&gt;1,'Submission Template'!BO120&lt;&gt;""),IF($N126&lt;&gt;'Submission Template'!K$26,ROUND((($AR126*$O126)/($N126-'Submission Template'!K$26))^2+1,1),31),""),"")</f>
        <v/>
      </c>
      <c r="BU126" s="35"/>
      <c r="BV126" s="35"/>
      <c r="BW126" s="35"/>
      <c r="BX126" s="48">
        <f t="shared" si="39"/>
        <v>5</v>
      </c>
      <c r="BY126" s="5"/>
      <c r="BZ126" s="5"/>
      <c r="CA126" s="5"/>
      <c r="CB126" s="172">
        <f>IF(AND('Submission Template'!C120="final",'Submission Template'!AB120="yes"),1,0)</f>
        <v>0</v>
      </c>
      <c r="CC126" s="172" t="str">
        <f>IF(AND('Submission Template'!$C120="final",'Submission Template'!$T120="yes",'Submission Template'!$Y120="yes",'Submission Template'!$AB120&lt;&gt;"yes"),$D126,$CC125)</f>
        <v/>
      </c>
      <c r="CD126" s="172" t="str">
        <f>IF(AND('Submission Template'!$C120="final",'Submission Template'!$T120="yes",'Submission Template'!$Y120="yes",'Submission Template'!$AB120&lt;&gt;"yes"),$C126,$CD125)</f>
        <v/>
      </c>
      <c r="CE126" s="172" t="str">
        <f>IF(AND('Submission Template'!$C120="final",'Submission Template'!$O120="yes",'Submission Template'!$AB120&lt;&gt;"yes"),$N126,$CE125)</f>
        <v/>
      </c>
      <c r="CF126" s="172" t="str">
        <f>IF(AND('Submission Template'!$C120="final",'Submission Template'!$O120="yes",'Submission Template'!$AB120&lt;&gt;"yes"),$M126,$CF125)</f>
        <v/>
      </c>
      <c r="CG126" s="164"/>
      <c r="CH126" s="165"/>
      <c r="CI126" s="164"/>
      <c r="CJ126" s="208"/>
      <c r="CK126" s="217"/>
      <c r="CL126" s="218"/>
      <c r="CM126" s="5"/>
      <c r="CN126" s="5"/>
      <c r="CP126" s="5"/>
      <c r="CQ126" s="5"/>
      <c r="CR126" s="5"/>
      <c r="CS126" s="5"/>
      <c r="CT126" s="5"/>
      <c r="CU126" s="5"/>
      <c r="CV126" s="5"/>
      <c r="CW126" s="5"/>
    </row>
    <row r="127" spans="1:101" ht="15" x14ac:dyDescent="0.25">
      <c r="A127" s="9"/>
      <c r="B127" s="240" t="str">
        <f>IF('Submission Template'!$AU$36=1,$AW127,"")</f>
        <v/>
      </c>
      <c r="C127" s="241" t="str">
        <f t="shared" si="30"/>
        <v/>
      </c>
      <c r="D127" s="242" t="str">
        <f>IF('Submission Template'!$AU$36=1,IF(AND('Submission Template'!T121="yes",'Submission Template'!Y121="yes",'Submission Template'!BQ121&lt;&gt;"",'Submission Template'!BR121&lt;&gt;""),IF(AND('Submission Template'!$P$15="yes",$B127&gt;1),ROUND(AVERAGE(BI$41:BI127),2),ROUND(AVERAGE(BI$40:BI127),2)),""),"")</f>
        <v/>
      </c>
      <c r="E127" s="247" t="str">
        <f>IF('Submission Template'!$AU$36=1,IF($AE127&gt;1,IF(AND('Submission Template'!T121&lt;&gt;"no",'Submission Template'!Y121&lt;&gt;"no",'Submission Template'!BQ121&lt;&gt;"",'Submission Template'!BR121&lt;&gt;""), IF(AND('Submission Template'!$P$15="yes",$B127&gt;1), STDEV(BI$41:BI127),STDEV(BI$40:BI127)),""),""),"")</f>
        <v/>
      </c>
      <c r="F127" s="242" t="str">
        <f>IF('Submission Template'!$AU$36=1,IF(AND('Submission Template'!BQ121&lt;&gt;"",'Submission Template'!BR121&lt;&gt;""),G126,""),"")</f>
        <v/>
      </c>
      <c r="G127" s="242" t="str">
        <f>IF(AND('Submission Template'!$AU$36=1,'Submission Template'!$C121&lt;&gt;""),IF(OR($AE127=1,$AE127=0),0,IF('Submission Template'!$C121="initial",$G126,IF(AND('Submission Template'!T121="yes",'Submission Template'!Y121="yes"),MAX(($F127+BI127-('Submission Template'!$P$26+0.25*$E127)),0),$G126))),"")</f>
        <v/>
      </c>
      <c r="H127" s="242" t="str">
        <f t="shared" si="44"/>
        <v/>
      </c>
      <c r="I127" s="244" t="str">
        <f t="shared" si="45"/>
        <v/>
      </c>
      <c r="J127" s="244" t="str">
        <f t="shared" si="46"/>
        <v/>
      </c>
      <c r="K127" s="245" t="str">
        <f>IF(G127&lt;&gt;"",IF($BC127=1,IF(AND(J127&lt;&gt;1,I127=1,D127&lt;='Submission Template'!$P$26),1,0),K126),"")</f>
        <v/>
      </c>
      <c r="L127" s="240" t="str">
        <f>IF('Submission Template'!$AV$36=1,$AX127,"")</f>
        <v/>
      </c>
      <c r="M127" s="241" t="str">
        <f t="shared" si="31"/>
        <v/>
      </c>
      <c r="N127" s="242" t="str">
        <f>IF('Submission Template'!$AV$36=1,IF(AND('Submission Template'!O121="yes",'Submission Template'!BO121&lt;&gt;""),IF(AND('Submission Template'!$P$15="yes",$L127&gt;1),ROUND(AVERAGE(BJ$41:BJ127),2),ROUND(AVERAGE(BJ$40:BJ127),2)),""),"")</f>
        <v/>
      </c>
      <c r="O127" s="242" t="str">
        <f>IF('Submission Template'!$AV$36=1,IF($AF127&gt;1,IF(AND('Submission Template'!O121&lt;&gt;"no",'Submission Template'!BO121&lt;&gt;""),IF(AND('Submission Template'!$P$15="yes",$L127&gt;1),STDEV(BJ$41:BJ127),STDEV(BJ$40:BJ127)),""),""),"")</f>
        <v/>
      </c>
      <c r="P127" s="242" t="str">
        <f>IF('Submission Template'!$AV$36=1,IF('Submission Template'!BO121&lt;&gt;"",Q126,""),"")</f>
        <v/>
      </c>
      <c r="Q127" s="242" t="str">
        <f>IF(AND('Submission Template'!$AV$36=1,'Submission Template'!$C121&lt;&gt;""),IF(OR($AF127=1,$AF127=0),0,IF('Submission Template'!$C121="initial",$Q126,IF('Submission Template'!O121="yes",MAX(($P127+'Submission Template'!BO121-('Submission Template'!K$26+0.25*$O127)),0),$Q126))),"")</f>
        <v/>
      </c>
      <c r="R127" s="242" t="str">
        <f t="shared" si="32"/>
        <v/>
      </c>
      <c r="S127" s="244" t="str">
        <f t="shared" si="33"/>
        <v/>
      </c>
      <c r="T127" s="244" t="str">
        <f t="shared" si="34"/>
        <v/>
      </c>
      <c r="U127" s="245" t="str">
        <f>IF(Q127&lt;&gt;"",IF($BD127=1,IF(AND(T127&lt;&gt;1,S127=1,N127&lt;='Submission Template'!K$26),1,0),U126),"")</f>
        <v/>
      </c>
      <c r="V127" s="235"/>
      <c r="W127" s="246" t="str">
        <f>IF(AND(OR('Submission Template'!BE121="yes",'Submission Template'!O121="yes"),'Submission Template'!AB121="yes"),"Test cannot be invalid AND included in CumSum",IF(OR(AND($Q127&gt;$R127,$N127&lt;&gt;""),AND($G127&gt;H127,$D127&lt;&gt;"")),"Warning:  CumSum statistic exceeds the Action Limit.",""))</f>
        <v/>
      </c>
      <c r="X127" s="233"/>
      <c r="Y127" s="233"/>
      <c r="Z127" s="233"/>
      <c r="AA127" s="234"/>
      <c r="AB127" s="9"/>
      <c r="AE127" s="164" t="str">
        <f t="shared" si="40"/>
        <v/>
      </c>
      <c r="AF127" s="208" t="str">
        <f t="shared" si="41"/>
        <v/>
      </c>
      <c r="AG127" s="164"/>
      <c r="AH127" s="208" t="str">
        <f t="shared" si="42"/>
        <v/>
      </c>
      <c r="AI127" s="165" t="str">
        <f t="shared" si="43"/>
        <v/>
      </c>
      <c r="AJ127" s="20"/>
      <c r="AK127" s="275">
        <f>IF(AND('Submission Template'!BQ121&lt;&gt;"",'Submission Template'!BR121&lt;&gt;"",'Submission Template'!P$26&lt;&gt;"",'Submission Template'!T121&lt;&gt;"",'Submission Template'!Y121&lt;&gt;"",$AQ$31="yes"),1,0)</f>
        <v>0</v>
      </c>
      <c r="AL127" s="190">
        <f>IF(AND('Submission Template'!BO121&lt;&gt;"",'Submission Template'!K$26&lt;&gt;"",'Submission Template'!O121&lt;&gt;""),1,0)</f>
        <v>0</v>
      </c>
      <c r="AM127" s="190"/>
      <c r="AN127" s="190"/>
      <c r="AO127" s="191"/>
      <c r="AP127" s="22"/>
      <c r="AQ127" s="196" t="str">
        <f t="shared" si="35"/>
        <v/>
      </c>
      <c r="AR127" s="189" t="str">
        <f t="shared" si="36"/>
        <v/>
      </c>
      <c r="AS127" s="189"/>
      <c r="AT127" s="190" t="str">
        <f t="shared" si="37"/>
        <v/>
      </c>
      <c r="AU127" s="191" t="str">
        <f t="shared" si="38"/>
        <v/>
      </c>
      <c r="AV127" s="22"/>
      <c r="AW127" s="189" t="str">
        <f>IF(AND($AQ$31="Yes",'Submission Template'!$C121&lt;&gt;""),IF(AND('Submission Template'!BQ121&lt;&gt;"",'Submission Template'!BR121&lt;&gt;""),IF(AND('Submission Template'!T121="yes",'Submission Template'!Y121="yes"),AW126+1,AW126),AW126),"")</f>
        <v/>
      </c>
      <c r="AX127" s="190" t="str">
        <f>IF('Submission Template'!$C121&lt;&gt;"",IF('Submission Template'!BO121&lt;&gt;"",IF('Submission Template'!O121="yes",AX126+1,AX126),AX126),"")</f>
        <v/>
      </c>
      <c r="AY127" s="190"/>
      <c r="AZ127" s="190" t="str">
        <f>IF('Submission Template'!$C121&lt;&gt;"",IF('Submission Template'!BQ121&lt;&gt;"",IF('Submission Template'!T121="yes",AZ126+1,AZ126),AZ126),"")</f>
        <v/>
      </c>
      <c r="BA127" s="191" t="str">
        <f>IF('Submission Template'!$C121&lt;&gt;"",IF('Submission Template'!BR121&lt;&gt;"",IF('Submission Template'!Y121="yes",BA126+1,BA126),BA126),"")</f>
        <v/>
      </c>
      <c r="BB127" s="22"/>
      <c r="BC127" s="189" t="str">
        <f>IF(AND($AQ$31="Yes",'Submission Template'!BQ121&lt;&gt;"",'Submission Template'!BR121&lt;&gt;""),IF(AND('Submission Template'!T121="yes",'Submission Template'!Y121="yes"),1,0),"")</f>
        <v/>
      </c>
      <c r="BD127" s="190" t="str">
        <f>IF('Submission Template'!BO121&lt;&gt;"",IF('Submission Template'!O121="yes",1,0),"")</f>
        <v/>
      </c>
      <c r="BE127" s="190"/>
      <c r="BF127" s="190" t="str">
        <f>IF('Submission Template'!BQ121&lt;&gt;"",IF('Submission Template'!T121="yes",1,0),"")</f>
        <v/>
      </c>
      <c r="BG127" s="191" t="str">
        <f>IF('Submission Template'!BR121&lt;&gt;"",IF('Submission Template'!Y121="yes",1,0),"")</f>
        <v/>
      </c>
      <c r="BH127" s="22"/>
      <c r="BI127" s="189" t="str">
        <f>IF(AND($AQ$31="Yes",'Submission Template'!T121="yes",'Submission Template'!Y121="yes",'Submission Template'!BQ121&lt;&gt;"",'Submission Template'!BR121&lt;&gt;""),'Submission Template'!BQ121+'Submission Template'!BR121,"")</f>
        <v/>
      </c>
      <c r="BJ127" s="190" t="str">
        <f>IF(AND('Submission Template'!O121="yes",'Submission Template'!BO121&lt;&gt;""),'Submission Template'!BO121,"")</f>
        <v/>
      </c>
      <c r="BK127" s="190"/>
      <c r="BL127" s="190" t="str">
        <f>IF(AND('Submission Template'!T121="yes",'Submission Template'!BQ121&lt;&gt;""),'Submission Template'!BQ121,"")</f>
        <v/>
      </c>
      <c r="BM127" s="191" t="str">
        <f>IF(AND('Submission Template'!Y121="yes",'Submission Template'!BR121&lt;&gt;""),'Submission Template'!BR121,"")</f>
        <v/>
      </c>
      <c r="BN127" s="22"/>
      <c r="BO127" s="22"/>
      <c r="BP127" s="22"/>
      <c r="BQ127" s="24"/>
      <c r="BR127" s="22"/>
      <c r="BS127" s="35" t="str">
        <f>IF('Submission Template'!$AU$36=1,IF(AND('Submission Template'!T121="yes",'Submission Template'!Y121="yes",$AE127&gt;1,'Submission Template'!BQ121&lt;&gt;"",'Submission Template'!BR121&lt;&gt;""),IF($D127&lt;&gt;'Submission Template'!P$29,ROUND((($AQ127*$E127)/($D127-'Submission Template'!P$29))^2+1,1),31),""),"")</f>
        <v/>
      </c>
      <c r="BT127" s="35" t="str">
        <f>IF('Submission Template'!$AV$36=1,IF(AND('Submission Template'!O121="yes",$AF127&gt;1,'Submission Template'!BO121&lt;&gt;""),IF($N127&lt;&gt;'Submission Template'!K$26,ROUND((($AR127*$O127)/($N127-'Submission Template'!K$26))^2+1,1),31),""),"")</f>
        <v/>
      </c>
      <c r="BU127" s="35"/>
      <c r="BV127" s="35"/>
      <c r="BW127" s="35"/>
      <c r="BX127" s="48">
        <f t="shared" si="39"/>
        <v>5</v>
      </c>
      <c r="BY127" s="5"/>
      <c r="BZ127" s="5"/>
      <c r="CA127" s="5"/>
      <c r="CB127" s="172">
        <f>IF(AND('Submission Template'!C121="final",'Submission Template'!AB121="yes"),1,0)</f>
        <v>0</v>
      </c>
      <c r="CC127" s="172" t="str">
        <f>IF(AND('Submission Template'!$C121="final",'Submission Template'!$T121="yes",'Submission Template'!$Y121="yes",'Submission Template'!$AB121&lt;&gt;"yes"),$D127,$CC126)</f>
        <v/>
      </c>
      <c r="CD127" s="172" t="str">
        <f>IF(AND('Submission Template'!$C121="final",'Submission Template'!$T121="yes",'Submission Template'!$Y121="yes",'Submission Template'!$AB121&lt;&gt;"yes"),$C127,$CD126)</f>
        <v/>
      </c>
      <c r="CE127" s="172" t="str">
        <f>IF(AND('Submission Template'!$C121="final",'Submission Template'!$O121="yes",'Submission Template'!$AB121&lt;&gt;"yes"),$N127,$CE126)</f>
        <v/>
      </c>
      <c r="CF127" s="172" t="str">
        <f>IF(AND('Submission Template'!$C121="final",'Submission Template'!$O121="yes",'Submission Template'!$AB121&lt;&gt;"yes"),$M127,$CF126)</f>
        <v/>
      </c>
      <c r="CG127" s="164"/>
      <c r="CH127" s="165"/>
      <c r="CI127" s="164"/>
      <c r="CJ127" s="208"/>
      <c r="CK127" s="217"/>
      <c r="CL127" s="218"/>
      <c r="CM127" s="5"/>
      <c r="CN127" s="5"/>
      <c r="CP127" s="5"/>
      <c r="CQ127" s="5"/>
      <c r="CR127" s="5"/>
      <c r="CS127" s="5"/>
      <c r="CT127" s="5"/>
      <c r="CU127" s="5"/>
      <c r="CV127" s="5"/>
      <c r="CW127" s="5"/>
    </row>
    <row r="128" spans="1:101" ht="15" x14ac:dyDescent="0.25">
      <c r="A128" s="9"/>
      <c r="B128" s="240" t="str">
        <f>IF('Submission Template'!$AU$36=1,$AW128,"")</f>
        <v/>
      </c>
      <c r="C128" s="241" t="str">
        <f t="shared" si="30"/>
        <v/>
      </c>
      <c r="D128" s="242" t="str">
        <f>IF('Submission Template'!$AU$36=1,IF(AND('Submission Template'!T122="yes",'Submission Template'!Y122="yes",'Submission Template'!BQ122&lt;&gt;"",'Submission Template'!BR122&lt;&gt;""),IF(AND('Submission Template'!$P$15="yes",$B128&gt;1),ROUND(AVERAGE(BI$41:BI128),2),ROUND(AVERAGE(BI$40:BI128),2)),""),"")</f>
        <v/>
      </c>
      <c r="E128" s="247" t="str">
        <f>IF('Submission Template'!$AU$36=1,IF($AE128&gt;1,IF(AND('Submission Template'!T122&lt;&gt;"no",'Submission Template'!Y122&lt;&gt;"no",'Submission Template'!BQ122&lt;&gt;"",'Submission Template'!BR122&lt;&gt;""), IF(AND('Submission Template'!$P$15="yes",$B128&gt;1), STDEV(BI$41:BI128),STDEV(BI$40:BI128)),""),""),"")</f>
        <v/>
      </c>
      <c r="F128" s="242" t="str">
        <f>IF('Submission Template'!$AU$36=1,IF(AND('Submission Template'!BQ122&lt;&gt;"",'Submission Template'!BR122&lt;&gt;""),G127,""),"")</f>
        <v/>
      </c>
      <c r="G128" s="242" t="str">
        <f>IF(AND('Submission Template'!$AU$36=1,'Submission Template'!$C122&lt;&gt;""),IF(OR($AE128=1,$AE128=0),0,IF('Submission Template'!$C122="initial",$G127,IF(AND('Submission Template'!T122="yes",'Submission Template'!Y122="yes"),MAX(($F128+BI128-('Submission Template'!$P$26+0.25*$E128)),0),$G127))),"")</f>
        <v/>
      </c>
      <c r="H128" s="242" t="str">
        <f t="shared" si="44"/>
        <v/>
      </c>
      <c r="I128" s="244" t="str">
        <f t="shared" si="45"/>
        <v/>
      </c>
      <c r="J128" s="244" t="str">
        <f t="shared" si="46"/>
        <v/>
      </c>
      <c r="K128" s="245" t="str">
        <f>IF(G128&lt;&gt;"",IF($BC128=1,IF(AND(J128&lt;&gt;1,I128=1,D128&lt;='Submission Template'!$P$26),1,0),K127),"")</f>
        <v/>
      </c>
      <c r="L128" s="240" t="str">
        <f>IF('Submission Template'!$AV$36=1,$AX128,"")</f>
        <v/>
      </c>
      <c r="M128" s="241" t="str">
        <f t="shared" si="31"/>
        <v/>
      </c>
      <c r="N128" s="242" t="str">
        <f>IF('Submission Template'!$AV$36=1,IF(AND('Submission Template'!O122="yes",'Submission Template'!BO122&lt;&gt;""),IF(AND('Submission Template'!$P$15="yes",$L128&gt;1),ROUND(AVERAGE(BJ$41:BJ128),2),ROUND(AVERAGE(BJ$40:BJ128),2)),""),"")</f>
        <v/>
      </c>
      <c r="O128" s="242" t="str">
        <f>IF('Submission Template'!$AV$36=1,IF($AF128&gt;1,IF(AND('Submission Template'!O122&lt;&gt;"no",'Submission Template'!BO122&lt;&gt;""),IF(AND('Submission Template'!$P$15="yes",$L128&gt;1),STDEV(BJ$41:BJ128),STDEV(BJ$40:BJ128)),""),""),"")</f>
        <v/>
      </c>
      <c r="P128" s="242" t="str">
        <f>IF('Submission Template'!$AV$36=1,IF('Submission Template'!BO122&lt;&gt;"",Q127,""),"")</f>
        <v/>
      </c>
      <c r="Q128" s="242" t="str">
        <f>IF(AND('Submission Template'!$AV$36=1,'Submission Template'!$C122&lt;&gt;""),IF(OR($AF128=1,$AF128=0),0,IF('Submission Template'!$C122="initial",$Q127,IF('Submission Template'!O122="yes",MAX(($P128+'Submission Template'!BO122-('Submission Template'!K$26+0.25*$O128)),0),$Q127))),"")</f>
        <v/>
      </c>
      <c r="R128" s="242" t="str">
        <f t="shared" si="32"/>
        <v/>
      </c>
      <c r="S128" s="244" t="str">
        <f t="shared" si="33"/>
        <v/>
      </c>
      <c r="T128" s="244" t="str">
        <f t="shared" si="34"/>
        <v/>
      </c>
      <c r="U128" s="245" t="str">
        <f>IF(Q128&lt;&gt;"",IF($BD128=1,IF(AND(T128&lt;&gt;1,S128=1,N128&lt;='Submission Template'!K$26),1,0),U127),"")</f>
        <v/>
      </c>
      <c r="V128" s="235"/>
      <c r="W128" s="246" t="str">
        <f>IF(AND(OR('Submission Template'!BE122="yes",'Submission Template'!O122="yes"),'Submission Template'!AB122="yes"),"Test cannot be invalid AND included in CumSum",IF(OR(AND($Q128&gt;$R128,$N128&lt;&gt;""),AND($G128&gt;H128,$D128&lt;&gt;"")),"Warning:  CumSum statistic exceeds the Action Limit.",""))</f>
        <v/>
      </c>
      <c r="X128" s="233"/>
      <c r="Y128" s="233"/>
      <c r="Z128" s="233"/>
      <c r="AA128" s="234"/>
      <c r="AB128" s="9"/>
      <c r="AE128" s="164" t="str">
        <f t="shared" si="40"/>
        <v/>
      </c>
      <c r="AF128" s="208" t="str">
        <f t="shared" si="41"/>
        <v/>
      </c>
      <c r="AG128" s="164"/>
      <c r="AH128" s="208" t="str">
        <f t="shared" si="42"/>
        <v/>
      </c>
      <c r="AI128" s="165" t="str">
        <f t="shared" si="43"/>
        <v/>
      </c>
      <c r="AJ128" s="20"/>
      <c r="AK128" s="275">
        <f>IF(AND('Submission Template'!BQ122&lt;&gt;"",'Submission Template'!BR122&lt;&gt;"",'Submission Template'!P$26&lt;&gt;"",'Submission Template'!T122&lt;&gt;"",'Submission Template'!Y122&lt;&gt;"",$AQ$31="yes"),1,0)</f>
        <v>0</v>
      </c>
      <c r="AL128" s="190">
        <f>IF(AND('Submission Template'!BO122&lt;&gt;"",'Submission Template'!K$26&lt;&gt;"",'Submission Template'!O122&lt;&gt;""),1,0)</f>
        <v>0</v>
      </c>
      <c r="AM128" s="190"/>
      <c r="AN128" s="190"/>
      <c r="AO128" s="191"/>
      <c r="AP128" s="22"/>
      <c r="AQ128" s="196" t="str">
        <f t="shared" si="35"/>
        <v/>
      </c>
      <c r="AR128" s="189" t="str">
        <f t="shared" si="36"/>
        <v/>
      </c>
      <c r="AS128" s="189"/>
      <c r="AT128" s="190" t="str">
        <f t="shared" si="37"/>
        <v/>
      </c>
      <c r="AU128" s="191" t="str">
        <f t="shared" si="38"/>
        <v/>
      </c>
      <c r="AV128" s="22"/>
      <c r="AW128" s="189" t="str">
        <f>IF(AND($AQ$31="Yes",'Submission Template'!$C122&lt;&gt;""),IF(AND('Submission Template'!BQ122&lt;&gt;"",'Submission Template'!BR122&lt;&gt;""),IF(AND('Submission Template'!T122="yes",'Submission Template'!Y122="yes"),AW127+1,AW127),AW127),"")</f>
        <v/>
      </c>
      <c r="AX128" s="190" t="str">
        <f>IF('Submission Template'!$C122&lt;&gt;"",IF('Submission Template'!BO122&lt;&gt;"",IF('Submission Template'!O122="yes",AX127+1,AX127),AX127),"")</f>
        <v/>
      </c>
      <c r="AY128" s="190"/>
      <c r="AZ128" s="190" t="str">
        <f>IF('Submission Template'!$C122&lt;&gt;"",IF('Submission Template'!BQ122&lt;&gt;"",IF('Submission Template'!T122="yes",AZ127+1,AZ127),AZ127),"")</f>
        <v/>
      </c>
      <c r="BA128" s="191" t="str">
        <f>IF('Submission Template'!$C122&lt;&gt;"",IF('Submission Template'!BR122&lt;&gt;"",IF('Submission Template'!Y122="yes",BA127+1,BA127),BA127),"")</f>
        <v/>
      </c>
      <c r="BB128" s="22"/>
      <c r="BC128" s="189" t="str">
        <f>IF(AND($AQ$31="Yes",'Submission Template'!BQ122&lt;&gt;"",'Submission Template'!BR122&lt;&gt;""),IF(AND('Submission Template'!T122="yes",'Submission Template'!Y122="yes"),1,0),"")</f>
        <v/>
      </c>
      <c r="BD128" s="190" t="str">
        <f>IF('Submission Template'!BO122&lt;&gt;"",IF('Submission Template'!O122="yes",1,0),"")</f>
        <v/>
      </c>
      <c r="BE128" s="190"/>
      <c r="BF128" s="190" t="str">
        <f>IF('Submission Template'!BQ122&lt;&gt;"",IF('Submission Template'!T122="yes",1,0),"")</f>
        <v/>
      </c>
      <c r="BG128" s="191" t="str">
        <f>IF('Submission Template'!BR122&lt;&gt;"",IF('Submission Template'!Y122="yes",1,0),"")</f>
        <v/>
      </c>
      <c r="BH128" s="22"/>
      <c r="BI128" s="189" t="str">
        <f>IF(AND($AQ$31="Yes",'Submission Template'!T122="yes",'Submission Template'!Y122="yes",'Submission Template'!BQ122&lt;&gt;"",'Submission Template'!BR122&lt;&gt;""),'Submission Template'!BQ122+'Submission Template'!BR122,"")</f>
        <v/>
      </c>
      <c r="BJ128" s="190" t="str">
        <f>IF(AND('Submission Template'!O122="yes",'Submission Template'!BO122&lt;&gt;""),'Submission Template'!BO122,"")</f>
        <v/>
      </c>
      <c r="BK128" s="190"/>
      <c r="BL128" s="190" t="str">
        <f>IF(AND('Submission Template'!T122="yes",'Submission Template'!BQ122&lt;&gt;""),'Submission Template'!BQ122,"")</f>
        <v/>
      </c>
      <c r="BM128" s="191" t="str">
        <f>IF(AND('Submission Template'!Y122="yes",'Submission Template'!BR122&lt;&gt;""),'Submission Template'!BR122,"")</f>
        <v/>
      </c>
      <c r="BN128" s="22"/>
      <c r="BO128" s="22"/>
      <c r="BP128" s="22"/>
      <c r="BQ128" s="24"/>
      <c r="BR128" s="22"/>
      <c r="BS128" s="35" t="str">
        <f>IF('Submission Template'!$AU$36=1,IF(AND('Submission Template'!T122="yes",'Submission Template'!Y122="yes",$AE128&gt;1,'Submission Template'!BQ122&lt;&gt;"",'Submission Template'!BR122&lt;&gt;""),IF($D128&lt;&gt;'Submission Template'!P$29,ROUND((($AQ128*$E128)/($D128-'Submission Template'!P$29))^2+1,1),31),""),"")</f>
        <v/>
      </c>
      <c r="BT128" s="35" t="str">
        <f>IF('Submission Template'!$AV$36=1,IF(AND('Submission Template'!O122="yes",$AF128&gt;1,'Submission Template'!BO122&lt;&gt;""),IF($N128&lt;&gt;'Submission Template'!K$26,ROUND((($AR128*$O128)/($N128-'Submission Template'!K$26))^2+1,1),31),""),"")</f>
        <v/>
      </c>
      <c r="BU128" s="35"/>
      <c r="BV128" s="35"/>
      <c r="BW128" s="35"/>
      <c r="BX128" s="48">
        <f t="shared" si="39"/>
        <v>5</v>
      </c>
      <c r="BY128" s="5"/>
      <c r="BZ128" s="5"/>
      <c r="CA128" s="5"/>
      <c r="CB128" s="172">
        <f>IF(AND('Submission Template'!C122="final",'Submission Template'!AB122="yes"),1,0)</f>
        <v>0</v>
      </c>
      <c r="CC128" s="172" t="str">
        <f>IF(AND('Submission Template'!$C122="final",'Submission Template'!$T122="yes",'Submission Template'!$Y122="yes",'Submission Template'!$AB122&lt;&gt;"yes"),$D128,$CC127)</f>
        <v/>
      </c>
      <c r="CD128" s="172" t="str">
        <f>IF(AND('Submission Template'!$C122="final",'Submission Template'!$T122="yes",'Submission Template'!$Y122="yes",'Submission Template'!$AB122&lt;&gt;"yes"),$C128,$CD127)</f>
        <v/>
      </c>
      <c r="CE128" s="172" t="str">
        <f>IF(AND('Submission Template'!$C122="final",'Submission Template'!$O122="yes",'Submission Template'!$AB122&lt;&gt;"yes"),$N128,$CE127)</f>
        <v/>
      </c>
      <c r="CF128" s="172" t="str">
        <f>IF(AND('Submission Template'!$C122="final",'Submission Template'!$O122="yes",'Submission Template'!$AB122&lt;&gt;"yes"),$M128,$CF127)</f>
        <v/>
      </c>
      <c r="CG128" s="164"/>
      <c r="CH128" s="165"/>
      <c r="CI128" s="164"/>
      <c r="CJ128" s="208"/>
      <c r="CK128" s="217"/>
      <c r="CL128" s="218"/>
      <c r="CM128" s="5"/>
      <c r="CN128" s="5"/>
      <c r="CP128" s="5"/>
      <c r="CQ128" s="5"/>
      <c r="CR128" s="5"/>
      <c r="CS128" s="5"/>
      <c r="CT128" s="5"/>
      <c r="CU128" s="5"/>
      <c r="CV128" s="5"/>
      <c r="CW128" s="5"/>
    </row>
    <row r="129" spans="1:101" ht="15" x14ac:dyDescent="0.25">
      <c r="A129" s="9"/>
      <c r="B129" s="248" t="str">
        <f>IF('Submission Template'!$AU$36=1,$AW129,"")</f>
        <v/>
      </c>
      <c r="C129" s="249" t="str">
        <f t="shared" si="30"/>
        <v/>
      </c>
      <c r="D129" s="250" t="str">
        <f>IF('Submission Template'!$AU$36=1,IF(AND('Submission Template'!T123="yes",'Submission Template'!Y123="yes",'Submission Template'!BQ123&lt;&gt;"",'Submission Template'!BR123&lt;&gt;""),IF(AND('Submission Template'!$P$15="yes",$B129&gt;1),ROUND(AVERAGE(BI$41:BI129),2),ROUND(AVERAGE(BI$40:BI129),2)),""),"")</f>
        <v/>
      </c>
      <c r="E129" s="251" t="str">
        <f>IF('Submission Template'!$AU$36=1,IF($AE129&gt;1,IF(AND('Submission Template'!T123&lt;&gt;"no",'Submission Template'!Y123&lt;&gt;"no",'Submission Template'!BQ123&lt;&gt;"",'Submission Template'!BR123&lt;&gt;""), IF(AND('Submission Template'!$P$15="yes",$B129&gt;1), STDEV(BI$41:BI129),STDEV(BI$40:BI129)),""),""),"")</f>
        <v/>
      </c>
      <c r="F129" s="250" t="str">
        <f>IF('Submission Template'!$AU$36=1,IF(AND('Submission Template'!BQ123&lt;&gt;"",'Submission Template'!BR123&lt;&gt;""),G128,""),"")</f>
        <v/>
      </c>
      <c r="G129" s="250" t="str">
        <f>IF(AND('Submission Template'!$AU$36=1,'Submission Template'!$C123&lt;&gt;""),IF(OR($AE129=1,$AE129=0),0,IF('Submission Template'!$C123="initial",$G128,IF(AND('Submission Template'!T123="yes",'Submission Template'!Y123="yes"),MAX(($F129+BI129-('Submission Template'!$P$26+0.25*$E129)),0),$G128))),"")</f>
        <v/>
      </c>
      <c r="H129" s="250" t="str">
        <f t="shared" si="44"/>
        <v/>
      </c>
      <c r="I129" s="252" t="str">
        <f t="shared" si="45"/>
        <v/>
      </c>
      <c r="J129" s="252" t="str">
        <f t="shared" si="46"/>
        <v/>
      </c>
      <c r="K129" s="253" t="str">
        <f>IF(G129&lt;&gt;"",IF($BC129=1,IF(AND(J129&lt;&gt;1,I129=1,D129&lt;='Submission Template'!$P$26),1,0),K128),"")</f>
        <v/>
      </c>
      <c r="L129" s="248" t="str">
        <f>IF('Submission Template'!$AV$36=1,$AX129,"")</f>
        <v/>
      </c>
      <c r="M129" s="249" t="str">
        <f t="shared" si="31"/>
        <v/>
      </c>
      <c r="N129" s="250" t="str">
        <f>IF('Submission Template'!$AV$36=1,IF(AND('Submission Template'!O123="yes",'Submission Template'!BO123&lt;&gt;""),IF(AND('Submission Template'!$P$15="yes",$L129&gt;1),ROUND(AVERAGE(BJ$41:BJ129),2),ROUND(AVERAGE(BJ$40:BJ129),2)),""),"")</f>
        <v/>
      </c>
      <c r="O129" s="250" t="str">
        <f>IF('Submission Template'!$AV$36=1,IF($AF129&gt;1,IF(AND('Submission Template'!O123&lt;&gt;"no",'Submission Template'!BO123&lt;&gt;""),IF(AND('Submission Template'!$P$15="yes",$L129&gt;1),STDEV(BJ$41:BJ129),STDEV(BJ$40:BJ129)),""),""),"")</f>
        <v/>
      </c>
      <c r="P129" s="250" t="str">
        <f>IF('Submission Template'!$AV$36=1,IF('Submission Template'!BO123&lt;&gt;"",Q128,""),"")</f>
        <v/>
      </c>
      <c r="Q129" s="250" t="str">
        <f>IF(AND('Submission Template'!$AV$36=1,'Submission Template'!$C123&lt;&gt;""),IF(OR($AF129=1,$AF129=0),0,IF('Submission Template'!$C123="initial",$Q128,IF('Submission Template'!O123="yes",MAX(($P129+'Submission Template'!BO123-('Submission Template'!K$26+0.25*$O129)),0),$Q128))),"")</f>
        <v/>
      </c>
      <c r="R129" s="250" t="str">
        <f t="shared" si="32"/>
        <v/>
      </c>
      <c r="S129" s="252" t="str">
        <f t="shared" si="33"/>
        <v/>
      </c>
      <c r="T129" s="252" t="str">
        <f t="shared" si="34"/>
        <v/>
      </c>
      <c r="U129" s="253" t="str">
        <f>IF(Q129&lt;&gt;"",IF($BD129=1,IF(AND(T129&lt;&gt;1,S129=1,N129&lt;='Submission Template'!K$26),1,0),U128),"")</f>
        <v/>
      </c>
      <c r="V129" s="254"/>
      <c r="W129" s="255" t="str">
        <f>IF(AND(OR('Submission Template'!BE123="yes",'Submission Template'!O123="yes"),'Submission Template'!AB123="yes"),"Test cannot be invalid AND included in CumSum",IF(OR(AND($Q129&gt;$R129,$N129&lt;&gt;""),AND($G129&gt;H129,$D129&lt;&gt;"")),"Warning:  CumSum statistic exceeds the Action Limit.",""))</f>
        <v/>
      </c>
      <c r="X129" s="256"/>
      <c r="Y129" s="256"/>
      <c r="Z129" s="256"/>
      <c r="AA129" s="257"/>
      <c r="AB129" s="9"/>
      <c r="AE129" s="166" t="str">
        <f>IF(AND($AX$24=1,BA130=2),2,AW129)</f>
        <v/>
      </c>
      <c r="AF129" s="210" t="str">
        <f>IF(AND($AX$24=1,BB130=2),2,AX129)</f>
        <v/>
      </c>
      <c r="AG129" s="166"/>
      <c r="AH129" s="210" t="str">
        <f>IF(AND($AX$24=1,BJ130=2),2,AZ129)</f>
        <v/>
      </c>
      <c r="AI129" s="167" t="str">
        <f>IF(AND($AX$24=1,BK130=2),2,BA129)</f>
        <v/>
      </c>
      <c r="AJ129" s="20"/>
      <c r="AK129" s="275">
        <f>IF(AND('Submission Template'!BQ123&lt;&gt;"",'Submission Template'!BR123&lt;&gt;"",'Submission Template'!P$26&lt;&gt;"",'Submission Template'!T123&lt;&gt;"",'Submission Template'!Y123&lt;&gt;"",$AQ$31="yes"),1,0)</f>
        <v>0</v>
      </c>
      <c r="AL129" s="193">
        <f>IF(AND('Submission Template'!BO123&lt;&gt;"",'Submission Template'!K$26&lt;&gt;"",'Submission Template'!O123&lt;&gt;""),1,0)</f>
        <v>0</v>
      </c>
      <c r="AM129" s="193"/>
      <c r="AN129" s="193"/>
      <c r="AO129" s="194"/>
      <c r="AP129" s="22"/>
      <c r="AQ129" s="197" t="str">
        <f t="shared" si="35"/>
        <v/>
      </c>
      <c r="AR129" s="192" t="str">
        <f t="shared" si="36"/>
        <v/>
      </c>
      <c r="AS129" s="192"/>
      <c r="AT129" s="193" t="str">
        <f t="shared" si="37"/>
        <v/>
      </c>
      <c r="AU129" s="194" t="str">
        <f t="shared" si="38"/>
        <v/>
      </c>
      <c r="AV129" s="22"/>
      <c r="AW129" s="192" t="str">
        <f>IF(AND($AQ$31="Yes",'Submission Template'!$C123&lt;&gt;""),IF(AND('Submission Template'!BQ123&lt;&gt;"",'Submission Template'!BR123&lt;&gt;""),IF(AND('Submission Template'!T123="yes",'Submission Template'!Y123="yes"),AW128+1,AW128),AW128),"")</f>
        <v/>
      </c>
      <c r="AX129" s="193" t="str">
        <f>IF('Submission Template'!$C123&lt;&gt;"",IF('Submission Template'!BO123&lt;&gt;"",IF('Submission Template'!O123="yes",AX128+1,AX128),AX128),"")</f>
        <v/>
      </c>
      <c r="AY129" s="193"/>
      <c r="AZ129" s="193" t="str">
        <f>IF('Submission Template'!$C123&lt;&gt;"",IF('Submission Template'!BQ123&lt;&gt;"",IF('Submission Template'!T123="yes",AZ128+1,AZ128),AZ128),"")</f>
        <v/>
      </c>
      <c r="BA129" s="194" t="str">
        <f>IF('Submission Template'!$C123&lt;&gt;"",IF('Submission Template'!BR123&lt;&gt;"",IF('Submission Template'!Y123="yes",BA128+1,BA128),BA128),"")</f>
        <v/>
      </c>
      <c r="BB129" s="22"/>
      <c r="BC129" s="192" t="str">
        <f>IF(AND($AQ$31="Yes",'Submission Template'!BQ123&lt;&gt;"",'Submission Template'!BR123&lt;&gt;""),IF(AND('Submission Template'!T123="yes",'Submission Template'!Y123="yes"),1,0),"")</f>
        <v/>
      </c>
      <c r="BD129" s="193" t="str">
        <f>IF('Submission Template'!BO123&lt;&gt;"",IF('Submission Template'!O123="yes",1,0),"")</f>
        <v/>
      </c>
      <c r="BE129" s="193"/>
      <c r="BF129" s="193" t="str">
        <f>IF('Submission Template'!BQ123&lt;&gt;"",IF('Submission Template'!T123="yes",1,0),"")</f>
        <v/>
      </c>
      <c r="BG129" s="194" t="str">
        <f>IF('Submission Template'!BR123&lt;&gt;"",IF('Submission Template'!Y123="yes",1,0),"")</f>
        <v/>
      </c>
      <c r="BH129" s="22"/>
      <c r="BI129" s="192" t="str">
        <f>IF(AND($AQ$31="Yes",'Submission Template'!T123="yes",'Submission Template'!Y123="yes",'Submission Template'!BQ123&lt;&gt;"",'Submission Template'!BR123&lt;&gt;""),'Submission Template'!BQ123+'Submission Template'!BR123,"")</f>
        <v/>
      </c>
      <c r="BJ129" s="193" t="str">
        <f>IF(AND('Submission Template'!O123="yes",'Submission Template'!BO123&lt;&gt;""),'Submission Template'!BO123,"")</f>
        <v/>
      </c>
      <c r="BK129" s="193"/>
      <c r="BL129" s="193" t="str">
        <f>IF(AND('Submission Template'!T123="yes",'Submission Template'!BQ123&lt;&gt;""),'Submission Template'!BQ123,"")</f>
        <v/>
      </c>
      <c r="BM129" s="194" t="str">
        <f>IF(AND('Submission Template'!Y123="yes",'Submission Template'!BR123&lt;&gt;""),'Submission Template'!BR123,"")</f>
        <v/>
      </c>
      <c r="BN129" s="22"/>
      <c r="BO129" s="22"/>
      <c r="BP129" s="22"/>
      <c r="BQ129" s="24"/>
      <c r="BR129" s="22"/>
      <c r="BS129" s="48" t="str">
        <f>IF('Submission Template'!$AU$36=1,IF(AND('Submission Template'!T123="yes",'Submission Template'!Y123="yes",$AE129&gt;1,'Submission Template'!BQ123&lt;&gt;"",'Submission Template'!BR123&lt;&gt;""),IF($D129&lt;&gt;'Submission Template'!P$29,ROUND((($AQ129*$E129)/($D129-'Submission Template'!P$29))^2+1,1),31),""),"")</f>
        <v/>
      </c>
      <c r="BT129" s="48" t="str">
        <f>IF('Submission Template'!$AV$36=1,IF(AND('Submission Template'!O123="yes",$AF129&gt;1,'Submission Template'!BO123&lt;&gt;""),IF($N129&lt;&gt;'Submission Template'!K$26,ROUND((($AR129*$O129)/($N129-'Submission Template'!K$26))^2+1,1),31),""),"")</f>
        <v/>
      </c>
      <c r="BU129" s="48"/>
      <c r="BV129" s="48"/>
      <c r="BW129" s="48"/>
      <c r="BX129" s="48">
        <f t="shared" si="39"/>
        <v>5</v>
      </c>
      <c r="BY129" s="5"/>
      <c r="BZ129" s="5"/>
      <c r="CA129" s="5"/>
      <c r="CB129" s="173">
        <f>IF(AND('Submission Template'!C123="final",'Submission Template'!AB123="yes"),1,0)</f>
        <v>0</v>
      </c>
      <c r="CC129" s="173" t="str">
        <f>IF(AND('Submission Template'!$C123="final",'Submission Template'!$T123="yes",'Submission Template'!$Y123="yes",'Submission Template'!$AB123&lt;&gt;"yes"),$D129,$CC128)</f>
        <v/>
      </c>
      <c r="CD129" s="173" t="str">
        <f>IF(AND('Submission Template'!$C123="final",'Submission Template'!$T123="yes",'Submission Template'!$Y123="yes",'Submission Template'!$AB123&lt;&gt;"yes"),$C129,$CD128)</f>
        <v/>
      </c>
      <c r="CE129" s="173" t="str">
        <f>IF(AND('Submission Template'!$C123="final",'Submission Template'!$O123="yes",'Submission Template'!$AB123&lt;&gt;"yes"),$N129,$CE128)</f>
        <v/>
      </c>
      <c r="CF129" s="173" t="str">
        <f>IF(AND('Submission Template'!$C123="final",'Submission Template'!$O123="yes",'Submission Template'!$AB123&lt;&gt;"yes"),$M129,$CF128)</f>
        <v/>
      </c>
      <c r="CG129" s="166"/>
      <c r="CH129" s="167"/>
      <c r="CI129" s="166"/>
      <c r="CJ129" s="210"/>
      <c r="CK129" s="219"/>
      <c r="CL129" s="220"/>
      <c r="CM129" s="5"/>
      <c r="CN129" s="5"/>
      <c r="CP129" s="5"/>
      <c r="CQ129" s="5"/>
      <c r="CR129" s="5"/>
      <c r="CS129" s="5"/>
      <c r="CT129" s="5"/>
      <c r="CU129" s="5"/>
      <c r="CV129" s="5"/>
      <c r="CW129" s="5"/>
    </row>
    <row r="130" spans="1:101" x14ac:dyDescent="0.2">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C130" s="72"/>
      <c r="AD130" s="72"/>
      <c r="AE130" s="72"/>
      <c r="AF130" s="72"/>
      <c r="AG130" s="72"/>
      <c r="AH130" s="72"/>
      <c r="AI130" s="72"/>
      <c r="AJ130" s="72"/>
      <c r="AK130" s="72"/>
    </row>
    <row r="136" spans="1:101" x14ac:dyDescent="0.2">
      <c r="B136" s="4"/>
    </row>
    <row r="137" spans="1:101" x14ac:dyDescent="0.2">
      <c r="B137" s="4"/>
    </row>
    <row r="138" spans="1:101" x14ac:dyDescent="0.2">
      <c r="B138" s="4"/>
    </row>
  </sheetData>
  <sheetProtection password="E3E4" sheet="1" objects="1" scenarios="1"/>
  <mergeCells count="20">
    <mergeCell ref="N23:O23"/>
    <mergeCell ref="V38:AA38"/>
    <mergeCell ref="R25:S25"/>
    <mergeCell ref="R26:S26"/>
    <mergeCell ref="H19:I19"/>
    <mergeCell ref="N19:O19"/>
    <mergeCell ref="H18:I18"/>
    <mergeCell ref="N18:O18"/>
    <mergeCell ref="H17:I17"/>
    <mergeCell ref="A2:U2"/>
    <mergeCell ref="A7:U7"/>
    <mergeCell ref="A6:U6"/>
    <mergeCell ref="A4:U4"/>
    <mergeCell ref="B14:P15"/>
    <mergeCell ref="A3:U3"/>
    <mergeCell ref="BI28:BI30"/>
    <mergeCell ref="R15:Y21"/>
    <mergeCell ref="R14:Y14"/>
    <mergeCell ref="R23:S23"/>
    <mergeCell ref="R24:S24"/>
  </mergeCells>
  <phoneticPr fontId="2" type="noConversion"/>
  <conditionalFormatting sqref="C41:K41">
    <cfRule type="expression" dxfId="190" priority="208" stopIfTrue="1">
      <formula>$D41=""</formula>
    </cfRule>
  </conditionalFormatting>
  <conditionalFormatting sqref="B42:D42 F42:K42">
    <cfRule type="expression" dxfId="189" priority="207" stopIfTrue="1">
      <formula>$D42=""</formula>
    </cfRule>
  </conditionalFormatting>
  <conditionalFormatting sqref="B43:D43 F43:K43">
    <cfRule type="expression" dxfId="188" priority="206" stopIfTrue="1">
      <formula>$D43=""</formula>
    </cfRule>
  </conditionalFormatting>
  <conditionalFormatting sqref="B44:D44 F44:K44">
    <cfRule type="expression" dxfId="187" priority="205" stopIfTrue="1">
      <formula>$D44=""</formula>
    </cfRule>
  </conditionalFormatting>
  <conditionalFormatting sqref="B45:D45 F45:K45">
    <cfRule type="expression" dxfId="186" priority="204" stopIfTrue="1">
      <formula>$D45=""</formula>
    </cfRule>
  </conditionalFormatting>
  <conditionalFormatting sqref="B46:D46 F46:K46">
    <cfRule type="expression" dxfId="185" priority="203" stopIfTrue="1">
      <formula>$D46=""</formula>
    </cfRule>
  </conditionalFormatting>
  <conditionalFormatting sqref="B47:D47 F47:K47">
    <cfRule type="expression" dxfId="184" priority="202" stopIfTrue="1">
      <formula>$D47=""</formula>
    </cfRule>
  </conditionalFormatting>
  <conditionalFormatting sqref="B48:D48 F48:K48">
    <cfRule type="expression" dxfId="183" priority="201" stopIfTrue="1">
      <formula>$D48=""</formula>
    </cfRule>
  </conditionalFormatting>
  <conditionalFormatting sqref="B49:D49 F49:K49">
    <cfRule type="expression" dxfId="182" priority="200" stopIfTrue="1">
      <formula>$D49=""</formula>
    </cfRule>
  </conditionalFormatting>
  <conditionalFormatting sqref="B50:D50 F50:K50">
    <cfRule type="expression" dxfId="181" priority="199" stopIfTrue="1">
      <formula>$D50=""</formula>
    </cfRule>
  </conditionalFormatting>
  <conditionalFormatting sqref="B51:D51 F51:K51">
    <cfRule type="expression" dxfId="180" priority="198" stopIfTrue="1">
      <formula>$D51=""</formula>
    </cfRule>
  </conditionalFormatting>
  <conditionalFormatting sqref="B52:D52 F52:K52">
    <cfRule type="expression" dxfId="179" priority="197" stopIfTrue="1">
      <formula>$D52=""</formula>
    </cfRule>
  </conditionalFormatting>
  <conditionalFormatting sqref="B53:D53 F53:K53">
    <cfRule type="expression" dxfId="178" priority="196" stopIfTrue="1">
      <formula>$D53=""</formula>
    </cfRule>
  </conditionalFormatting>
  <conditionalFormatting sqref="B54:D54 F54:K54">
    <cfRule type="expression" dxfId="177" priority="195" stopIfTrue="1">
      <formula>$D54=""</formula>
    </cfRule>
  </conditionalFormatting>
  <conditionalFormatting sqref="B55:D55 F55:K55">
    <cfRule type="expression" dxfId="176" priority="194" stopIfTrue="1">
      <formula>$D55=""</formula>
    </cfRule>
  </conditionalFormatting>
  <conditionalFormatting sqref="B56:D56 F56:K56">
    <cfRule type="expression" dxfId="175" priority="193" stopIfTrue="1">
      <formula>$D56=""</formula>
    </cfRule>
  </conditionalFormatting>
  <conditionalFormatting sqref="B57:D57 F57:K57">
    <cfRule type="expression" dxfId="174" priority="192" stopIfTrue="1">
      <formula>$D57=""</formula>
    </cfRule>
  </conditionalFormatting>
  <conditionalFormatting sqref="B58:D58 F58:K58">
    <cfRule type="expression" dxfId="173" priority="191" stopIfTrue="1">
      <formula>$D58=""</formula>
    </cfRule>
  </conditionalFormatting>
  <conditionalFormatting sqref="B59:D59 F59:K59">
    <cfRule type="expression" dxfId="172" priority="190" stopIfTrue="1">
      <formula>$D59=""</formula>
    </cfRule>
  </conditionalFormatting>
  <conditionalFormatting sqref="B60:D60 F60:K60">
    <cfRule type="expression" dxfId="171" priority="189" stopIfTrue="1">
      <formula>$D60=""</formula>
    </cfRule>
  </conditionalFormatting>
  <conditionalFormatting sqref="B61:D61 F61:K61">
    <cfRule type="expression" dxfId="170" priority="188" stopIfTrue="1">
      <formula>$D61=""</formula>
    </cfRule>
  </conditionalFormatting>
  <conditionalFormatting sqref="B62:D62 F62:K62">
    <cfRule type="expression" dxfId="169" priority="187" stopIfTrue="1">
      <formula>$D62=""</formula>
    </cfRule>
  </conditionalFormatting>
  <conditionalFormatting sqref="B63:D63 F63:K63">
    <cfRule type="expression" dxfId="168" priority="186" stopIfTrue="1">
      <formula>$D63=""</formula>
    </cfRule>
  </conditionalFormatting>
  <conditionalFormatting sqref="B64:D64 F64:K64">
    <cfRule type="expression" dxfId="167" priority="185" stopIfTrue="1">
      <formula>$D64=""</formula>
    </cfRule>
  </conditionalFormatting>
  <conditionalFormatting sqref="B65:D65 F65:K65">
    <cfRule type="expression" dxfId="166" priority="184" stopIfTrue="1">
      <formula>$D65=""</formula>
    </cfRule>
  </conditionalFormatting>
  <conditionalFormatting sqref="B66:D66 F66:K66">
    <cfRule type="expression" dxfId="165" priority="183" stopIfTrue="1">
      <formula>$D66=""</formula>
    </cfRule>
  </conditionalFormatting>
  <conditionalFormatting sqref="B67:D67 F67:K67">
    <cfRule type="expression" dxfId="164" priority="182" stopIfTrue="1">
      <formula>$D67=""</formula>
    </cfRule>
  </conditionalFormatting>
  <conditionalFormatting sqref="B68:D68 F68:K68">
    <cfRule type="expression" dxfId="163" priority="181" stopIfTrue="1">
      <formula>$D68=""</formula>
    </cfRule>
  </conditionalFormatting>
  <conditionalFormatting sqref="B69:D69 F69:K69">
    <cfRule type="expression" dxfId="162" priority="180" stopIfTrue="1">
      <formula>$D69=""</formula>
    </cfRule>
  </conditionalFormatting>
  <conditionalFormatting sqref="B70:D70 F70:K70">
    <cfRule type="expression" dxfId="161" priority="179" stopIfTrue="1">
      <formula>$D70=""</formula>
    </cfRule>
  </conditionalFormatting>
  <conditionalFormatting sqref="B71:D71 F71:K71">
    <cfRule type="expression" dxfId="160" priority="178" stopIfTrue="1">
      <formula>$D71=""</formula>
    </cfRule>
  </conditionalFormatting>
  <conditionalFormatting sqref="B72:D72 F72:K72">
    <cfRule type="expression" dxfId="159" priority="177" stopIfTrue="1">
      <formula>$D72=""</formula>
    </cfRule>
  </conditionalFormatting>
  <conditionalFormatting sqref="B73:D73 F73:K73">
    <cfRule type="expression" dxfId="158" priority="176" stopIfTrue="1">
      <formula>$D73=""</formula>
    </cfRule>
  </conditionalFormatting>
  <conditionalFormatting sqref="B74:D74 F74:K74">
    <cfRule type="expression" dxfId="157" priority="175" stopIfTrue="1">
      <formula>$D74=""</formula>
    </cfRule>
  </conditionalFormatting>
  <conditionalFormatting sqref="B75:D75 F75:K75">
    <cfRule type="expression" dxfId="156" priority="174" stopIfTrue="1">
      <formula>$D75=""</formula>
    </cfRule>
  </conditionalFormatting>
  <conditionalFormatting sqref="B76:D76 F76:K76">
    <cfRule type="expression" dxfId="155" priority="173" stopIfTrue="1">
      <formula>$D76=""</formula>
    </cfRule>
  </conditionalFormatting>
  <conditionalFormatting sqref="B77:D77 F77:K77">
    <cfRule type="expression" dxfId="154" priority="172" stopIfTrue="1">
      <formula>$D77=""</formula>
    </cfRule>
  </conditionalFormatting>
  <conditionalFormatting sqref="B78:D78 F78:K78">
    <cfRule type="expression" dxfId="153" priority="171" stopIfTrue="1">
      <formula>$D78=""</formula>
    </cfRule>
  </conditionalFormatting>
  <conditionalFormatting sqref="B79:D79 F79:K79">
    <cfRule type="expression" dxfId="152" priority="170" stopIfTrue="1">
      <formula>$D79=""</formula>
    </cfRule>
  </conditionalFormatting>
  <conditionalFormatting sqref="B80:D80 F80:K80">
    <cfRule type="expression" dxfId="151" priority="169" stopIfTrue="1">
      <formula>$D80=""</formula>
    </cfRule>
  </conditionalFormatting>
  <conditionalFormatting sqref="B81:D81 F81:K81">
    <cfRule type="expression" dxfId="150" priority="168" stopIfTrue="1">
      <formula>$D81=""</formula>
    </cfRule>
  </conditionalFormatting>
  <conditionalFormatting sqref="B82:D82 F82:K82">
    <cfRule type="expression" dxfId="149" priority="167" stopIfTrue="1">
      <formula>$D82=""</formula>
    </cfRule>
  </conditionalFormatting>
  <conditionalFormatting sqref="B83:D83 F83:K83">
    <cfRule type="expression" dxfId="148" priority="166" stopIfTrue="1">
      <formula>$D83=""</formula>
    </cfRule>
  </conditionalFormatting>
  <conditionalFormatting sqref="B84:D84 F84:K84">
    <cfRule type="expression" dxfId="147" priority="165" stopIfTrue="1">
      <formula>$D84=""</formula>
    </cfRule>
  </conditionalFormatting>
  <conditionalFormatting sqref="B85:D85 F85:K85">
    <cfRule type="expression" dxfId="146" priority="164" stopIfTrue="1">
      <formula>$D85=""</formula>
    </cfRule>
  </conditionalFormatting>
  <conditionalFormatting sqref="B86:D86 F86:K86">
    <cfRule type="expression" dxfId="145" priority="163" stopIfTrue="1">
      <formula>$D86=""</formula>
    </cfRule>
  </conditionalFormatting>
  <conditionalFormatting sqref="B87:D87 F87:K87">
    <cfRule type="expression" dxfId="144" priority="162" stopIfTrue="1">
      <formula>$D87=""</formula>
    </cfRule>
  </conditionalFormatting>
  <conditionalFormatting sqref="B88:D88 F88:K88">
    <cfRule type="expression" dxfId="143" priority="161" stopIfTrue="1">
      <formula>$D88=""</formula>
    </cfRule>
  </conditionalFormatting>
  <conditionalFormatting sqref="B89:D89 F89:K89">
    <cfRule type="expression" dxfId="142" priority="160" stopIfTrue="1">
      <formula>$D89=""</formula>
    </cfRule>
  </conditionalFormatting>
  <conditionalFormatting sqref="B90:D90 F90:K90">
    <cfRule type="expression" dxfId="141" priority="159" stopIfTrue="1">
      <formula>$D90=""</formula>
    </cfRule>
  </conditionalFormatting>
  <conditionalFormatting sqref="B91:D91 F91:K91">
    <cfRule type="expression" dxfId="140" priority="158" stopIfTrue="1">
      <formula>$D91=""</formula>
    </cfRule>
  </conditionalFormatting>
  <conditionalFormatting sqref="B92:D92 F92:K92">
    <cfRule type="expression" dxfId="139" priority="157" stopIfTrue="1">
      <formula>$D92=""</formula>
    </cfRule>
  </conditionalFormatting>
  <conditionalFormatting sqref="B93:D93 F93:K93">
    <cfRule type="expression" dxfId="138" priority="156" stopIfTrue="1">
      <formula>$D93=""</formula>
    </cfRule>
  </conditionalFormatting>
  <conditionalFormatting sqref="B94:D94 F94:K94">
    <cfRule type="expression" dxfId="137" priority="155" stopIfTrue="1">
      <formula>$D94=""</formula>
    </cfRule>
  </conditionalFormatting>
  <conditionalFormatting sqref="B95:D95 F95:K95">
    <cfRule type="expression" dxfId="136" priority="154" stopIfTrue="1">
      <formula>$D95=""</formula>
    </cfRule>
  </conditionalFormatting>
  <conditionalFormatting sqref="B96:D96 F96:K96">
    <cfRule type="expression" dxfId="135" priority="153" stopIfTrue="1">
      <formula>$D96=""</formula>
    </cfRule>
  </conditionalFormatting>
  <conditionalFormatting sqref="B97:D97 F97:K97">
    <cfRule type="expression" dxfId="134" priority="152" stopIfTrue="1">
      <formula>$D97=""</formula>
    </cfRule>
  </conditionalFormatting>
  <conditionalFormatting sqref="B98:D98 F98:K98">
    <cfRule type="expression" dxfId="133" priority="151" stopIfTrue="1">
      <formula>$D98=""</formula>
    </cfRule>
  </conditionalFormatting>
  <conditionalFormatting sqref="B99:D99 F99:K99">
    <cfRule type="expression" dxfId="132" priority="150" stopIfTrue="1">
      <formula>$D99=""</formula>
    </cfRule>
  </conditionalFormatting>
  <conditionalFormatting sqref="B100:D100 F100:K100">
    <cfRule type="expression" dxfId="131" priority="149" stopIfTrue="1">
      <formula>$D100=""</formula>
    </cfRule>
  </conditionalFormatting>
  <conditionalFormatting sqref="B101:D101 F101:K101">
    <cfRule type="expression" dxfId="130" priority="148" stopIfTrue="1">
      <formula>$D101=""</formula>
    </cfRule>
  </conditionalFormatting>
  <conditionalFormatting sqref="B102:D102 F102:K102">
    <cfRule type="expression" dxfId="129" priority="147" stopIfTrue="1">
      <formula>$D102=""</formula>
    </cfRule>
  </conditionalFormatting>
  <conditionalFormatting sqref="B103:D103 F103:K103">
    <cfRule type="expression" dxfId="128" priority="146" stopIfTrue="1">
      <formula>$D103=""</formula>
    </cfRule>
  </conditionalFormatting>
  <conditionalFormatting sqref="B104:D104 F104:K104">
    <cfRule type="expression" dxfId="127" priority="145" stopIfTrue="1">
      <formula>$D104=""</formula>
    </cfRule>
  </conditionalFormatting>
  <conditionalFormatting sqref="B105:D105 F105:K105">
    <cfRule type="expression" dxfId="126" priority="144" stopIfTrue="1">
      <formula>$D105=""</formula>
    </cfRule>
  </conditionalFormatting>
  <conditionalFormatting sqref="B106:D106 F106:K106">
    <cfRule type="expression" dxfId="125" priority="143" stopIfTrue="1">
      <formula>$D106=""</formula>
    </cfRule>
  </conditionalFormatting>
  <conditionalFormatting sqref="B107:D107 F107:K107">
    <cfRule type="expression" dxfId="124" priority="142" stopIfTrue="1">
      <formula>$D107=""</formula>
    </cfRule>
  </conditionalFormatting>
  <conditionalFormatting sqref="B108:D108 F108:K108">
    <cfRule type="expression" dxfId="123" priority="141" stopIfTrue="1">
      <formula>$D108=""</formula>
    </cfRule>
  </conditionalFormatting>
  <conditionalFormatting sqref="B109:D109 F109:K109">
    <cfRule type="expression" dxfId="122" priority="140" stopIfTrue="1">
      <formula>$D109=""</formula>
    </cfRule>
  </conditionalFormatting>
  <conditionalFormatting sqref="B110:D110 F110:K110">
    <cfRule type="expression" dxfId="121" priority="139" stopIfTrue="1">
      <formula>$D110=""</formula>
    </cfRule>
  </conditionalFormatting>
  <conditionalFormatting sqref="B111:D111 F111:K111">
    <cfRule type="expression" dxfId="120" priority="138" stopIfTrue="1">
      <formula>$D111=""</formula>
    </cfRule>
  </conditionalFormatting>
  <conditionalFormatting sqref="B112:D112 F112:K112">
    <cfRule type="expression" dxfId="119" priority="137" stopIfTrue="1">
      <formula>$D112=""</formula>
    </cfRule>
  </conditionalFormatting>
  <conditionalFormatting sqref="B113:D113 F113:K113">
    <cfRule type="expression" dxfId="118" priority="136" stopIfTrue="1">
      <formula>$D113=""</formula>
    </cfRule>
  </conditionalFormatting>
  <conditionalFormatting sqref="B114:D114 F114:K114">
    <cfRule type="expression" dxfId="117" priority="135" stopIfTrue="1">
      <formula>$D114=""</formula>
    </cfRule>
  </conditionalFormatting>
  <conditionalFormatting sqref="B115:D115 F115:K115">
    <cfRule type="expression" dxfId="116" priority="134" stopIfTrue="1">
      <formula>$D115=""</formula>
    </cfRule>
  </conditionalFormatting>
  <conditionalFormatting sqref="B116:D116 F116:K116">
    <cfRule type="expression" dxfId="115" priority="133" stopIfTrue="1">
      <formula>$D116=""</formula>
    </cfRule>
  </conditionalFormatting>
  <conditionalFormatting sqref="B117:D117 F117:K117">
    <cfRule type="expression" dxfId="114" priority="132" stopIfTrue="1">
      <formula>$D117=""</formula>
    </cfRule>
  </conditionalFormatting>
  <conditionalFormatting sqref="B118:D118 F118:K118">
    <cfRule type="expression" dxfId="113" priority="131" stopIfTrue="1">
      <formula>$D118=""</formula>
    </cfRule>
  </conditionalFormatting>
  <conditionalFormatting sqref="B119:D119 F119:K119">
    <cfRule type="expression" dxfId="112" priority="130" stopIfTrue="1">
      <formula>$D119=""</formula>
    </cfRule>
  </conditionalFormatting>
  <conditionalFormatting sqref="B120:D120 F120:K120">
    <cfRule type="expression" dxfId="111" priority="129" stopIfTrue="1">
      <formula>$D120=""</formula>
    </cfRule>
  </conditionalFormatting>
  <conditionalFormatting sqref="B121:D121 F121:K121">
    <cfRule type="expression" dxfId="110" priority="128" stopIfTrue="1">
      <formula>$D121=""</formula>
    </cfRule>
  </conditionalFormatting>
  <conditionalFormatting sqref="B122:D122 F122:K122">
    <cfRule type="expression" dxfId="109" priority="127" stopIfTrue="1">
      <formula>$D122=""</formula>
    </cfRule>
  </conditionalFormatting>
  <conditionalFormatting sqref="B123:D123 F123:K123">
    <cfRule type="expression" dxfId="108" priority="126" stopIfTrue="1">
      <formula>$D123=""</formula>
    </cfRule>
  </conditionalFormatting>
  <conditionalFormatting sqref="B124:D124 F124:K124">
    <cfRule type="expression" dxfId="107" priority="125" stopIfTrue="1">
      <formula>$D124=""</formula>
    </cfRule>
  </conditionalFormatting>
  <conditionalFormatting sqref="B125:D125 F125:K125">
    <cfRule type="expression" dxfId="106" priority="124" stopIfTrue="1">
      <formula>$D125=""</formula>
    </cfRule>
  </conditionalFormatting>
  <conditionalFormatting sqref="B126:D126 F126:K126">
    <cfRule type="expression" dxfId="105" priority="123" stopIfTrue="1">
      <formula>$D126=""</formula>
    </cfRule>
  </conditionalFormatting>
  <conditionalFormatting sqref="B127:D127 F127:K127">
    <cfRule type="expression" dxfId="104" priority="122" stopIfTrue="1">
      <formula>$D127=""</formula>
    </cfRule>
  </conditionalFormatting>
  <conditionalFormatting sqref="B128:D128 F128:K128">
    <cfRule type="expression" dxfId="103" priority="121" stopIfTrue="1">
      <formula>$D128=""</formula>
    </cfRule>
  </conditionalFormatting>
  <conditionalFormatting sqref="B129:D129 F129:K129">
    <cfRule type="expression" dxfId="102" priority="120" stopIfTrue="1">
      <formula>$D129=""</formula>
    </cfRule>
  </conditionalFormatting>
  <conditionalFormatting sqref="L41:U41">
    <cfRule type="expression" dxfId="101" priority="118" stopIfTrue="1">
      <formula>$N41=""</formula>
    </cfRule>
  </conditionalFormatting>
  <conditionalFormatting sqref="L42:U42">
    <cfRule type="expression" dxfId="100" priority="117" stopIfTrue="1">
      <formula>$N42=""</formula>
    </cfRule>
  </conditionalFormatting>
  <conditionalFormatting sqref="L43:U43">
    <cfRule type="expression" dxfId="99" priority="116" stopIfTrue="1">
      <formula>$N43=""</formula>
    </cfRule>
  </conditionalFormatting>
  <conditionalFormatting sqref="L44:U44">
    <cfRule type="expression" dxfId="98" priority="115" stopIfTrue="1">
      <formula>$N44=""</formula>
    </cfRule>
  </conditionalFormatting>
  <conditionalFormatting sqref="L45:U45">
    <cfRule type="expression" dxfId="97" priority="114" stopIfTrue="1">
      <formula>$N45=""</formula>
    </cfRule>
  </conditionalFormatting>
  <conditionalFormatting sqref="L46:U46">
    <cfRule type="expression" dxfId="96" priority="113" stopIfTrue="1">
      <formula>$N46=""</formula>
    </cfRule>
  </conditionalFormatting>
  <conditionalFormatting sqref="L47:U47">
    <cfRule type="expression" dxfId="95" priority="112" stopIfTrue="1">
      <formula>$N47=""</formula>
    </cfRule>
  </conditionalFormatting>
  <conditionalFormatting sqref="L48:U48">
    <cfRule type="expression" dxfId="94" priority="111" stopIfTrue="1">
      <formula>$N48=""</formula>
    </cfRule>
  </conditionalFormatting>
  <conditionalFormatting sqref="L49:U49">
    <cfRule type="expression" dxfId="93" priority="110" stopIfTrue="1">
      <formula>$N49=""</formula>
    </cfRule>
  </conditionalFormatting>
  <conditionalFormatting sqref="L50:U50">
    <cfRule type="expression" dxfId="92" priority="109" stopIfTrue="1">
      <formula>$N50=""</formula>
    </cfRule>
  </conditionalFormatting>
  <conditionalFormatting sqref="L51:U51">
    <cfRule type="expression" dxfId="91" priority="108" stopIfTrue="1">
      <formula>$N51=""</formula>
    </cfRule>
  </conditionalFormatting>
  <conditionalFormatting sqref="L52:U52">
    <cfRule type="expression" dxfId="90" priority="107" stopIfTrue="1">
      <formula>$N52=""</formula>
    </cfRule>
  </conditionalFormatting>
  <conditionalFormatting sqref="L53:U53">
    <cfRule type="expression" dxfId="89" priority="106" stopIfTrue="1">
      <formula>$N53=""</formula>
    </cfRule>
  </conditionalFormatting>
  <conditionalFormatting sqref="L54:U54">
    <cfRule type="expression" dxfId="88" priority="105" stopIfTrue="1">
      <formula>$N54=""</formula>
    </cfRule>
  </conditionalFormatting>
  <conditionalFormatting sqref="L55:U55">
    <cfRule type="expression" dxfId="87" priority="104" stopIfTrue="1">
      <formula>$N55=""</formula>
    </cfRule>
  </conditionalFormatting>
  <conditionalFormatting sqref="L56:U56">
    <cfRule type="expression" dxfId="86" priority="103" stopIfTrue="1">
      <formula>$N56=""</formula>
    </cfRule>
  </conditionalFormatting>
  <conditionalFormatting sqref="L57:U57">
    <cfRule type="expression" dxfId="85" priority="102" stopIfTrue="1">
      <formula>$N57=""</formula>
    </cfRule>
  </conditionalFormatting>
  <conditionalFormatting sqref="L58:U58">
    <cfRule type="expression" dxfId="84" priority="101" stopIfTrue="1">
      <formula>$N58=""</formula>
    </cfRule>
  </conditionalFormatting>
  <conditionalFormatting sqref="L59:U59">
    <cfRule type="expression" dxfId="83" priority="100" stopIfTrue="1">
      <formula>$N59=""</formula>
    </cfRule>
  </conditionalFormatting>
  <conditionalFormatting sqref="L60:U60">
    <cfRule type="expression" dxfId="82" priority="99" stopIfTrue="1">
      <formula>$N60=""</formula>
    </cfRule>
  </conditionalFormatting>
  <conditionalFormatting sqref="L61:U61">
    <cfRule type="expression" dxfId="81" priority="98" stopIfTrue="1">
      <formula>$N61=""</formula>
    </cfRule>
  </conditionalFormatting>
  <conditionalFormatting sqref="L62:U62">
    <cfRule type="expression" dxfId="80" priority="97" stopIfTrue="1">
      <formula>$N62=""</formula>
    </cfRule>
  </conditionalFormatting>
  <conditionalFormatting sqref="L63:U63">
    <cfRule type="expression" dxfId="79" priority="96" stopIfTrue="1">
      <formula>$N63=""</formula>
    </cfRule>
  </conditionalFormatting>
  <conditionalFormatting sqref="L64:U64">
    <cfRule type="expression" dxfId="78" priority="95" stopIfTrue="1">
      <formula>$N64=""</formula>
    </cfRule>
  </conditionalFormatting>
  <conditionalFormatting sqref="L65:U65">
    <cfRule type="expression" dxfId="77" priority="94" stopIfTrue="1">
      <formula>$N65=""</formula>
    </cfRule>
  </conditionalFormatting>
  <conditionalFormatting sqref="L66:U66">
    <cfRule type="expression" dxfId="76" priority="93" stopIfTrue="1">
      <formula>$N66=""</formula>
    </cfRule>
  </conditionalFormatting>
  <conditionalFormatting sqref="L67:U67">
    <cfRule type="expression" dxfId="75" priority="92" stopIfTrue="1">
      <formula>$N67=""</formula>
    </cfRule>
  </conditionalFormatting>
  <conditionalFormatting sqref="L68:U68">
    <cfRule type="expression" dxfId="74" priority="91" stopIfTrue="1">
      <formula>$N68=""</formula>
    </cfRule>
  </conditionalFormatting>
  <conditionalFormatting sqref="L69:U69">
    <cfRule type="expression" dxfId="73" priority="90" stopIfTrue="1">
      <formula>$N69=""</formula>
    </cfRule>
  </conditionalFormatting>
  <conditionalFormatting sqref="L70:U70">
    <cfRule type="expression" dxfId="72" priority="89" stopIfTrue="1">
      <formula>$N70=""</formula>
    </cfRule>
  </conditionalFormatting>
  <conditionalFormatting sqref="L71:U71">
    <cfRule type="expression" dxfId="71" priority="88" stopIfTrue="1">
      <formula>$N71=""</formula>
    </cfRule>
  </conditionalFormatting>
  <conditionalFormatting sqref="L72:U72">
    <cfRule type="expression" dxfId="70" priority="87" stopIfTrue="1">
      <formula>$N72=""</formula>
    </cfRule>
  </conditionalFormatting>
  <conditionalFormatting sqref="L73:U73">
    <cfRule type="expression" dxfId="69" priority="86" stopIfTrue="1">
      <formula>$N73=""</formula>
    </cfRule>
  </conditionalFormatting>
  <conditionalFormatting sqref="L74:U74">
    <cfRule type="expression" dxfId="68" priority="85" stopIfTrue="1">
      <formula>$N74=""</formula>
    </cfRule>
  </conditionalFormatting>
  <conditionalFormatting sqref="L75:U75">
    <cfRule type="expression" dxfId="67" priority="84" stopIfTrue="1">
      <formula>$N75=""</formula>
    </cfRule>
  </conditionalFormatting>
  <conditionalFormatting sqref="L76:U76">
    <cfRule type="expression" dxfId="66" priority="83" stopIfTrue="1">
      <formula>$N76=""</formula>
    </cfRule>
  </conditionalFormatting>
  <conditionalFormatting sqref="L77:U77">
    <cfRule type="expression" dxfId="65" priority="82" stopIfTrue="1">
      <formula>$N77=""</formula>
    </cfRule>
  </conditionalFormatting>
  <conditionalFormatting sqref="L78:U78">
    <cfRule type="expression" dxfId="64" priority="81" stopIfTrue="1">
      <formula>$N78=""</formula>
    </cfRule>
  </conditionalFormatting>
  <conditionalFormatting sqref="L79:U79">
    <cfRule type="expression" dxfId="63" priority="80" stopIfTrue="1">
      <formula>$N79=""</formula>
    </cfRule>
  </conditionalFormatting>
  <conditionalFormatting sqref="L80:U80">
    <cfRule type="expression" dxfId="62" priority="79" stopIfTrue="1">
      <formula>$N80=""</formula>
    </cfRule>
  </conditionalFormatting>
  <conditionalFormatting sqref="L81:U81">
    <cfRule type="expression" dxfId="61" priority="78" stopIfTrue="1">
      <formula>$N81=""</formula>
    </cfRule>
  </conditionalFormatting>
  <conditionalFormatting sqref="L82:U82">
    <cfRule type="expression" dxfId="60" priority="77" stopIfTrue="1">
      <formula>$N82=""</formula>
    </cfRule>
  </conditionalFormatting>
  <conditionalFormatting sqref="L83:U83">
    <cfRule type="expression" dxfId="59" priority="76" stopIfTrue="1">
      <formula>$N83=""</formula>
    </cfRule>
  </conditionalFormatting>
  <conditionalFormatting sqref="L84:U84">
    <cfRule type="expression" dxfId="58" priority="75" stopIfTrue="1">
      <formula>$N84=""</formula>
    </cfRule>
  </conditionalFormatting>
  <conditionalFormatting sqref="L85:U85">
    <cfRule type="expression" dxfId="57" priority="74" stopIfTrue="1">
      <formula>$N85=""</formula>
    </cfRule>
  </conditionalFormatting>
  <conditionalFormatting sqref="L86:U86">
    <cfRule type="expression" dxfId="56" priority="73" stopIfTrue="1">
      <formula>$N86=""</formula>
    </cfRule>
  </conditionalFormatting>
  <conditionalFormatting sqref="L87:U87">
    <cfRule type="expression" dxfId="55" priority="72" stopIfTrue="1">
      <formula>$N87=""</formula>
    </cfRule>
  </conditionalFormatting>
  <conditionalFormatting sqref="L88:U88">
    <cfRule type="expression" dxfId="54" priority="71" stopIfTrue="1">
      <formula>$N88=""</formula>
    </cfRule>
  </conditionalFormatting>
  <conditionalFormatting sqref="L89:U89">
    <cfRule type="expression" dxfId="53" priority="70" stopIfTrue="1">
      <formula>$N89=""</formula>
    </cfRule>
  </conditionalFormatting>
  <conditionalFormatting sqref="L90:U90">
    <cfRule type="expression" dxfId="52" priority="69" stopIfTrue="1">
      <formula>$N90=""</formula>
    </cfRule>
  </conditionalFormatting>
  <conditionalFormatting sqref="L91:U91">
    <cfRule type="expression" dxfId="51" priority="68" stopIfTrue="1">
      <formula>$N91=""</formula>
    </cfRule>
  </conditionalFormatting>
  <conditionalFormatting sqref="L92:U92">
    <cfRule type="expression" dxfId="50" priority="67" stopIfTrue="1">
      <formula>$N92=""</formula>
    </cfRule>
  </conditionalFormatting>
  <conditionalFormatting sqref="L93:U93">
    <cfRule type="expression" dxfId="49" priority="66" stopIfTrue="1">
      <formula>$N93=""</formula>
    </cfRule>
  </conditionalFormatting>
  <conditionalFormatting sqref="L94:U94">
    <cfRule type="expression" dxfId="48" priority="65" stopIfTrue="1">
      <formula>$N94=""</formula>
    </cfRule>
  </conditionalFormatting>
  <conditionalFormatting sqref="L95:U95">
    <cfRule type="expression" dxfId="47" priority="64" stopIfTrue="1">
      <formula>$N95=""</formula>
    </cfRule>
  </conditionalFormatting>
  <conditionalFormatting sqref="L96:U96">
    <cfRule type="expression" dxfId="46" priority="63" stopIfTrue="1">
      <formula>$N96=""</formula>
    </cfRule>
  </conditionalFormatting>
  <conditionalFormatting sqref="L97:U97">
    <cfRule type="expression" dxfId="45" priority="62" stopIfTrue="1">
      <formula>$N97=""</formula>
    </cfRule>
  </conditionalFormatting>
  <conditionalFormatting sqref="L98:U98">
    <cfRule type="expression" dxfId="44" priority="61" stopIfTrue="1">
      <formula>$N98=""</formula>
    </cfRule>
  </conditionalFormatting>
  <conditionalFormatting sqref="L99:U99">
    <cfRule type="expression" dxfId="43" priority="60" stopIfTrue="1">
      <formula>$N99=""</formula>
    </cfRule>
  </conditionalFormatting>
  <conditionalFormatting sqref="L100:U100">
    <cfRule type="expression" dxfId="42" priority="59" stopIfTrue="1">
      <formula>$N100=""</formula>
    </cfRule>
  </conditionalFormatting>
  <conditionalFormatting sqref="L101:U101">
    <cfRule type="expression" dxfId="41" priority="58" stopIfTrue="1">
      <formula>$N101=""</formula>
    </cfRule>
  </conditionalFormatting>
  <conditionalFormatting sqref="L102:U102">
    <cfRule type="expression" dxfId="40" priority="57" stopIfTrue="1">
      <formula>$N102=""</formula>
    </cfRule>
  </conditionalFormatting>
  <conditionalFormatting sqref="L103:U103">
    <cfRule type="expression" dxfId="39" priority="56" stopIfTrue="1">
      <formula>$N103=""</formula>
    </cfRule>
  </conditionalFormatting>
  <conditionalFormatting sqref="L104:U104">
    <cfRule type="expression" dxfId="38" priority="55" stopIfTrue="1">
      <formula>$N104=""</formula>
    </cfRule>
  </conditionalFormatting>
  <conditionalFormatting sqref="L105:U105">
    <cfRule type="expression" dxfId="37" priority="54" stopIfTrue="1">
      <formula>$N105=""</formula>
    </cfRule>
  </conditionalFormatting>
  <conditionalFormatting sqref="L106:U106">
    <cfRule type="expression" dxfId="36" priority="53" stopIfTrue="1">
      <formula>$N106=""</formula>
    </cfRule>
  </conditionalFormatting>
  <conditionalFormatting sqref="L107:U107">
    <cfRule type="expression" dxfId="35" priority="52" stopIfTrue="1">
      <formula>$N107=""</formula>
    </cfRule>
  </conditionalFormatting>
  <conditionalFormatting sqref="L108:U108">
    <cfRule type="expression" dxfId="34" priority="51" stopIfTrue="1">
      <formula>$N108=""</formula>
    </cfRule>
  </conditionalFormatting>
  <conditionalFormatting sqref="L109:U109">
    <cfRule type="expression" dxfId="33" priority="50" stopIfTrue="1">
      <formula>$N109=""</formula>
    </cfRule>
  </conditionalFormatting>
  <conditionalFormatting sqref="L110:U110">
    <cfRule type="expression" dxfId="32" priority="49" stopIfTrue="1">
      <formula>$N110=""</formula>
    </cfRule>
  </conditionalFormatting>
  <conditionalFormatting sqref="L111:U111">
    <cfRule type="expression" dxfId="31" priority="48" stopIfTrue="1">
      <formula>$N111=""</formula>
    </cfRule>
  </conditionalFormatting>
  <conditionalFormatting sqref="L112:U112">
    <cfRule type="expression" dxfId="30" priority="47" stopIfTrue="1">
      <formula>$N112=""</formula>
    </cfRule>
  </conditionalFormatting>
  <conditionalFormatting sqref="L113:U113">
    <cfRule type="expression" dxfId="29" priority="46" stopIfTrue="1">
      <formula>$N113=""</formula>
    </cfRule>
  </conditionalFormatting>
  <conditionalFormatting sqref="L114:U114">
    <cfRule type="expression" dxfId="28" priority="45" stopIfTrue="1">
      <formula>$N114=""</formula>
    </cfRule>
  </conditionalFormatting>
  <conditionalFormatting sqref="L115:U115">
    <cfRule type="expression" dxfId="27" priority="44" stopIfTrue="1">
      <formula>$N115=""</formula>
    </cfRule>
  </conditionalFormatting>
  <conditionalFormatting sqref="L116:U116">
    <cfRule type="expression" dxfId="26" priority="43" stopIfTrue="1">
      <formula>$N116=""</formula>
    </cfRule>
  </conditionalFormatting>
  <conditionalFormatting sqref="L117:U117">
    <cfRule type="expression" dxfId="25" priority="42" stopIfTrue="1">
      <formula>$N117=""</formula>
    </cfRule>
  </conditionalFormatting>
  <conditionalFormatting sqref="L118:U118">
    <cfRule type="expression" dxfId="24" priority="41" stopIfTrue="1">
      <formula>$N118=""</formula>
    </cfRule>
  </conditionalFormatting>
  <conditionalFormatting sqref="L119:U119">
    <cfRule type="expression" dxfId="23" priority="40" stopIfTrue="1">
      <formula>$N119=""</formula>
    </cfRule>
  </conditionalFormatting>
  <conditionalFormatting sqref="L120:U120">
    <cfRule type="expression" dxfId="22" priority="39" stopIfTrue="1">
      <formula>$N120=""</formula>
    </cfRule>
  </conditionalFormatting>
  <conditionalFormatting sqref="L121:U121">
    <cfRule type="expression" dxfId="21" priority="38" stopIfTrue="1">
      <formula>$N121=""</formula>
    </cfRule>
  </conditionalFormatting>
  <conditionalFormatting sqref="L122:U122">
    <cfRule type="expression" dxfId="20" priority="37" stopIfTrue="1">
      <formula>$N122=""</formula>
    </cfRule>
  </conditionalFormatting>
  <conditionalFormatting sqref="L123:U123">
    <cfRule type="expression" dxfId="19" priority="36" stopIfTrue="1">
      <formula>$N123=""</formula>
    </cfRule>
  </conditionalFormatting>
  <conditionalFormatting sqref="L124:U124">
    <cfRule type="expression" dxfId="18" priority="35" stopIfTrue="1">
      <formula>$N124=""</formula>
    </cfRule>
  </conditionalFormatting>
  <conditionalFormatting sqref="L125:U125">
    <cfRule type="expression" dxfId="17" priority="34" stopIfTrue="1">
      <formula>$N125=""</formula>
    </cfRule>
  </conditionalFormatting>
  <conditionalFormatting sqref="L126:U126">
    <cfRule type="expression" dxfId="16" priority="33" stopIfTrue="1">
      <formula>$N126=""</formula>
    </cfRule>
  </conditionalFormatting>
  <conditionalFormatting sqref="L127:U127">
    <cfRule type="expression" dxfId="15" priority="32" stopIfTrue="1">
      <formula>$N127=""</formula>
    </cfRule>
  </conditionalFormatting>
  <conditionalFormatting sqref="L128:U128">
    <cfRule type="expression" dxfId="14" priority="31" stopIfTrue="1">
      <formula>$N128=""</formula>
    </cfRule>
  </conditionalFormatting>
  <conditionalFormatting sqref="L129:U129">
    <cfRule type="expression" dxfId="13" priority="30" stopIfTrue="1">
      <formula>$N129=""</formula>
    </cfRule>
  </conditionalFormatting>
  <conditionalFormatting sqref="L40:U40">
    <cfRule type="expression" dxfId="12" priority="290" stopIfTrue="1">
      <formula>$N40=""</formula>
    </cfRule>
  </conditionalFormatting>
  <conditionalFormatting sqref="G44:G129">
    <cfRule type="expression" dxfId="11" priority="9" stopIfTrue="1">
      <formula>$D44=""</formula>
    </cfRule>
  </conditionalFormatting>
  <conditionalFormatting sqref="G44:G129">
    <cfRule type="expression" dxfId="10" priority="8" stopIfTrue="1">
      <formula>$D44=""</formula>
    </cfRule>
  </conditionalFormatting>
  <conditionalFormatting sqref="K44:K129">
    <cfRule type="expression" dxfId="9" priority="7" stopIfTrue="1">
      <formula>$D44=""</formula>
    </cfRule>
  </conditionalFormatting>
  <conditionalFormatting sqref="K44:K129">
    <cfRule type="expression" dxfId="8" priority="6" stopIfTrue="1">
      <formula>$D44=""</formula>
    </cfRule>
  </conditionalFormatting>
  <conditionalFormatting sqref="Q44:Q129">
    <cfRule type="expression" dxfId="7" priority="5" stopIfTrue="1">
      <formula>$N44=""</formula>
    </cfRule>
  </conditionalFormatting>
  <conditionalFormatting sqref="Q44:Q129">
    <cfRule type="expression" dxfId="6" priority="4" stopIfTrue="1">
      <formula>$N44=""</formula>
    </cfRule>
  </conditionalFormatting>
  <conditionalFormatting sqref="U44:U129">
    <cfRule type="expression" dxfId="5" priority="3" stopIfTrue="1">
      <formula>$N44=""</formula>
    </cfRule>
  </conditionalFormatting>
  <conditionalFormatting sqref="U44:U129">
    <cfRule type="expression" dxfId="4" priority="2" stopIfTrue="1">
      <formula>$N44=""</formula>
    </cfRule>
  </conditionalFormatting>
  <conditionalFormatting sqref="L40:U40">
    <cfRule type="expression" dxfId="3" priority="305" stopIfTrue="1">
      <formula>$BO$40=1</formula>
    </cfRule>
  </conditionalFormatting>
  <conditionalFormatting sqref="B40:K40">
    <cfRule type="expression" dxfId="2" priority="308" stopIfTrue="1">
      <formula>$BO$40=1</formula>
    </cfRule>
    <cfRule type="expression" dxfId="1" priority="309" stopIfTrue="1">
      <formula>$D40=""</formula>
    </cfRule>
  </conditionalFormatting>
  <conditionalFormatting sqref="B41">
    <cfRule type="expression" dxfId="0" priority="1" stopIfTrue="1">
      <formula>$D41=""</formula>
    </cfRule>
  </conditionalFormatting>
  <pageMargins left="0.25" right="0.25" top="0.5" bottom="0.5" header="0.5" footer="0.5"/>
  <pageSetup scale="52" fitToHeight="2" orientation="landscape" horizontalDpi="300" verticalDpi="300" r:id="rId1"/>
  <headerFooter alignWithMargins="0">
    <oddHeader>&amp;L&amp;G&amp;CMarine SI PLT
Reporting Template&amp;ROffice of Transportation and Air Quality</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79"/>
  <sheetViews>
    <sheetView showGridLines="0" zoomScaleNormal="100" workbookViewId="0">
      <selection activeCell="B1" sqref="B1"/>
    </sheetView>
  </sheetViews>
  <sheetFormatPr defaultColWidth="9.140625" defaultRowHeight="12.75" x14ac:dyDescent="0.2"/>
  <cols>
    <col min="1" max="1" width="3" style="231" customWidth="1"/>
    <col min="2" max="2" width="8.5703125" style="231" customWidth="1"/>
    <col min="3" max="3" width="9.140625" style="231"/>
    <col min="4" max="4" width="11" style="231" customWidth="1"/>
    <col min="5" max="10" width="9.140625" style="231"/>
    <col min="11" max="11" width="6.85546875" style="231" customWidth="1"/>
    <col min="12" max="12" width="2.140625" style="231" customWidth="1"/>
    <col min="13" max="13" width="9.140625" style="231"/>
    <col min="14" max="14" width="12" style="231" customWidth="1"/>
    <col min="15" max="15" width="3" style="231" customWidth="1"/>
    <col min="16" max="16384" width="9.140625" style="231"/>
  </cols>
  <sheetData>
    <row r="1" spans="1:15" s="63" customFormat="1" ht="11.25" x14ac:dyDescent="0.2">
      <c r="A1" s="64"/>
      <c r="B1" s="64"/>
      <c r="C1" s="64"/>
      <c r="D1" s="64"/>
      <c r="E1" s="64"/>
      <c r="F1" s="64"/>
      <c r="G1" s="64"/>
      <c r="H1" s="64"/>
      <c r="I1" s="64"/>
      <c r="J1" s="64"/>
      <c r="K1" s="64"/>
      <c r="L1" s="64"/>
      <c r="M1" s="64"/>
      <c r="N1" s="64"/>
      <c r="O1" s="64"/>
    </row>
    <row r="2" spans="1:15" s="63" customFormat="1" ht="17.45" customHeight="1" x14ac:dyDescent="0.25">
      <c r="A2" s="64"/>
      <c r="B2" s="308" t="s">
        <v>135</v>
      </c>
      <c r="C2" s="308"/>
      <c r="D2" s="308"/>
      <c r="E2" s="308"/>
      <c r="F2" s="308"/>
      <c r="G2" s="308"/>
      <c r="H2" s="308"/>
      <c r="I2" s="308"/>
      <c r="J2" s="308"/>
      <c r="K2" s="308"/>
      <c r="L2" s="308"/>
      <c r="M2" s="308"/>
      <c r="N2" s="308"/>
      <c r="O2" s="308"/>
    </row>
    <row r="3" spans="1:15" s="63" customFormat="1" ht="20.25" x14ac:dyDescent="0.3">
      <c r="A3" s="64"/>
      <c r="B3" s="309" t="s">
        <v>146</v>
      </c>
      <c r="C3" s="309"/>
      <c r="D3" s="309"/>
      <c r="E3" s="309"/>
      <c r="F3" s="309"/>
      <c r="G3" s="309"/>
      <c r="H3" s="309"/>
      <c r="I3" s="309"/>
      <c r="J3" s="309"/>
      <c r="K3" s="309"/>
      <c r="L3" s="309"/>
      <c r="M3" s="309"/>
      <c r="N3" s="309"/>
      <c r="O3" s="309"/>
    </row>
    <row r="4" spans="1:15" s="63" customFormat="1" ht="19.5" customHeight="1" x14ac:dyDescent="0.25">
      <c r="A4" s="64"/>
      <c r="B4" s="308" t="s">
        <v>136</v>
      </c>
      <c r="C4" s="308"/>
      <c r="D4" s="308"/>
      <c r="E4" s="308"/>
      <c r="F4" s="308"/>
      <c r="G4" s="308"/>
      <c r="H4" s="308"/>
      <c r="I4" s="308"/>
      <c r="J4" s="308"/>
      <c r="K4" s="308"/>
      <c r="L4" s="308"/>
      <c r="M4" s="308"/>
      <c r="N4" s="308"/>
      <c r="O4" s="308"/>
    </row>
    <row r="5" spans="1:15" s="63" customFormat="1" ht="10.15" customHeight="1" x14ac:dyDescent="0.2">
      <c r="A5" s="64"/>
      <c r="B5" s="64"/>
      <c r="C5" s="64"/>
      <c r="D5" s="64"/>
      <c r="E5" s="64"/>
      <c r="F5" s="64"/>
      <c r="G5" s="64"/>
      <c r="H5" s="64"/>
      <c r="I5" s="64"/>
      <c r="J5" s="64"/>
      <c r="K5" s="64"/>
      <c r="L5" s="64"/>
      <c r="M5" s="64"/>
      <c r="N5" s="64"/>
      <c r="O5" s="64"/>
    </row>
    <row r="6" spans="1:15" s="63" customFormat="1" ht="19.5" customHeight="1" x14ac:dyDescent="0.25">
      <c r="A6" s="64"/>
      <c r="B6" s="393" t="s">
        <v>211</v>
      </c>
      <c r="C6" s="393"/>
      <c r="D6" s="393"/>
      <c r="E6" s="393"/>
      <c r="F6" s="393"/>
      <c r="G6" s="393"/>
      <c r="H6" s="393"/>
      <c r="I6" s="393"/>
      <c r="J6" s="393"/>
      <c r="K6" s="393"/>
      <c r="L6" s="393"/>
      <c r="M6" s="393"/>
      <c r="N6" s="393"/>
      <c r="O6" s="393"/>
    </row>
    <row r="7" spans="1:15" s="63" customFormat="1" ht="19.5" customHeight="1" x14ac:dyDescent="0.2">
      <c r="A7" s="64"/>
      <c r="B7" s="311" t="s">
        <v>216</v>
      </c>
      <c r="C7" s="311"/>
      <c r="D7" s="311"/>
      <c r="E7" s="311"/>
      <c r="F7" s="311"/>
      <c r="G7" s="311"/>
      <c r="H7" s="311"/>
      <c r="I7" s="311"/>
      <c r="J7" s="311"/>
      <c r="K7" s="311"/>
      <c r="L7" s="311"/>
      <c r="M7" s="311"/>
      <c r="N7" s="311"/>
      <c r="O7" s="311"/>
    </row>
    <row r="8" spans="1:15" s="65" customFormat="1" ht="6" customHeight="1" x14ac:dyDescent="0.2">
      <c r="A8" s="66"/>
      <c r="B8" s="66"/>
      <c r="C8" s="66"/>
      <c r="D8" s="66"/>
      <c r="E8" s="66"/>
      <c r="F8" s="66"/>
      <c r="G8" s="66"/>
      <c r="H8" s="66"/>
      <c r="I8" s="66"/>
      <c r="J8" s="66"/>
      <c r="K8" s="66"/>
      <c r="L8" s="66"/>
      <c r="M8" s="66"/>
      <c r="N8" s="66"/>
      <c r="O8" s="66"/>
    </row>
    <row r="9" spans="1:15" ht="4.7" customHeight="1" x14ac:dyDescent="0.2">
      <c r="A9" s="103"/>
      <c r="B9" s="103"/>
      <c r="C9" s="103"/>
      <c r="D9" s="103"/>
      <c r="E9" s="103"/>
      <c r="F9" s="103"/>
      <c r="G9" s="103"/>
      <c r="H9" s="103"/>
      <c r="I9" s="103"/>
      <c r="J9" s="103"/>
      <c r="K9" s="103"/>
      <c r="L9" s="103"/>
      <c r="M9" s="103"/>
      <c r="N9" s="103"/>
      <c r="O9" s="103"/>
    </row>
    <row r="10" spans="1:15" s="63" customFormat="1" ht="18" x14ac:dyDescent="0.25">
      <c r="A10" s="69"/>
      <c r="B10" s="67" t="s">
        <v>137</v>
      </c>
      <c r="C10" s="68"/>
      <c r="D10" s="68"/>
      <c r="E10" s="69"/>
      <c r="F10" s="70"/>
      <c r="G10" s="70"/>
      <c r="H10" s="71"/>
      <c r="I10" s="70"/>
      <c r="J10" s="70"/>
      <c r="K10" s="70"/>
      <c r="L10" s="70"/>
      <c r="M10" s="70"/>
      <c r="N10" s="70"/>
      <c r="O10" s="70"/>
    </row>
    <row r="11" spans="1:15" x14ac:dyDescent="0.2">
      <c r="A11" s="232"/>
      <c r="B11" s="232"/>
      <c r="C11" s="103"/>
      <c r="D11" s="103"/>
      <c r="E11" s="103"/>
      <c r="F11" s="103"/>
      <c r="G11" s="103"/>
      <c r="H11" s="103"/>
      <c r="I11" s="103"/>
      <c r="J11" s="103"/>
      <c r="K11" s="103"/>
      <c r="L11" s="103"/>
      <c r="M11" s="103"/>
      <c r="N11" s="103"/>
      <c r="O11" s="103"/>
    </row>
    <row r="12" spans="1:15" x14ac:dyDescent="0.2">
      <c r="A12" s="232"/>
      <c r="B12" s="384" t="s">
        <v>191</v>
      </c>
      <c r="C12" s="385"/>
      <c r="D12" s="385"/>
      <c r="E12" s="385"/>
      <c r="F12" s="385"/>
      <c r="G12" s="385"/>
      <c r="H12" s="385"/>
      <c r="I12" s="385"/>
      <c r="J12" s="385"/>
      <c r="K12" s="385"/>
      <c r="L12" s="385"/>
      <c r="M12" s="385"/>
      <c r="N12" s="386"/>
      <c r="O12" s="103"/>
    </row>
    <row r="13" spans="1:15" x14ac:dyDescent="0.2">
      <c r="A13" s="232"/>
      <c r="B13" s="387"/>
      <c r="C13" s="388"/>
      <c r="D13" s="388"/>
      <c r="E13" s="388"/>
      <c r="F13" s="388"/>
      <c r="G13" s="388"/>
      <c r="H13" s="388"/>
      <c r="I13" s="388"/>
      <c r="J13" s="388"/>
      <c r="K13" s="388"/>
      <c r="L13" s="388"/>
      <c r="M13" s="388"/>
      <c r="N13" s="389"/>
      <c r="O13" s="103"/>
    </row>
    <row r="14" spans="1:15" x14ac:dyDescent="0.2">
      <c r="A14" s="232"/>
      <c r="B14" s="387"/>
      <c r="C14" s="388"/>
      <c r="D14" s="388"/>
      <c r="E14" s="388"/>
      <c r="F14" s="388"/>
      <c r="G14" s="388"/>
      <c r="H14" s="388"/>
      <c r="I14" s="388"/>
      <c r="J14" s="388"/>
      <c r="K14" s="388"/>
      <c r="L14" s="388"/>
      <c r="M14" s="388"/>
      <c r="N14" s="389"/>
      <c r="O14" s="103"/>
    </row>
    <row r="15" spans="1:15" x14ac:dyDescent="0.2">
      <c r="A15" s="232"/>
      <c r="B15" s="387"/>
      <c r="C15" s="388"/>
      <c r="D15" s="388"/>
      <c r="E15" s="388"/>
      <c r="F15" s="388"/>
      <c r="G15" s="388"/>
      <c r="H15" s="388"/>
      <c r="I15" s="388"/>
      <c r="J15" s="388"/>
      <c r="K15" s="388"/>
      <c r="L15" s="388"/>
      <c r="M15" s="388"/>
      <c r="N15" s="389"/>
      <c r="O15" s="103"/>
    </row>
    <row r="16" spans="1:15" x14ac:dyDescent="0.2">
      <c r="A16" s="232"/>
      <c r="B16" s="387"/>
      <c r="C16" s="388"/>
      <c r="D16" s="388"/>
      <c r="E16" s="388"/>
      <c r="F16" s="388"/>
      <c r="G16" s="388"/>
      <c r="H16" s="388"/>
      <c r="I16" s="388"/>
      <c r="J16" s="388"/>
      <c r="K16" s="388"/>
      <c r="L16" s="388"/>
      <c r="M16" s="388"/>
      <c r="N16" s="389"/>
      <c r="O16" s="103"/>
    </row>
    <row r="17" spans="1:15" x14ac:dyDescent="0.2">
      <c r="A17" s="232"/>
      <c r="B17" s="387"/>
      <c r="C17" s="388"/>
      <c r="D17" s="388"/>
      <c r="E17" s="388"/>
      <c r="F17" s="388"/>
      <c r="G17" s="388"/>
      <c r="H17" s="388"/>
      <c r="I17" s="388"/>
      <c r="J17" s="388"/>
      <c r="K17" s="388"/>
      <c r="L17" s="388"/>
      <c r="M17" s="388"/>
      <c r="N17" s="389"/>
      <c r="O17" s="103"/>
    </row>
    <row r="18" spans="1:15" x14ac:dyDescent="0.2">
      <c r="A18" s="232"/>
      <c r="B18" s="387"/>
      <c r="C18" s="388"/>
      <c r="D18" s="388"/>
      <c r="E18" s="388"/>
      <c r="F18" s="388"/>
      <c r="G18" s="388"/>
      <c r="H18" s="388"/>
      <c r="I18" s="388"/>
      <c r="J18" s="388"/>
      <c r="K18" s="388"/>
      <c r="L18" s="388"/>
      <c r="M18" s="388"/>
      <c r="N18" s="389"/>
      <c r="O18" s="103"/>
    </row>
    <row r="19" spans="1:15" x14ac:dyDescent="0.2">
      <c r="A19" s="232"/>
      <c r="B19" s="387"/>
      <c r="C19" s="388"/>
      <c r="D19" s="388"/>
      <c r="E19" s="388"/>
      <c r="F19" s="388"/>
      <c r="G19" s="388"/>
      <c r="H19" s="388"/>
      <c r="I19" s="388"/>
      <c r="J19" s="388"/>
      <c r="K19" s="388"/>
      <c r="L19" s="388"/>
      <c r="M19" s="388"/>
      <c r="N19" s="389"/>
      <c r="O19" s="103"/>
    </row>
    <row r="20" spans="1:15" x14ac:dyDescent="0.2">
      <c r="A20" s="232"/>
      <c r="B20" s="387"/>
      <c r="C20" s="388"/>
      <c r="D20" s="388"/>
      <c r="E20" s="388"/>
      <c r="F20" s="388"/>
      <c r="G20" s="388"/>
      <c r="H20" s="388"/>
      <c r="I20" s="388"/>
      <c r="J20" s="388"/>
      <c r="K20" s="388"/>
      <c r="L20" s="388"/>
      <c r="M20" s="388"/>
      <c r="N20" s="389"/>
      <c r="O20" s="103"/>
    </row>
    <row r="21" spans="1:15" x14ac:dyDescent="0.2">
      <c r="A21" s="232"/>
      <c r="B21" s="387"/>
      <c r="C21" s="388"/>
      <c r="D21" s="388"/>
      <c r="E21" s="388"/>
      <c r="F21" s="388"/>
      <c r="G21" s="388"/>
      <c r="H21" s="388"/>
      <c r="I21" s="388"/>
      <c r="J21" s="388"/>
      <c r="K21" s="388"/>
      <c r="L21" s="388"/>
      <c r="M21" s="388"/>
      <c r="N21" s="389"/>
      <c r="O21" s="103"/>
    </row>
    <row r="22" spans="1:15" x14ac:dyDescent="0.2">
      <c r="A22" s="232"/>
      <c r="B22" s="387"/>
      <c r="C22" s="388"/>
      <c r="D22" s="388"/>
      <c r="E22" s="388"/>
      <c r="F22" s="388"/>
      <c r="G22" s="388"/>
      <c r="H22" s="388"/>
      <c r="I22" s="388"/>
      <c r="J22" s="388"/>
      <c r="K22" s="388"/>
      <c r="L22" s="388"/>
      <c r="M22" s="388"/>
      <c r="N22" s="389"/>
      <c r="O22" s="103"/>
    </row>
    <row r="23" spans="1:15" x14ac:dyDescent="0.2">
      <c r="A23" s="232"/>
      <c r="B23" s="387"/>
      <c r="C23" s="388"/>
      <c r="D23" s="388"/>
      <c r="E23" s="388"/>
      <c r="F23" s="388"/>
      <c r="G23" s="388"/>
      <c r="H23" s="388"/>
      <c r="I23" s="388"/>
      <c r="J23" s="388"/>
      <c r="K23" s="388"/>
      <c r="L23" s="388"/>
      <c r="M23" s="388"/>
      <c r="N23" s="389"/>
      <c r="O23" s="103"/>
    </row>
    <row r="24" spans="1:15" x14ac:dyDescent="0.2">
      <c r="A24" s="232"/>
      <c r="B24" s="387"/>
      <c r="C24" s="388"/>
      <c r="D24" s="388"/>
      <c r="E24" s="388"/>
      <c r="F24" s="388"/>
      <c r="G24" s="388"/>
      <c r="H24" s="388"/>
      <c r="I24" s="388"/>
      <c r="J24" s="388"/>
      <c r="K24" s="388"/>
      <c r="L24" s="388"/>
      <c r="M24" s="388"/>
      <c r="N24" s="389"/>
      <c r="O24" s="103"/>
    </row>
    <row r="25" spans="1:15" x14ac:dyDescent="0.2">
      <c r="A25" s="232"/>
      <c r="B25" s="387"/>
      <c r="C25" s="388"/>
      <c r="D25" s="388"/>
      <c r="E25" s="388"/>
      <c r="F25" s="388"/>
      <c r="G25" s="388"/>
      <c r="H25" s="388"/>
      <c r="I25" s="388"/>
      <c r="J25" s="388"/>
      <c r="K25" s="388"/>
      <c r="L25" s="388"/>
      <c r="M25" s="388"/>
      <c r="N25" s="389"/>
      <c r="O25" s="103"/>
    </row>
    <row r="26" spans="1:15" x14ac:dyDescent="0.2">
      <c r="A26" s="232"/>
      <c r="B26" s="387"/>
      <c r="C26" s="388"/>
      <c r="D26" s="388"/>
      <c r="E26" s="388"/>
      <c r="F26" s="388"/>
      <c r="G26" s="388"/>
      <c r="H26" s="388"/>
      <c r="I26" s="388"/>
      <c r="J26" s="388"/>
      <c r="K26" s="388"/>
      <c r="L26" s="388"/>
      <c r="M26" s="388"/>
      <c r="N26" s="389"/>
      <c r="O26" s="103"/>
    </row>
    <row r="27" spans="1:15" x14ac:dyDescent="0.2">
      <c r="A27" s="232"/>
      <c r="B27" s="387"/>
      <c r="C27" s="388"/>
      <c r="D27" s="388"/>
      <c r="E27" s="388"/>
      <c r="F27" s="388"/>
      <c r="G27" s="388"/>
      <c r="H27" s="388"/>
      <c r="I27" s="388"/>
      <c r="J27" s="388"/>
      <c r="K27" s="388"/>
      <c r="L27" s="388"/>
      <c r="M27" s="388"/>
      <c r="N27" s="389"/>
      <c r="O27" s="103"/>
    </row>
    <row r="28" spans="1:15" x14ac:dyDescent="0.2">
      <c r="A28" s="232"/>
      <c r="B28" s="387"/>
      <c r="C28" s="388"/>
      <c r="D28" s="388"/>
      <c r="E28" s="388"/>
      <c r="F28" s="388"/>
      <c r="G28" s="388"/>
      <c r="H28" s="388"/>
      <c r="I28" s="388"/>
      <c r="J28" s="388"/>
      <c r="K28" s="388"/>
      <c r="L28" s="388"/>
      <c r="M28" s="388"/>
      <c r="N28" s="389"/>
      <c r="O28" s="103"/>
    </row>
    <row r="29" spans="1:15" x14ac:dyDescent="0.2">
      <c r="A29" s="232"/>
      <c r="B29" s="387"/>
      <c r="C29" s="388"/>
      <c r="D29" s="388"/>
      <c r="E29" s="388"/>
      <c r="F29" s="388"/>
      <c r="G29" s="388"/>
      <c r="H29" s="388"/>
      <c r="I29" s="388"/>
      <c r="J29" s="388"/>
      <c r="K29" s="388"/>
      <c r="L29" s="388"/>
      <c r="M29" s="388"/>
      <c r="N29" s="389"/>
      <c r="O29" s="103"/>
    </row>
    <row r="30" spans="1:15" x14ac:dyDescent="0.2">
      <c r="A30" s="232"/>
      <c r="B30" s="387"/>
      <c r="C30" s="388"/>
      <c r="D30" s="388"/>
      <c r="E30" s="388"/>
      <c r="F30" s="388"/>
      <c r="G30" s="388"/>
      <c r="H30" s="388"/>
      <c r="I30" s="388"/>
      <c r="J30" s="388"/>
      <c r="K30" s="388"/>
      <c r="L30" s="388"/>
      <c r="M30" s="388"/>
      <c r="N30" s="389"/>
      <c r="O30" s="103"/>
    </row>
    <row r="31" spans="1:15" x14ac:dyDescent="0.2">
      <c r="A31" s="232"/>
      <c r="B31" s="387"/>
      <c r="C31" s="388"/>
      <c r="D31" s="388"/>
      <c r="E31" s="388"/>
      <c r="F31" s="388"/>
      <c r="G31" s="388"/>
      <c r="H31" s="388"/>
      <c r="I31" s="388"/>
      <c r="J31" s="388"/>
      <c r="K31" s="388"/>
      <c r="L31" s="388"/>
      <c r="M31" s="388"/>
      <c r="N31" s="389"/>
      <c r="O31" s="103"/>
    </row>
    <row r="32" spans="1:15" x14ac:dyDescent="0.2">
      <c r="A32" s="232"/>
      <c r="B32" s="387"/>
      <c r="C32" s="388"/>
      <c r="D32" s="388"/>
      <c r="E32" s="388"/>
      <c r="F32" s="388"/>
      <c r="G32" s="388"/>
      <c r="H32" s="388"/>
      <c r="I32" s="388"/>
      <c r="J32" s="388"/>
      <c r="K32" s="388"/>
      <c r="L32" s="388"/>
      <c r="M32" s="388"/>
      <c r="N32" s="389"/>
      <c r="O32" s="103"/>
    </row>
    <row r="33" spans="1:15" x14ac:dyDescent="0.2">
      <c r="A33" s="232"/>
      <c r="B33" s="387"/>
      <c r="C33" s="388"/>
      <c r="D33" s="388"/>
      <c r="E33" s="388"/>
      <c r="F33" s="388"/>
      <c r="G33" s="388"/>
      <c r="H33" s="388"/>
      <c r="I33" s="388"/>
      <c r="J33" s="388"/>
      <c r="K33" s="388"/>
      <c r="L33" s="388"/>
      <c r="M33" s="388"/>
      <c r="N33" s="389"/>
      <c r="O33" s="103"/>
    </row>
    <row r="34" spans="1:15" x14ac:dyDescent="0.2">
      <c r="A34" s="232"/>
      <c r="B34" s="387"/>
      <c r="C34" s="388"/>
      <c r="D34" s="388"/>
      <c r="E34" s="388"/>
      <c r="F34" s="388"/>
      <c r="G34" s="388"/>
      <c r="H34" s="388"/>
      <c r="I34" s="388"/>
      <c r="J34" s="388"/>
      <c r="K34" s="388"/>
      <c r="L34" s="388"/>
      <c r="M34" s="388"/>
      <c r="N34" s="389"/>
      <c r="O34" s="103"/>
    </row>
    <row r="35" spans="1:15" x14ac:dyDescent="0.2">
      <c r="A35" s="232"/>
      <c r="B35" s="387"/>
      <c r="C35" s="388"/>
      <c r="D35" s="388"/>
      <c r="E35" s="388"/>
      <c r="F35" s="388"/>
      <c r="G35" s="388"/>
      <c r="H35" s="388"/>
      <c r="I35" s="388"/>
      <c r="J35" s="388"/>
      <c r="K35" s="388"/>
      <c r="L35" s="388"/>
      <c r="M35" s="388"/>
      <c r="N35" s="389"/>
      <c r="O35" s="103"/>
    </row>
    <row r="36" spans="1:15" x14ac:dyDescent="0.2">
      <c r="A36" s="232"/>
      <c r="B36" s="387"/>
      <c r="C36" s="388"/>
      <c r="D36" s="388"/>
      <c r="E36" s="388"/>
      <c r="F36" s="388"/>
      <c r="G36" s="388"/>
      <c r="H36" s="388"/>
      <c r="I36" s="388"/>
      <c r="J36" s="388"/>
      <c r="K36" s="388"/>
      <c r="L36" s="388"/>
      <c r="M36" s="388"/>
      <c r="N36" s="389"/>
      <c r="O36" s="103"/>
    </row>
    <row r="37" spans="1:15" x14ac:dyDescent="0.2">
      <c r="A37" s="232"/>
      <c r="B37" s="387"/>
      <c r="C37" s="388"/>
      <c r="D37" s="388"/>
      <c r="E37" s="388"/>
      <c r="F37" s="388"/>
      <c r="G37" s="388"/>
      <c r="H37" s="388"/>
      <c r="I37" s="388"/>
      <c r="J37" s="388"/>
      <c r="K37" s="388"/>
      <c r="L37" s="388"/>
      <c r="M37" s="388"/>
      <c r="N37" s="389"/>
      <c r="O37" s="103"/>
    </row>
    <row r="38" spans="1:15" x14ac:dyDescent="0.2">
      <c r="A38" s="232"/>
      <c r="B38" s="387"/>
      <c r="C38" s="388"/>
      <c r="D38" s="388"/>
      <c r="E38" s="388"/>
      <c r="F38" s="388"/>
      <c r="G38" s="388"/>
      <c r="H38" s="388"/>
      <c r="I38" s="388"/>
      <c r="J38" s="388"/>
      <c r="K38" s="388"/>
      <c r="L38" s="388"/>
      <c r="M38" s="388"/>
      <c r="N38" s="389"/>
      <c r="O38" s="103"/>
    </row>
    <row r="39" spans="1:15" x14ac:dyDescent="0.2">
      <c r="A39" s="232"/>
      <c r="B39" s="387"/>
      <c r="C39" s="388"/>
      <c r="D39" s="388"/>
      <c r="E39" s="388"/>
      <c r="F39" s="388"/>
      <c r="G39" s="388"/>
      <c r="H39" s="388"/>
      <c r="I39" s="388"/>
      <c r="J39" s="388"/>
      <c r="K39" s="388"/>
      <c r="L39" s="388"/>
      <c r="M39" s="388"/>
      <c r="N39" s="389"/>
      <c r="O39" s="103"/>
    </row>
    <row r="40" spans="1:15" x14ac:dyDescent="0.2">
      <c r="A40" s="232"/>
      <c r="B40" s="387"/>
      <c r="C40" s="388"/>
      <c r="D40" s="388"/>
      <c r="E40" s="388"/>
      <c r="F40" s="388"/>
      <c r="G40" s="388"/>
      <c r="H40" s="388"/>
      <c r="I40" s="388"/>
      <c r="J40" s="388"/>
      <c r="K40" s="388"/>
      <c r="L40" s="388"/>
      <c r="M40" s="388"/>
      <c r="N40" s="389"/>
      <c r="O40" s="103"/>
    </row>
    <row r="41" spans="1:15" x14ac:dyDescent="0.2">
      <c r="A41" s="232"/>
      <c r="B41" s="387"/>
      <c r="C41" s="388"/>
      <c r="D41" s="388"/>
      <c r="E41" s="388"/>
      <c r="F41" s="388"/>
      <c r="G41" s="388"/>
      <c r="H41" s="388"/>
      <c r="I41" s="388"/>
      <c r="J41" s="388"/>
      <c r="K41" s="388"/>
      <c r="L41" s="388"/>
      <c r="M41" s="388"/>
      <c r="N41" s="389"/>
      <c r="O41" s="103"/>
    </row>
    <row r="42" spans="1:15" x14ac:dyDescent="0.2">
      <c r="A42" s="232"/>
      <c r="B42" s="387"/>
      <c r="C42" s="388"/>
      <c r="D42" s="388"/>
      <c r="E42" s="388"/>
      <c r="F42" s="388"/>
      <c r="G42" s="388"/>
      <c r="H42" s="388"/>
      <c r="I42" s="388"/>
      <c r="J42" s="388"/>
      <c r="K42" s="388"/>
      <c r="L42" s="388"/>
      <c r="M42" s="388"/>
      <c r="N42" s="389"/>
      <c r="O42" s="103"/>
    </row>
    <row r="43" spans="1:15" x14ac:dyDescent="0.2">
      <c r="A43" s="232"/>
      <c r="B43" s="387"/>
      <c r="C43" s="388"/>
      <c r="D43" s="388"/>
      <c r="E43" s="388"/>
      <c r="F43" s="388"/>
      <c r="G43" s="388"/>
      <c r="H43" s="388"/>
      <c r="I43" s="388"/>
      <c r="J43" s="388"/>
      <c r="K43" s="388"/>
      <c r="L43" s="388"/>
      <c r="M43" s="388"/>
      <c r="N43" s="389"/>
      <c r="O43" s="103"/>
    </row>
    <row r="44" spans="1:15" x14ac:dyDescent="0.2">
      <c r="A44" s="232"/>
      <c r="B44" s="387"/>
      <c r="C44" s="388"/>
      <c r="D44" s="388"/>
      <c r="E44" s="388"/>
      <c r="F44" s="388"/>
      <c r="G44" s="388"/>
      <c r="H44" s="388"/>
      <c r="I44" s="388"/>
      <c r="J44" s="388"/>
      <c r="K44" s="388"/>
      <c r="L44" s="388"/>
      <c r="M44" s="388"/>
      <c r="N44" s="389"/>
      <c r="O44" s="103"/>
    </row>
    <row r="45" spans="1:15" x14ac:dyDescent="0.2">
      <c r="A45" s="232"/>
      <c r="B45" s="387"/>
      <c r="C45" s="388"/>
      <c r="D45" s="388"/>
      <c r="E45" s="388"/>
      <c r="F45" s="388"/>
      <c r="G45" s="388"/>
      <c r="H45" s="388"/>
      <c r="I45" s="388"/>
      <c r="J45" s="388"/>
      <c r="K45" s="388"/>
      <c r="L45" s="388"/>
      <c r="M45" s="388"/>
      <c r="N45" s="389"/>
      <c r="O45" s="103"/>
    </row>
    <row r="46" spans="1:15" x14ac:dyDescent="0.2">
      <c r="A46" s="232"/>
      <c r="B46" s="387"/>
      <c r="C46" s="388"/>
      <c r="D46" s="388"/>
      <c r="E46" s="388"/>
      <c r="F46" s="388"/>
      <c r="G46" s="388"/>
      <c r="H46" s="388"/>
      <c r="I46" s="388"/>
      <c r="J46" s="388"/>
      <c r="K46" s="388"/>
      <c r="L46" s="388"/>
      <c r="M46" s="388"/>
      <c r="N46" s="389"/>
      <c r="O46" s="103"/>
    </row>
    <row r="47" spans="1:15" x14ac:dyDescent="0.2">
      <c r="A47" s="232"/>
      <c r="B47" s="387"/>
      <c r="C47" s="388"/>
      <c r="D47" s="388"/>
      <c r="E47" s="388"/>
      <c r="F47" s="388"/>
      <c r="G47" s="388"/>
      <c r="H47" s="388"/>
      <c r="I47" s="388"/>
      <c r="J47" s="388"/>
      <c r="K47" s="388"/>
      <c r="L47" s="388"/>
      <c r="M47" s="388"/>
      <c r="N47" s="389"/>
      <c r="O47" s="103"/>
    </row>
    <row r="48" spans="1:15" x14ac:dyDescent="0.2">
      <c r="A48" s="232"/>
      <c r="B48" s="387"/>
      <c r="C48" s="388"/>
      <c r="D48" s="388"/>
      <c r="E48" s="388"/>
      <c r="F48" s="388"/>
      <c r="G48" s="388"/>
      <c r="H48" s="388"/>
      <c r="I48" s="388"/>
      <c r="J48" s="388"/>
      <c r="K48" s="388"/>
      <c r="L48" s="388"/>
      <c r="M48" s="388"/>
      <c r="N48" s="389"/>
      <c r="O48" s="103"/>
    </row>
    <row r="49" spans="1:15" x14ac:dyDescent="0.2">
      <c r="A49" s="232"/>
      <c r="B49" s="387"/>
      <c r="C49" s="388"/>
      <c r="D49" s="388"/>
      <c r="E49" s="388"/>
      <c r="F49" s="388"/>
      <c r="G49" s="388"/>
      <c r="H49" s="388"/>
      <c r="I49" s="388"/>
      <c r="J49" s="388"/>
      <c r="K49" s="388"/>
      <c r="L49" s="388"/>
      <c r="M49" s="388"/>
      <c r="N49" s="389"/>
      <c r="O49" s="103"/>
    </row>
    <row r="50" spans="1:15" x14ac:dyDescent="0.2">
      <c r="A50" s="232"/>
      <c r="B50" s="387"/>
      <c r="C50" s="388"/>
      <c r="D50" s="388"/>
      <c r="E50" s="388"/>
      <c r="F50" s="388"/>
      <c r="G50" s="388"/>
      <c r="H50" s="388"/>
      <c r="I50" s="388"/>
      <c r="J50" s="388"/>
      <c r="K50" s="388"/>
      <c r="L50" s="388"/>
      <c r="M50" s="388"/>
      <c r="N50" s="389"/>
      <c r="O50" s="103"/>
    </row>
    <row r="51" spans="1:15" x14ac:dyDescent="0.2">
      <c r="A51" s="232"/>
      <c r="B51" s="387"/>
      <c r="C51" s="388"/>
      <c r="D51" s="388"/>
      <c r="E51" s="388"/>
      <c r="F51" s="388"/>
      <c r="G51" s="388"/>
      <c r="H51" s="388"/>
      <c r="I51" s="388"/>
      <c r="J51" s="388"/>
      <c r="K51" s="388"/>
      <c r="L51" s="388"/>
      <c r="M51" s="388"/>
      <c r="N51" s="389"/>
      <c r="O51" s="103"/>
    </row>
    <row r="52" spans="1:15" x14ac:dyDescent="0.2">
      <c r="A52" s="232"/>
      <c r="B52" s="387"/>
      <c r="C52" s="388"/>
      <c r="D52" s="388"/>
      <c r="E52" s="388"/>
      <c r="F52" s="388"/>
      <c r="G52" s="388"/>
      <c r="H52" s="388"/>
      <c r="I52" s="388"/>
      <c r="J52" s="388"/>
      <c r="K52" s="388"/>
      <c r="L52" s="388"/>
      <c r="M52" s="388"/>
      <c r="N52" s="389"/>
      <c r="O52" s="103"/>
    </row>
    <row r="53" spans="1:15" x14ac:dyDescent="0.2">
      <c r="A53" s="232"/>
      <c r="B53" s="387"/>
      <c r="C53" s="388"/>
      <c r="D53" s="388"/>
      <c r="E53" s="388"/>
      <c r="F53" s="388"/>
      <c r="G53" s="388"/>
      <c r="H53" s="388"/>
      <c r="I53" s="388"/>
      <c r="J53" s="388"/>
      <c r="K53" s="388"/>
      <c r="L53" s="388"/>
      <c r="M53" s="388"/>
      <c r="N53" s="389"/>
      <c r="O53" s="103"/>
    </row>
    <row r="54" spans="1:15" x14ac:dyDescent="0.2">
      <c r="A54" s="232"/>
      <c r="B54" s="387"/>
      <c r="C54" s="388"/>
      <c r="D54" s="388"/>
      <c r="E54" s="388"/>
      <c r="F54" s="388"/>
      <c r="G54" s="388"/>
      <c r="H54" s="388"/>
      <c r="I54" s="388"/>
      <c r="J54" s="388"/>
      <c r="K54" s="388"/>
      <c r="L54" s="388"/>
      <c r="M54" s="388"/>
      <c r="N54" s="389"/>
      <c r="O54" s="103"/>
    </row>
    <row r="55" spans="1:15" x14ac:dyDescent="0.2">
      <c r="A55" s="232"/>
      <c r="B55" s="387"/>
      <c r="C55" s="388"/>
      <c r="D55" s="388"/>
      <c r="E55" s="388"/>
      <c r="F55" s="388"/>
      <c r="G55" s="388"/>
      <c r="H55" s="388"/>
      <c r="I55" s="388"/>
      <c r="J55" s="388"/>
      <c r="K55" s="388"/>
      <c r="L55" s="388"/>
      <c r="M55" s="388"/>
      <c r="N55" s="389"/>
      <c r="O55" s="103"/>
    </row>
    <row r="56" spans="1:15" x14ac:dyDescent="0.2">
      <c r="A56" s="232"/>
      <c r="B56" s="387"/>
      <c r="C56" s="388"/>
      <c r="D56" s="388"/>
      <c r="E56" s="388"/>
      <c r="F56" s="388"/>
      <c r="G56" s="388"/>
      <c r="H56" s="388"/>
      <c r="I56" s="388"/>
      <c r="J56" s="388"/>
      <c r="K56" s="388"/>
      <c r="L56" s="388"/>
      <c r="M56" s="388"/>
      <c r="N56" s="389"/>
      <c r="O56" s="103"/>
    </row>
    <row r="57" spans="1:15" x14ac:dyDescent="0.2">
      <c r="A57" s="232"/>
      <c r="B57" s="387"/>
      <c r="C57" s="388"/>
      <c r="D57" s="388"/>
      <c r="E57" s="388"/>
      <c r="F57" s="388"/>
      <c r="G57" s="388"/>
      <c r="H57" s="388"/>
      <c r="I57" s="388"/>
      <c r="J57" s="388"/>
      <c r="K57" s="388"/>
      <c r="L57" s="388"/>
      <c r="M57" s="388"/>
      <c r="N57" s="389"/>
      <c r="O57" s="103"/>
    </row>
    <row r="58" spans="1:15" x14ac:dyDescent="0.2">
      <c r="A58" s="232"/>
      <c r="B58" s="387"/>
      <c r="C58" s="388"/>
      <c r="D58" s="388"/>
      <c r="E58" s="388"/>
      <c r="F58" s="388"/>
      <c r="G58" s="388"/>
      <c r="H58" s="388"/>
      <c r="I58" s="388"/>
      <c r="J58" s="388"/>
      <c r="K58" s="388"/>
      <c r="L58" s="388"/>
      <c r="M58" s="388"/>
      <c r="N58" s="389"/>
      <c r="O58" s="103"/>
    </row>
    <row r="59" spans="1:15" x14ac:dyDescent="0.2">
      <c r="A59" s="232"/>
      <c r="B59" s="387"/>
      <c r="C59" s="388"/>
      <c r="D59" s="388"/>
      <c r="E59" s="388"/>
      <c r="F59" s="388"/>
      <c r="G59" s="388"/>
      <c r="H59" s="388"/>
      <c r="I59" s="388"/>
      <c r="J59" s="388"/>
      <c r="K59" s="388"/>
      <c r="L59" s="388"/>
      <c r="M59" s="388"/>
      <c r="N59" s="389"/>
      <c r="O59" s="103"/>
    </row>
    <row r="60" spans="1:15" x14ac:dyDescent="0.2">
      <c r="A60" s="232"/>
      <c r="B60" s="387"/>
      <c r="C60" s="388"/>
      <c r="D60" s="388"/>
      <c r="E60" s="388"/>
      <c r="F60" s="388"/>
      <c r="G60" s="388"/>
      <c r="H60" s="388"/>
      <c r="I60" s="388"/>
      <c r="J60" s="388"/>
      <c r="K60" s="388"/>
      <c r="L60" s="388"/>
      <c r="M60" s="388"/>
      <c r="N60" s="389"/>
      <c r="O60" s="103"/>
    </row>
    <row r="61" spans="1:15" x14ac:dyDescent="0.2">
      <c r="A61" s="232"/>
      <c r="B61" s="387"/>
      <c r="C61" s="388"/>
      <c r="D61" s="388"/>
      <c r="E61" s="388"/>
      <c r="F61" s="388"/>
      <c r="G61" s="388"/>
      <c r="H61" s="388"/>
      <c r="I61" s="388"/>
      <c r="J61" s="388"/>
      <c r="K61" s="388"/>
      <c r="L61" s="388"/>
      <c r="M61" s="388"/>
      <c r="N61" s="389"/>
      <c r="O61" s="103"/>
    </row>
    <row r="62" spans="1:15" x14ac:dyDescent="0.2">
      <c r="A62" s="232"/>
      <c r="B62" s="387"/>
      <c r="C62" s="388"/>
      <c r="D62" s="388"/>
      <c r="E62" s="388"/>
      <c r="F62" s="388"/>
      <c r="G62" s="388"/>
      <c r="H62" s="388"/>
      <c r="I62" s="388"/>
      <c r="J62" s="388"/>
      <c r="K62" s="388"/>
      <c r="L62" s="388"/>
      <c r="M62" s="388"/>
      <c r="N62" s="389"/>
      <c r="O62" s="103"/>
    </row>
    <row r="63" spans="1:15" x14ac:dyDescent="0.2">
      <c r="A63" s="232"/>
      <c r="B63" s="387"/>
      <c r="C63" s="388"/>
      <c r="D63" s="388"/>
      <c r="E63" s="388"/>
      <c r="F63" s="388"/>
      <c r="G63" s="388"/>
      <c r="H63" s="388"/>
      <c r="I63" s="388"/>
      <c r="J63" s="388"/>
      <c r="K63" s="388"/>
      <c r="L63" s="388"/>
      <c r="M63" s="388"/>
      <c r="N63" s="389"/>
      <c r="O63" s="103"/>
    </row>
    <row r="64" spans="1:15" x14ac:dyDescent="0.2">
      <c r="A64" s="232"/>
      <c r="B64" s="387"/>
      <c r="C64" s="388"/>
      <c r="D64" s="388"/>
      <c r="E64" s="388"/>
      <c r="F64" s="388"/>
      <c r="G64" s="388"/>
      <c r="H64" s="388"/>
      <c r="I64" s="388"/>
      <c r="J64" s="388"/>
      <c r="K64" s="388"/>
      <c r="L64" s="388"/>
      <c r="M64" s="388"/>
      <c r="N64" s="389"/>
      <c r="O64" s="103"/>
    </row>
    <row r="65" spans="1:15" x14ac:dyDescent="0.2">
      <c r="A65" s="232"/>
      <c r="B65" s="387"/>
      <c r="C65" s="388"/>
      <c r="D65" s="388"/>
      <c r="E65" s="388"/>
      <c r="F65" s="388"/>
      <c r="G65" s="388"/>
      <c r="H65" s="388"/>
      <c r="I65" s="388"/>
      <c r="J65" s="388"/>
      <c r="K65" s="388"/>
      <c r="L65" s="388"/>
      <c r="M65" s="388"/>
      <c r="N65" s="389"/>
      <c r="O65" s="103"/>
    </row>
    <row r="66" spans="1:15" x14ac:dyDescent="0.2">
      <c r="A66" s="232"/>
      <c r="B66" s="387"/>
      <c r="C66" s="388"/>
      <c r="D66" s="388"/>
      <c r="E66" s="388"/>
      <c r="F66" s="388"/>
      <c r="G66" s="388"/>
      <c r="H66" s="388"/>
      <c r="I66" s="388"/>
      <c r="J66" s="388"/>
      <c r="K66" s="388"/>
      <c r="L66" s="388"/>
      <c r="M66" s="388"/>
      <c r="N66" s="389"/>
      <c r="O66" s="103"/>
    </row>
    <row r="67" spans="1:15" x14ac:dyDescent="0.2">
      <c r="A67" s="232"/>
      <c r="B67" s="390"/>
      <c r="C67" s="391"/>
      <c r="D67" s="391"/>
      <c r="E67" s="391"/>
      <c r="F67" s="391"/>
      <c r="G67" s="391"/>
      <c r="H67" s="391"/>
      <c r="I67" s="391"/>
      <c r="J67" s="391"/>
      <c r="K67" s="391"/>
      <c r="L67" s="391"/>
      <c r="M67" s="391"/>
      <c r="N67" s="392"/>
      <c r="O67" s="103"/>
    </row>
    <row r="68" spans="1:15" ht="12.2" customHeight="1" x14ac:dyDescent="0.2">
      <c r="A68" s="232"/>
      <c r="B68" s="103"/>
      <c r="C68" s="103"/>
      <c r="D68" s="103"/>
      <c r="E68" s="103"/>
      <c r="F68" s="103"/>
      <c r="G68" s="103"/>
      <c r="H68" s="103"/>
      <c r="I68" s="103"/>
      <c r="J68" s="103"/>
      <c r="K68" s="103"/>
      <c r="L68" s="103"/>
      <c r="M68" s="103"/>
      <c r="N68" s="103"/>
      <c r="O68" s="103"/>
    </row>
    <row r="69" spans="1:15" ht="17.45" customHeight="1" x14ac:dyDescent="0.25">
      <c r="A69" s="232"/>
      <c r="B69" s="406" t="s">
        <v>124</v>
      </c>
      <c r="C69" s="407"/>
      <c r="D69" s="407"/>
      <c r="E69" s="407"/>
      <c r="F69" s="407"/>
      <c r="G69" s="407"/>
      <c r="H69" s="407"/>
      <c r="I69" s="408"/>
      <c r="J69" s="103"/>
      <c r="K69" s="103"/>
      <c r="L69" s="103"/>
      <c r="M69" s="103"/>
      <c r="N69" s="103"/>
      <c r="O69" s="103"/>
    </row>
    <row r="70" spans="1:15" x14ac:dyDescent="0.2">
      <c r="A70" s="232"/>
      <c r="B70" s="397" t="s">
        <v>221</v>
      </c>
      <c r="C70" s="398"/>
      <c r="D70" s="398"/>
      <c r="E70" s="398"/>
      <c r="F70" s="398"/>
      <c r="G70" s="398"/>
      <c r="H70" s="398"/>
      <c r="I70" s="399"/>
      <c r="J70" s="103"/>
      <c r="K70" s="103"/>
      <c r="L70" s="103"/>
      <c r="M70" s="103"/>
      <c r="N70" s="103"/>
      <c r="O70" s="103"/>
    </row>
    <row r="71" spans="1:15" ht="14.25" customHeight="1" x14ac:dyDescent="0.2">
      <c r="A71" s="232"/>
      <c r="B71" s="400"/>
      <c r="C71" s="401"/>
      <c r="D71" s="401"/>
      <c r="E71" s="401"/>
      <c r="F71" s="401"/>
      <c r="G71" s="401"/>
      <c r="H71" s="401"/>
      <c r="I71" s="402"/>
      <c r="J71" s="103"/>
      <c r="K71" s="409" t="s">
        <v>218</v>
      </c>
      <c r="L71" s="410"/>
      <c r="M71" s="411"/>
      <c r="N71" s="103"/>
      <c r="O71" s="103"/>
    </row>
    <row r="72" spans="1:15" x14ac:dyDescent="0.2">
      <c r="A72" s="232"/>
      <c r="B72" s="400"/>
      <c r="C72" s="401"/>
      <c r="D72" s="401"/>
      <c r="E72" s="401"/>
      <c r="F72" s="401"/>
      <c r="G72" s="401"/>
      <c r="H72" s="401"/>
      <c r="I72" s="402"/>
      <c r="J72" s="103"/>
      <c r="K72" s="412" t="s">
        <v>190</v>
      </c>
      <c r="L72" s="413"/>
      <c r="M72" s="414"/>
      <c r="N72" s="103"/>
      <c r="O72" s="103"/>
    </row>
    <row r="73" spans="1:15" x14ac:dyDescent="0.2">
      <c r="A73" s="232"/>
      <c r="B73" s="400"/>
      <c r="C73" s="401"/>
      <c r="D73" s="401"/>
      <c r="E73" s="401"/>
      <c r="F73" s="401"/>
      <c r="G73" s="401"/>
      <c r="H73" s="401"/>
      <c r="I73" s="402"/>
      <c r="J73" s="103"/>
      <c r="K73" s="415" t="s">
        <v>219</v>
      </c>
      <c r="L73" s="416"/>
      <c r="M73" s="417"/>
      <c r="N73" s="103"/>
      <c r="O73" s="103"/>
    </row>
    <row r="74" spans="1:15" x14ac:dyDescent="0.2">
      <c r="A74" s="232"/>
      <c r="B74" s="400"/>
      <c r="C74" s="401"/>
      <c r="D74" s="401"/>
      <c r="E74" s="401"/>
      <c r="F74" s="401"/>
      <c r="G74" s="401"/>
      <c r="H74" s="401"/>
      <c r="I74" s="402"/>
      <c r="J74" s="103"/>
      <c r="K74" s="394" t="s">
        <v>222</v>
      </c>
      <c r="L74" s="395"/>
      <c r="M74" s="396"/>
      <c r="N74" s="103"/>
      <c r="O74" s="103"/>
    </row>
    <row r="75" spans="1:15" x14ac:dyDescent="0.2">
      <c r="A75" s="232"/>
      <c r="B75" s="400"/>
      <c r="C75" s="401"/>
      <c r="D75" s="401"/>
      <c r="E75" s="401"/>
      <c r="F75" s="401"/>
      <c r="G75" s="401"/>
      <c r="H75" s="401"/>
      <c r="I75" s="402"/>
      <c r="J75" s="103"/>
      <c r="K75" s="103"/>
      <c r="L75" s="103"/>
      <c r="M75" s="103"/>
      <c r="N75" s="103"/>
      <c r="O75" s="103"/>
    </row>
    <row r="76" spans="1:15" x14ac:dyDescent="0.2">
      <c r="A76" s="232"/>
      <c r="B76" s="403"/>
      <c r="C76" s="404"/>
      <c r="D76" s="404"/>
      <c r="E76" s="404"/>
      <c r="F76" s="404"/>
      <c r="G76" s="404"/>
      <c r="H76" s="404"/>
      <c r="I76" s="405"/>
      <c r="J76" s="103"/>
      <c r="K76" s="103"/>
      <c r="L76" s="103"/>
      <c r="M76" s="103"/>
      <c r="N76" s="103"/>
      <c r="O76" s="103"/>
    </row>
    <row r="77" spans="1:15" x14ac:dyDescent="0.2">
      <c r="A77" s="232"/>
      <c r="B77" s="103"/>
      <c r="C77" s="103"/>
      <c r="D77" s="103"/>
      <c r="E77" s="103"/>
      <c r="F77" s="103"/>
      <c r="G77" s="103"/>
      <c r="H77" s="103"/>
      <c r="I77" s="103"/>
      <c r="J77" s="103"/>
      <c r="K77" s="103"/>
      <c r="L77" s="103"/>
      <c r="M77" s="103"/>
      <c r="N77" s="103"/>
      <c r="O77" s="103"/>
    </row>
    <row r="78" spans="1:15" x14ac:dyDescent="0.2">
      <c r="A78" s="232"/>
      <c r="B78" s="103"/>
      <c r="C78" s="103"/>
      <c r="D78" s="103"/>
      <c r="E78" s="103"/>
      <c r="F78" s="103"/>
      <c r="G78" s="103"/>
      <c r="H78" s="103"/>
      <c r="I78" s="103"/>
      <c r="J78" s="103"/>
      <c r="K78" s="103"/>
      <c r="L78" s="103"/>
      <c r="M78" s="103"/>
      <c r="N78" s="103"/>
      <c r="O78" s="103"/>
    </row>
    <row r="79" spans="1:15" x14ac:dyDescent="0.2">
      <c r="A79" s="232"/>
      <c r="B79" s="103"/>
      <c r="C79" s="103"/>
      <c r="D79" s="103"/>
      <c r="E79" s="103"/>
      <c r="F79" s="103"/>
      <c r="G79" s="103"/>
      <c r="H79" s="103"/>
      <c r="I79" s="103"/>
      <c r="J79" s="103"/>
      <c r="K79" s="103"/>
      <c r="L79" s="103"/>
      <c r="M79" s="103"/>
      <c r="N79" s="103"/>
      <c r="O79" s="103"/>
    </row>
  </sheetData>
  <sheetProtection password="E3E4" sheet="1" objects="1" scenarios="1"/>
  <mergeCells count="12">
    <mergeCell ref="K74:M74"/>
    <mergeCell ref="B70:I76"/>
    <mergeCell ref="B69:I69"/>
    <mergeCell ref="K71:M71"/>
    <mergeCell ref="K72:M72"/>
    <mergeCell ref="K73:M73"/>
    <mergeCell ref="B12:N67"/>
    <mergeCell ref="B2:O2"/>
    <mergeCell ref="B3:O3"/>
    <mergeCell ref="B4:O4"/>
    <mergeCell ref="B6:O6"/>
    <mergeCell ref="B7:O7"/>
  </mergeCells>
  <phoneticPr fontId="2" type="noConversion"/>
  <printOptions horizontalCentered="1"/>
  <pageMargins left="0.75" right="0.75" top="0.5" bottom="0.5" header="0.46" footer="0.5"/>
  <pageSetup scale="7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Instructions</vt:lpstr>
      <vt:lpstr>Submission Template</vt:lpstr>
      <vt:lpstr>Calculations</vt:lpstr>
      <vt:lpstr>Notes</vt:lpstr>
      <vt:lpstr>canbeinvalid</vt:lpstr>
      <vt:lpstr>final</vt:lpstr>
      <vt:lpstr>Calculations!Print_Area</vt:lpstr>
      <vt:lpstr>Instructions!Print_Area</vt:lpstr>
      <vt:lpstr>Notes!Print_Area</vt:lpstr>
      <vt:lpstr>'Submission Template'!Print_Area</vt:lpstr>
      <vt:lpstr>RESULTTYPE</vt:lpstr>
      <vt:lpstr>YESNO</vt:lpstr>
    </vt:vector>
  </TitlesOfParts>
  <Company>U.S. EPA OAR/OTAQ/CISD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Production Line Testing Report for Marine Compression Ignition Engines Template (CumSum)</dc:title>
  <dc:subject>This template allows Marine CI engine manufacturers to calculate their production line testing results and submit their PLT reports to EPA on a quarterly basis.</dc:subject>
  <dc:creator>U.S. EPA;OAR;Office of Transportation and Air Quality;Compliance Division</dc:creator>
  <cp:keywords>compression ignition,CI,production line testing, PLT, marine,template,testing</cp:keywords>
  <cp:lastModifiedBy>Julian Maurice Davis</cp:lastModifiedBy>
  <cp:lastPrinted>2013-05-14T18:22:40Z</cp:lastPrinted>
  <dcterms:created xsi:type="dcterms:W3CDTF">2005-02-03T14:28:49Z</dcterms:created>
  <dcterms:modified xsi:type="dcterms:W3CDTF">2019-10-30T18:30:26Z</dcterms:modified>
</cp:coreProperties>
</file>