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BDDD7C88-CD68-4EBB-A139-0F332A7F352C}" xr6:coauthVersionLast="41" xr6:coauthVersionMax="41" xr10:uidLastSave="{00000000-0000-0000-0000-000000000000}"/>
  <workbookProtection workbookPassword="CD8A" lockStructure="1"/>
  <bookViews>
    <workbookView xWindow="19785" yWindow="2145" windowWidth="14400" windowHeight="10755" xr2:uid="{00000000-000D-0000-FFFF-FFFF00000000}"/>
  </bookViews>
  <sheets>
    <sheet name="Bonding-Warranty worksheet" sheetId="1" r:id="rId1"/>
    <sheet name="Population and altitude" sheetId="2" r:id="rId2"/>
  </sheets>
  <definedNames>
    <definedName name="_xlnm.Print_Area" localSheetId="0">'Bonding-Warranty worksheet'!$B$1:$Q$175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6" i="1" l="1"/>
  <c r="R95" i="1"/>
  <c r="R94" i="1"/>
  <c r="R97" i="1" l="1"/>
  <c r="R99" i="1"/>
  <c r="J104" i="1"/>
  <c r="D173" i="1"/>
  <c r="D172" i="1"/>
  <c r="D171" i="1"/>
  <c r="D170" i="1"/>
  <c r="D169" i="1"/>
  <c r="D168" i="1"/>
  <c r="D167" i="1"/>
  <c r="D166" i="1"/>
  <c r="D165" i="1"/>
  <c r="D164" i="1"/>
  <c r="D163" i="1"/>
  <c r="D162" i="1"/>
  <c r="D161" i="1"/>
  <c r="D160" i="1"/>
  <c r="D159" i="1"/>
  <c r="D158" i="1"/>
  <c r="D157" i="1"/>
  <c r="D156" i="1"/>
  <c r="D155" i="1"/>
  <c r="D154" i="1"/>
  <c r="D153" i="1"/>
  <c r="C41" i="1"/>
  <c r="C34" i="1"/>
  <c r="C20" i="1"/>
  <c r="C22" i="1" s="1"/>
  <c r="E141" i="1"/>
  <c r="D141" i="1"/>
  <c r="D174" i="1"/>
  <c r="D152" i="1"/>
  <c r="D151" i="1"/>
  <c r="C18" i="1"/>
  <c r="D19" i="1" s="1"/>
  <c r="D149" i="1"/>
  <c r="F87" i="1"/>
  <c r="F133" i="1" s="1"/>
  <c r="D150" i="1"/>
  <c r="F48" i="1"/>
  <c r="P84" i="1"/>
  <c r="K84" i="1"/>
  <c r="G84" i="1"/>
  <c r="D40" i="1"/>
  <c r="R100" i="1" l="1"/>
  <c r="R103" i="1" s="1"/>
  <c r="C43" i="1"/>
  <c r="D43" i="1" s="1"/>
  <c r="D22" i="1"/>
  <c r="R101" i="1" l="1"/>
  <c r="R102" i="1"/>
  <c r="C45" i="1"/>
  <c r="D104" i="1" l="1"/>
</calcChain>
</file>

<file path=xl/sharedStrings.xml><?xml version="1.0" encoding="utf-8"?>
<sst xmlns="http://schemas.openxmlformats.org/spreadsheetml/2006/main" count="396" uniqueCount="360">
  <si>
    <t>Birmingham, AL</t>
  </si>
  <si>
    <t>Huntsville, AL</t>
  </si>
  <si>
    <t>Mobile, AL</t>
  </si>
  <si>
    <t>Montgomery, AL</t>
  </si>
  <si>
    <t>Anchorage, AK</t>
  </si>
  <si>
    <t>Chandler, AZ</t>
  </si>
  <si>
    <t>Gilbert, AZ</t>
  </si>
  <si>
    <t>Glendale, AZ</t>
  </si>
  <si>
    <t>Mesa, AZ</t>
  </si>
  <si>
    <t>Peoria, AZ</t>
  </si>
  <si>
    <t>Phoenix, AZ</t>
  </si>
  <si>
    <t>Scottsdale, AZ</t>
  </si>
  <si>
    <t>Tempe, AZ</t>
  </si>
  <si>
    <t>Tucson, AZ</t>
  </si>
  <si>
    <t>Little Rock, AR</t>
  </si>
  <si>
    <t>Anaheim, CA</t>
  </si>
  <si>
    <t>Antioch, CA</t>
  </si>
  <si>
    <t>Bakersfield, CA</t>
  </si>
  <si>
    <t>Berkeley, CA</t>
  </si>
  <si>
    <t>Burbank, CA</t>
  </si>
  <si>
    <t>Chula Vista, CA</t>
  </si>
  <si>
    <t>Concord, CA</t>
  </si>
  <si>
    <t>Corona, CA</t>
  </si>
  <si>
    <t>Costa Mesa, CA</t>
  </si>
  <si>
    <t>Daly City, CA</t>
  </si>
  <si>
    <t>Downey, CA</t>
  </si>
  <si>
    <t>El Monte, CA</t>
  </si>
  <si>
    <t>Elk Grove, CA</t>
  </si>
  <si>
    <t>Escondido, CA</t>
  </si>
  <si>
    <t>Fairfield, CA</t>
  </si>
  <si>
    <t>Fontana, CA</t>
  </si>
  <si>
    <t>Fremont, CA</t>
  </si>
  <si>
    <t>Fresno, CA</t>
  </si>
  <si>
    <t>Fullerton, CA</t>
  </si>
  <si>
    <t>Garden Grove, CA</t>
  </si>
  <si>
    <t>Glendale, CA</t>
  </si>
  <si>
    <t>Hayward, CA</t>
  </si>
  <si>
    <t>Huntington Beach, CA</t>
  </si>
  <si>
    <t>Inglewood, CA</t>
  </si>
  <si>
    <t>Irvine, CA</t>
  </si>
  <si>
    <t>Lancaster, CA</t>
  </si>
  <si>
    <t>Long Beach, CA</t>
  </si>
  <si>
    <t>Los Angeles, CA</t>
  </si>
  <si>
    <t>Modesto, CA</t>
  </si>
  <si>
    <t>Moreno Valley, CA</t>
  </si>
  <si>
    <t>Norwalk, CA</t>
  </si>
  <si>
    <t>Oakland, CA</t>
  </si>
  <si>
    <t>Oceanside, CA</t>
  </si>
  <si>
    <t xml:space="preserve">Ontario, CA </t>
  </si>
  <si>
    <t xml:space="preserve">Orange, CA </t>
  </si>
  <si>
    <t xml:space="preserve">Oxnard, CA </t>
  </si>
  <si>
    <t xml:space="preserve">Palmdale, CA </t>
  </si>
  <si>
    <t xml:space="preserve">Pasadena, CA </t>
  </si>
  <si>
    <t xml:space="preserve">Pomona, CA </t>
  </si>
  <si>
    <t xml:space="preserve">Rancho Cucamonga, CA </t>
  </si>
  <si>
    <t xml:space="preserve">Richmond, CA </t>
  </si>
  <si>
    <t xml:space="preserve">Riverside, CA </t>
  </si>
  <si>
    <t xml:space="preserve">Roseville, CA </t>
  </si>
  <si>
    <t xml:space="preserve">Sacramento, CA </t>
  </si>
  <si>
    <t xml:space="preserve">Salinas, CA </t>
  </si>
  <si>
    <t xml:space="preserve">San Bernardino, CA </t>
  </si>
  <si>
    <t xml:space="preserve">San Buenaventura (Ventura), CA </t>
  </si>
  <si>
    <t xml:space="preserve">San Diego, CA </t>
  </si>
  <si>
    <t xml:space="preserve">San Francisco, CA </t>
  </si>
  <si>
    <t xml:space="preserve">San Jose, CA </t>
  </si>
  <si>
    <t xml:space="preserve">Santa Ana, CA </t>
  </si>
  <si>
    <t xml:space="preserve">Santa Clara, CA </t>
  </si>
  <si>
    <t xml:space="preserve">Santa Clarita, CA </t>
  </si>
  <si>
    <t xml:space="preserve">Santa Rosa, CA </t>
  </si>
  <si>
    <t xml:space="preserve">Simi Valley, CA </t>
  </si>
  <si>
    <t xml:space="preserve">Stockton, CA </t>
  </si>
  <si>
    <t xml:space="preserve">Sunnyvale, CA </t>
  </si>
  <si>
    <t xml:space="preserve">Thousand Oaks, CA </t>
  </si>
  <si>
    <t xml:space="preserve">Torrance, CA </t>
  </si>
  <si>
    <t xml:space="preserve">Vallejo, CA </t>
  </si>
  <si>
    <t xml:space="preserve">Visalia, CA </t>
  </si>
  <si>
    <t xml:space="preserve">West Covina, CA </t>
  </si>
  <si>
    <t xml:space="preserve">Arvada, CO </t>
  </si>
  <si>
    <t xml:space="preserve">Aurora, CO </t>
  </si>
  <si>
    <t xml:space="preserve">Colorado Springs, CO </t>
  </si>
  <si>
    <t xml:space="preserve">Denver, CO </t>
  </si>
  <si>
    <t xml:space="preserve">Fort Collins, CO </t>
  </si>
  <si>
    <t xml:space="preserve">Lakewood, CO </t>
  </si>
  <si>
    <t xml:space="preserve">Pueblo, CO </t>
  </si>
  <si>
    <t xml:space="preserve">Thornton, CO </t>
  </si>
  <si>
    <t xml:space="preserve">Westminster, CO </t>
  </si>
  <si>
    <t xml:space="preserve">Bridgeport, CT </t>
  </si>
  <si>
    <t xml:space="preserve">Hartford, CT </t>
  </si>
  <si>
    <t xml:space="preserve">New Haven, CT </t>
  </si>
  <si>
    <t xml:space="preserve">Stamford, CT </t>
  </si>
  <si>
    <t xml:space="preserve">Waterbury, CT </t>
  </si>
  <si>
    <t xml:space="preserve">Washington, DC </t>
  </si>
  <si>
    <t xml:space="preserve">Cape Coral, FL </t>
  </si>
  <si>
    <t xml:space="preserve">Clearwater, FL </t>
  </si>
  <si>
    <t xml:space="preserve">Coral Springs, FL </t>
  </si>
  <si>
    <t xml:space="preserve">Fort Lauderdale, FL </t>
  </si>
  <si>
    <t xml:space="preserve">Gainesville, FL </t>
  </si>
  <si>
    <t xml:space="preserve">Hialeah, FL </t>
  </si>
  <si>
    <t xml:space="preserve">Hollywood, FL </t>
  </si>
  <si>
    <t xml:space="preserve">Jacksonville, FL </t>
  </si>
  <si>
    <t xml:space="preserve">Miami, FL </t>
  </si>
  <si>
    <t xml:space="preserve">Miami Gardens, FL </t>
  </si>
  <si>
    <t xml:space="preserve">Miramar, FL </t>
  </si>
  <si>
    <t xml:space="preserve">Orlando, FL </t>
  </si>
  <si>
    <t xml:space="preserve">Pembroke Pines, FL </t>
  </si>
  <si>
    <t xml:space="preserve">Port St. Lucie, FL </t>
  </si>
  <si>
    <t xml:space="preserve">St. Petersburg, FL </t>
  </si>
  <si>
    <t xml:space="preserve">Tallahassee, FL </t>
  </si>
  <si>
    <t xml:space="preserve">Tampa, FL </t>
  </si>
  <si>
    <t>Athens-Clarke County, GA</t>
  </si>
  <si>
    <t xml:space="preserve">Atlanta, GA </t>
  </si>
  <si>
    <t>Augusta-Richmond County, GA</t>
  </si>
  <si>
    <t xml:space="preserve">Columbus, GA </t>
  </si>
  <si>
    <t xml:space="preserve">Savannah, GA </t>
  </si>
  <si>
    <t>Honolulu, HI</t>
  </si>
  <si>
    <t xml:space="preserve">Boise City, ID </t>
  </si>
  <si>
    <t xml:space="preserve">Aurora, IL </t>
  </si>
  <si>
    <t xml:space="preserve">Chicago, IL </t>
  </si>
  <si>
    <t xml:space="preserve">Joliet, IL </t>
  </si>
  <si>
    <t xml:space="preserve">Naperville, IL </t>
  </si>
  <si>
    <t xml:space="preserve">Peoria, IL </t>
  </si>
  <si>
    <t xml:space="preserve">Rockford, IL </t>
  </si>
  <si>
    <t xml:space="preserve">Springfield, IL </t>
  </si>
  <si>
    <t xml:space="preserve">Evansville, IN </t>
  </si>
  <si>
    <t xml:space="preserve">Fort Wayne, IN </t>
  </si>
  <si>
    <t>Indianapolis, IN</t>
  </si>
  <si>
    <t xml:space="preserve">South Bend, IN </t>
  </si>
  <si>
    <t xml:space="preserve">Cedar Rapids, IA </t>
  </si>
  <si>
    <t xml:space="preserve">Des Moines, IA </t>
  </si>
  <si>
    <t>Kansas City, KS</t>
  </si>
  <si>
    <t xml:space="preserve">Olathe, KS </t>
  </si>
  <si>
    <t xml:space="preserve">Overland Park, KS </t>
  </si>
  <si>
    <t xml:space="preserve">Topeka, KS </t>
  </si>
  <si>
    <t xml:space="preserve">Wichita, KS </t>
  </si>
  <si>
    <t>Lexington-Fayette, KY</t>
  </si>
  <si>
    <t xml:space="preserve">Louisville-Jefferson County, KY </t>
  </si>
  <si>
    <t xml:space="preserve">Baton Rouge, LA </t>
  </si>
  <si>
    <t xml:space="preserve">Lafayette, LA </t>
  </si>
  <si>
    <t xml:space="preserve">New Orleans, LA </t>
  </si>
  <si>
    <t xml:space="preserve">Shreveport, LA </t>
  </si>
  <si>
    <t xml:space="preserve">Baltimore, MD </t>
  </si>
  <si>
    <t xml:space="preserve">Boston, MA </t>
  </si>
  <si>
    <t xml:space="preserve">Cambridge, MA </t>
  </si>
  <si>
    <t xml:space="preserve">Lowell, MA </t>
  </si>
  <si>
    <t xml:space="preserve">Springfield, MA </t>
  </si>
  <si>
    <t xml:space="preserve">Worcester, MA </t>
  </si>
  <si>
    <t xml:space="preserve">Ann Arbor, MI </t>
  </si>
  <si>
    <t xml:space="preserve">Detroit, MI </t>
  </si>
  <si>
    <t xml:space="preserve">Flint, MI </t>
  </si>
  <si>
    <t xml:space="preserve">Grand Rapids, MI </t>
  </si>
  <si>
    <t xml:space="preserve">Lansing, MI </t>
  </si>
  <si>
    <t xml:space="preserve">Sterling Heights, MI </t>
  </si>
  <si>
    <t xml:space="preserve">Warren, MI </t>
  </si>
  <si>
    <t xml:space="preserve">Minneapolis, MN </t>
  </si>
  <si>
    <t xml:space="preserve">St. Paul, MN </t>
  </si>
  <si>
    <t xml:space="preserve">Jackson, MS </t>
  </si>
  <si>
    <t xml:space="preserve">Independence, MO </t>
  </si>
  <si>
    <t>Kansas City, MO</t>
  </si>
  <si>
    <t xml:space="preserve">Springfield, MO </t>
  </si>
  <si>
    <t xml:space="preserve">St. Louis, MO </t>
  </si>
  <si>
    <t xml:space="preserve">Lincoln, NE </t>
  </si>
  <si>
    <t xml:space="preserve">Omaha, NE </t>
  </si>
  <si>
    <t xml:space="preserve">Henderson, NV </t>
  </si>
  <si>
    <t xml:space="preserve">Las Vegas, NV </t>
  </si>
  <si>
    <t xml:space="preserve">North Las Vegas, NV </t>
  </si>
  <si>
    <t xml:space="preserve">Reno, NV </t>
  </si>
  <si>
    <t xml:space="preserve">Manchester, NH </t>
  </si>
  <si>
    <t xml:space="preserve">Elizabeth, NJ </t>
  </si>
  <si>
    <t>Jersey City, NJ</t>
  </si>
  <si>
    <t xml:space="preserve">Newark, NJ </t>
  </si>
  <si>
    <t xml:space="preserve">Paterson, NJ </t>
  </si>
  <si>
    <t xml:space="preserve">Albuquerque, NM </t>
  </si>
  <si>
    <t xml:space="preserve">Buffalo, NY </t>
  </si>
  <si>
    <t xml:space="preserve">New York, NY </t>
  </si>
  <si>
    <t xml:space="preserve">Rochester, NY </t>
  </si>
  <si>
    <t xml:space="preserve">Syracuse, NY </t>
  </si>
  <si>
    <t xml:space="preserve">Yonkers, NY </t>
  </si>
  <si>
    <t>Cary, NC</t>
  </si>
  <si>
    <t xml:space="preserve">Charlotte, NC </t>
  </si>
  <si>
    <t xml:space="preserve">Durham, NC </t>
  </si>
  <si>
    <t xml:space="preserve">Fayetteville, NC </t>
  </si>
  <si>
    <t xml:space="preserve">Greensboro, NC </t>
  </si>
  <si>
    <t xml:space="preserve">Raleigh, NC </t>
  </si>
  <si>
    <t xml:space="preserve">Winston-Salem, NC </t>
  </si>
  <si>
    <t xml:space="preserve">Akron, OH </t>
  </si>
  <si>
    <t xml:space="preserve">Cincinnati, OH </t>
  </si>
  <si>
    <t xml:space="preserve">Cleveland, OH </t>
  </si>
  <si>
    <t xml:space="preserve">Columbus, OH </t>
  </si>
  <si>
    <t xml:space="preserve">Dayton, OH </t>
  </si>
  <si>
    <t xml:space="preserve">Toledo, OH </t>
  </si>
  <si>
    <t xml:space="preserve">Norman, OK </t>
  </si>
  <si>
    <t>Oklahoma City, OK</t>
  </si>
  <si>
    <t xml:space="preserve">Tulsa, OK </t>
  </si>
  <si>
    <t xml:space="preserve">Eugene, OR </t>
  </si>
  <si>
    <t xml:space="preserve">Portland, OR </t>
  </si>
  <si>
    <t xml:space="preserve">Salem, OR </t>
  </si>
  <si>
    <t xml:space="preserve">Allentown, PA </t>
  </si>
  <si>
    <t xml:space="preserve">Erie, PA </t>
  </si>
  <si>
    <t xml:space="preserve">Philadelphia, PA </t>
  </si>
  <si>
    <t xml:space="preserve">Pittsburgh, PA </t>
  </si>
  <si>
    <t xml:space="preserve">Providence, RI </t>
  </si>
  <si>
    <t xml:space="preserve">Charleston, SC </t>
  </si>
  <si>
    <t xml:space="preserve">Columbia, SC </t>
  </si>
  <si>
    <t xml:space="preserve">Sioux Falls, SD </t>
  </si>
  <si>
    <t xml:space="preserve">Chattanooga, TN </t>
  </si>
  <si>
    <t xml:space="preserve">Clarksville, TN </t>
  </si>
  <si>
    <t xml:space="preserve">Knoxville, TN </t>
  </si>
  <si>
    <t xml:space="preserve">Memphis, TN </t>
  </si>
  <si>
    <t>Nashville-Davidson, TN</t>
  </si>
  <si>
    <t xml:space="preserve">Abilene, TX </t>
  </si>
  <si>
    <t xml:space="preserve">Amarillo, TX </t>
  </si>
  <si>
    <t xml:space="preserve">Arlington, TX </t>
  </si>
  <si>
    <t xml:space="preserve">Austin, TX </t>
  </si>
  <si>
    <t xml:space="preserve">Beaumont, TX </t>
  </si>
  <si>
    <t xml:space="preserve">Brownsville, TX </t>
  </si>
  <si>
    <t xml:space="preserve">Carrollton, TX </t>
  </si>
  <si>
    <t xml:space="preserve">Corpus Christi, TX </t>
  </si>
  <si>
    <t xml:space="preserve">Dallas, TX </t>
  </si>
  <si>
    <t xml:space="preserve">El Paso, TX </t>
  </si>
  <si>
    <t xml:space="preserve">Fort Worth, TX </t>
  </si>
  <si>
    <t xml:space="preserve">Garland, TX </t>
  </si>
  <si>
    <t xml:space="preserve">Grand Prairie, TX </t>
  </si>
  <si>
    <t xml:space="preserve">Houston, TX </t>
  </si>
  <si>
    <t xml:space="preserve">Irving, TX </t>
  </si>
  <si>
    <t xml:space="preserve">Laredo, TX </t>
  </si>
  <si>
    <t xml:space="preserve">Lubbock, TX </t>
  </si>
  <si>
    <t xml:space="preserve">McAllen, TX </t>
  </si>
  <si>
    <t xml:space="preserve">Mesquite, TX </t>
  </si>
  <si>
    <t xml:space="preserve">Pasadena, TX </t>
  </si>
  <si>
    <t xml:space="preserve">Plano, TX </t>
  </si>
  <si>
    <t xml:space="preserve">San Antonio, TX </t>
  </si>
  <si>
    <t xml:space="preserve">Waco, TX </t>
  </si>
  <si>
    <t xml:space="preserve">Wichita Falls, TX </t>
  </si>
  <si>
    <t>Salt Lake City, UT</t>
  </si>
  <si>
    <t>West Valley City, UT</t>
  </si>
  <si>
    <t xml:space="preserve">Alexandria, VA </t>
  </si>
  <si>
    <t xml:space="preserve">Arlington CDP </t>
  </si>
  <si>
    <t xml:space="preserve">Chesapeake, VA </t>
  </si>
  <si>
    <t xml:space="preserve">Hampton, VA </t>
  </si>
  <si>
    <t xml:space="preserve">Newport News, VA </t>
  </si>
  <si>
    <t xml:space="preserve">Norfolk, VA </t>
  </si>
  <si>
    <t xml:space="preserve">Richmond, VA </t>
  </si>
  <si>
    <t xml:space="preserve">Virginia Beach, VA </t>
  </si>
  <si>
    <t xml:space="preserve">Bellevue, WA </t>
  </si>
  <si>
    <t xml:space="preserve">Seattle, WA </t>
  </si>
  <si>
    <t xml:space="preserve">Spokane, WA </t>
  </si>
  <si>
    <t xml:space="preserve">Tacoma, WA </t>
  </si>
  <si>
    <t xml:space="preserve">Vancouver, WA </t>
  </si>
  <si>
    <t xml:space="preserve">Green Bay, WI </t>
  </si>
  <si>
    <t xml:space="preserve">Madison, WI </t>
  </si>
  <si>
    <t>Milwaukee, WI</t>
  </si>
  <si>
    <t>U.S. Population Centers over 100,000 – U.S. Census, 2000</t>
  </si>
  <si>
    <t>Arizona</t>
  </si>
  <si>
    <t>Colorado</t>
  </si>
  <si>
    <t>Idaho</t>
  </si>
  <si>
    <t>Montana</t>
  </si>
  <si>
    <t>Nebraska</t>
  </si>
  <si>
    <t>Nevada</t>
  </si>
  <si>
    <t>New Mexico</t>
  </si>
  <si>
    <t>Oregon</t>
  </si>
  <si>
    <t>Texas</t>
  </si>
  <si>
    <t>Utah</t>
  </si>
  <si>
    <t>Wyoming</t>
  </si>
  <si>
    <t>Free shipping</t>
  </si>
  <si>
    <t>Send service technician</t>
  </si>
  <si>
    <t>1.</t>
  </si>
  <si>
    <t>2.</t>
  </si>
  <si>
    <t>3.</t>
  </si>
  <si>
    <t>You must select one of the following three methods to show that you will generally be able to honor warranty claims:</t>
  </si>
  <si>
    <t>If owners are more than 100 miles from an authorized service center, which of the following methods will you use to honor warranty claims (select all that apply):</t>
  </si>
  <si>
    <t>We will use Option #1 for some states and Option #2 for other states.</t>
  </si>
  <si>
    <t>Identify the states where you do not have authorized service centers in all the identified population centers.</t>
  </si>
  <si>
    <t xml:space="preserve">   Identify the company that supplies your engines:</t>
  </si>
  <si>
    <t>http://ecfr.gpoaccess.gov/cgi/t/text/text-idx?c=ecfr&amp;sid=7b71abf4441bd775ff07e96fe5b58c11&amp;rgn=div8&amp;view=text&amp;node=40:31.0.1.3.16.7.1.15&amp;idno=40</t>
  </si>
  <si>
    <t xml:space="preserve"> -- See §1054.690 at:</t>
  </si>
  <si>
    <t>Test 1 -- Repair network (§1054.120(f))</t>
  </si>
  <si>
    <t xml:space="preserve"> </t>
  </si>
  <si>
    <t>Address 2</t>
  </si>
  <si>
    <t>Address 3</t>
  </si>
  <si>
    <t>Address 1</t>
  </si>
  <si>
    <t>Identify the threshold that applies to your company.</t>
  </si>
  <si>
    <t>Identify all the addresses where your fixed assets are located.</t>
  </si>
  <si>
    <t>Bond amounts</t>
  </si>
  <si>
    <t>If you need to post bond under §1054.690, use the following worksheet to calculate the value of the bond.</t>
  </si>
  <si>
    <t>Report production volumes based on one of the following:</t>
  </si>
  <si>
    <t>Projected sales figures from all certified Small SI engine families from the previous model year.</t>
  </si>
  <si>
    <t>Most recent production reports for all engines produced from certified Small SI engine families.</t>
  </si>
  <si>
    <t>Disp. &lt; 225 cc</t>
  </si>
  <si>
    <t>225 ≤ Disp. &lt; 740 cc</t>
  </si>
  <si>
    <t>740 ≤ Disp. ≤ 1,000 cc</t>
  </si>
  <si>
    <t>Disp. &gt; 1,000 cc</t>
  </si>
  <si>
    <t>You must increase the value of your bond if your actual U.S.-directed production volumes for the current calendar year cause this calculated value to increase.</t>
  </si>
  <si>
    <t>Warranty assurance</t>
  </si>
  <si>
    <t>Test 2 -- Long-term assets</t>
  </si>
  <si>
    <t>Provide the following information related to fulfilling warranty claims:</t>
  </si>
  <si>
    <t>Toll-free number in the United States for information about warranty claims and arranging for authorized repairs.</t>
  </si>
  <si>
    <t>Less than</t>
  </si>
  <si>
    <t>At least</t>
  </si>
  <si>
    <t>but less than</t>
  </si>
  <si>
    <t xml:space="preserve">We will offer warranty service to owners located within 100 miles of an authorized service center in the continental United States.  </t>
  </si>
  <si>
    <t>States in the continental U.S. with high-altitude areas</t>
  </si>
  <si>
    <t>We have authorized service centers in all 251 of the population centers identified in the "Population and altitude" sheet.</t>
  </si>
  <si>
    <t>Note that this does not apply for states with high-altitude areas (see "Population and altitude" sheet).</t>
  </si>
  <si>
    <t>- or -</t>
  </si>
  <si>
    <t>Net PPE</t>
  </si>
  <si>
    <t>Please enter the following data from the most recent balance sheet.  Please include all Capital Leases</t>
  </si>
  <si>
    <t>Total fixed assets</t>
  </si>
  <si>
    <t>Mortgages on above assets</t>
  </si>
  <si>
    <t>Accumulated depreciation on above assets</t>
  </si>
  <si>
    <t>Net Assets</t>
  </si>
  <si>
    <t>Identify the addresses where you have at least that much value of fixed assets (with corresponding photographs), as described below.</t>
  </si>
  <si>
    <t>This test is based on the value of buildings, land, and fixed equipment from your most recent balance sheet, minus depreciation and long-term liabilities (such as a mortgage).  The value of fixed assets are for the whole company, including any parent or subsidiary companies.</t>
  </si>
  <si>
    <t>Include a photograph of each facility identified above. (Please embed files)</t>
  </si>
  <si>
    <t>We have more than 100 authorized repair facilities (Yes or No) - If yes, please go to Test 2</t>
  </si>
  <si>
    <t>Pay for repairs at non-authorized service centers.</t>
  </si>
  <si>
    <t>Number of required repair facilities for this level of production</t>
  </si>
  <si>
    <t>Certificate Holder's Name:</t>
  </si>
  <si>
    <t>E-mail address (or qualifying website) for information about warranty claims and arranging for authorized repairs.</t>
  </si>
  <si>
    <t>No</t>
  </si>
  <si>
    <t>Yes</t>
  </si>
  <si>
    <t>Entry required</t>
  </si>
  <si>
    <t>Field automatically filled in</t>
  </si>
  <si>
    <t xml:space="preserve">This must be at least </t>
  </si>
  <si>
    <t>Bond</t>
  </si>
  <si>
    <t>Address of at least one location in the United States from which you can supply replacement parts (for imported and domestic parts).</t>
  </si>
  <si>
    <t>Identify the total number of Small SI engines sold in the United States from your most recent end-of-year sales reports.  New manufacturers may use sales projections until actual numbers are available.</t>
  </si>
  <si>
    <t>If you need to add additional locations, please use a second file.  Name the file, "Bond worksheet XXXXXXXX-Y.xls where XXXXXXXX is your companies name, and Y is the next sequential letter.  For example, the second file is -A, the third file is -B</t>
  </si>
  <si>
    <t>Include the following information:</t>
  </si>
  <si>
    <t>Identify your level of fixed assets in the United States minus depreciation and related long-term liabilities.</t>
  </si>
  <si>
    <t>Option #2 Additional Information - for states in which you do not have the requisite number of service centers</t>
  </si>
  <si>
    <t>Does the certificate holder meet the bond exemption criteria?</t>
  </si>
  <si>
    <t>Who will post the bond - certificate holder or the importer? (answer only if the exemption criteria are not met by the importer or the certificate holder)</t>
  </si>
  <si>
    <t>EPA Family Name</t>
  </si>
  <si>
    <t>Importer(s) Name, Address, Phone number, Email, contact person (if certificate holder is the importer put "certificate holder") See §1054.205(aa)(2)</t>
  </si>
  <si>
    <t>Does the importer meet the bond exemption criteria? (answer only if the certificate holder does not)</t>
  </si>
  <si>
    <t>THIS WORKSHEET CONTAINS CBI!</t>
  </si>
  <si>
    <t>CBI =&gt;</t>
  </si>
  <si>
    <t>Volume of engines Importer will Import into U.S. (This column is CBI)</t>
  </si>
  <si>
    <t>CBI Indicator</t>
  </si>
  <si>
    <t>Historical Sales</t>
  </si>
  <si>
    <t>Is this volume projected sales or based on historical sales?</t>
  </si>
  <si>
    <t>Projected Sales</t>
  </si>
  <si>
    <t>Importer</t>
  </si>
  <si>
    <t>Certificate Holder</t>
  </si>
  <si>
    <t>Bond and Importation Information</t>
  </si>
  <si>
    <t>Estimated total annual U.S.-directed production of Small SI engines:</t>
  </si>
  <si>
    <t xml:space="preserve">This is your minimum bond value for this year. </t>
  </si>
  <si>
    <t>$10 million</t>
  </si>
  <si>
    <t>For manufacturers that have held a certificate for each of the last 10 years with no finding of noncompliance ($3 million).</t>
  </si>
  <si>
    <t>For secondary engine manufacturers ($6 million).  Note that companies outside the United States cannot be secondary engine manufacturers (see §1068.30).</t>
  </si>
  <si>
    <t>$3 million</t>
  </si>
  <si>
    <t>$6 million</t>
  </si>
  <si>
    <t>Please detail the following information for all engine families that you will be certifying this year that include any engines introduced into commerce in the United States.  Note one family may be on multiple lines because it has multiple importers.</t>
  </si>
  <si>
    <t>Do you meet the small business requirements as defined by the Small Business Administration at 13 CFR 121.201)?</t>
  </si>
  <si>
    <t>Are you a small-volume manufacturer per the requirements in 40 CFR 1054.801?</t>
  </si>
  <si>
    <t>Are you a certificate holder in each of the previous 5 model years without failing an EPA-conducted emission test or being found non-compliant in any way by EPA?</t>
  </si>
  <si>
    <t>CHANGE to 1.2 IF YOU PARTICIPATE IN DELEGATED ASSEMBLY, PER 1068.261</t>
  </si>
  <si>
    <r>
      <rPr>
        <b/>
        <sz val="20"/>
        <rFont val="Arial"/>
        <family val="2"/>
      </rPr>
      <t>Bond worksheet for small-volume manufacturers of Small SI engines only (rev3)</t>
    </r>
    <r>
      <rPr>
        <b/>
        <sz val="12"/>
        <rFont val="Arial"/>
        <family val="2"/>
      </rPr>
      <t>.  Please save this file with the title "Bond worksheet XXXXXXXX20MY.xls" where XXXXXXXX is your company's name and 20MY is actually the Model Year that this Bond Worksheet represents</t>
    </r>
  </si>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</sst>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lt;=9999999]###\-####;\(###\)\ ###\-####"/>
    <numFmt numFmtId="168" formatCode="_(* #,##0.000_);_(* \(#,##0.000\);_(* &quot;-&quot;??_);_(@_)"/>
    <numFmt numFmtId="169" formatCode="&quot;$&quot;#,##0"/>
  </numFmts>
  <fonts count="15" x14ac:knownFonts="1">
    <font>
      <sz val="10"/>
      <name val="Arial"/>
    </font>
    <font>
      <sz val="10"/>
      <name val="Arial"/>
      <family val="2"/>
    </font>
    <font>
      <sz val="8"/>
      <name val="Arial"/>
      <family val="2"/>
    </font>
    <font>
      <sz val="11"/>
      <name val="Times New Roman"/>
      <family val="1"/>
    </font>
    <font>
      <b/>
      <sz val="11"/>
      <name val="Times New Roman"/>
      <family val="1"/>
    </font>
    <font>
      <sz val="10"/>
      <name val="Arial"/>
      <family val="2"/>
    </font>
    <font>
      <sz val="12"/>
      <name val="Arial"/>
      <family val="2"/>
    </font>
    <font>
      <sz val="16"/>
      <name val="Arial"/>
      <family val="2"/>
    </font>
    <font>
      <sz val="24"/>
      <name val="Arial"/>
      <family val="2"/>
    </font>
    <font>
      <b/>
      <sz val="12"/>
      <name val="Arial"/>
      <family val="2"/>
    </font>
    <font>
      <b/>
      <sz val="10"/>
      <name val="Arial"/>
      <family val="2"/>
    </font>
    <font>
      <u/>
      <sz val="10"/>
      <color indexed="12"/>
      <name val="Arial"/>
      <family val="2"/>
    </font>
    <font>
      <b/>
      <sz val="16"/>
      <name val="Arial"/>
      <family val="2"/>
    </font>
    <font>
      <b/>
      <sz val="11"/>
      <name val="Arial"/>
      <family val="2"/>
    </font>
    <font>
      <b/>
      <sz val="20"/>
      <name val="Arial"/>
      <family val="2"/>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0" fillId="0" borderId="0" xfId="0" applyBorder="1"/>
    <xf numFmtId="0" fontId="0" fillId="0" borderId="0" xfId="0" applyBorder="1" applyAlignment="1"/>
    <xf numFmtId="165" fontId="0" fillId="0" borderId="0" xfId="2" applyNumberFormat="1" applyFont="1"/>
    <xf numFmtId="164" fontId="0" fillId="0" borderId="0" xfId="1" applyNumberFormat="1" applyFont="1" applyBorder="1"/>
    <xf numFmtId="0" fontId="3" fillId="0" borderId="0" xfId="0" applyFont="1"/>
    <xf numFmtId="0" fontId="3" fillId="0" borderId="0" xfId="0" applyFont="1" applyAlignment="1"/>
    <xf numFmtId="0" fontId="0" fillId="0" borderId="0" xfId="0" applyAlignment="1"/>
    <xf numFmtId="0" fontId="4" fillId="0" borderId="0" xfId="0" applyFont="1" applyAlignment="1">
      <alignment horizontal="left"/>
    </xf>
    <xf numFmtId="0" fontId="4" fillId="0" borderId="0" xfId="0" applyFont="1"/>
    <xf numFmtId="0" fontId="0" fillId="0" borderId="0" xfId="0" quotePrefix="1" applyAlignment="1">
      <alignment horizontal="right"/>
    </xf>
    <xf numFmtId="165" fontId="0" fillId="0" borderId="0" xfId="0" applyNumberFormat="1"/>
    <xf numFmtId="0" fontId="5" fillId="0" borderId="0" xfId="0" applyFont="1"/>
    <xf numFmtId="165" fontId="5" fillId="0" borderId="0" xfId="0" applyNumberFormat="1" applyFont="1"/>
    <xf numFmtId="0" fontId="0" fillId="0" borderId="0" xfId="0" quotePrefix="1"/>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7" fillId="0" borderId="0" xfId="0" applyFont="1" applyAlignment="1">
      <alignment horizontal="right"/>
    </xf>
    <xf numFmtId="164" fontId="0" fillId="0" borderId="1" xfId="1" applyNumberFormat="1" applyFont="1" applyBorder="1" applyAlignment="1">
      <alignment horizontal="center"/>
    </xf>
    <xf numFmtId="0" fontId="0" fillId="0" borderId="0" xfId="0" applyBorder="1" applyAlignment="1">
      <alignment horizontal="center"/>
    </xf>
    <xf numFmtId="0" fontId="0" fillId="0" borderId="0" xfId="0" applyAlignment="1">
      <alignment wrapText="1"/>
    </xf>
    <xf numFmtId="0" fontId="0" fillId="2" borderId="2" xfId="0" applyFill="1" applyBorder="1"/>
    <xf numFmtId="0" fontId="0" fillId="2" borderId="2" xfId="0" applyFill="1" applyBorder="1" applyAlignment="1">
      <alignment horizontal="center"/>
    </xf>
    <xf numFmtId="0" fontId="0" fillId="3" borderId="2" xfId="0" applyFill="1" applyBorder="1" applyAlignment="1">
      <alignment horizontal="center"/>
    </xf>
    <xf numFmtId="0" fontId="0" fillId="3" borderId="0" xfId="0" applyFill="1" applyAlignment="1">
      <alignment horizontal="center"/>
    </xf>
    <xf numFmtId="0" fontId="9" fillId="0" borderId="0" xfId="0" applyFont="1" applyFill="1" applyAlignment="1">
      <alignment wrapText="1"/>
    </xf>
    <xf numFmtId="0" fontId="0" fillId="0" borderId="0" xfId="0" applyFill="1" applyAlignment="1">
      <alignment wrapText="1"/>
    </xf>
    <xf numFmtId="165" fontId="0" fillId="3" borderId="3" xfId="0" applyNumberFormat="1" applyFill="1" applyBorder="1"/>
    <xf numFmtId="166" fontId="0" fillId="2" borderId="2" xfId="0" applyNumberFormat="1" applyFill="1" applyBorder="1"/>
    <xf numFmtId="0" fontId="0" fillId="0" borderId="0" xfId="0" quotePrefix="1" applyNumberFormat="1" applyAlignment="1">
      <alignment horizontal="right"/>
    </xf>
    <xf numFmtId="0" fontId="0" fillId="2" borderId="4" xfId="0" applyFill="1" applyBorder="1"/>
    <xf numFmtId="0" fontId="0" fillId="2" borderId="2" xfId="0" applyFill="1" applyBorder="1" applyAlignment="1" applyProtection="1">
      <alignment horizontal="center"/>
    </xf>
    <xf numFmtId="0" fontId="0" fillId="0" borderId="0" xfId="0" applyFill="1"/>
    <xf numFmtId="0" fontId="0" fillId="0" borderId="0" xfId="0" applyFill="1" applyBorder="1" applyAlignment="1"/>
    <xf numFmtId="0" fontId="0" fillId="0" borderId="0" xfId="0" applyFill="1" applyBorder="1"/>
    <xf numFmtId="0" fontId="7" fillId="0" borderId="0" xfId="0" applyFont="1" applyFill="1" applyAlignment="1">
      <alignment horizontal="right"/>
    </xf>
    <xf numFmtId="0" fontId="8" fillId="0" borderId="0" xfId="0" applyFont="1" applyFill="1" applyBorder="1" applyAlignment="1">
      <alignment shrinkToFit="1"/>
    </xf>
    <xf numFmtId="0" fontId="0" fillId="0" borderId="0" xfId="0" applyFill="1" applyBorder="1" applyAlignment="1">
      <alignment shrinkToFit="1"/>
    </xf>
    <xf numFmtId="166" fontId="0" fillId="0" borderId="0" xfId="0" applyNumberFormat="1"/>
    <xf numFmtId="0" fontId="9" fillId="4" borderId="0" xfId="0" applyFont="1" applyFill="1" applyAlignment="1">
      <alignment horizontal="centerContinuous" wrapText="1"/>
    </xf>
    <xf numFmtId="0" fontId="8" fillId="3" borderId="5" xfId="0" applyFont="1" applyFill="1" applyBorder="1" applyAlignment="1">
      <alignment horizontal="centerContinuous" shrinkToFit="1"/>
    </xf>
    <xf numFmtId="0" fontId="0" fillId="3" borderId="6" xfId="0" applyFill="1" applyBorder="1" applyAlignment="1">
      <alignment horizontal="centerContinuous" shrinkToFit="1"/>
    </xf>
    <xf numFmtId="0" fontId="0" fillId="3" borderId="7" xfId="0" applyFill="1" applyBorder="1" applyAlignment="1">
      <alignment horizontal="centerContinuous" shrinkToFit="1"/>
    </xf>
    <xf numFmtId="0" fontId="0" fillId="2" borderId="8" xfId="0" applyFill="1" applyBorder="1" applyAlignment="1">
      <alignment horizontal="centerContinuous"/>
    </xf>
    <xf numFmtId="0" fontId="0" fillId="2" borderId="1" xfId="0" applyFill="1" applyBorder="1" applyAlignment="1">
      <alignment horizontal="centerContinuous"/>
    </xf>
    <xf numFmtId="0" fontId="0" fillId="2" borderId="9" xfId="0" applyFill="1" applyBorder="1" applyAlignment="1">
      <alignment horizontal="centerContinuous"/>
    </xf>
    <xf numFmtId="0" fontId="0" fillId="4" borderId="2" xfId="0" applyFill="1" applyBorder="1" applyAlignment="1">
      <alignment horizontal="right"/>
    </xf>
    <xf numFmtId="0" fontId="9" fillId="4" borderId="0" xfId="0" applyFont="1" applyFill="1" applyAlignment="1">
      <alignment horizontal="centerContinuous"/>
    </xf>
    <xf numFmtId="0" fontId="6" fillId="3" borderId="8" xfId="0" applyFont="1" applyFill="1" applyBorder="1" applyAlignment="1">
      <alignment horizontal="center" wrapText="1"/>
    </xf>
    <xf numFmtId="0" fontId="0" fillId="2" borderId="6" xfId="0" applyFill="1" applyBorder="1" applyAlignment="1" applyProtection="1">
      <alignment horizontal="centerContinuous" shrinkToFit="1"/>
      <protection locked="0"/>
    </xf>
    <xf numFmtId="0" fontId="0" fillId="2" borderId="7" xfId="0" applyFill="1" applyBorder="1" applyAlignment="1" applyProtection="1">
      <alignment horizontal="centerContinuous" shrinkToFit="1"/>
      <protection locked="0"/>
    </xf>
    <xf numFmtId="164" fontId="2" fillId="2" borderId="2" xfId="1" applyNumberFormat="1" applyFont="1" applyFill="1" applyBorder="1" applyAlignment="1" applyProtection="1">
      <alignment horizontal="center"/>
      <protection locked="0"/>
    </xf>
    <xf numFmtId="0" fontId="0" fillId="2" borderId="8" xfId="0" applyFill="1" applyBorder="1" applyAlignment="1" applyProtection="1">
      <alignment horizontal="centerContinuous"/>
      <protection locked="0"/>
    </xf>
    <xf numFmtId="0" fontId="0" fillId="2" borderId="1" xfId="0" applyFill="1" applyBorder="1" applyAlignment="1" applyProtection="1">
      <alignment horizontal="centerContinuous"/>
      <protection locked="0"/>
    </xf>
    <xf numFmtId="0" fontId="0" fillId="2" borderId="9" xfId="0" applyFill="1" applyBorder="1" applyAlignment="1" applyProtection="1">
      <alignment horizontal="centerContinuous"/>
      <protection locked="0"/>
    </xf>
    <xf numFmtId="0" fontId="6" fillId="2" borderId="10" xfId="0" applyFont="1" applyFill="1" applyBorder="1" applyAlignment="1" applyProtection="1">
      <alignment horizontal="centerContinuous" vertical="center" wrapText="1" shrinkToFit="1"/>
      <protection locked="0"/>
    </xf>
    <xf numFmtId="0" fontId="6" fillId="2" borderId="11" xfId="0" applyFont="1" applyFill="1" applyBorder="1" applyAlignment="1" applyProtection="1">
      <alignment horizontal="centerContinuous" vertical="center" wrapText="1" shrinkToFit="1"/>
      <protection locked="0"/>
    </xf>
    <xf numFmtId="0" fontId="6" fillId="2" borderId="12" xfId="0" applyFont="1" applyFill="1" applyBorder="1" applyAlignment="1" applyProtection="1">
      <alignment horizontal="centerContinuous" vertical="center" wrapText="1" shrinkToFit="1"/>
      <protection locked="0"/>
    </xf>
    <xf numFmtId="0" fontId="6" fillId="2" borderId="13" xfId="0" applyFont="1" applyFill="1" applyBorder="1" applyAlignment="1" applyProtection="1">
      <alignment horizontal="centerContinuous" vertical="center" wrapText="1" shrinkToFit="1"/>
      <protection locked="0"/>
    </xf>
    <xf numFmtId="0" fontId="6" fillId="2" borderId="0" xfId="0" applyFont="1" applyFill="1" applyAlignment="1" applyProtection="1">
      <alignment horizontal="centerContinuous" vertical="center" wrapText="1" shrinkToFit="1"/>
      <protection locked="0"/>
    </xf>
    <xf numFmtId="0" fontId="6" fillId="2" borderId="14" xfId="0" applyFont="1" applyFill="1" applyBorder="1" applyAlignment="1" applyProtection="1">
      <alignment horizontal="centerContinuous" vertical="center" wrapText="1" shrinkToFit="1"/>
      <protection locked="0"/>
    </xf>
    <xf numFmtId="0" fontId="6" fillId="2" borderId="15" xfId="0" applyFont="1" applyFill="1" applyBorder="1" applyAlignment="1" applyProtection="1">
      <alignment horizontal="centerContinuous" vertical="center" wrapText="1" shrinkToFit="1"/>
      <protection locked="0"/>
    </xf>
    <xf numFmtId="0" fontId="6" fillId="2" borderId="16" xfId="0" applyFont="1" applyFill="1" applyBorder="1" applyAlignment="1" applyProtection="1">
      <alignment horizontal="centerContinuous" vertical="center" wrapText="1" shrinkToFit="1"/>
      <protection locked="0"/>
    </xf>
    <xf numFmtId="0" fontId="6" fillId="2" borderId="17" xfId="0" applyFont="1" applyFill="1" applyBorder="1" applyAlignment="1" applyProtection="1">
      <alignment horizontal="centerContinuous" vertical="center" wrapText="1" shrinkToFit="1"/>
      <protection locked="0"/>
    </xf>
    <xf numFmtId="0" fontId="6" fillId="2" borderId="0" xfId="0" applyFont="1" applyFill="1" applyBorder="1" applyAlignment="1" applyProtection="1">
      <alignment horizontal="centerContinuous" vertical="center" wrapText="1" shrinkToFit="1"/>
      <protection locked="0"/>
    </xf>
    <xf numFmtId="165" fontId="0" fillId="2" borderId="2" xfId="0" applyNumberFormat="1" applyFill="1" applyBorder="1" applyProtection="1">
      <protection locked="0"/>
    </xf>
    <xf numFmtId="164" fontId="0" fillId="2" borderId="2" xfId="1" applyNumberFormat="1" applyFont="1" applyFill="1" applyBorder="1" applyProtection="1">
      <protection locked="0"/>
    </xf>
    <xf numFmtId="167" fontId="0" fillId="2" borderId="8" xfId="0" applyNumberFormat="1" applyFill="1" applyBorder="1" applyAlignment="1" applyProtection="1">
      <alignment horizontal="centerContinuous"/>
      <protection locked="0"/>
    </xf>
    <xf numFmtId="167" fontId="0" fillId="2" borderId="9" xfId="0" applyNumberFormat="1" applyFill="1" applyBorder="1" applyAlignment="1" applyProtection="1">
      <alignment horizontal="centerContinuous"/>
      <protection locked="0"/>
    </xf>
    <xf numFmtId="167" fontId="11" fillId="2" borderId="8" xfId="3" applyNumberFormat="1" applyFill="1" applyBorder="1" applyAlignment="1" applyProtection="1">
      <alignment horizontal="centerContinuous"/>
      <protection locked="0"/>
    </xf>
    <xf numFmtId="0" fontId="6" fillId="2" borderId="8" xfId="0" applyFont="1" applyFill="1" applyBorder="1" applyAlignment="1" applyProtection="1">
      <alignment horizontal="centerContinuous" wrapText="1"/>
      <protection locked="0"/>
    </xf>
    <xf numFmtId="0" fontId="0" fillId="2" borderId="1" xfId="0" applyFill="1" applyBorder="1" applyAlignment="1" applyProtection="1">
      <alignment horizontal="centerContinuous" wrapText="1"/>
      <protection locked="0"/>
    </xf>
    <xf numFmtId="0" fontId="0" fillId="2" borderId="9" xfId="0" applyFill="1" applyBorder="1" applyAlignment="1" applyProtection="1">
      <protection locked="0"/>
    </xf>
    <xf numFmtId="0" fontId="0" fillId="2" borderId="9" xfId="0" applyFill="1" applyBorder="1" applyAlignment="1" applyProtection="1">
      <alignment horizontal="left"/>
      <protection locked="0"/>
    </xf>
    <xf numFmtId="0" fontId="0" fillId="2" borderId="1" xfId="0" applyFill="1" applyBorder="1" applyAlignment="1" applyProtection="1">
      <protection locked="0"/>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Continuous" wrapText="1"/>
    </xf>
    <xf numFmtId="0" fontId="13" fillId="0" borderId="0" xfId="0" applyFont="1" applyAlignment="1">
      <alignment horizontal="centerContinuous" wrapText="1"/>
    </xf>
    <xf numFmtId="4" fontId="0" fillId="0" borderId="0" xfId="0" applyNumberFormat="1"/>
    <xf numFmtId="168" fontId="0" fillId="0" borderId="0" xfId="1" applyNumberFormat="1" applyFont="1" applyBorder="1"/>
    <xf numFmtId="169" fontId="0" fillId="3" borderId="6" xfId="0" applyNumberFormat="1" applyFill="1" applyBorder="1" applyAlignment="1">
      <alignment horizontal="centerContinuous" shrinkToFit="1"/>
    </xf>
    <xf numFmtId="0" fontId="1" fillId="0" borderId="0" xfId="0" applyFont="1"/>
    <xf numFmtId="0" fontId="0" fillId="0" borderId="0" xfId="0" applyFill="1" applyBorder="1" applyAlignment="1">
      <alignment horizontal="right"/>
    </xf>
    <xf numFmtId="164" fontId="0" fillId="0" borderId="0" xfId="1" applyNumberFormat="1" applyFont="1" applyFill="1" applyBorder="1" applyProtection="1">
      <protection locked="0"/>
    </xf>
    <xf numFmtId="0" fontId="5" fillId="0" borderId="0" xfId="0" applyFont="1" applyFill="1" applyBorder="1"/>
    <xf numFmtId="169" fontId="0" fillId="3" borderId="0" xfId="2" applyNumberFormat="1" applyFont="1" applyFill="1"/>
    <xf numFmtId="169" fontId="0" fillId="0" borderId="0" xfId="0" applyNumberFormat="1"/>
    <xf numFmtId="0" fontId="8" fillId="2" borderId="5" xfId="0" applyFont="1" applyFill="1" applyBorder="1" applyAlignment="1" applyProtection="1">
      <alignment horizontal="centerContinuous" shrinkToFit="1"/>
      <protection locked="0"/>
    </xf>
    <xf numFmtId="0" fontId="10" fillId="0" borderId="0" xfId="0" applyFont="1"/>
    <xf numFmtId="0" fontId="0" fillId="0" borderId="2" xfId="0" applyBorder="1" applyAlignment="1"/>
    <xf numFmtId="0" fontId="0" fillId="0" borderId="0" xfId="0" applyAlignment="1">
      <alignment vertical="top" wrapText="1"/>
    </xf>
    <xf numFmtId="0" fontId="0" fillId="0" borderId="0" xfId="0" applyAlignment="1"/>
    <xf numFmtId="0" fontId="1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5" fillId="0" borderId="0" xfId="0" applyFont="1" applyAlignment="1">
      <alignment vertical="top"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4"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4" borderId="10" xfId="0" applyFill="1" applyBorder="1" applyAlignment="1">
      <alignment horizontal="left" wrapText="1"/>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7" xfId="0" applyFill="1" applyBorder="1" applyAlignment="1">
      <alignment horizontal="left" wrapText="1"/>
    </xf>
    <xf numFmtId="0" fontId="10" fillId="3" borderId="20" xfId="0" applyFont="1" applyFill="1" applyBorder="1" applyAlignment="1">
      <alignment wrapText="1"/>
    </xf>
    <xf numFmtId="0" fontId="0" fillId="0" borderId="20" xfId="0" applyBorder="1" applyAlignment="1">
      <alignment wrapText="1"/>
    </xf>
    <xf numFmtId="0" fontId="10" fillId="2" borderId="0" xfId="0" applyFont="1" applyFill="1" applyAlignment="1">
      <alignment wrapText="1"/>
    </xf>
    <xf numFmtId="0" fontId="5" fillId="0" borderId="0" xfId="0" applyFont="1" applyAlignment="1">
      <alignment wrapText="1"/>
    </xf>
    <xf numFmtId="0" fontId="0" fillId="0" borderId="0" xfId="0" quotePrefix="1" applyAlignment="1"/>
    <xf numFmtId="0" fontId="0" fillId="0" borderId="0" xfId="0" applyBorder="1" applyAlignment="1">
      <alignment vertical="top" wrapText="1"/>
    </xf>
    <xf numFmtId="0" fontId="0" fillId="0" borderId="0" xfId="0"/>
    <xf numFmtId="0" fontId="10" fillId="5" borderId="5" xfId="0" applyFont="1" applyFill="1" applyBorder="1" applyAlignment="1" applyProtection="1">
      <alignment horizontal="center"/>
    </xf>
    <xf numFmtId="0" fontId="10" fillId="5" borderId="6" xfId="0" applyFont="1" applyFill="1" applyBorder="1" applyAlignment="1" applyProtection="1">
      <alignment horizontal="center"/>
    </xf>
    <xf numFmtId="0" fontId="10" fillId="5" borderId="7" xfId="0" applyFont="1" applyFill="1" applyBorder="1" applyAlignment="1" applyProtection="1">
      <alignment horizontal="center"/>
    </xf>
    <xf numFmtId="0" fontId="2" fillId="5" borderId="21"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1" fillId="0" borderId="0" xfId="0" applyFont="1" applyFill="1" applyAlignment="1">
      <alignment horizontal="left" wrapText="1"/>
    </xf>
    <xf numFmtId="0" fontId="2" fillId="5" borderId="25" xfId="0" applyFont="1" applyFill="1" applyBorder="1" applyAlignment="1" applyProtection="1">
      <alignment horizontal="left" vertical="top" wrapText="1"/>
    </xf>
    <xf numFmtId="0" fontId="2" fillId="5" borderId="26" xfId="0" applyFont="1" applyFill="1" applyBorder="1" applyAlignment="1" applyProtection="1">
      <alignment horizontal="left" vertical="top" wrapText="1"/>
    </xf>
    <xf numFmtId="0" fontId="2" fillId="5" borderId="27" xfId="0" applyFont="1" applyFill="1" applyBorder="1" applyAlignment="1" applyProtection="1">
      <alignment horizontal="left" vertical="top" wrapText="1"/>
    </xf>
  </cellXfs>
  <cellStyles count="4">
    <cellStyle name="Comma" xfId="1" builtinId="3"/>
    <cellStyle name="Currency" xfId="2" builtinId="4"/>
    <cellStyle name="Hyperlink" xfId="3" builtinId="8"/>
    <cellStyle name="Normal" xfId="0" builtinId="0"/>
  </cellStyles>
  <dxfs count="13">
    <dxf>
      <font>
        <b/>
        <i val="0"/>
        <condense val="0"/>
        <extend val="0"/>
        <color indexed="10"/>
      </font>
    </dxf>
    <dxf>
      <font>
        <b/>
        <i val="0"/>
        <strike val="0"/>
        <condense val="0"/>
        <extend val="0"/>
        <color indexed="9"/>
      </font>
      <fill>
        <patternFill>
          <bgColor indexed="10"/>
        </patternFill>
      </fill>
    </dxf>
    <dxf>
      <font>
        <b/>
        <i/>
        <strike val="0"/>
        <condense val="0"/>
        <extend val="0"/>
        <color indexed="50"/>
      </font>
    </dxf>
    <dxf>
      <fill>
        <patternFill>
          <bgColor indexed="10"/>
        </patternFill>
      </fill>
    </dxf>
    <dxf>
      <fill>
        <patternFill>
          <bgColor indexed="11"/>
        </patternFill>
      </fill>
    </dxf>
    <dxf>
      <fill>
        <patternFill>
          <bgColor indexed="13"/>
        </patternFill>
      </fill>
    </dxf>
    <dxf>
      <fill>
        <patternFill>
          <bgColor indexed="42"/>
        </patternFill>
      </fill>
    </dxf>
    <dxf>
      <font>
        <b/>
        <i/>
        <condense val="0"/>
        <extend val="0"/>
      </font>
      <fill>
        <patternFill>
          <bgColor indexed="10"/>
        </patternFill>
      </fill>
    </dxf>
    <dxf>
      <font>
        <b/>
        <i/>
        <condense val="0"/>
        <extend val="0"/>
        <color indexed="10"/>
      </font>
    </dxf>
    <dxf>
      <font>
        <b/>
        <i val="0"/>
        <strike val="0"/>
        <condense val="0"/>
        <extend val="0"/>
      </font>
    </dxf>
    <dxf>
      <fill>
        <patternFill>
          <bgColor indexed="10"/>
        </patternFill>
      </fill>
    </dxf>
    <dxf>
      <fill>
        <patternFill>
          <bgColor indexed="11"/>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0</xdr:colOff>
      <xdr:row>11</xdr:row>
      <xdr:rowOff>0</xdr:rowOff>
    </xdr:from>
    <xdr:to>
      <xdr:col>20</xdr:col>
      <xdr:colOff>506730</xdr:colOff>
      <xdr:row>17</xdr:row>
      <xdr:rowOff>60960</xdr:rowOff>
    </xdr:to>
    <xdr:sp macro="" textlink="">
      <xdr:nvSpPr>
        <xdr:cNvPr id="3" name="Text Box 922">
          <a:extLst>
            <a:ext uri="{FF2B5EF4-FFF2-40B4-BE49-F238E27FC236}">
              <a16:creationId xmlns:a16="http://schemas.microsoft.com/office/drawing/2014/main" id="{44016E54-D587-478F-8F3A-D8C67F3E9B39}"/>
            </a:ext>
          </a:extLst>
        </xdr:cNvPr>
        <xdr:cNvSpPr txBox="1">
          <a:spLocks noChangeArrowheads="1"/>
        </xdr:cNvSpPr>
      </xdr:nvSpPr>
      <xdr:spPr bwMode="auto">
        <a:xfrm>
          <a:off x="11801475" y="2771775"/>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5900-451</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174"/>
  <sheetViews>
    <sheetView tabSelected="1" showWhiteSpace="0" topLeftCell="K1" zoomScaleNormal="100" workbookViewId="0">
      <selection activeCell="W19" sqref="W19"/>
    </sheetView>
  </sheetViews>
  <sheetFormatPr defaultRowHeight="12.75" x14ac:dyDescent="0.2"/>
  <cols>
    <col min="3" max="3" width="9.7109375" customWidth="1"/>
    <col min="4" max="5" width="13.7109375" customWidth="1"/>
    <col min="6" max="6" width="12.7109375" customWidth="1"/>
    <col min="7" max="7" width="14.140625" customWidth="1"/>
    <col min="8" max="8" width="4.5703125" customWidth="1"/>
    <col min="9" max="9" width="13.7109375" customWidth="1"/>
    <col min="10" max="10" width="12.7109375" customWidth="1"/>
    <col min="11" max="11" width="14.140625" customWidth="1"/>
    <col min="12" max="12" width="4.5703125" customWidth="1"/>
    <col min="13" max="13" width="12.7109375" customWidth="1"/>
    <col min="14" max="14" width="2.7109375" customWidth="1"/>
    <col min="15" max="15" width="12.7109375" customWidth="1"/>
    <col min="16" max="16" width="14.140625" customWidth="1"/>
    <col min="17" max="17" width="2.7109375" customWidth="1"/>
    <col min="18" max="18" width="21.7109375" hidden="1" customWidth="1"/>
  </cols>
  <sheetData>
    <row r="1" spans="2:32" s="21" customFormat="1" ht="55.9" customHeight="1" x14ac:dyDescent="0.25">
      <c r="B1" s="40" t="s">
        <v>357</v>
      </c>
      <c r="C1" s="40"/>
      <c r="D1" s="40"/>
      <c r="E1" s="40"/>
      <c r="F1" s="40"/>
      <c r="G1" s="40"/>
      <c r="H1" s="40"/>
      <c r="I1" s="40"/>
      <c r="J1" s="40"/>
      <c r="K1" s="40"/>
      <c r="L1" s="40"/>
      <c r="M1" s="40"/>
      <c r="N1" s="40"/>
      <c r="O1" s="40"/>
      <c r="P1" s="40"/>
    </row>
    <row r="2" spans="2:32" s="21" customFormat="1" ht="22.9" customHeight="1" thickBot="1" x14ac:dyDescent="0.3">
      <c r="B2" s="40" t="s">
        <v>335</v>
      </c>
      <c r="C2" s="40"/>
      <c r="D2" s="40"/>
      <c r="E2" s="40"/>
      <c r="F2" s="40"/>
      <c r="G2" s="40"/>
      <c r="H2" s="40"/>
      <c r="I2" s="40"/>
      <c r="J2" s="40"/>
      <c r="K2" s="40"/>
      <c r="L2" s="40"/>
      <c r="M2" s="40"/>
      <c r="N2" s="40"/>
      <c r="O2" s="40"/>
      <c r="P2" s="40"/>
    </row>
    <row r="3" spans="2:32" s="27" customFormat="1" ht="11.25" customHeight="1" thickBot="1" x14ac:dyDescent="0.3">
      <c r="B3" s="26"/>
      <c r="C3" s="26"/>
      <c r="D3" s="26"/>
      <c r="E3" s="26"/>
      <c r="F3" s="26"/>
      <c r="G3" s="26"/>
      <c r="H3" s="26"/>
      <c r="I3" s="26"/>
      <c r="J3" s="26"/>
      <c r="K3" s="26"/>
      <c r="L3" s="26"/>
      <c r="M3" s="26"/>
      <c r="N3" s="26"/>
      <c r="O3" s="26"/>
      <c r="P3" s="26"/>
      <c r="S3" s="131" t="s">
        <v>358</v>
      </c>
      <c r="T3" s="132"/>
      <c r="U3" s="132"/>
      <c r="V3" s="132"/>
      <c r="W3" s="132"/>
      <c r="X3" s="133"/>
    </row>
    <row r="4" spans="2:32" s="27" customFormat="1" ht="23.25" customHeight="1" thickBot="1" x14ac:dyDescent="0.3">
      <c r="B4" s="26"/>
      <c r="C4" s="126" t="s">
        <v>320</v>
      </c>
      <c r="D4" s="115"/>
      <c r="F4" s="124" t="s">
        <v>321</v>
      </c>
      <c r="G4" s="125"/>
      <c r="H4" s="26"/>
      <c r="I4" s="26"/>
      <c r="J4" s="48" t="s">
        <v>338</v>
      </c>
      <c r="K4" s="48"/>
      <c r="L4" s="140"/>
      <c r="M4" s="140"/>
      <c r="N4" s="140"/>
      <c r="O4" s="140"/>
      <c r="P4" s="140"/>
      <c r="S4" s="141" t="s">
        <v>359</v>
      </c>
      <c r="T4" s="142"/>
      <c r="U4" s="142"/>
      <c r="V4" s="142"/>
      <c r="W4" s="142"/>
      <c r="X4" s="143"/>
    </row>
    <row r="5" spans="2:32" ht="29.1" customHeight="1" thickBot="1" x14ac:dyDescent="0.45">
      <c r="D5" s="18"/>
      <c r="E5" s="18" t="s">
        <v>316</v>
      </c>
      <c r="F5" s="89"/>
      <c r="G5" s="50"/>
      <c r="H5" s="50"/>
      <c r="I5" s="50"/>
      <c r="J5" s="51"/>
      <c r="L5" s="140"/>
      <c r="M5" s="140"/>
      <c r="N5" s="140"/>
      <c r="O5" s="140"/>
      <c r="P5" s="140"/>
      <c r="S5" s="134"/>
      <c r="T5" s="135"/>
      <c r="U5" s="135"/>
      <c r="V5" s="135"/>
      <c r="W5" s="135"/>
      <c r="X5" s="136"/>
    </row>
    <row r="6" spans="2:32" x14ac:dyDescent="0.2">
      <c r="L6" s="140"/>
      <c r="M6" s="140"/>
      <c r="N6" s="140"/>
      <c r="O6" s="140"/>
      <c r="P6" s="140"/>
      <c r="S6" s="134"/>
      <c r="T6" s="135"/>
      <c r="U6" s="135"/>
      <c r="V6" s="135"/>
      <c r="W6" s="135"/>
      <c r="X6" s="136"/>
      <c r="AF6" t="s">
        <v>319</v>
      </c>
    </row>
    <row r="7" spans="2:32" x14ac:dyDescent="0.2">
      <c r="C7" s="23"/>
      <c r="D7" s="83" t="s">
        <v>353</v>
      </c>
      <c r="L7" s="140"/>
      <c r="M7" s="140"/>
      <c r="N7" s="140"/>
      <c r="O7" s="140"/>
      <c r="P7" s="140"/>
      <c r="S7" s="134"/>
      <c r="T7" s="135"/>
      <c r="U7" s="135"/>
      <c r="V7" s="135"/>
      <c r="W7" s="135"/>
      <c r="X7" s="136"/>
      <c r="AF7" t="s">
        <v>318</v>
      </c>
    </row>
    <row r="8" spans="2:32" x14ac:dyDescent="0.2">
      <c r="C8" s="23"/>
      <c r="D8" s="83" t="s">
        <v>354</v>
      </c>
      <c r="L8" s="140"/>
      <c r="M8" s="140"/>
      <c r="N8" s="140"/>
      <c r="O8" s="140"/>
      <c r="P8" s="140"/>
      <c r="S8" s="134"/>
      <c r="T8" s="135"/>
      <c r="U8" s="135"/>
      <c r="V8" s="135"/>
      <c r="W8" s="135"/>
      <c r="X8" s="136"/>
    </row>
    <row r="9" spans="2:32" x14ac:dyDescent="0.2">
      <c r="C9" s="23"/>
      <c r="D9" s="83" t="s">
        <v>355</v>
      </c>
      <c r="E9" s="81"/>
      <c r="S9" s="134"/>
      <c r="T9" s="135"/>
      <c r="U9" s="135"/>
      <c r="V9" s="135"/>
      <c r="W9" s="135"/>
      <c r="X9" s="136"/>
    </row>
    <row r="10" spans="2:32" x14ac:dyDescent="0.2">
      <c r="S10" s="134"/>
      <c r="T10" s="135"/>
      <c r="U10" s="135"/>
      <c r="V10" s="135"/>
      <c r="W10" s="135"/>
      <c r="X10" s="136"/>
    </row>
    <row r="11" spans="2:32" ht="13.5" thickBot="1" x14ac:dyDescent="0.25">
      <c r="B11" t="s">
        <v>323</v>
      </c>
      <c r="C11" t="s">
        <v>274</v>
      </c>
      <c r="S11" s="137"/>
      <c r="T11" s="138"/>
      <c r="U11" s="138"/>
      <c r="V11" s="138"/>
      <c r="W11" s="138"/>
      <c r="X11" s="139"/>
      <c r="AF11" s="39">
        <v>1</v>
      </c>
    </row>
    <row r="12" spans="2:32" x14ac:dyDescent="0.2">
      <c r="D12" t="s">
        <v>273</v>
      </c>
      <c r="AF12">
        <v>1.2</v>
      </c>
    </row>
    <row r="14" spans="2:32" x14ac:dyDescent="0.2">
      <c r="C14" t="s">
        <v>275</v>
      </c>
      <c r="AF14" t="s">
        <v>341</v>
      </c>
    </row>
    <row r="15" spans="2:32" x14ac:dyDescent="0.2">
      <c r="C15" s="23"/>
      <c r="D15" t="s">
        <v>313</v>
      </c>
      <c r="AF15" t="s">
        <v>339</v>
      </c>
    </row>
    <row r="16" spans="2:32" x14ac:dyDescent="0.2">
      <c r="B16" s="47" t="s">
        <v>336</v>
      </c>
      <c r="C16" s="52"/>
      <c r="D16" s="129" t="s">
        <v>325</v>
      </c>
      <c r="E16" s="130"/>
      <c r="F16" s="130"/>
      <c r="G16" s="130"/>
      <c r="H16" s="130"/>
      <c r="I16" s="130"/>
      <c r="J16" s="130"/>
      <c r="K16" s="130"/>
      <c r="L16" s="130"/>
      <c r="M16" s="130"/>
      <c r="N16" s="130"/>
      <c r="O16" s="130"/>
      <c r="P16" s="130"/>
    </row>
    <row r="17" spans="2:32" x14ac:dyDescent="0.2">
      <c r="C17" s="19"/>
      <c r="D17" s="130"/>
      <c r="E17" s="130"/>
      <c r="F17" s="130"/>
      <c r="G17" s="130"/>
      <c r="H17" s="130"/>
      <c r="I17" s="130"/>
      <c r="J17" s="130"/>
      <c r="K17" s="130"/>
      <c r="L17" s="130"/>
      <c r="M17" s="130"/>
      <c r="N17" s="130"/>
      <c r="O17" s="130"/>
      <c r="P17" s="130"/>
      <c r="AF17" t="s">
        <v>343</v>
      </c>
    </row>
    <row r="18" spans="2:32" x14ac:dyDescent="0.2">
      <c r="B18" s="47" t="s">
        <v>336</v>
      </c>
      <c r="C18" s="24" t="str">
        <f>IF(C16="","",IF(C16&lt;5000,1,TRUNC(C16/5000,0)))</f>
        <v/>
      </c>
      <c r="D18" t="s">
        <v>315</v>
      </c>
      <c r="AF18" t="s">
        <v>342</v>
      </c>
    </row>
    <row r="19" spans="2:32" x14ac:dyDescent="0.2">
      <c r="C19" s="23"/>
      <c r="D19" t="str">
        <f>IF(C16="","Please enter in the total number of Small SI engines produced in cell C16","We have at least " &amp;C18 &amp; " authorized repair facilities. (Yes or No)")</f>
        <v>Please enter in the total number of Small SI engines produced in cell C16</v>
      </c>
    </row>
    <row r="20" spans="2:32" hidden="1" x14ac:dyDescent="0.2">
      <c r="C20" s="20" t="str">
        <f>IF(C15="Yes","Yes",IF(C16="","Data Short",IF(C19="Yes","Yes",IF(C19="","Data Short","No"))))</f>
        <v>Data Short</v>
      </c>
    </row>
    <row r="21" spans="2:32" x14ac:dyDescent="0.2">
      <c r="C21" s="20"/>
    </row>
    <row r="22" spans="2:32" x14ac:dyDescent="0.2">
      <c r="C22" s="25" t="str">
        <f>IF(C20="Data Short", "", IF(C20="Yes","Yes",IF(C20="No","No","Error")))</f>
        <v/>
      </c>
      <c r="D22" s="96" t="str">
        <f>IF(C22="","Not enough data entered, You must first enter value(s) in C17 or Cells C18 and C21",IF(C22="Yes","PASS - Proceed to test 2","FAIL - Bond Required"))</f>
        <v>Not enough data entered, You must first enter value(s) in C17 or Cells C18 and C21</v>
      </c>
      <c r="E22" s="93"/>
      <c r="F22" s="93"/>
      <c r="G22" s="93"/>
      <c r="H22" s="93"/>
      <c r="I22" s="93"/>
    </row>
    <row r="24" spans="2:32" x14ac:dyDescent="0.2">
      <c r="C24" t="s">
        <v>293</v>
      </c>
    </row>
    <row r="25" spans="2:32" x14ac:dyDescent="0.2">
      <c r="C25" s="92" t="s">
        <v>311</v>
      </c>
      <c r="D25" s="92"/>
      <c r="E25" s="92"/>
      <c r="F25" s="92"/>
      <c r="G25" s="92"/>
      <c r="H25" s="92"/>
      <c r="I25" s="92"/>
      <c r="J25" s="92"/>
      <c r="K25" s="92"/>
      <c r="L25" s="92"/>
      <c r="M25" s="92"/>
      <c r="N25" s="92"/>
      <c r="O25" s="92"/>
      <c r="P25" s="92"/>
    </row>
    <row r="26" spans="2:32" x14ac:dyDescent="0.2">
      <c r="C26" s="92"/>
      <c r="D26" s="92"/>
      <c r="E26" s="92"/>
      <c r="F26" s="92"/>
      <c r="G26" s="92"/>
      <c r="H26" s="92"/>
      <c r="I26" s="92"/>
      <c r="J26" s="92"/>
      <c r="K26" s="92"/>
      <c r="L26" s="92"/>
      <c r="M26" s="92"/>
      <c r="N26" s="92"/>
      <c r="O26" s="92"/>
      <c r="P26" s="92"/>
    </row>
    <row r="28" spans="2:32" x14ac:dyDescent="0.2">
      <c r="C28" t="s">
        <v>280</v>
      </c>
    </row>
    <row r="29" spans="2:32" x14ac:dyDescent="0.2">
      <c r="B29" s="47" t="s">
        <v>336</v>
      </c>
      <c r="C29" s="32"/>
      <c r="D29" s="12" t="s">
        <v>347</v>
      </c>
    </row>
    <row r="30" spans="2:32" ht="12.75" customHeight="1" x14ac:dyDescent="0.2">
      <c r="B30" s="47" t="s">
        <v>336</v>
      </c>
      <c r="C30" s="23"/>
      <c r="D30" s="97" t="s">
        <v>349</v>
      </c>
      <c r="E30" s="92"/>
      <c r="F30" s="92"/>
      <c r="G30" s="92"/>
      <c r="H30" s="92"/>
      <c r="I30" s="92"/>
      <c r="J30" s="92"/>
      <c r="K30" s="92"/>
      <c r="L30" s="92"/>
      <c r="M30" s="92"/>
      <c r="N30" s="92"/>
      <c r="O30" s="92"/>
      <c r="P30" s="92"/>
    </row>
    <row r="31" spans="2:32" x14ac:dyDescent="0.2">
      <c r="C31" s="1"/>
      <c r="D31" s="92"/>
      <c r="E31" s="92"/>
      <c r="F31" s="92"/>
      <c r="G31" s="92"/>
      <c r="H31" s="92"/>
      <c r="I31" s="92"/>
      <c r="J31" s="92"/>
      <c r="K31" s="92"/>
      <c r="L31" s="92"/>
      <c r="M31" s="92"/>
      <c r="N31" s="92"/>
      <c r="O31" s="92"/>
      <c r="P31" s="92"/>
    </row>
    <row r="32" spans="2:32" x14ac:dyDescent="0.2">
      <c r="C32" s="1"/>
      <c r="H32" s="15" t="s">
        <v>272</v>
      </c>
      <c r="I32" s="44"/>
      <c r="J32" s="45"/>
      <c r="K32" s="46"/>
    </row>
    <row r="33" spans="2:16" x14ac:dyDescent="0.2">
      <c r="B33" s="47" t="s">
        <v>336</v>
      </c>
      <c r="C33" s="23"/>
      <c r="D33" s="12" t="s">
        <v>348</v>
      </c>
    </row>
    <row r="34" spans="2:16" hidden="1" x14ac:dyDescent="0.2">
      <c r="C34" s="17" t="str">
        <f>IF(LOWER(C29)="yes",10000000,IF(LOWER(C30)="yes",6000000,IF(LOWER(C33)="yes",3000000,"No Entry")))</f>
        <v>No Entry</v>
      </c>
    </row>
    <row r="36" spans="2:16" x14ac:dyDescent="0.2">
      <c r="C36" t="s">
        <v>328</v>
      </c>
    </row>
    <row r="37" spans="2:16" x14ac:dyDescent="0.2">
      <c r="B37" s="47" t="s">
        <v>336</v>
      </c>
      <c r="C37" s="23"/>
      <c r="D37" t="s">
        <v>296</v>
      </c>
      <c r="E37" s="13" t="s">
        <v>350</v>
      </c>
    </row>
    <row r="38" spans="2:16" x14ac:dyDescent="0.2">
      <c r="B38" s="47" t="s">
        <v>336</v>
      </c>
      <c r="C38" s="23"/>
      <c r="D38" t="s">
        <v>297</v>
      </c>
      <c r="E38" s="13" t="s">
        <v>350</v>
      </c>
      <c r="F38" s="12" t="s">
        <v>298</v>
      </c>
      <c r="G38" s="13" t="s">
        <v>351</v>
      </c>
    </row>
    <row r="39" spans="2:16" x14ac:dyDescent="0.2">
      <c r="B39" s="47" t="s">
        <v>336</v>
      </c>
      <c r="C39" s="23"/>
      <c r="D39" t="s">
        <v>297</v>
      </c>
      <c r="E39" s="13" t="s">
        <v>351</v>
      </c>
      <c r="F39" s="12" t="s">
        <v>298</v>
      </c>
      <c r="G39" s="13" t="s">
        <v>347</v>
      </c>
    </row>
    <row r="40" spans="2:16" x14ac:dyDescent="0.2">
      <c r="B40" s="47" t="s">
        <v>336</v>
      </c>
      <c r="C40" s="23"/>
      <c r="D40" s="80" t="str">
        <f>"$  "&amp; G39&amp;"  or more"</f>
        <v>$  $10 million  or more</v>
      </c>
      <c r="E40" s="13"/>
      <c r="F40" s="12"/>
      <c r="G40" s="13"/>
    </row>
    <row r="41" spans="2:16" hidden="1" x14ac:dyDescent="0.2">
      <c r="C41" s="17" t="str">
        <f>IF(LOWER(C37)="yes",2999999,IF(LOWER(C38)="yes",3000000.1,IF(LOWER(C39)="yes",6000000.1,IF(LOWER(C40)="yes",10000000.1,"No Entry"))))</f>
        <v>No Entry</v>
      </c>
      <c r="E41" s="13"/>
      <c r="F41" s="12"/>
      <c r="G41" s="13"/>
    </row>
    <row r="42" spans="2:16" x14ac:dyDescent="0.2">
      <c r="C42" s="35"/>
      <c r="E42" s="13"/>
      <c r="F42" s="12"/>
      <c r="G42" s="13"/>
    </row>
    <row r="43" spans="2:16" x14ac:dyDescent="0.2">
      <c r="C43" s="25" t="str">
        <f>IF(C34="No Entry","",IF(C41="No Entry","",IF(C41&gt;=C34,"Yes","No")))</f>
        <v/>
      </c>
      <c r="D43" s="96" t="str">
        <f>IF(C34="No Entry","Not enough data entered, You must first chose an asset threshold from Cells C29, C30, or C33",IF(C41="No Entry","Not enough data entered, You must first chose your asset level from Cells C37 - C40",IF(C43="Yes","PASS - Proceed to asset documentation if Test 1 is complete","FAIL - Bond Required")))</f>
        <v>Not enough data entered, You must first chose an asset threshold from Cells C29, C30, or C33</v>
      </c>
      <c r="E43" s="93"/>
      <c r="F43" s="93"/>
      <c r="G43" s="93"/>
      <c r="H43" s="93"/>
      <c r="I43" s="93"/>
      <c r="J43" s="93"/>
      <c r="K43" s="93"/>
      <c r="L43" s="93"/>
      <c r="M43" s="7"/>
      <c r="N43" s="7"/>
      <c r="O43" s="7"/>
      <c r="P43" s="7"/>
    </row>
    <row r="44" spans="2:16" x14ac:dyDescent="0.2">
      <c r="C44" s="35"/>
    </row>
    <row r="45" spans="2:16" ht="40.5" customHeight="1" x14ac:dyDescent="0.2">
      <c r="C45" s="94" t="str">
        <f>IF(C22="",IF(C43="","",IF(C43="Yes","Please complete Test 1",IF(C43="No","You do not qualify for an exemption from the bond requirement specified in §1054.690.  Fill in worksheet below to determine the value of the bond.","Error"))),IF(C22="No", "You do not qualify for an exemption from the bond requirement specified in §1054.690.  Fill in worksheet below to determine the value of the bond.",IF(C43="","Please complete Test 2",IF(C43="Yes","You are exempt from the bond requirements in §1054.690",IF(C43="No","You do not qualify for an exemption from the bond requirement specified in §1054.690.  Fill in worksheet below to determine the value of the bond.","Error")))))</f>
        <v/>
      </c>
      <c r="D45" s="95"/>
      <c r="E45" s="95"/>
      <c r="F45" s="95"/>
      <c r="G45" s="95"/>
      <c r="H45" s="95"/>
      <c r="I45" s="95"/>
      <c r="J45" s="95"/>
      <c r="K45" s="95"/>
    </row>
    <row r="46" spans="2:16" x14ac:dyDescent="0.2">
      <c r="C46" s="35"/>
    </row>
    <row r="47" spans="2:16" ht="13.5" thickBot="1" x14ac:dyDescent="0.25"/>
    <row r="48" spans="2:16" ht="29.1" customHeight="1" thickBot="1" x14ac:dyDescent="0.45">
      <c r="D48" s="18"/>
      <c r="E48" s="18" t="s">
        <v>316</v>
      </c>
      <c r="F48" s="41" t="str">
        <f>IF(F5="","",F5)</f>
        <v/>
      </c>
      <c r="G48" s="42"/>
      <c r="H48" s="42"/>
      <c r="I48" s="42"/>
      <c r="J48" s="43"/>
    </row>
    <row r="49" spans="2:17" ht="12.75" customHeight="1" x14ac:dyDescent="0.4">
      <c r="B49" s="33"/>
      <c r="C49" s="33"/>
      <c r="D49" s="36"/>
      <c r="E49" s="36"/>
      <c r="F49" s="37"/>
      <c r="G49" s="38"/>
      <c r="H49" s="38"/>
      <c r="I49" s="38"/>
      <c r="J49" s="38"/>
      <c r="K49" s="33"/>
      <c r="L49" s="33"/>
      <c r="M49" s="33"/>
      <c r="N49" s="33"/>
      <c r="O49" s="33"/>
      <c r="P49" s="33"/>
      <c r="Q49" s="33"/>
    </row>
    <row r="50" spans="2:17" x14ac:dyDescent="0.2">
      <c r="C50" t="s">
        <v>310</v>
      </c>
    </row>
    <row r="52" spans="2:17" x14ac:dyDescent="0.2">
      <c r="C52" s="92" t="s">
        <v>326</v>
      </c>
      <c r="D52" s="92"/>
      <c r="E52" s="92"/>
      <c r="F52" s="92"/>
      <c r="G52" s="92"/>
      <c r="H52" s="92"/>
      <c r="I52" s="92"/>
      <c r="J52" s="92"/>
      <c r="K52" s="92"/>
      <c r="L52" s="92"/>
      <c r="M52" s="92"/>
      <c r="N52" s="92"/>
      <c r="O52" s="92"/>
      <c r="P52" s="92"/>
    </row>
    <row r="53" spans="2:17" x14ac:dyDescent="0.2">
      <c r="C53" s="92"/>
      <c r="D53" s="92"/>
      <c r="E53" s="92"/>
      <c r="F53" s="92"/>
      <c r="G53" s="92"/>
      <c r="H53" s="92"/>
      <c r="I53" s="92"/>
      <c r="J53" s="92"/>
      <c r="K53" s="92"/>
      <c r="L53" s="92"/>
      <c r="M53" s="92"/>
      <c r="N53" s="92"/>
      <c r="O53" s="92"/>
      <c r="P53" s="92"/>
    </row>
    <row r="55" spans="2:17" x14ac:dyDescent="0.2">
      <c r="D55" t="s">
        <v>281</v>
      </c>
    </row>
    <row r="56" spans="2:17" x14ac:dyDescent="0.2">
      <c r="D56" s="53"/>
      <c r="E56" s="54"/>
      <c r="F56" s="54"/>
      <c r="G56" s="54"/>
      <c r="H56" s="54"/>
      <c r="I56" s="55"/>
      <c r="J56" t="s">
        <v>279</v>
      </c>
    </row>
    <row r="57" spans="2:17" x14ac:dyDescent="0.2">
      <c r="D57" s="53"/>
      <c r="E57" s="54"/>
      <c r="F57" s="54"/>
      <c r="G57" s="54"/>
      <c r="H57" s="54"/>
      <c r="I57" s="55"/>
      <c r="J57" t="s">
        <v>277</v>
      </c>
    </row>
    <row r="58" spans="2:17" x14ac:dyDescent="0.2">
      <c r="D58" s="53"/>
      <c r="E58" s="54"/>
      <c r="F58" s="54"/>
      <c r="G58" s="54"/>
      <c r="H58" s="54"/>
      <c r="I58" s="55"/>
      <c r="J58" t="s">
        <v>278</v>
      </c>
    </row>
    <row r="59" spans="2:17" x14ac:dyDescent="0.2">
      <c r="D59" s="2"/>
      <c r="E59" s="2"/>
      <c r="F59" s="2"/>
      <c r="G59" s="2"/>
      <c r="H59" s="2"/>
      <c r="I59" s="2"/>
    </row>
    <row r="60" spans="2:17" x14ac:dyDescent="0.2">
      <c r="D60" s="2"/>
      <c r="E60" s="2"/>
      <c r="F60" s="2"/>
      <c r="G60" s="2"/>
      <c r="H60" s="2"/>
      <c r="I60" s="2"/>
    </row>
    <row r="61" spans="2:17" x14ac:dyDescent="0.2">
      <c r="D61" t="s">
        <v>312</v>
      </c>
    </row>
    <row r="63" spans="2:17" x14ac:dyDescent="0.2">
      <c r="E63" t="s">
        <v>279</v>
      </c>
      <c r="I63" t="s">
        <v>277</v>
      </c>
      <c r="M63" t="s">
        <v>278</v>
      </c>
    </row>
    <row r="64" spans="2:17" ht="15" x14ac:dyDescent="0.2">
      <c r="E64" s="56"/>
      <c r="F64" s="57"/>
      <c r="G64" s="58"/>
      <c r="H64" s="2"/>
      <c r="I64" s="56"/>
      <c r="J64" s="57"/>
      <c r="K64" s="58"/>
      <c r="M64" s="56"/>
      <c r="N64" s="57"/>
      <c r="O64" s="57"/>
      <c r="P64" s="58"/>
    </row>
    <row r="65" spans="3:16" ht="15" x14ac:dyDescent="0.2">
      <c r="E65" s="59"/>
      <c r="F65" s="60"/>
      <c r="G65" s="61"/>
      <c r="H65" s="2"/>
      <c r="I65" s="59"/>
      <c r="J65" s="60"/>
      <c r="K65" s="61"/>
      <c r="M65" s="59"/>
      <c r="N65" s="65"/>
      <c r="O65" s="60"/>
      <c r="P65" s="61"/>
    </row>
    <row r="66" spans="3:16" ht="15" x14ac:dyDescent="0.2">
      <c r="E66" s="59"/>
      <c r="F66" s="60"/>
      <c r="G66" s="61"/>
      <c r="H66" s="2"/>
      <c r="I66" s="59"/>
      <c r="J66" s="60"/>
      <c r="K66" s="61"/>
      <c r="M66" s="59"/>
      <c r="N66" s="65"/>
      <c r="O66" s="60"/>
      <c r="P66" s="61"/>
    </row>
    <row r="67" spans="3:16" ht="15" x14ac:dyDescent="0.2">
      <c r="E67" s="59"/>
      <c r="F67" s="60"/>
      <c r="G67" s="61"/>
      <c r="H67" s="2"/>
      <c r="I67" s="59"/>
      <c r="J67" s="60"/>
      <c r="K67" s="61"/>
      <c r="M67" s="59"/>
      <c r="N67" s="65"/>
      <c r="O67" s="60"/>
      <c r="P67" s="61"/>
    </row>
    <row r="68" spans="3:16" ht="15" x14ac:dyDescent="0.2">
      <c r="E68" s="59"/>
      <c r="F68" s="60"/>
      <c r="G68" s="61"/>
      <c r="H68" s="2"/>
      <c r="I68" s="59"/>
      <c r="J68" s="60"/>
      <c r="K68" s="61"/>
      <c r="M68" s="59"/>
      <c r="N68" s="65"/>
      <c r="O68" s="60"/>
      <c r="P68" s="61"/>
    </row>
    <row r="69" spans="3:16" ht="15" x14ac:dyDescent="0.2">
      <c r="E69" s="59"/>
      <c r="F69" s="60"/>
      <c r="G69" s="61"/>
      <c r="H69" s="2"/>
      <c r="I69" s="59"/>
      <c r="J69" s="60"/>
      <c r="K69" s="61"/>
      <c r="M69" s="59"/>
      <c r="N69" s="65"/>
      <c r="O69" s="60"/>
      <c r="P69" s="61"/>
    </row>
    <row r="70" spans="3:16" ht="15" x14ac:dyDescent="0.2">
      <c r="E70" s="59"/>
      <c r="F70" s="60"/>
      <c r="G70" s="61"/>
      <c r="H70" s="2"/>
      <c r="I70" s="59"/>
      <c r="J70" s="60"/>
      <c r="K70" s="61"/>
      <c r="M70" s="59"/>
      <c r="N70" s="65"/>
      <c r="O70" s="60"/>
      <c r="P70" s="61"/>
    </row>
    <row r="71" spans="3:16" ht="15" x14ac:dyDescent="0.2">
      <c r="E71" s="59"/>
      <c r="F71" s="60"/>
      <c r="G71" s="61"/>
      <c r="H71" s="2"/>
      <c r="I71" s="59"/>
      <c r="J71" s="60"/>
      <c r="K71" s="61"/>
      <c r="M71" s="59"/>
      <c r="N71" s="65"/>
      <c r="O71" s="60"/>
      <c r="P71" s="61"/>
    </row>
    <row r="72" spans="3:16" ht="15" x14ac:dyDescent="0.2">
      <c r="E72" s="59"/>
      <c r="F72" s="60"/>
      <c r="G72" s="61"/>
      <c r="H72" s="2"/>
      <c r="I72" s="59"/>
      <c r="J72" s="60"/>
      <c r="K72" s="61"/>
      <c r="M72" s="59"/>
      <c r="N72" s="65"/>
      <c r="O72" s="60"/>
      <c r="P72" s="61"/>
    </row>
    <row r="73" spans="3:16" ht="15" x14ac:dyDescent="0.2">
      <c r="E73" s="62"/>
      <c r="F73" s="63"/>
      <c r="G73" s="64"/>
      <c r="H73" s="2"/>
      <c r="I73" s="62"/>
      <c r="J73" s="63"/>
      <c r="K73" s="64"/>
      <c r="M73" s="62"/>
      <c r="N73" s="63"/>
      <c r="O73" s="63"/>
      <c r="P73" s="64"/>
    </row>
    <row r="75" spans="3:16" x14ac:dyDescent="0.2">
      <c r="C75" t="s">
        <v>327</v>
      </c>
    </row>
    <row r="77" spans="3:16" x14ac:dyDescent="0.2">
      <c r="D77" s="16" t="s">
        <v>305</v>
      </c>
    </row>
    <row r="78" spans="3:16" x14ac:dyDescent="0.2">
      <c r="D78" s="14"/>
      <c r="G78" s="17" t="s">
        <v>279</v>
      </c>
      <c r="K78" s="17" t="s">
        <v>277</v>
      </c>
      <c r="P78" s="17" t="s">
        <v>278</v>
      </c>
    </row>
    <row r="79" spans="3:16" x14ac:dyDescent="0.2">
      <c r="C79" s="47" t="s">
        <v>336</v>
      </c>
      <c r="D79" s="93" t="s">
        <v>304</v>
      </c>
      <c r="E79" s="93"/>
      <c r="F79" s="93"/>
      <c r="G79" s="66"/>
      <c r="K79" s="66"/>
      <c r="P79" s="66"/>
    </row>
    <row r="80" spans="3:16" x14ac:dyDescent="0.2">
      <c r="D80" s="128" t="s">
        <v>303</v>
      </c>
      <c r="E80" s="93"/>
      <c r="F80" s="93"/>
      <c r="G80" s="11"/>
      <c r="K80" s="11"/>
      <c r="P80" s="11"/>
    </row>
    <row r="81" spans="3:18" x14ac:dyDescent="0.2">
      <c r="C81" s="47" t="s">
        <v>336</v>
      </c>
      <c r="D81" s="93" t="s">
        <v>306</v>
      </c>
      <c r="E81" s="93"/>
      <c r="F81" s="93"/>
      <c r="G81" s="66"/>
      <c r="K81" s="66"/>
      <c r="P81" s="66"/>
    </row>
    <row r="82" spans="3:18" x14ac:dyDescent="0.2">
      <c r="C82" s="47" t="s">
        <v>336</v>
      </c>
      <c r="D82" s="93" t="s">
        <v>307</v>
      </c>
      <c r="E82" s="93"/>
      <c r="F82" s="93"/>
      <c r="G82" s="66"/>
      <c r="K82" s="66"/>
      <c r="P82" s="66"/>
    </row>
    <row r="83" spans="3:18" x14ac:dyDescent="0.2">
      <c r="C83" s="47" t="s">
        <v>336</v>
      </c>
      <c r="D83" s="93" t="s">
        <v>308</v>
      </c>
      <c r="E83" s="93"/>
      <c r="F83" s="93"/>
      <c r="G83" s="66"/>
      <c r="K83" s="66"/>
      <c r="P83" s="66"/>
    </row>
    <row r="84" spans="3:18" ht="13.5" thickBot="1" x14ac:dyDescent="0.25">
      <c r="C84" s="47" t="s">
        <v>336</v>
      </c>
      <c r="D84" s="93" t="s">
        <v>309</v>
      </c>
      <c r="E84" s="93"/>
      <c r="F84" s="93"/>
      <c r="G84" s="28">
        <f>TRUNC(IF(G79="",G81-G82-G83,G79),-3)</f>
        <v>0</v>
      </c>
      <c r="K84" s="28">
        <f>TRUNC(IF(K79="",K81-K82-K83,K79),-3)</f>
        <v>0</v>
      </c>
      <c r="P84" s="28">
        <f>TRUNC(IF(P79="",P81-P82-P83,P79),-3)</f>
        <v>0</v>
      </c>
    </row>
    <row r="85" spans="3:18" ht="13.5" thickTop="1" x14ac:dyDescent="0.2"/>
    <row r="86" spans="3:18" ht="13.5" thickBot="1" x14ac:dyDescent="0.25"/>
    <row r="87" spans="3:18" ht="29.1" customHeight="1" thickBot="1" x14ac:dyDescent="0.45">
      <c r="D87" s="18"/>
      <c r="E87" s="18" t="s">
        <v>316</v>
      </c>
      <c r="F87" s="41" t="str">
        <f>IF(F5="","",F5)</f>
        <v/>
      </c>
      <c r="G87" s="42"/>
      <c r="H87" s="42"/>
      <c r="I87" s="42"/>
      <c r="J87" s="43"/>
    </row>
    <row r="89" spans="3:18" x14ac:dyDescent="0.2">
      <c r="C89" t="s">
        <v>282</v>
      </c>
    </row>
    <row r="90" spans="3:18" x14ac:dyDescent="0.2">
      <c r="C90" t="s">
        <v>283</v>
      </c>
    </row>
    <row r="92" spans="3:18" x14ac:dyDescent="0.2">
      <c r="D92" t="s">
        <v>284</v>
      </c>
    </row>
    <row r="93" spans="3:18" x14ac:dyDescent="0.2">
      <c r="D93" s="22"/>
      <c r="E93" t="s">
        <v>286</v>
      </c>
    </row>
    <row r="94" spans="3:18" x14ac:dyDescent="0.2">
      <c r="D94" s="22"/>
      <c r="E94" t="s">
        <v>285</v>
      </c>
      <c r="R94">
        <f>IF($C$29 = "Yes", 10000000, 0)</f>
        <v>0</v>
      </c>
    </row>
    <row r="95" spans="3:18" x14ac:dyDescent="0.2">
      <c r="R95">
        <f>IF($C$30 = "Yes", 6000000,0)</f>
        <v>0</v>
      </c>
    </row>
    <row r="96" spans="3:18" x14ac:dyDescent="0.2">
      <c r="D96" t="s">
        <v>345</v>
      </c>
      <c r="R96">
        <f>IF($C$33 = "Yes", 3000000, 0)</f>
        <v>0</v>
      </c>
    </row>
    <row r="97" spans="2:18" x14ac:dyDescent="0.2">
      <c r="C97" s="47" t="s">
        <v>336</v>
      </c>
      <c r="D97" s="67"/>
      <c r="E97" t="s">
        <v>287</v>
      </c>
      <c r="R97">
        <f>SUM(R94:R96)</f>
        <v>0</v>
      </c>
    </row>
    <row r="98" spans="2:18" x14ac:dyDescent="0.2">
      <c r="C98" s="47" t="s">
        <v>336</v>
      </c>
      <c r="D98" s="67"/>
      <c r="E98" t="s">
        <v>288</v>
      </c>
    </row>
    <row r="99" spans="2:18" x14ac:dyDescent="0.2">
      <c r="C99" s="47" t="s">
        <v>336</v>
      </c>
      <c r="D99" s="67"/>
      <c r="E99" t="s">
        <v>289</v>
      </c>
      <c r="R99" s="87" t="str">
        <f>IF(SUM($D$97:$D$100)&gt;0,MAX(25000,($D$97*25+$D$98*50+$D$99*100+$D$100*200))*$D$102,"")</f>
        <v/>
      </c>
    </row>
    <row r="100" spans="2:18" x14ac:dyDescent="0.2">
      <c r="C100" s="47" t="s">
        <v>336</v>
      </c>
      <c r="D100" s="67"/>
      <c r="E100" t="s">
        <v>290</v>
      </c>
      <c r="R100" s="87" t="str">
        <f>IF(AND($D$97*25+$D$98*50+$D$99*100+$D$100*200*$D$102&gt;R97,$R$97&gt;0),R97,R99)</f>
        <v/>
      </c>
    </row>
    <row r="101" spans="2:18" x14ac:dyDescent="0.2">
      <c r="D101" s="4"/>
      <c r="R101" s="88">
        <f>+IF(($R$100&lt;=125000),MROUND($R$100,5000),0)</f>
        <v>0</v>
      </c>
    </row>
    <row r="102" spans="2:18" x14ac:dyDescent="0.2">
      <c r="D102" s="29">
        <v>1</v>
      </c>
      <c r="E102" s="90" t="s">
        <v>356</v>
      </c>
      <c r="R102" s="88">
        <f>+IF(AND($R$100&lt;=2250000,$R$100&gt;125000),MROUND($R$100,50000),0)</f>
        <v>0</v>
      </c>
    </row>
    <row r="103" spans="2:18" ht="13.5" thickBot="1" x14ac:dyDescent="0.25">
      <c r="E103" t="s">
        <v>276</v>
      </c>
      <c r="R103" s="88" t="e">
        <f>+IF(($R$100&gt;2250000),MROUND($R$100,500000),0)</f>
        <v>#VALUE!</v>
      </c>
    </row>
    <row r="104" spans="2:18" ht="13.5" thickBot="1" x14ac:dyDescent="0.25">
      <c r="C104" s="47" t="s">
        <v>336</v>
      </c>
      <c r="D104" s="82" t="str">
        <f>+IF(SUM(D97:D100)=0,"",SUM(R101:R103))</f>
        <v/>
      </c>
      <c r="E104" t="s">
        <v>346</v>
      </c>
      <c r="H104" t="s">
        <v>322</v>
      </c>
      <c r="J104" s="3">
        <f>25000</f>
        <v>25000</v>
      </c>
      <c r="R104" s="88"/>
    </row>
    <row r="105" spans="2:18" x14ac:dyDescent="0.2">
      <c r="E105" s="115" t="s">
        <v>291</v>
      </c>
      <c r="F105" s="115"/>
      <c r="G105" s="115"/>
      <c r="H105" s="115"/>
      <c r="I105" s="115"/>
      <c r="J105" s="115"/>
      <c r="K105" s="115"/>
      <c r="L105" s="115"/>
      <c r="M105" s="115"/>
      <c r="N105" s="115"/>
      <c r="O105" s="115"/>
      <c r="P105" s="115"/>
      <c r="R105" s="88"/>
    </row>
    <row r="106" spans="2:18" x14ac:dyDescent="0.2">
      <c r="E106" s="115"/>
      <c r="F106" s="115"/>
      <c r="G106" s="115"/>
      <c r="H106" s="115"/>
      <c r="I106" s="115"/>
      <c r="J106" s="115"/>
      <c r="K106" s="115"/>
      <c r="L106" s="115"/>
      <c r="M106" s="115"/>
      <c r="N106" s="115"/>
      <c r="O106" s="115"/>
      <c r="P106" s="115"/>
    </row>
    <row r="108" spans="2:18" x14ac:dyDescent="0.2">
      <c r="B108" t="s">
        <v>292</v>
      </c>
    </row>
    <row r="109" spans="2:18" x14ac:dyDescent="0.2">
      <c r="C109" t="s">
        <v>294</v>
      </c>
    </row>
    <row r="110" spans="2:18" x14ac:dyDescent="0.2">
      <c r="D110" s="68"/>
      <c r="E110" s="69"/>
      <c r="F110" t="s">
        <v>295</v>
      </c>
    </row>
    <row r="111" spans="2:18" x14ac:dyDescent="0.2">
      <c r="D111" s="70"/>
      <c r="E111" s="69"/>
      <c r="F111" t="s">
        <v>317</v>
      </c>
    </row>
    <row r="112" spans="2:18" x14ac:dyDescent="0.2">
      <c r="D112" s="68"/>
      <c r="E112" s="69"/>
      <c r="F112" t="s">
        <v>324</v>
      </c>
    </row>
    <row r="114" spans="3:18" x14ac:dyDescent="0.2">
      <c r="C114" t="s">
        <v>268</v>
      </c>
    </row>
    <row r="115" spans="3:18" x14ac:dyDescent="0.2">
      <c r="C115" s="30" t="s">
        <v>265</v>
      </c>
      <c r="D115" s="31"/>
      <c r="E115" t="s">
        <v>301</v>
      </c>
    </row>
    <row r="116" spans="3:18" x14ac:dyDescent="0.2">
      <c r="C116" s="30" t="s">
        <v>266</v>
      </c>
      <c r="D116" s="22"/>
      <c r="E116" t="s">
        <v>299</v>
      </c>
    </row>
    <row r="117" spans="3:18" x14ac:dyDescent="0.2">
      <c r="C117" s="10"/>
      <c r="D117" s="1"/>
      <c r="E117" t="s">
        <v>302</v>
      </c>
    </row>
    <row r="118" spans="3:18" x14ac:dyDescent="0.2">
      <c r="E118" s="115" t="s">
        <v>269</v>
      </c>
      <c r="F118" s="115"/>
      <c r="G118" s="115"/>
      <c r="H118" s="115"/>
      <c r="I118" s="115"/>
      <c r="J118" s="115"/>
      <c r="K118" s="115"/>
      <c r="L118" s="115"/>
      <c r="M118" s="115"/>
      <c r="N118" s="115"/>
      <c r="O118" s="115"/>
      <c r="P118" s="115"/>
    </row>
    <row r="119" spans="3:18" x14ac:dyDescent="0.2">
      <c r="E119" s="115"/>
      <c r="F119" s="115"/>
      <c r="G119" s="115"/>
      <c r="H119" s="115"/>
      <c r="I119" s="115"/>
      <c r="J119" s="115"/>
      <c r="K119" s="115"/>
      <c r="L119" s="115"/>
      <c r="M119" s="115"/>
      <c r="N119" s="115"/>
      <c r="O119" s="115"/>
      <c r="P119" s="115"/>
    </row>
    <row r="120" spans="3:18" x14ac:dyDescent="0.2">
      <c r="F120" s="22"/>
      <c r="G120" t="s">
        <v>263</v>
      </c>
    </row>
    <row r="121" spans="3:18" x14ac:dyDescent="0.2">
      <c r="F121" s="31"/>
      <c r="G121" t="s">
        <v>264</v>
      </c>
    </row>
    <row r="122" spans="3:18" x14ac:dyDescent="0.2">
      <c r="F122" s="22"/>
      <c r="G122" t="s">
        <v>314</v>
      </c>
    </row>
    <row r="123" spans="3:18" x14ac:dyDescent="0.2">
      <c r="C123" s="10" t="s">
        <v>267</v>
      </c>
      <c r="D123" s="22"/>
      <c r="E123" t="s">
        <v>270</v>
      </c>
    </row>
    <row r="124" spans="3:18" x14ac:dyDescent="0.2">
      <c r="E124" s="68"/>
      <c r="F124" s="69"/>
      <c r="G124" t="s">
        <v>271</v>
      </c>
      <c r="R124" s="33"/>
    </row>
    <row r="125" spans="3:18" s="33" customFormat="1" x14ac:dyDescent="0.2">
      <c r="E125" s="34" t="s">
        <v>329</v>
      </c>
      <c r="F125" s="34"/>
      <c r="R125"/>
    </row>
    <row r="126" spans="3:18" x14ac:dyDescent="0.2">
      <c r="E126" s="115" t="s">
        <v>269</v>
      </c>
      <c r="F126" s="115"/>
      <c r="G126" s="115"/>
      <c r="H126" s="115"/>
      <c r="I126" s="115"/>
      <c r="J126" s="115"/>
      <c r="K126" s="115"/>
      <c r="L126" s="115"/>
      <c r="M126" s="115"/>
      <c r="N126" s="115"/>
      <c r="O126" s="115"/>
      <c r="P126" s="115"/>
    </row>
    <row r="127" spans="3:18" x14ac:dyDescent="0.2">
      <c r="E127" s="115"/>
      <c r="F127" s="115"/>
      <c r="G127" s="115"/>
      <c r="H127" s="115"/>
      <c r="I127" s="115"/>
      <c r="J127" s="115"/>
      <c r="K127" s="115"/>
      <c r="L127" s="115"/>
      <c r="M127" s="115"/>
      <c r="N127" s="115"/>
      <c r="O127" s="115"/>
      <c r="P127" s="115"/>
    </row>
    <row r="128" spans="3:18" x14ac:dyDescent="0.2">
      <c r="F128" s="22"/>
      <c r="G128" t="s">
        <v>263</v>
      </c>
    </row>
    <row r="129" spans="2:16" x14ac:dyDescent="0.2">
      <c r="F129" s="31"/>
      <c r="G129" t="s">
        <v>264</v>
      </c>
    </row>
    <row r="130" spans="2:16" x14ac:dyDescent="0.2">
      <c r="F130" s="22"/>
      <c r="G130" t="s">
        <v>314</v>
      </c>
    </row>
    <row r="132" spans="2:16" ht="13.5" thickBot="1" x14ac:dyDescent="0.25"/>
    <row r="133" spans="2:16" ht="29.1" customHeight="1" thickBot="1" x14ac:dyDescent="0.45">
      <c r="D133" s="18"/>
      <c r="E133" s="18" t="s">
        <v>316</v>
      </c>
      <c r="F133" s="41" t="str">
        <f>IF(F87="","",F87)</f>
        <v/>
      </c>
      <c r="G133" s="42"/>
      <c r="H133" s="42"/>
      <c r="I133" s="42"/>
      <c r="J133" s="43"/>
    </row>
    <row r="135" spans="2:16" x14ac:dyDescent="0.2">
      <c r="B135" t="s">
        <v>344</v>
      </c>
    </row>
    <row r="137" spans="2:16" ht="25.5" customHeight="1" x14ac:dyDescent="0.2">
      <c r="C137" s="127" t="s">
        <v>352</v>
      </c>
      <c r="D137" s="115"/>
      <c r="E137" s="115"/>
      <c r="F137" s="115"/>
      <c r="G137" s="115"/>
      <c r="H137" s="115"/>
      <c r="I137" s="115"/>
      <c r="J137" s="115"/>
      <c r="K137" s="115"/>
      <c r="L137" s="115"/>
      <c r="M137" s="115"/>
      <c r="N137" s="115"/>
      <c r="O137" s="115"/>
    </row>
    <row r="138" spans="2:16" ht="12.75" customHeight="1" x14ac:dyDescent="0.2">
      <c r="C138" s="21"/>
      <c r="D138" s="21"/>
      <c r="E138" s="21"/>
      <c r="F138" s="21"/>
      <c r="G138" s="21"/>
      <c r="H138" s="21"/>
      <c r="I138" s="21"/>
      <c r="J138" s="21"/>
      <c r="K138" s="21"/>
      <c r="L138" s="21"/>
      <c r="M138" s="21"/>
      <c r="N138" s="21"/>
      <c r="O138" s="21"/>
    </row>
    <row r="139" spans="2:16" ht="12.75" customHeight="1" x14ac:dyDescent="0.2">
      <c r="C139" s="84"/>
      <c r="D139" s="85"/>
      <c r="E139" s="86"/>
      <c r="F139" s="21"/>
      <c r="G139" s="21"/>
      <c r="H139" s="21"/>
      <c r="I139" s="21"/>
      <c r="J139" s="21"/>
      <c r="K139" s="21"/>
      <c r="L139" s="21"/>
      <c r="M139" s="21"/>
      <c r="N139" s="21"/>
      <c r="O139" s="21"/>
    </row>
    <row r="140" spans="2:16" ht="12.75" customHeight="1" x14ac:dyDescent="0.2">
      <c r="C140" s="21"/>
      <c r="D140" s="21"/>
      <c r="E140" s="21"/>
      <c r="F140" s="21"/>
      <c r="G140" s="21"/>
      <c r="H140" s="21"/>
      <c r="I140" s="21"/>
      <c r="J140" s="21"/>
      <c r="K140" s="21"/>
      <c r="L140" s="21"/>
      <c r="M140" s="21"/>
      <c r="N140" s="21"/>
      <c r="O140" s="21"/>
    </row>
    <row r="141" spans="2:16" ht="12.75" customHeight="1" x14ac:dyDescent="0.25">
      <c r="C141" s="21"/>
      <c r="D141" s="77" t="str">
        <f>IF(D139="","",IF(C45="You are exempt from the bond requirements in §1054.690","Okay",IF(SUM(D97:D100)&lt;1,"",IF($D139=SUM($D97:$D100),"Okay","Fail"))))</f>
        <v/>
      </c>
      <c r="E141" s="79" t="str">
        <f>IF($D139=SUM($D97:$D100),"",IF($D139="","Please enter the number of imported engines in cell C139",IF(C45="You are exempt from the bond requirements in §1054.690","",IF(SUM($D97:$D100)=0,"Please enter U.S. directed production volumes in cells C97-C100 above","U.S. Directed Production does not match expected imports, please reconsile"))))</f>
        <v/>
      </c>
      <c r="F141" s="78"/>
      <c r="G141" s="78"/>
      <c r="H141" s="78"/>
      <c r="I141" s="78"/>
      <c r="J141" s="78"/>
      <c r="K141" s="78"/>
      <c r="L141" s="76"/>
      <c r="M141" s="76"/>
      <c r="N141" s="76"/>
      <c r="O141" s="76"/>
    </row>
    <row r="143" spans="2:16" ht="12.75" customHeight="1" x14ac:dyDescent="0.2">
      <c r="B143" s="91" t="s">
        <v>332</v>
      </c>
      <c r="C143" s="91"/>
      <c r="D143" s="108" t="s">
        <v>330</v>
      </c>
      <c r="E143" s="111" t="s">
        <v>333</v>
      </c>
      <c r="F143" s="112"/>
      <c r="G143" s="112"/>
      <c r="H143" s="113"/>
      <c r="I143" s="120" t="s">
        <v>337</v>
      </c>
      <c r="J143" s="113"/>
      <c r="K143" s="121" t="s">
        <v>340</v>
      </c>
      <c r="L143" s="98" t="s">
        <v>334</v>
      </c>
      <c r="M143" s="104"/>
      <c r="N143" s="104"/>
      <c r="O143" s="98" t="s">
        <v>331</v>
      </c>
      <c r="P143" s="99"/>
    </row>
    <row r="144" spans="2:16" x14ac:dyDescent="0.2">
      <c r="B144" s="91"/>
      <c r="C144" s="91"/>
      <c r="D144" s="109"/>
      <c r="E144" s="114"/>
      <c r="F144" s="115"/>
      <c r="G144" s="115"/>
      <c r="H144" s="116"/>
      <c r="I144" s="114"/>
      <c r="J144" s="116"/>
      <c r="K144" s="122"/>
      <c r="L144" s="100"/>
      <c r="M144" s="105"/>
      <c r="N144" s="106"/>
      <c r="O144" s="100"/>
      <c r="P144" s="101"/>
    </row>
    <row r="145" spans="2:16" x14ac:dyDescent="0.2">
      <c r="B145" s="91"/>
      <c r="C145" s="91"/>
      <c r="D145" s="109"/>
      <c r="E145" s="114"/>
      <c r="F145" s="115"/>
      <c r="G145" s="115"/>
      <c r="H145" s="116"/>
      <c r="I145" s="114"/>
      <c r="J145" s="116"/>
      <c r="K145" s="122"/>
      <c r="L145" s="100"/>
      <c r="M145" s="105"/>
      <c r="N145" s="106"/>
      <c r="O145" s="100"/>
      <c r="P145" s="101"/>
    </row>
    <row r="146" spans="2:16" x14ac:dyDescent="0.2">
      <c r="B146" s="91"/>
      <c r="C146" s="91"/>
      <c r="D146" s="109"/>
      <c r="E146" s="114"/>
      <c r="F146" s="115"/>
      <c r="G146" s="115"/>
      <c r="H146" s="116"/>
      <c r="I146" s="114"/>
      <c r="J146" s="116"/>
      <c r="K146" s="122"/>
      <c r="L146" s="100"/>
      <c r="M146" s="105"/>
      <c r="N146" s="106"/>
      <c r="O146" s="100"/>
      <c r="P146" s="101"/>
    </row>
    <row r="147" spans="2:16" x14ac:dyDescent="0.2">
      <c r="B147" s="91"/>
      <c r="C147" s="91"/>
      <c r="D147" s="109"/>
      <c r="E147" s="114"/>
      <c r="F147" s="115"/>
      <c r="G147" s="115"/>
      <c r="H147" s="116"/>
      <c r="I147" s="114"/>
      <c r="J147" s="116"/>
      <c r="K147" s="122"/>
      <c r="L147" s="100"/>
      <c r="M147" s="105"/>
      <c r="N147" s="106"/>
      <c r="O147" s="100"/>
      <c r="P147" s="101"/>
    </row>
    <row r="148" spans="2:16" x14ac:dyDescent="0.2">
      <c r="B148" s="91"/>
      <c r="C148" s="91"/>
      <c r="D148" s="110"/>
      <c r="E148" s="117"/>
      <c r="F148" s="118"/>
      <c r="G148" s="118"/>
      <c r="H148" s="119"/>
      <c r="I148" s="117"/>
      <c r="J148" s="119"/>
      <c r="K148" s="123"/>
      <c r="L148" s="102"/>
      <c r="M148" s="107"/>
      <c r="N148" s="107"/>
      <c r="O148" s="102"/>
      <c r="P148" s="103"/>
    </row>
    <row r="149" spans="2:16" ht="38.25" customHeight="1" x14ac:dyDescent="0.2">
      <c r="B149" s="53"/>
      <c r="C149" s="55"/>
      <c r="D149" s="49" t="str">
        <f>IF(B149="","",IF(C22="","Not enough data entered above",IF(C43="","Not enough data entered above",IF(C43=C22,IF(C43="Yes","Yes","No"),"No"))))</f>
        <v/>
      </c>
      <c r="E149" s="71"/>
      <c r="F149" s="72"/>
      <c r="G149" s="72"/>
      <c r="H149" s="73"/>
      <c r="I149" s="53"/>
      <c r="J149" s="55"/>
      <c r="K149" s="74"/>
      <c r="L149" s="53"/>
      <c r="M149" s="54"/>
      <c r="N149" s="75"/>
      <c r="O149" s="53"/>
      <c r="P149" s="55"/>
    </row>
    <row r="150" spans="2:16" ht="38.25" customHeight="1" x14ac:dyDescent="0.2">
      <c r="B150" s="53"/>
      <c r="C150" s="55"/>
      <c r="D150" s="49" t="str">
        <f>IF(B150="","",IF(D149="","",D149))</f>
        <v/>
      </c>
      <c r="E150" s="71"/>
      <c r="F150" s="72"/>
      <c r="G150" s="72"/>
      <c r="H150" s="73"/>
      <c r="I150" s="53"/>
      <c r="J150" s="55"/>
      <c r="K150" s="74"/>
      <c r="L150" s="53"/>
      <c r="M150" s="54"/>
      <c r="N150" s="75"/>
      <c r="O150" s="53"/>
      <c r="P150" s="55"/>
    </row>
    <row r="151" spans="2:16" ht="38.25" customHeight="1" x14ac:dyDescent="0.2">
      <c r="B151" s="53"/>
      <c r="C151" s="55"/>
      <c r="D151" s="49" t="str">
        <f>IF(B151="","",IF(D150="","",D150))</f>
        <v/>
      </c>
      <c r="E151" s="71"/>
      <c r="F151" s="72"/>
      <c r="G151" s="72"/>
      <c r="H151" s="73"/>
      <c r="I151" s="53"/>
      <c r="J151" s="55"/>
      <c r="K151" s="74"/>
      <c r="L151" s="53"/>
      <c r="M151" s="54"/>
      <c r="N151" s="75"/>
      <c r="O151" s="53"/>
      <c r="P151" s="55"/>
    </row>
    <row r="152" spans="2:16" ht="38.25" customHeight="1" x14ac:dyDescent="0.2">
      <c r="B152" s="53"/>
      <c r="C152" s="55"/>
      <c r="D152" s="49" t="str">
        <f>IF(B152="","",IF(D151="","",D151))</f>
        <v/>
      </c>
      <c r="E152" s="71"/>
      <c r="F152" s="72"/>
      <c r="G152" s="72"/>
      <c r="H152" s="73"/>
      <c r="I152" s="53"/>
      <c r="J152" s="55"/>
      <c r="K152" s="74"/>
      <c r="L152" s="53"/>
      <c r="M152" s="54"/>
      <c r="N152" s="75"/>
      <c r="O152" s="53"/>
      <c r="P152" s="55"/>
    </row>
    <row r="153" spans="2:16" ht="38.25" customHeight="1" x14ac:dyDescent="0.2">
      <c r="B153" s="53"/>
      <c r="C153" s="55"/>
      <c r="D153" s="49" t="str">
        <f t="shared" ref="D153:D173" si="0">IF(B153="","",IF(D152="","",D152))</f>
        <v/>
      </c>
      <c r="E153" s="71"/>
      <c r="F153" s="72"/>
      <c r="G153" s="72"/>
      <c r="H153" s="73"/>
      <c r="I153" s="53"/>
      <c r="J153" s="55"/>
      <c r="K153" s="74"/>
      <c r="L153" s="53"/>
      <c r="M153" s="54"/>
      <c r="N153" s="75"/>
      <c r="O153" s="53"/>
      <c r="P153" s="55"/>
    </row>
    <row r="154" spans="2:16" ht="38.25" customHeight="1" x14ac:dyDescent="0.2">
      <c r="B154" s="53"/>
      <c r="C154" s="55"/>
      <c r="D154" s="49" t="str">
        <f t="shared" si="0"/>
        <v/>
      </c>
      <c r="E154" s="71"/>
      <c r="F154" s="72"/>
      <c r="G154" s="72"/>
      <c r="H154" s="73"/>
      <c r="I154" s="53"/>
      <c r="J154" s="55"/>
      <c r="K154" s="74"/>
      <c r="L154" s="53"/>
      <c r="M154" s="54"/>
      <c r="N154" s="75"/>
      <c r="O154" s="53"/>
      <c r="P154" s="55"/>
    </row>
    <row r="155" spans="2:16" ht="38.25" customHeight="1" x14ac:dyDescent="0.2">
      <c r="B155" s="53"/>
      <c r="C155" s="55"/>
      <c r="D155" s="49" t="str">
        <f t="shared" si="0"/>
        <v/>
      </c>
      <c r="E155" s="71"/>
      <c r="F155" s="72"/>
      <c r="G155" s="72"/>
      <c r="H155" s="73"/>
      <c r="I155" s="53"/>
      <c r="J155" s="55"/>
      <c r="K155" s="74"/>
      <c r="L155" s="53"/>
      <c r="M155" s="54"/>
      <c r="N155" s="75"/>
      <c r="O155" s="53"/>
      <c r="P155" s="55"/>
    </row>
    <row r="156" spans="2:16" ht="38.25" customHeight="1" x14ac:dyDescent="0.2">
      <c r="B156" s="53"/>
      <c r="C156" s="55"/>
      <c r="D156" s="49" t="str">
        <f t="shared" si="0"/>
        <v/>
      </c>
      <c r="E156" s="71"/>
      <c r="F156" s="72"/>
      <c r="G156" s="72"/>
      <c r="H156" s="73"/>
      <c r="I156" s="53"/>
      <c r="J156" s="55"/>
      <c r="K156" s="74"/>
      <c r="L156" s="53"/>
      <c r="M156" s="54"/>
      <c r="N156" s="75"/>
      <c r="O156" s="53"/>
      <c r="P156" s="55"/>
    </row>
    <row r="157" spans="2:16" ht="38.25" customHeight="1" x14ac:dyDescent="0.2">
      <c r="B157" s="53"/>
      <c r="C157" s="55"/>
      <c r="D157" s="49" t="str">
        <f t="shared" si="0"/>
        <v/>
      </c>
      <c r="E157" s="71"/>
      <c r="F157" s="72"/>
      <c r="G157" s="72"/>
      <c r="H157" s="73"/>
      <c r="I157" s="53"/>
      <c r="J157" s="55"/>
      <c r="K157" s="74"/>
      <c r="L157" s="53"/>
      <c r="M157" s="54"/>
      <c r="N157" s="75"/>
      <c r="O157" s="53"/>
      <c r="P157" s="55"/>
    </row>
    <row r="158" spans="2:16" ht="38.25" customHeight="1" x14ac:dyDescent="0.2">
      <c r="B158" s="53"/>
      <c r="C158" s="55"/>
      <c r="D158" s="49" t="str">
        <f t="shared" si="0"/>
        <v/>
      </c>
      <c r="E158" s="71"/>
      <c r="F158" s="72"/>
      <c r="G158" s="72"/>
      <c r="H158" s="73"/>
      <c r="I158" s="53"/>
      <c r="J158" s="55"/>
      <c r="K158" s="74"/>
      <c r="L158" s="53"/>
      <c r="M158" s="54"/>
      <c r="N158" s="75"/>
      <c r="O158" s="53"/>
      <c r="P158" s="55"/>
    </row>
    <row r="159" spans="2:16" ht="38.25" customHeight="1" x14ac:dyDescent="0.2">
      <c r="B159" s="53"/>
      <c r="C159" s="55"/>
      <c r="D159" s="49" t="str">
        <f t="shared" si="0"/>
        <v/>
      </c>
      <c r="E159" s="71"/>
      <c r="F159" s="72"/>
      <c r="G159" s="72"/>
      <c r="H159" s="73"/>
      <c r="I159" s="53"/>
      <c r="J159" s="55"/>
      <c r="K159" s="74"/>
      <c r="L159" s="53"/>
      <c r="M159" s="54"/>
      <c r="N159" s="75"/>
      <c r="O159" s="53"/>
      <c r="P159" s="55"/>
    </row>
    <row r="160" spans="2:16" ht="38.25" customHeight="1" x14ac:dyDescent="0.2">
      <c r="B160" s="53"/>
      <c r="C160" s="55"/>
      <c r="D160" s="49" t="str">
        <f t="shared" si="0"/>
        <v/>
      </c>
      <c r="E160" s="71"/>
      <c r="F160" s="72"/>
      <c r="G160" s="72"/>
      <c r="H160" s="73"/>
      <c r="I160" s="53"/>
      <c r="J160" s="55"/>
      <c r="K160" s="74"/>
      <c r="L160" s="53"/>
      <c r="M160" s="54"/>
      <c r="N160" s="75"/>
      <c r="O160" s="53"/>
      <c r="P160" s="55"/>
    </row>
    <row r="161" spans="2:16" ht="38.25" customHeight="1" x14ac:dyDescent="0.2">
      <c r="B161" s="53"/>
      <c r="C161" s="55"/>
      <c r="D161" s="49" t="str">
        <f t="shared" si="0"/>
        <v/>
      </c>
      <c r="E161" s="71"/>
      <c r="F161" s="72"/>
      <c r="G161" s="72"/>
      <c r="H161" s="73"/>
      <c r="I161" s="53"/>
      <c r="J161" s="55"/>
      <c r="K161" s="74"/>
      <c r="L161" s="53"/>
      <c r="M161" s="54"/>
      <c r="N161" s="75"/>
      <c r="O161" s="53"/>
      <c r="P161" s="55"/>
    </row>
    <row r="162" spans="2:16" ht="38.25" customHeight="1" x14ac:dyDescent="0.2">
      <c r="B162" s="53"/>
      <c r="C162" s="55"/>
      <c r="D162" s="49" t="str">
        <f t="shared" si="0"/>
        <v/>
      </c>
      <c r="E162" s="71"/>
      <c r="F162" s="72"/>
      <c r="G162" s="72"/>
      <c r="H162" s="73"/>
      <c r="I162" s="53"/>
      <c r="J162" s="55"/>
      <c r="K162" s="74"/>
      <c r="L162" s="53"/>
      <c r="M162" s="54"/>
      <c r="N162" s="75"/>
      <c r="O162" s="53"/>
      <c r="P162" s="55"/>
    </row>
    <row r="163" spans="2:16" ht="38.25" customHeight="1" x14ac:dyDescent="0.2">
      <c r="B163" s="53"/>
      <c r="C163" s="55"/>
      <c r="D163" s="49" t="str">
        <f t="shared" si="0"/>
        <v/>
      </c>
      <c r="E163" s="71"/>
      <c r="F163" s="72"/>
      <c r="G163" s="72"/>
      <c r="H163" s="73"/>
      <c r="I163" s="53"/>
      <c r="J163" s="55"/>
      <c r="K163" s="74"/>
      <c r="L163" s="53"/>
      <c r="M163" s="54"/>
      <c r="N163" s="75"/>
      <c r="O163" s="53"/>
      <c r="P163" s="55"/>
    </row>
    <row r="164" spans="2:16" ht="38.25" customHeight="1" x14ac:dyDescent="0.2">
      <c r="B164" s="53"/>
      <c r="C164" s="55"/>
      <c r="D164" s="49" t="str">
        <f t="shared" si="0"/>
        <v/>
      </c>
      <c r="E164" s="71"/>
      <c r="F164" s="72"/>
      <c r="G164" s="72"/>
      <c r="H164" s="73"/>
      <c r="I164" s="53"/>
      <c r="J164" s="55"/>
      <c r="K164" s="74"/>
      <c r="L164" s="53"/>
      <c r="M164" s="54"/>
      <c r="N164" s="75"/>
      <c r="O164" s="53"/>
      <c r="P164" s="55"/>
    </row>
    <row r="165" spans="2:16" ht="38.25" customHeight="1" x14ac:dyDescent="0.2">
      <c r="B165" s="53"/>
      <c r="C165" s="55"/>
      <c r="D165" s="49" t="str">
        <f t="shared" si="0"/>
        <v/>
      </c>
      <c r="E165" s="71"/>
      <c r="F165" s="72"/>
      <c r="G165" s="72"/>
      <c r="H165" s="73"/>
      <c r="I165" s="53"/>
      <c r="J165" s="55"/>
      <c r="K165" s="74"/>
      <c r="L165" s="53"/>
      <c r="M165" s="54"/>
      <c r="N165" s="75"/>
      <c r="O165" s="53"/>
      <c r="P165" s="55"/>
    </row>
    <row r="166" spans="2:16" ht="38.25" customHeight="1" x14ac:dyDescent="0.2">
      <c r="B166" s="53"/>
      <c r="C166" s="55"/>
      <c r="D166" s="49" t="str">
        <f t="shared" si="0"/>
        <v/>
      </c>
      <c r="E166" s="71"/>
      <c r="F166" s="72"/>
      <c r="G166" s="72"/>
      <c r="H166" s="73"/>
      <c r="I166" s="53"/>
      <c r="J166" s="55"/>
      <c r="K166" s="74"/>
      <c r="L166" s="53"/>
      <c r="M166" s="54"/>
      <c r="N166" s="75"/>
      <c r="O166" s="53"/>
      <c r="P166" s="55"/>
    </row>
    <row r="167" spans="2:16" ht="38.25" customHeight="1" x14ac:dyDescent="0.2">
      <c r="B167" s="53"/>
      <c r="C167" s="55"/>
      <c r="D167" s="49" t="str">
        <f t="shared" si="0"/>
        <v/>
      </c>
      <c r="E167" s="71"/>
      <c r="F167" s="72"/>
      <c r="G167" s="72"/>
      <c r="H167" s="73"/>
      <c r="I167" s="53"/>
      <c r="J167" s="55"/>
      <c r="K167" s="74"/>
      <c r="L167" s="53"/>
      <c r="M167" s="54"/>
      <c r="N167" s="75"/>
      <c r="O167" s="53"/>
      <c r="P167" s="55"/>
    </row>
    <row r="168" spans="2:16" ht="38.25" customHeight="1" x14ac:dyDescent="0.2">
      <c r="B168" s="53"/>
      <c r="C168" s="55"/>
      <c r="D168" s="49" t="str">
        <f t="shared" si="0"/>
        <v/>
      </c>
      <c r="E168" s="71"/>
      <c r="F168" s="72"/>
      <c r="G168" s="72"/>
      <c r="H168" s="73"/>
      <c r="I168" s="53"/>
      <c r="J168" s="55"/>
      <c r="K168" s="74"/>
      <c r="L168" s="53"/>
      <c r="M168" s="54"/>
      <c r="N168" s="75"/>
      <c r="O168" s="53"/>
      <c r="P168" s="55"/>
    </row>
    <row r="169" spans="2:16" ht="38.25" customHeight="1" x14ac:dyDescent="0.2">
      <c r="B169" s="53"/>
      <c r="C169" s="55"/>
      <c r="D169" s="49" t="str">
        <f t="shared" si="0"/>
        <v/>
      </c>
      <c r="E169" s="71"/>
      <c r="F169" s="72"/>
      <c r="G169" s="72"/>
      <c r="H169" s="73"/>
      <c r="I169" s="53"/>
      <c r="J169" s="55"/>
      <c r="K169" s="74"/>
      <c r="L169" s="53"/>
      <c r="M169" s="54"/>
      <c r="N169" s="75"/>
      <c r="O169" s="53"/>
      <c r="P169" s="55"/>
    </row>
    <row r="170" spans="2:16" ht="38.25" customHeight="1" x14ac:dyDescent="0.2">
      <c r="B170" s="53"/>
      <c r="C170" s="55"/>
      <c r="D170" s="49" t="str">
        <f t="shared" si="0"/>
        <v/>
      </c>
      <c r="E170" s="71"/>
      <c r="F170" s="72"/>
      <c r="G170" s="72"/>
      <c r="H170" s="73"/>
      <c r="I170" s="53"/>
      <c r="J170" s="55"/>
      <c r="K170" s="74"/>
      <c r="L170" s="53"/>
      <c r="M170" s="54"/>
      <c r="N170" s="75"/>
      <c r="O170" s="53"/>
      <c r="P170" s="55"/>
    </row>
    <row r="171" spans="2:16" ht="38.25" customHeight="1" x14ac:dyDescent="0.2">
      <c r="B171" s="53"/>
      <c r="C171" s="55"/>
      <c r="D171" s="49" t="str">
        <f t="shared" si="0"/>
        <v/>
      </c>
      <c r="E171" s="71"/>
      <c r="F171" s="72"/>
      <c r="G171" s="72"/>
      <c r="H171" s="73"/>
      <c r="I171" s="53"/>
      <c r="J171" s="55"/>
      <c r="K171" s="74"/>
      <c r="L171" s="53"/>
      <c r="M171" s="54"/>
      <c r="N171" s="75"/>
      <c r="O171" s="53"/>
      <c r="P171" s="55"/>
    </row>
    <row r="172" spans="2:16" ht="38.25" customHeight="1" x14ac:dyDescent="0.2">
      <c r="B172" s="53"/>
      <c r="C172" s="55"/>
      <c r="D172" s="49" t="str">
        <f t="shared" si="0"/>
        <v/>
      </c>
      <c r="E172" s="71"/>
      <c r="F172" s="72"/>
      <c r="G172" s="72"/>
      <c r="H172" s="73"/>
      <c r="I172" s="53"/>
      <c r="J172" s="55"/>
      <c r="K172" s="74"/>
      <c r="L172" s="53"/>
      <c r="M172" s="54"/>
      <c r="N172" s="75"/>
      <c r="O172" s="53"/>
      <c r="P172" s="55"/>
    </row>
    <row r="173" spans="2:16" ht="38.25" customHeight="1" x14ac:dyDescent="0.2">
      <c r="B173" s="53"/>
      <c r="C173" s="55"/>
      <c r="D173" s="49" t="str">
        <f t="shared" si="0"/>
        <v/>
      </c>
      <c r="E173" s="71"/>
      <c r="F173" s="72"/>
      <c r="G173" s="72"/>
      <c r="H173" s="73"/>
      <c r="I173" s="53"/>
      <c r="J173" s="55"/>
      <c r="K173" s="74"/>
      <c r="L173" s="53"/>
      <c r="M173" s="54"/>
      <c r="N173" s="75"/>
      <c r="O173" s="53"/>
      <c r="P173" s="55"/>
    </row>
    <row r="174" spans="2:16" ht="38.25" customHeight="1" x14ac:dyDescent="0.2">
      <c r="B174" s="53"/>
      <c r="C174" s="55"/>
      <c r="D174" s="49" t="str">
        <f>IF(B174="","",IF(D173="","",D173))</f>
        <v/>
      </c>
      <c r="E174" s="71"/>
      <c r="F174" s="72"/>
      <c r="G174" s="72"/>
      <c r="H174" s="73"/>
      <c r="I174" s="53"/>
      <c r="J174" s="55"/>
      <c r="K174" s="74"/>
      <c r="L174" s="53"/>
      <c r="M174" s="54"/>
      <c r="N174" s="75"/>
      <c r="O174" s="53"/>
      <c r="P174" s="55"/>
    </row>
  </sheetData>
  <sheetProtection algorithmName="SHA-512" hashValue="qNM5TaV116B9iPF3T2t4wWanMrp4X4phi+Xt+Vo6wOrl2SsAsnWmeywEiIeNyluVhIHD+qNSN21r8QPNNw58lw==" saltValue="3AffJDEHrdPFcEVvpliAqA==" spinCount="100000" sheet="1" formatColumns="0" formatRows="0" insertColumns="0" insertRows="0" insertHyperlinks="0" deleteColumns="0" deleteRows="0" sort="0" autoFilter="0" pivotTables="0"/>
  <protectedRanges>
    <protectedRange sqref="E110:E112" name="Range7"/>
    <protectedRange sqref="D56:I58 E64 I64 M64:N64 G79 G81:G83 K79 K81:K83 P79 P81:P83 D93:D94 D97:D100 D102 D110:D112 D115:D116 F120:F122 D123 E124:E125 F128:F130 D139" name="Range5"/>
    <protectedRange sqref="C15:C16 C19 C7:C9" name="Range3"/>
    <protectedRange sqref="F5:J5" name="Range1"/>
    <protectedRange sqref="C29:C30 C33 I32 C44:C46 C37:C40 C42" name="Range4"/>
    <protectedRange sqref="B149:C174" name="Range6"/>
    <protectedRange sqref="E149:O174" name="Range8"/>
  </protectedRanges>
  <mergeCells count="29">
    <mergeCell ref="S3:X3"/>
    <mergeCell ref="S4:X11"/>
    <mergeCell ref="L4:P8"/>
    <mergeCell ref="F4:G4"/>
    <mergeCell ref="D22:I22"/>
    <mergeCell ref="C4:D4"/>
    <mergeCell ref="C137:O137"/>
    <mergeCell ref="E126:P127"/>
    <mergeCell ref="C52:P53"/>
    <mergeCell ref="D79:F79"/>
    <mergeCell ref="D80:F80"/>
    <mergeCell ref="E118:P119"/>
    <mergeCell ref="E105:P106"/>
    <mergeCell ref="D16:P17"/>
    <mergeCell ref="B143:C148"/>
    <mergeCell ref="C25:P26"/>
    <mergeCell ref="D81:F81"/>
    <mergeCell ref="D83:F83"/>
    <mergeCell ref="D82:F82"/>
    <mergeCell ref="D84:F84"/>
    <mergeCell ref="C45:K45"/>
    <mergeCell ref="D43:L43"/>
    <mergeCell ref="D30:P31"/>
    <mergeCell ref="O143:P148"/>
    <mergeCell ref="L143:N148"/>
    <mergeCell ref="D143:D148"/>
    <mergeCell ref="E143:H148"/>
    <mergeCell ref="I143:J148"/>
    <mergeCell ref="K143:K148"/>
  </mergeCells>
  <phoneticPr fontId="2" type="noConversion"/>
  <conditionalFormatting sqref="R99">
    <cfRule type="cellIs" dxfId="12" priority="2" stopIfTrue="1" operator="greaterThan">
      <formula>499999</formula>
    </cfRule>
  </conditionalFormatting>
  <conditionalFormatting sqref="D22:E22">
    <cfRule type="cellIs" dxfId="11" priority="3" stopIfTrue="1" operator="equal">
      <formula>"PASS - Proceed to test 2"</formula>
    </cfRule>
    <cfRule type="cellIs" dxfId="10" priority="4" stopIfTrue="1" operator="equal">
      <formula>"FAIL - Bond Required"</formula>
    </cfRule>
  </conditionalFormatting>
  <conditionalFormatting sqref="D149:E174">
    <cfRule type="cellIs" dxfId="9" priority="5" stopIfTrue="1" operator="equal">
      <formula>"Yes"</formula>
    </cfRule>
    <cfRule type="cellIs" dxfId="8" priority="6" stopIfTrue="1" operator="equal">
      <formula>"No"</formula>
    </cfRule>
  </conditionalFormatting>
  <conditionalFormatting sqref="C45:K45">
    <cfRule type="cellIs" dxfId="7" priority="7" stopIfTrue="1" operator="equal">
      <formula>"You do not qualify for an exemption from the bond requirement specified in §1054.690.  Fill in worksheet below to determine the value of the bond."</formula>
    </cfRule>
    <cfRule type="cellIs" dxfId="6" priority="8" stopIfTrue="1" operator="equal">
      <formula>"You are exempt from the bond requirements in §1054.690"</formula>
    </cfRule>
    <cfRule type="cellIs" dxfId="5" priority="9" stopIfTrue="1" operator="equal">
      <formula>"Please complete Test 1"</formula>
    </cfRule>
  </conditionalFormatting>
  <conditionalFormatting sqref="D43:L43">
    <cfRule type="cellIs" dxfId="4" priority="10" stopIfTrue="1" operator="equal">
      <formula>"PASS - Proceed to asset documentation if Test 1 is complete"</formula>
    </cfRule>
    <cfRule type="cellIs" dxfId="3" priority="11" stopIfTrue="1" operator="equal">
      <formula>"FAIL - Bond Required"</formula>
    </cfRule>
  </conditionalFormatting>
  <conditionalFormatting sqref="D141">
    <cfRule type="cellIs" dxfId="2" priority="12" stopIfTrue="1" operator="equal">
      <formula>"Okay"</formula>
    </cfRule>
    <cfRule type="cellIs" dxfId="1" priority="13" stopIfTrue="1" operator="equal">
      <formula>"Fail"</formula>
    </cfRule>
  </conditionalFormatting>
  <conditionalFormatting sqref="R100">
    <cfRule type="cellIs" dxfId="0" priority="1" stopIfTrue="1" operator="greaterThan">
      <formula>499999</formula>
    </cfRule>
  </conditionalFormatting>
  <dataValidations count="8">
    <dataValidation type="list" allowBlank="1" showInputMessage="1" showErrorMessage="1" sqref="C15" xr:uid="{00000000-0002-0000-0000-000000000000}">
      <formula1>AF6:AF7</formula1>
    </dataValidation>
    <dataValidation type="whole" allowBlank="1" showInputMessage="1" showErrorMessage="1" sqref="I149:J174" xr:uid="{00000000-0002-0000-0000-000001000000}">
      <formula1>0</formula1>
      <formula2>D$139</formula2>
    </dataValidation>
    <dataValidation type="list" showInputMessage="1" showErrorMessage="1" sqref="D93:D94 C37:C40 C29:C30 C33 F128:F130 D115:D116 F120:F122 D123" xr:uid="{00000000-0002-0000-0000-000002000000}">
      <formula1>$AF$6:$AF$8</formula1>
    </dataValidation>
    <dataValidation type="list" allowBlank="1" showInputMessage="1" showErrorMessage="1" sqref="D102" xr:uid="{00000000-0002-0000-0000-000003000000}">
      <formula1>$AF$11:$AF$12</formula1>
    </dataValidation>
    <dataValidation type="list" allowBlank="1" showInputMessage="1" showErrorMessage="1" sqref="C19 L149:M174 C7:C9" xr:uid="{00000000-0002-0000-0000-000004000000}">
      <formula1>$AF$6:$AF$7</formula1>
    </dataValidation>
    <dataValidation showInputMessage="1" showErrorMessage="1" sqref="C42 C44:C46" xr:uid="{00000000-0002-0000-0000-000005000000}"/>
    <dataValidation type="list" showInputMessage="1" showErrorMessage="1" sqref="K149:K174" xr:uid="{00000000-0002-0000-0000-000006000000}">
      <formula1>$AF$14:$AF$15</formula1>
    </dataValidation>
    <dataValidation type="list" allowBlank="1" showInputMessage="1" showErrorMessage="1" sqref="O149:O174" xr:uid="{00000000-0002-0000-0000-000007000000}">
      <formula1>$AF$17:$AF$18</formula1>
    </dataValidation>
  </dataValidations>
  <pageMargins left="0.33" right="0.41" top="0.55000000000000004" bottom="0.56000000000000005" header="0.23" footer="0.5"/>
  <pageSetup scale="79" fitToHeight="0" orientation="landscape" r:id="rId1"/>
  <headerFooter alignWithMargins="0">
    <oddHeader>&amp;L&amp;G&amp;CBond Worksheet for Small Volume Manufacturers of Small SI Engines&amp;ROffice of Transportation and Air Quality 
June 2019</oddHeader>
    <oddFooter>&amp;L&amp;F&amp;R&amp;P of &amp;N</oddFooter>
  </headerFooter>
  <rowBreaks count="3" manualBreakCount="3">
    <brk id="45" min="1" max="16" man="1"/>
    <brk id="85" min="1" max="16" man="1"/>
    <brk id="131" min="1" max="1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H253"/>
  <sheetViews>
    <sheetView view="pageLayout" zoomScaleNormal="100" workbookViewId="0">
      <selection activeCell="B2" sqref="B2"/>
    </sheetView>
  </sheetViews>
  <sheetFormatPr defaultRowHeight="12.75" x14ac:dyDescent="0.2"/>
  <cols>
    <col min="2" max="2" width="30.5703125" bestFit="1" customWidth="1"/>
  </cols>
  <sheetData>
    <row r="2" spans="2:8" ht="14.25" x14ac:dyDescent="0.2">
      <c r="B2" s="8" t="s">
        <v>251</v>
      </c>
    </row>
    <row r="3" spans="2:8" ht="15" x14ac:dyDescent="0.25">
      <c r="B3" s="5" t="s">
        <v>0</v>
      </c>
      <c r="G3" s="9" t="s">
        <v>300</v>
      </c>
      <c r="H3" s="5"/>
    </row>
    <row r="4" spans="2:8" ht="15" x14ac:dyDescent="0.25">
      <c r="B4" s="5" t="s">
        <v>1</v>
      </c>
      <c r="G4" s="5" t="s">
        <v>252</v>
      </c>
      <c r="H4" s="5"/>
    </row>
    <row r="5" spans="2:8" ht="15" x14ac:dyDescent="0.25">
      <c r="B5" s="5" t="s">
        <v>2</v>
      </c>
      <c r="G5" s="5" t="s">
        <v>253</v>
      </c>
      <c r="H5" s="5"/>
    </row>
    <row r="6" spans="2:8" ht="15" x14ac:dyDescent="0.25">
      <c r="B6" s="5" t="s">
        <v>3</v>
      </c>
      <c r="G6" s="5" t="s">
        <v>254</v>
      </c>
      <c r="H6" s="5"/>
    </row>
    <row r="7" spans="2:8" ht="15" x14ac:dyDescent="0.25">
      <c r="B7" s="5" t="s">
        <v>4</v>
      </c>
      <c r="G7" s="5" t="s">
        <v>255</v>
      </c>
      <c r="H7" s="5"/>
    </row>
    <row r="8" spans="2:8" ht="15" x14ac:dyDescent="0.25">
      <c r="B8" s="5" t="s">
        <v>5</v>
      </c>
      <c r="G8" s="5" t="s">
        <v>256</v>
      </c>
      <c r="H8" s="5"/>
    </row>
    <row r="9" spans="2:8" ht="15" x14ac:dyDescent="0.25">
      <c r="B9" s="5" t="s">
        <v>6</v>
      </c>
      <c r="G9" s="5" t="s">
        <v>257</v>
      </c>
      <c r="H9" s="5"/>
    </row>
    <row r="10" spans="2:8" ht="15" x14ac:dyDescent="0.25">
      <c r="B10" s="5" t="s">
        <v>7</v>
      </c>
      <c r="G10" s="5" t="s">
        <v>258</v>
      </c>
      <c r="H10" s="5"/>
    </row>
    <row r="11" spans="2:8" ht="15" x14ac:dyDescent="0.25">
      <c r="B11" s="5" t="s">
        <v>8</v>
      </c>
      <c r="G11" s="5" t="s">
        <v>259</v>
      </c>
      <c r="H11" s="5"/>
    </row>
    <row r="12" spans="2:8" ht="15" x14ac:dyDescent="0.25">
      <c r="B12" s="5" t="s">
        <v>9</v>
      </c>
      <c r="G12" s="5" t="s">
        <v>260</v>
      </c>
      <c r="H12" s="5"/>
    </row>
    <row r="13" spans="2:8" ht="15" x14ac:dyDescent="0.25">
      <c r="B13" s="5" t="s">
        <v>10</v>
      </c>
      <c r="G13" s="5" t="s">
        <v>261</v>
      </c>
      <c r="H13" s="5"/>
    </row>
    <row r="14" spans="2:8" ht="15" x14ac:dyDescent="0.25">
      <c r="B14" s="5" t="s">
        <v>11</v>
      </c>
      <c r="G14" s="5" t="s">
        <v>262</v>
      </c>
      <c r="H14" s="5"/>
    </row>
    <row r="15" spans="2:8" ht="15" x14ac:dyDescent="0.25">
      <c r="B15" s="5" t="s">
        <v>12</v>
      </c>
    </row>
    <row r="16" spans="2:8" ht="15" x14ac:dyDescent="0.25">
      <c r="B16" s="5" t="s">
        <v>13</v>
      </c>
    </row>
    <row r="17" spans="2:2" ht="15" x14ac:dyDescent="0.25">
      <c r="B17" s="5" t="s">
        <v>14</v>
      </c>
    </row>
    <row r="18" spans="2:2" ht="15" x14ac:dyDescent="0.25">
      <c r="B18" s="5" t="s">
        <v>15</v>
      </c>
    </row>
    <row r="19" spans="2:2" ht="15" x14ac:dyDescent="0.25">
      <c r="B19" s="5" t="s">
        <v>16</v>
      </c>
    </row>
    <row r="20" spans="2:2" ht="15" x14ac:dyDescent="0.25">
      <c r="B20" s="5" t="s">
        <v>17</v>
      </c>
    </row>
    <row r="21" spans="2:2" ht="15" x14ac:dyDescent="0.25">
      <c r="B21" s="5" t="s">
        <v>18</v>
      </c>
    </row>
    <row r="22" spans="2:2" ht="15" x14ac:dyDescent="0.25">
      <c r="B22" s="5" t="s">
        <v>19</v>
      </c>
    </row>
    <row r="23" spans="2:2" ht="15" x14ac:dyDescent="0.25">
      <c r="B23" s="5" t="s">
        <v>20</v>
      </c>
    </row>
    <row r="24" spans="2:2" ht="15" x14ac:dyDescent="0.25">
      <c r="B24" s="5" t="s">
        <v>21</v>
      </c>
    </row>
    <row r="25" spans="2:2" ht="15" x14ac:dyDescent="0.25">
      <c r="B25" s="5" t="s">
        <v>22</v>
      </c>
    </row>
    <row r="26" spans="2:2" ht="15" x14ac:dyDescent="0.25">
      <c r="B26" s="5" t="s">
        <v>23</v>
      </c>
    </row>
    <row r="27" spans="2:2" ht="15" x14ac:dyDescent="0.25">
      <c r="B27" s="5" t="s">
        <v>24</v>
      </c>
    </row>
    <row r="28" spans="2:2" ht="15" x14ac:dyDescent="0.25">
      <c r="B28" s="5" t="s">
        <v>25</v>
      </c>
    </row>
    <row r="29" spans="2:2" ht="15" x14ac:dyDescent="0.25">
      <c r="B29" s="5" t="s">
        <v>26</v>
      </c>
    </row>
    <row r="30" spans="2:2" ht="15" x14ac:dyDescent="0.25">
      <c r="B30" s="5" t="s">
        <v>27</v>
      </c>
    </row>
    <row r="31" spans="2:2" ht="15" x14ac:dyDescent="0.25">
      <c r="B31" s="5" t="s">
        <v>28</v>
      </c>
    </row>
    <row r="32" spans="2:2" ht="15" x14ac:dyDescent="0.25">
      <c r="B32" s="5" t="s">
        <v>29</v>
      </c>
    </row>
    <row r="33" spans="2:2" ht="15" x14ac:dyDescent="0.25">
      <c r="B33" s="5" t="s">
        <v>30</v>
      </c>
    </row>
    <row r="34" spans="2:2" ht="15" x14ac:dyDescent="0.25">
      <c r="B34" s="5" t="s">
        <v>31</v>
      </c>
    </row>
    <row r="35" spans="2:2" ht="15" x14ac:dyDescent="0.25">
      <c r="B35" s="5" t="s">
        <v>32</v>
      </c>
    </row>
    <row r="36" spans="2:2" ht="15" x14ac:dyDescent="0.25">
      <c r="B36" s="5" t="s">
        <v>33</v>
      </c>
    </row>
    <row r="37" spans="2:2" ht="15" x14ac:dyDescent="0.25">
      <c r="B37" s="5" t="s">
        <v>34</v>
      </c>
    </row>
    <row r="38" spans="2:2" ht="15" x14ac:dyDescent="0.25">
      <c r="B38" s="5" t="s">
        <v>35</v>
      </c>
    </row>
    <row r="39" spans="2:2" ht="15" x14ac:dyDescent="0.25">
      <c r="B39" s="5" t="s">
        <v>36</v>
      </c>
    </row>
    <row r="40" spans="2:2" ht="15" x14ac:dyDescent="0.25">
      <c r="B40" s="5" t="s">
        <v>37</v>
      </c>
    </row>
    <row r="41" spans="2:2" ht="15" x14ac:dyDescent="0.25">
      <c r="B41" s="5" t="s">
        <v>38</v>
      </c>
    </row>
    <row r="42" spans="2:2" ht="15" x14ac:dyDescent="0.25">
      <c r="B42" s="5" t="s">
        <v>39</v>
      </c>
    </row>
    <row r="43" spans="2:2" ht="15" x14ac:dyDescent="0.25">
      <c r="B43" s="5" t="s">
        <v>40</v>
      </c>
    </row>
    <row r="44" spans="2:2" ht="15" x14ac:dyDescent="0.25">
      <c r="B44" s="5" t="s">
        <v>41</v>
      </c>
    </row>
    <row r="45" spans="2:2" ht="15" x14ac:dyDescent="0.25">
      <c r="B45" s="5" t="s">
        <v>42</v>
      </c>
    </row>
    <row r="46" spans="2:2" ht="15" x14ac:dyDescent="0.25">
      <c r="B46" s="5" t="s">
        <v>43</v>
      </c>
    </row>
    <row r="47" spans="2:2" ht="15" x14ac:dyDescent="0.25">
      <c r="B47" s="5" t="s">
        <v>44</v>
      </c>
    </row>
    <row r="48" spans="2:2" ht="15" x14ac:dyDescent="0.25">
      <c r="B48" s="5" t="s">
        <v>45</v>
      </c>
    </row>
    <row r="49" spans="2:2" ht="15" x14ac:dyDescent="0.25">
      <c r="B49" s="5" t="s">
        <v>46</v>
      </c>
    </row>
    <row r="50" spans="2:2" ht="15" x14ac:dyDescent="0.25">
      <c r="B50" s="5" t="s">
        <v>47</v>
      </c>
    </row>
    <row r="51" spans="2:2" ht="15" x14ac:dyDescent="0.25">
      <c r="B51" s="5" t="s">
        <v>48</v>
      </c>
    </row>
    <row r="52" spans="2:2" ht="15" x14ac:dyDescent="0.25">
      <c r="B52" s="5" t="s">
        <v>49</v>
      </c>
    </row>
    <row r="53" spans="2:2" ht="15" x14ac:dyDescent="0.25">
      <c r="B53" s="5" t="s">
        <v>50</v>
      </c>
    </row>
    <row r="54" spans="2:2" ht="15" x14ac:dyDescent="0.25">
      <c r="B54" s="5" t="s">
        <v>51</v>
      </c>
    </row>
    <row r="55" spans="2:2" ht="15" x14ac:dyDescent="0.25">
      <c r="B55" s="5" t="s">
        <v>52</v>
      </c>
    </row>
    <row r="56" spans="2:2" ht="15" x14ac:dyDescent="0.25">
      <c r="B56" s="5" t="s">
        <v>53</v>
      </c>
    </row>
    <row r="57" spans="2:2" ht="15" x14ac:dyDescent="0.25">
      <c r="B57" s="5" t="s">
        <v>54</v>
      </c>
    </row>
    <row r="58" spans="2:2" ht="15" x14ac:dyDescent="0.25">
      <c r="B58" s="5" t="s">
        <v>55</v>
      </c>
    </row>
    <row r="59" spans="2:2" ht="15" x14ac:dyDescent="0.25">
      <c r="B59" s="5" t="s">
        <v>56</v>
      </c>
    </row>
    <row r="60" spans="2:2" ht="15" x14ac:dyDescent="0.25">
      <c r="B60" s="5" t="s">
        <v>57</v>
      </c>
    </row>
    <row r="61" spans="2:2" ht="15" x14ac:dyDescent="0.25">
      <c r="B61" s="5" t="s">
        <v>58</v>
      </c>
    </row>
    <row r="62" spans="2:2" ht="15" x14ac:dyDescent="0.25">
      <c r="B62" s="5" t="s">
        <v>59</v>
      </c>
    </row>
    <row r="63" spans="2:2" ht="15" x14ac:dyDescent="0.25">
      <c r="B63" s="5" t="s">
        <v>60</v>
      </c>
    </row>
    <row r="64" spans="2:2" ht="15" x14ac:dyDescent="0.25">
      <c r="B64" s="5" t="s">
        <v>61</v>
      </c>
    </row>
    <row r="65" spans="2:2" ht="15" x14ac:dyDescent="0.25">
      <c r="B65" s="5" t="s">
        <v>62</v>
      </c>
    </row>
    <row r="66" spans="2:2" ht="15" x14ac:dyDescent="0.25">
      <c r="B66" s="5" t="s">
        <v>63</v>
      </c>
    </row>
    <row r="67" spans="2:2" ht="15" x14ac:dyDescent="0.25">
      <c r="B67" s="5" t="s">
        <v>64</v>
      </c>
    </row>
    <row r="68" spans="2:2" ht="15" x14ac:dyDescent="0.25">
      <c r="B68" s="5" t="s">
        <v>65</v>
      </c>
    </row>
    <row r="69" spans="2:2" ht="15" x14ac:dyDescent="0.25">
      <c r="B69" s="5" t="s">
        <v>66</v>
      </c>
    </row>
    <row r="70" spans="2:2" ht="15" x14ac:dyDescent="0.25">
      <c r="B70" s="5" t="s">
        <v>67</v>
      </c>
    </row>
    <row r="71" spans="2:2" ht="15" x14ac:dyDescent="0.25">
      <c r="B71" s="5" t="s">
        <v>68</v>
      </c>
    </row>
    <row r="72" spans="2:2" ht="15" x14ac:dyDescent="0.25">
      <c r="B72" s="5" t="s">
        <v>69</v>
      </c>
    </row>
    <row r="73" spans="2:2" ht="15" x14ac:dyDescent="0.25">
      <c r="B73" s="5" t="s">
        <v>70</v>
      </c>
    </row>
    <row r="74" spans="2:2" ht="15" x14ac:dyDescent="0.25">
      <c r="B74" s="5" t="s">
        <v>71</v>
      </c>
    </row>
    <row r="75" spans="2:2" ht="15" x14ac:dyDescent="0.25">
      <c r="B75" s="5" t="s">
        <v>72</v>
      </c>
    </row>
    <row r="76" spans="2:2" ht="15" x14ac:dyDescent="0.25">
      <c r="B76" s="5" t="s">
        <v>73</v>
      </c>
    </row>
    <row r="77" spans="2:2" ht="15" x14ac:dyDescent="0.25">
      <c r="B77" s="5" t="s">
        <v>74</v>
      </c>
    </row>
    <row r="78" spans="2:2" ht="15" x14ac:dyDescent="0.25">
      <c r="B78" s="5" t="s">
        <v>75</v>
      </c>
    </row>
    <row r="79" spans="2:2" ht="15" x14ac:dyDescent="0.25">
      <c r="B79" s="5" t="s">
        <v>76</v>
      </c>
    </row>
    <row r="80" spans="2:2" ht="15" x14ac:dyDescent="0.25">
      <c r="B80" s="5" t="s">
        <v>77</v>
      </c>
    </row>
    <row r="81" spans="2:2" ht="15" x14ac:dyDescent="0.25">
      <c r="B81" s="5" t="s">
        <v>78</v>
      </c>
    </row>
    <row r="82" spans="2:2" ht="15" x14ac:dyDescent="0.25">
      <c r="B82" s="5" t="s">
        <v>79</v>
      </c>
    </row>
    <row r="83" spans="2:2" ht="15" x14ac:dyDescent="0.25">
      <c r="B83" s="5" t="s">
        <v>80</v>
      </c>
    </row>
    <row r="84" spans="2:2" ht="15" x14ac:dyDescent="0.25">
      <c r="B84" s="5" t="s">
        <v>81</v>
      </c>
    </row>
    <row r="85" spans="2:2" ht="15" x14ac:dyDescent="0.25">
      <c r="B85" s="5" t="s">
        <v>82</v>
      </c>
    </row>
    <row r="86" spans="2:2" ht="15" x14ac:dyDescent="0.25">
      <c r="B86" s="5" t="s">
        <v>83</v>
      </c>
    </row>
    <row r="87" spans="2:2" ht="15" x14ac:dyDescent="0.25">
      <c r="B87" s="5" t="s">
        <v>84</v>
      </c>
    </row>
    <row r="88" spans="2:2" ht="15" x14ac:dyDescent="0.25">
      <c r="B88" s="5" t="s">
        <v>85</v>
      </c>
    </row>
    <row r="89" spans="2:2" ht="15" x14ac:dyDescent="0.25">
      <c r="B89" s="5" t="s">
        <v>86</v>
      </c>
    </row>
    <row r="90" spans="2:2" ht="15" x14ac:dyDescent="0.25">
      <c r="B90" s="5" t="s">
        <v>87</v>
      </c>
    </row>
    <row r="91" spans="2:2" ht="15" x14ac:dyDescent="0.25">
      <c r="B91" s="5" t="s">
        <v>88</v>
      </c>
    </row>
    <row r="92" spans="2:2" ht="15" x14ac:dyDescent="0.25">
      <c r="B92" s="5" t="s">
        <v>89</v>
      </c>
    </row>
    <row r="93" spans="2:2" ht="15" x14ac:dyDescent="0.25">
      <c r="B93" s="5" t="s">
        <v>90</v>
      </c>
    </row>
    <row r="94" spans="2:2" ht="15" x14ac:dyDescent="0.25">
      <c r="B94" s="5" t="s">
        <v>91</v>
      </c>
    </row>
    <row r="95" spans="2:2" ht="15" x14ac:dyDescent="0.25">
      <c r="B95" s="5" t="s">
        <v>92</v>
      </c>
    </row>
    <row r="96" spans="2:2" ht="15" x14ac:dyDescent="0.25">
      <c r="B96" s="5" t="s">
        <v>93</v>
      </c>
    </row>
    <row r="97" spans="2:2" ht="15" x14ac:dyDescent="0.25">
      <c r="B97" s="5" t="s">
        <v>94</v>
      </c>
    </row>
    <row r="98" spans="2:2" ht="15" x14ac:dyDescent="0.25">
      <c r="B98" s="5" t="s">
        <v>95</v>
      </c>
    </row>
    <row r="99" spans="2:2" ht="15" x14ac:dyDescent="0.25">
      <c r="B99" s="5" t="s">
        <v>96</v>
      </c>
    </row>
    <row r="100" spans="2:2" ht="15" x14ac:dyDescent="0.25">
      <c r="B100" s="5" t="s">
        <v>97</v>
      </c>
    </row>
    <row r="101" spans="2:2" ht="15" x14ac:dyDescent="0.25">
      <c r="B101" s="5" t="s">
        <v>98</v>
      </c>
    </row>
    <row r="102" spans="2:2" ht="15" x14ac:dyDescent="0.25">
      <c r="B102" s="5" t="s">
        <v>99</v>
      </c>
    </row>
    <row r="103" spans="2:2" ht="15" x14ac:dyDescent="0.25">
      <c r="B103" s="5" t="s">
        <v>100</v>
      </c>
    </row>
    <row r="104" spans="2:2" ht="15" x14ac:dyDescent="0.25">
      <c r="B104" s="5" t="s">
        <v>101</v>
      </c>
    </row>
    <row r="105" spans="2:2" ht="15" x14ac:dyDescent="0.25">
      <c r="B105" s="5" t="s">
        <v>102</v>
      </c>
    </row>
    <row r="106" spans="2:2" ht="15" x14ac:dyDescent="0.25">
      <c r="B106" s="5" t="s">
        <v>103</v>
      </c>
    </row>
    <row r="107" spans="2:2" ht="15" x14ac:dyDescent="0.25">
      <c r="B107" s="5" t="s">
        <v>104</v>
      </c>
    </row>
    <row r="108" spans="2:2" ht="15" x14ac:dyDescent="0.25">
      <c r="B108" s="5" t="s">
        <v>105</v>
      </c>
    </row>
    <row r="109" spans="2:2" ht="15" x14ac:dyDescent="0.25">
      <c r="B109" s="5" t="s">
        <v>106</v>
      </c>
    </row>
    <row r="110" spans="2:2" ht="15" x14ac:dyDescent="0.25">
      <c r="B110" s="5" t="s">
        <v>107</v>
      </c>
    </row>
    <row r="111" spans="2:2" ht="15" x14ac:dyDescent="0.25">
      <c r="B111" s="5" t="s">
        <v>108</v>
      </c>
    </row>
    <row r="112" spans="2:2" ht="15" x14ac:dyDescent="0.25">
      <c r="B112" s="5" t="s">
        <v>109</v>
      </c>
    </row>
    <row r="113" spans="2:2" ht="15" x14ac:dyDescent="0.25">
      <c r="B113" s="5" t="s">
        <v>110</v>
      </c>
    </row>
    <row r="114" spans="2:2" ht="15" x14ac:dyDescent="0.25">
      <c r="B114" s="5" t="s">
        <v>111</v>
      </c>
    </row>
    <row r="115" spans="2:2" ht="15" x14ac:dyDescent="0.25">
      <c r="B115" s="5" t="s">
        <v>112</v>
      </c>
    </row>
    <row r="116" spans="2:2" ht="15" x14ac:dyDescent="0.25">
      <c r="B116" s="5" t="s">
        <v>113</v>
      </c>
    </row>
    <row r="117" spans="2:2" ht="15" x14ac:dyDescent="0.25">
      <c r="B117" s="5" t="s">
        <v>114</v>
      </c>
    </row>
    <row r="118" spans="2:2" ht="15" x14ac:dyDescent="0.25">
      <c r="B118" s="5" t="s">
        <v>115</v>
      </c>
    </row>
    <row r="119" spans="2:2" ht="15" x14ac:dyDescent="0.25">
      <c r="B119" s="5" t="s">
        <v>116</v>
      </c>
    </row>
    <row r="120" spans="2:2" ht="15" x14ac:dyDescent="0.25">
      <c r="B120" s="5" t="s">
        <v>117</v>
      </c>
    </row>
    <row r="121" spans="2:2" ht="15" x14ac:dyDescent="0.25">
      <c r="B121" s="5" t="s">
        <v>118</v>
      </c>
    </row>
    <row r="122" spans="2:2" ht="15" x14ac:dyDescent="0.25">
      <c r="B122" s="5" t="s">
        <v>119</v>
      </c>
    </row>
    <row r="123" spans="2:2" ht="15" x14ac:dyDescent="0.25">
      <c r="B123" s="5" t="s">
        <v>120</v>
      </c>
    </row>
    <row r="124" spans="2:2" ht="15" x14ac:dyDescent="0.25">
      <c r="B124" s="5" t="s">
        <v>121</v>
      </c>
    </row>
    <row r="125" spans="2:2" ht="15" x14ac:dyDescent="0.25">
      <c r="B125" s="5" t="s">
        <v>122</v>
      </c>
    </row>
    <row r="126" spans="2:2" ht="15" x14ac:dyDescent="0.25">
      <c r="B126" s="5" t="s">
        <v>123</v>
      </c>
    </row>
    <row r="127" spans="2:2" ht="15" x14ac:dyDescent="0.25">
      <c r="B127" s="5" t="s">
        <v>124</v>
      </c>
    </row>
    <row r="128" spans="2:2" ht="15" x14ac:dyDescent="0.25">
      <c r="B128" s="5" t="s">
        <v>125</v>
      </c>
    </row>
    <row r="129" spans="2:2" ht="15" x14ac:dyDescent="0.25">
      <c r="B129" s="5" t="s">
        <v>126</v>
      </c>
    </row>
    <row r="130" spans="2:2" ht="15" x14ac:dyDescent="0.25">
      <c r="B130" s="5" t="s">
        <v>127</v>
      </c>
    </row>
    <row r="131" spans="2:2" ht="15" x14ac:dyDescent="0.25">
      <c r="B131" s="5" t="s">
        <v>128</v>
      </c>
    </row>
    <row r="132" spans="2:2" ht="15" x14ac:dyDescent="0.25">
      <c r="B132" s="5" t="s">
        <v>129</v>
      </c>
    </row>
    <row r="133" spans="2:2" ht="15" x14ac:dyDescent="0.25">
      <c r="B133" s="5" t="s">
        <v>130</v>
      </c>
    </row>
    <row r="134" spans="2:2" ht="15" x14ac:dyDescent="0.25">
      <c r="B134" s="5" t="s">
        <v>131</v>
      </c>
    </row>
    <row r="135" spans="2:2" ht="15" x14ac:dyDescent="0.25">
      <c r="B135" s="5" t="s">
        <v>132</v>
      </c>
    </row>
    <row r="136" spans="2:2" ht="15" x14ac:dyDescent="0.25">
      <c r="B136" s="5" t="s">
        <v>133</v>
      </c>
    </row>
    <row r="137" spans="2:2" ht="15" x14ac:dyDescent="0.25">
      <c r="B137" s="5" t="s">
        <v>134</v>
      </c>
    </row>
    <row r="138" spans="2:2" ht="15" x14ac:dyDescent="0.25">
      <c r="B138" s="5" t="s">
        <v>135</v>
      </c>
    </row>
    <row r="139" spans="2:2" ht="15" x14ac:dyDescent="0.25">
      <c r="B139" s="5" t="s">
        <v>136</v>
      </c>
    </row>
    <row r="140" spans="2:2" ht="15" x14ac:dyDescent="0.25">
      <c r="B140" s="5" t="s">
        <v>137</v>
      </c>
    </row>
    <row r="141" spans="2:2" ht="15" x14ac:dyDescent="0.25">
      <c r="B141" s="5" t="s">
        <v>138</v>
      </c>
    </row>
    <row r="142" spans="2:2" ht="15" x14ac:dyDescent="0.25">
      <c r="B142" s="5" t="s">
        <v>139</v>
      </c>
    </row>
    <row r="143" spans="2:2" ht="15" x14ac:dyDescent="0.25">
      <c r="B143" s="5" t="s">
        <v>140</v>
      </c>
    </row>
    <row r="144" spans="2:2" ht="15" x14ac:dyDescent="0.25">
      <c r="B144" s="5" t="s">
        <v>141</v>
      </c>
    </row>
    <row r="145" spans="2:3" ht="15" x14ac:dyDescent="0.25">
      <c r="B145" s="5" t="s">
        <v>142</v>
      </c>
    </row>
    <row r="146" spans="2:3" ht="15" x14ac:dyDescent="0.25">
      <c r="B146" s="5" t="s">
        <v>143</v>
      </c>
    </row>
    <row r="147" spans="2:3" ht="15" x14ac:dyDescent="0.25">
      <c r="B147" s="5" t="s">
        <v>144</v>
      </c>
    </row>
    <row r="148" spans="2:3" ht="15" x14ac:dyDescent="0.25">
      <c r="B148" s="5" t="s">
        <v>145</v>
      </c>
    </row>
    <row r="149" spans="2:3" ht="15" x14ac:dyDescent="0.25">
      <c r="B149" s="5" t="s">
        <v>146</v>
      </c>
    </row>
    <row r="150" spans="2:3" ht="15" x14ac:dyDescent="0.25">
      <c r="B150" s="5" t="s">
        <v>147</v>
      </c>
    </row>
    <row r="151" spans="2:3" ht="15" x14ac:dyDescent="0.25">
      <c r="B151" s="6" t="s">
        <v>148</v>
      </c>
      <c r="C151" s="7"/>
    </row>
    <row r="152" spans="2:3" ht="15" x14ac:dyDescent="0.25">
      <c r="B152" s="5" t="s">
        <v>149</v>
      </c>
    </row>
    <row r="153" spans="2:3" ht="15" x14ac:dyDescent="0.25">
      <c r="B153" s="5" t="s">
        <v>150</v>
      </c>
    </row>
    <row r="154" spans="2:3" ht="15" x14ac:dyDescent="0.25">
      <c r="B154" s="5" t="s">
        <v>151</v>
      </c>
    </row>
    <row r="155" spans="2:3" ht="15" x14ac:dyDescent="0.25">
      <c r="B155" s="5" t="s">
        <v>152</v>
      </c>
    </row>
    <row r="156" spans="2:3" ht="15" x14ac:dyDescent="0.25">
      <c r="B156" s="5" t="s">
        <v>153</v>
      </c>
    </row>
    <row r="157" spans="2:3" ht="15" x14ac:dyDescent="0.25">
      <c r="B157" s="5" t="s">
        <v>154</v>
      </c>
    </row>
    <row r="158" spans="2:3" ht="15" x14ac:dyDescent="0.25">
      <c r="B158" s="5" t="s">
        <v>155</v>
      </c>
    </row>
    <row r="159" spans="2:3" ht="15" x14ac:dyDescent="0.25">
      <c r="B159" s="5" t="s">
        <v>156</v>
      </c>
    </row>
    <row r="160" spans="2:3" ht="15" x14ac:dyDescent="0.25">
      <c r="B160" s="5" t="s">
        <v>157</v>
      </c>
    </row>
    <row r="161" spans="2:2" ht="15" x14ac:dyDescent="0.25">
      <c r="B161" s="5" t="s">
        <v>158</v>
      </c>
    </row>
    <row r="162" spans="2:2" ht="15" x14ac:dyDescent="0.25">
      <c r="B162" s="5" t="s">
        <v>159</v>
      </c>
    </row>
    <row r="163" spans="2:2" ht="15" x14ac:dyDescent="0.25">
      <c r="B163" s="5" t="s">
        <v>160</v>
      </c>
    </row>
    <row r="164" spans="2:2" ht="15" x14ac:dyDescent="0.25">
      <c r="B164" s="5" t="s">
        <v>161</v>
      </c>
    </row>
    <row r="165" spans="2:2" ht="15" x14ac:dyDescent="0.25">
      <c r="B165" s="5" t="s">
        <v>162</v>
      </c>
    </row>
    <row r="166" spans="2:2" ht="15" x14ac:dyDescent="0.25">
      <c r="B166" s="5" t="s">
        <v>163</v>
      </c>
    </row>
    <row r="167" spans="2:2" ht="15" x14ac:dyDescent="0.25">
      <c r="B167" s="5" t="s">
        <v>164</v>
      </c>
    </row>
    <row r="168" spans="2:2" ht="15" x14ac:dyDescent="0.25">
      <c r="B168" s="5" t="s">
        <v>165</v>
      </c>
    </row>
    <row r="169" spans="2:2" ht="15" x14ac:dyDescent="0.25">
      <c r="B169" s="5" t="s">
        <v>166</v>
      </c>
    </row>
    <row r="170" spans="2:2" ht="15" x14ac:dyDescent="0.25">
      <c r="B170" s="5" t="s">
        <v>167</v>
      </c>
    </row>
    <row r="171" spans="2:2" ht="15" x14ac:dyDescent="0.25">
      <c r="B171" s="5" t="s">
        <v>168</v>
      </c>
    </row>
    <row r="172" spans="2:2" ht="15" x14ac:dyDescent="0.25">
      <c r="B172" s="5" t="s">
        <v>169</v>
      </c>
    </row>
    <row r="173" spans="2:2" ht="15" x14ac:dyDescent="0.25">
      <c r="B173" s="5" t="s">
        <v>170</v>
      </c>
    </row>
    <row r="174" spans="2:2" ht="15" x14ac:dyDescent="0.25">
      <c r="B174" s="5" t="s">
        <v>171</v>
      </c>
    </row>
    <row r="175" spans="2:2" ht="15" x14ac:dyDescent="0.25">
      <c r="B175" s="5" t="s">
        <v>172</v>
      </c>
    </row>
    <row r="176" spans="2:2" ht="15" x14ac:dyDescent="0.25">
      <c r="B176" s="5" t="s">
        <v>173</v>
      </c>
    </row>
    <row r="177" spans="2:2" ht="15" x14ac:dyDescent="0.25">
      <c r="B177" s="5" t="s">
        <v>174</v>
      </c>
    </row>
    <row r="178" spans="2:2" ht="15" x14ac:dyDescent="0.25">
      <c r="B178" s="5" t="s">
        <v>175</v>
      </c>
    </row>
    <row r="179" spans="2:2" ht="15" x14ac:dyDescent="0.25">
      <c r="B179" s="5" t="s">
        <v>176</v>
      </c>
    </row>
    <row r="180" spans="2:2" ht="15" x14ac:dyDescent="0.25">
      <c r="B180" s="5" t="s">
        <v>177</v>
      </c>
    </row>
    <row r="181" spans="2:2" ht="15" x14ac:dyDescent="0.25">
      <c r="B181" s="5" t="s">
        <v>178</v>
      </c>
    </row>
    <row r="182" spans="2:2" ht="15" x14ac:dyDescent="0.25">
      <c r="B182" s="5" t="s">
        <v>179</v>
      </c>
    </row>
    <row r="183" spans="2:2" ht="15" x14ac:dyDescent="0.25">
      <c r="B183" s="5" t="s">
        <v>180</v>
      </c>
    </row>
    <row r="184" spans="2:2" ht="15" x14ac:dyDescent="0.25">
      <c r="B184" s="5" t="s">
        <v>181</v>
      </c>
    </row>
    <row r="185" spans="2:2" ht="15" x14ac:dyDescent="0.25">
      <c r="B185" s="5" t="s">
        <v>182</v>
      </c>
    </row>
    <row r="186" spans="2:2" ht="15" x14ac:dyDescent="0.25">
      <c r="B186" s="5" t="s">
        <v>183</v>
      </c>
    </row>
    <row r="187" spans="2:2" ht="15" x14ac:dyDescent="0.25">
      <c r="B187" s="5" t="s">
        <v>184</v>
      </c>
    </row>
    <row r="188" spans="2:2" ht="15" x14ac:dyDescent="0.25">
      <c r="B188" s="5" t="s">
        <v>185</v>
      </c>
    </row>
    <row r="189" spans="2:2" ht="15" x14ac:dyDescent="0.25">
      <c r="B189" s="5" t="s">
        <v>186</v>
      </c>
    </row>
    <row r="190" spans="2:2" ht="15" x14ac:dyDescent="0.25">
      <c r="B190" s="5" t="s">
        <v>187</v>
      </c>
    </row>
    <row r="191" spans="2:2" ht="15" x14ac:dyDescent="0.25">
      <c r="B191" s="5" t="s">
        <v>188</v>
      </c>
    </row>
    <row r="192" spans="2:2" ht="15" x14ac:dyDescent="0.25">
      <c r="B192" s="5" t="s">
        <v>189</v>
      </c>
    </row>
    <row r="193" spans="2:2" ht="15" x14ac:dyDescent="0.25">
      <c r="B193" s="5" t="s">
        <v>190</v>
      </c>
    </row>
    <row r="194" spans="2:2" ht="15" x14ac:dyDescent="0.25">
      <c r="B194" s="5" t="s">
        <v>191</v>
      </c>
    </row>
    <row r="195" spans="2:2" ht="15" x14ac:dyDescent="0.25">
      <c r="B195" s="5" t="s">
        <v>192</v>
      </c>
    </row>
    <row r="196" spans="2:2" ht="15" x14ac:dyDescent="0.25">
      <c r="B196" s="5" t="s">
        <v>193</v>
      </c>
    </row>
    <row r="197" spans="2:2" ht="15" x14ac:dyDescent="0.25">
      <c r="B197" s="5" t="s">
        <v>194</v>
      </c>
    </row>
    <row r="198" spans="2:2" ht="15" x14ac:dyDescent="0.25">
      <c r="B198" s="5" t="s">
        <v>195</v>
      </c>
    </row>
    <row r="199" spans="2:2" ht="15" x14ac:dyDescent="0.25">
      <c r="B199" s="5" t="s">
        <v>196</v>
      </c>
    </row>
    <row r="200" spans="2:2" ht="15" x14ac:dyDescent="0.25">
      <c r="B200" s="5" t="s">
        <v>197</v>
      </c>
    </row>
    <row r="201" spans="2:2" ht="15" x14ac:dyDescent="0.25">
      <c r="B201" s="5" t="s">
        <v>198</v>
      </c>
    </row>
    <row r="202" spans="2:2" ht="15" x14ac:dyDescent="0.25">
      <c r="B202" s="5" t="s">
        <v>199</v>
      </c>
    </row>
    <row r="203" spans="2:2" ht="15" x14ac:dyDescent="0.25">
      <c r="B203" s="5" t="s">
        <v>200</v>
      </c>
    </row>
    <row r="204" spans="2:2" ht="15" x14ac:dyDescent="0.25">
      <c r="B204" s="5" t="s">
        <v>201</v>
      </c>
    </row>
    <row r="205" spans="2:2" ht="15" x14ac:dyDescent="0.25">
      <c r="B205" s="5" t="s">
        <v>202</v>
      </c>
    </row>
    <row r="206" spans="2:2" ht="15" x14ac:dyDescent="0.25">
      <c r="B206" s="5" t="s">
        <v>203</v>
      </c>
    </row>
    <row r="207" spans="2:2" ht="15" x14ac:dyDescent="0.25">
      <c r="B207" s="5" t="s">
        <v>204</v>
      </c>
    </row>
    <row r="208" spans="2:2" ht="15" x14ac:dyDescent="0.25">
      <c r="B208" s="5" t="s">
        <v>205</v>
      </c>
    </row>
    <row r="209" spans="2:2" ht="15" x14ac:dyDescent="0.25">
      <c r="B209" s="5" t="s">
        <v>206</v>
      </c>
    </row>
    <row r="210" spans="2:2" ht="15" x14ac:dyDescent="0.25">
      <c r="B210" s="5" t="s">
        <v>207</v>
      </c>
    </row>
    <row r="211" spans="2:2" ht="15" x14ac:dyDescent="0.25">
      <c r="B211" s="5" t="s">
        <v>208</v>
      </c>
    </row>
    <row r="212" spans="2:2" ht="15" x14ac:dyDescent="0.25">
      <c r="B212" s="5" t="s">
        <v>209</v>
      </c>
    </row>
    <row r="213" spans="2:2" ht="15" x14ac:dyDescent="0.25">
      <c r="B213" s="5" t="s">
        <v>210</v>
      </c>
    </row>
    <row r="214" spans="2:2" ht="15" x14ac:dyDescent="0.25">
      <c r="B214" s="5" t="s">
        <v>211</v>
      </c>
    </row>
    <row r="215" spans="2:2" ht="15" x14ac:dyDescent="0.25">
      <c r="B215" s="5" t="s">
        <v>212</v>
      </c>
    </row>
    <row r="216" spans="2:2" ht="15" x14ac:dyDescent="0.25">
      <c r="B216" s="5" t="s">
        <v>213</v>
      </c>
    </row>
    <row r="217" spans="2:2" ht="15" x14ac:dyDescent="0.25">
      <c r="B217" s="5" t="s">
        <v>214</v>
      </c>
    </row>
    <row r="218" spans="2:2" ht="15" x14ac:dyDescent="0.25">
      <c r="B218" s="5" t="s">
        <v>215</v>
      </c>
    </row>
    <row r="219" spans="2:2" ht="15" x14ac:dyDescent="0.25">
      <c r="B219" s="5" t="s">
        <v>216</v>
      </c>
    </row>
    <row r="220" spans="2:2" ht="15" x14ac:dyDescent="0.25">
      <c r="B220" s="5" t="s">
        <v>217</v>
      </c>
    </row>
    <row r="221" spans="2:2" ht="15" x14ac:dyDescent="0.25">
      <c r="B221" s="5" t="s">
        <v>218</v>
      </c>
    </row>
    <row r="222" spans="2:2" ht="15" x14ac:dyDescent="0.25">
      <c r="B222" s="5" t="s">
        <v>219</v>
      </c>
    </row>
    <row r="223" spans="2:2" ht="15" x14ac:dyDescent="0.25">
      <c r="B223" s="5" t="s">
        <v>220</v>
      </c>
    </row>
    <row r="224" spans="2:2" ht="15" x14ac:dyDescent="0.25">
      <c r="B224" s="5" t="s">
        <v>221</v>
      </c>
    </row>
    <row r="225" spans="2:2" ht="15" x14ac:dyDescent="0.25">
      <c r="B225" s="5" t="s">
        <v>222</v>
      </c>
    </row>
    <row r="226" spans="2:2" ht="15" x14ac:dyDescent="0.25">
      <c r="B226" s="5" t="s">
        <v>223</v>
      </c>
    </row>
    <row r="227" spans="2:2" ht="15" x14ac:dyDescent="0.25">
      <c r="B227" s="5" t="s">
        <v>224</v>
      </c>
    </row>
    <row r="228" spans="2:2" ht="15" x14ac:dyDescent="0.25">
      <c r="B228" s="5" t="s">
        <v>225</v>
      </c>
    </row>
    <row r="229" spans="2:2" ht="15" x14ac:dyDescent="0.25">
      <c r="B229" s="5" t="s">
        <v>226</v>
      </c>
    </row>
    <row r="230" spans="2:2" ht="15" x14ac:dyDescent="0.25">
      <c r="B230" s="5" t="s">
        <v>227</v>
      </c>
    </row>
    <row r="231" spans="2:2" ht="15" x14ac:dyDescent="0.25">
      <c r="B231" s="5" t="s">
        <v>228</v>
      </c>
    </row>
    <row r="232" spans="2:2" ht="15" x14ac:dyDescent="0.25">
      <c r="B232" s="5" t="s">
        <v>229</v>
      </c>
    </row>
    <row r="233" spans="2:2" ht="15" x14ac:dyDescent="0.25">
      <c r="B233" s="5" t="s">
        <v>230</v>
      </c>
    </row>
    <row r="234" spans="2:2" ht="15" x14ac:dyDescent="0.25">
      <c r="B234" s="5" t="s">
        <v>231</v>
      </c>
    </row>
    <row r="235" spans="2:2" ht="15" x14ac:dyDescent="0.25">
      <c r="B235" s="5" t="s">
        <v>232</v>
      </c>
    </row>
    <row r="236" spans="2:2" ht="15" x14ac:dyDescent="0.25">
      <c r="B236" s="5" t="s">
        <v>233</v>
      </c>
    </row>
    <row r="237" spans="2:2" ht="15" x14ac:dyDescent="0.25">
      <c r="B237" s="5" t="s">
        <v>234</v>
      </c>
    </row>
    <row r="238" spans="2:2" ht="15" x14ac:dyDescent="0.25">
      <c r="B238" s="5" t="s">
        <v>235</v>
      </c>
    </row>
    <row r="239" spans="2:2" ht="15" x14ac:dyDescent="0.25">
      <c r="B239" s="5" t="s">
        <v>236</v>
      </c>
    </row>
    <row r="240" spans="2:2" ht="15" x14ac:dyDescent="0.25">
      <c r="B240" s="5" t="s">
        <v>237</v>
      </c>
    </row>
    <row r="241" spans="2:2" ht="15" x14ac:dyDescent="0.25">
      <c r="B241" s="5" t="s">
        <v>238</v>
      </c>
    </row>
    <row r="242" spans="2:2" ht="15" x14ac:dyDescent="0.25">
      <c r="B242" s="5" t="s">
        <v>239</v>
      </c>
    </row>
    <row r="243" spans="2:2" ht="15" x14ac:dyDescent="0.25">
      <c r="B243" s="5" t="s">
        <v>240</v>
      </c>
    </row>
    <row r="244" spans="2:2" ht="15" x14ac:dyDescent="0.25">
      <c r="B244" s="5" t="s">
        <v>241</v>
      </c>
    </row>
    <row r="245" spans="2:2" ht="15" x14ac:dyDescent="0.25">
      <c r="B245" s="5" t="s">
        <v>242</v>
      </c>
    </row>
    <row r="246" spans="2:2" ht="15" x14ac:dyDescent="0.25">
      <c r="B246" s="5" t="s">
        <v>243</v>
      </c>
    </row>
    <row r="247" spans="2:2" ht="15" x14ac:dyDescent="0.25">
      <c r="B247" s="5" t="s">
        <v>244</v>
      </c>
    </row>
    <row r="248" spans="2:2" ht="15" x14ac:dyDescent="0.25">
      <c r="B248" s="5" t="s">
        <v>245</v>
      </c>
    </row>
    <row r="249" spans="2:2" ht="15" x14ac:dyDescent="0.25">
      <c r="B249" s="5" t="s">
        <v>246</v>
      </c>
    </row>
    <row r="250" spans="2:2" ht="15" x14ac:dyDescent="0.25">
      <c r="B250" s="5" t="s">
        <v>247</v>
      </c>
    </row>
    <row r="251" spans="2:2" ht="15" x14ac:dyDescent="0.25">
      <c r="B251" s="5" t="s">
        <v>248</v>
      </c>
    </row>
    <row r="252" spans="2:2" ht="15" x14ac:dyDescent="0.25">
      <c r="B252" s="5" t="s">
        <v>249</v>
      </c>
    </row>
    <row r="253" spans="2:2" ht="15" x14ac:dyDescent="0.25">
      <c r="B253" s="5" t="s">
        <v>250</v>
      </c>
    </row>
  </sheetData>
  <sheetProtection formatCells="0" formatColumns="0" formatRows="0" insertColumns="0" insertRows="0" insertHyperlinks="0" deleteColumns="0" deleteRows="0" sort="0" autoFilter="0" pivotTables="0"/>
  <phoneticPr fontId="2" type="noConversion"/>
  <pageMargins left="0.27" right="0.16" top="1" bottom="1" header="0.5" footer="0.5"/>
  <pageSetup scale="85" fitToHeight="0" orientation="portrait" r:id="rId1"/>
  <headerFooter alignWithMargins="0">
    <oddHeader>&amp;L&amp;G&amp;CBond Worksheet for Small Volume 
Manufacturers of Small SI Engines&amp;ROffice of Transportation and Air Quality
June 2019</oddHeader>
    <oddFooter>&amp;L&amp;F&amp;R&amp;P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Bonding-Warranty worksheet</vt:lpstr>
      <vt:lpstr>Population and altitude</vt:lpstr>
      <vt:lpstr>'Bonding-Warranty worksheet'!Print_Area</vt:lpstr>
    </vt:vector>
  </TitlesOfParts>
  <Company>U.S. EPA; OAR; Office of Transportation and Air Quality; Compliance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Bond Worksheet for Small Volume Manufacturers of Small SI Engines - Template (June 2019)</dc:title>
  <dc:subject>This bond worksheet for small volume manufacturers of small spark ignition engines must be submitted at time of certification.</dc:subject>
  <dc:creator>U.S. EPA;OAR;Office of Transportation and Air Quality;Compliance and Innovative Strategies Division</dc:creator>
  <cp:keywords>bond;certification;small;nonroad;spark ignition;NRSI;volume; engine;family;equipment;worksheet;template;manufacturer;engine and vehicles compliance information system;EVCIS</cp:keywords>
  <dc:description>dc</dc:description>
  <cp:lastModifiedBy>Julian Maurice Davis</cp:lastModifiedBy>
  <cp:lastPrinted>2019-06-11T13:49:04Z</cp:lastPrinted>
  <dcterms:created xsi:type="dcterms:W3CDTF">2009-03-14T10:41:31Z</dcterms:created>
  <dcterms:modified xsi:type="dcterms:W3CDTF">2019-10-30T18:59:57Z</dcterms:modified>
  <cp:category>Bond worksheet-template for small volume manufacturers of small non-road spark ignition (NRSI) engines and equipment must be submitted for certification in the Engine and Vehicles Compliance Information System (EV-CIS).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852e47a58a6d46e480d592991c71464a</vt:lpwstr>
  </property>
</Properties>
</file>