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Documents\0584-0293 Food Distribution Programs 2019 Renewal\FInal ICR\"/>
    </mc:Choice>
  </mc:AlternateContent>
  <bookViews>
    <workbookView xWindow="0" yWindow="0" windowWidth="28770" windowHeight="11670" tabRatio="902"/>
  </bookViews>
  <sheets>
    <sheet name="State, Local, Tribal (SLT)" sheetId="1" r:id="rId1"/>
    <sheet name="Private for Profit (PFP)" sheetId="8" r:id="rId2"/>
    <sheet name="Private NOT for Profit (PNP)" sheetId="9" r:id="rId3"/>
    <sheet name="Individuals" sheetId="10" r:id="rId4"/>
    <sheet name="Annualized Costs to Respondent" sheetId="5" r:id="rId5"/>
    <sheet name="Burden Summary" sheetId="6" r:id="rId6"/>
  </sheets>
  <definedNames>
    <definedName name="_xlnm._FilterDatabase" localSheetId="1" hidden="1">'Private for Profit (PFP)'!$A$21:$Q$21</definedName>
    <definedName name="_xlnm._FilterDatabase" localSheetId="2" hidden="1">'Private NOT for Profit (PNP)'!$A$5:$Q$15</definedName>
    <definedName name="_xlnm._FilterDatabase" localSheetId="0" hidden="1">'State, Local, Tribal (SLT)'!$A$5:$P$70</definedName>
    <definedName name="_xlnm.Print_Area" localSheetId="3">Individuals!$A$1:$R$10</definedName>
    <definedName name="_xlnm.Print_Area" localSheetId="1">'Private for Profit (PFP)'!$A$1:$Q$32</definedName>
    <definedName name="_xlnm.Print_Area" localSheetId="2">'Private NOT for Profit (PNP)'!$A$1:$Q$34</definedName>
    <definedName name="_xlnm.Print_Area" localSheetId="0">'State, Local, Tribal (SLT)'!$A$1:$P$129</definedName>
    <definedName name="_xlnm.Print_Titles" localSheetId="1">'Private for Profit (PFP)'!$21:$21</definedName>
    <definedName name="_xlnm.Print_Titles" localSheetId="2">'Private NOT for Profit (PNP)'!$17:$17</definedName>
    <definedName name="_xlnm.Print_Titles" localSheetId="0">'State, Local, Tribal (SLT)'!$5:$5</definedName>
  </definedNames>
  <calcPr calcId="162913"/>
</workbook>
</file>

<file path=xl/calcChain.xml><?xml version="1.0" encoding="utf-8"?>
<calcChain xmlns="http://schemas.openxmlformats.org/spreadsheetml/2006/main">
  <c r="O10" i="9" l="1"/>
  <c r="O15" i="9" l="1"/>
  <c r="G132" i="1" l="1"/>
  <c r="I7" i="8" l="1"/>
  <c r="I14" i="9"/>
  <c r="I10" i="9"/>
  <c r="I8" i="9"/>
  <c r="G28" i="9" l="1"/>
  <c r="E33" i="9" s="1"/>
  <c r="E34" i="9" s="1"/>
  <c r="G15" i="9"/>
  <c r="E32" i="9" s="1"/>
  <c r="G26" i="8"/>
  <c r="E31" i="8" s="1"/>
  <c r="E32" i="8" s="1"/>
  <c r="G19" i="8"/>
  <c r="E30" i="8" s="1"/>
  <c r="K123" i="1" l="1"/>
  <c r="H10" i="10"/>
  <c r="H49" i="1" l="1"/>
  <c r="J49" i="1" s="1"/>
  <c r="N49" i="1" s="1"/>
  <c r="O96" i="1"/>
  <c r="L19" i="8" l="1"/>
  <c r="I17" i="8" l="1"/>
  <c r="K17" i="8" s="1"/>
  <c r="I16" i="8"/>
  <c r="K16" i="8" s="1"/>
  <c r="I15" i="8"/>
  <c r="K15" i="8" s="1"/>
  <c r="I18" i="8"/>
  <c r="O15" i="8" l="1"/>
  <c r="P15" i="8" s="1"/>
  <c r="O16" i="8"/>
  <c r="P16" i="8" s="1"/>
  <c r="O17" i="8"/>
  <c r="P17" i="8" s="1"/>
  <c r="K18" i="8"/>
  <c r="I13" i="8"/>
  <c r="K13" i="8" s="1"/>
  <c r="I12" i="8"/>
  <c r="K12" i="8" s="1"/>
  <c r="I11" i="8"/>
  <c r="K11" i="8" s="1"/>
  <c r="I9" i="8"/>
  <c r="K9" i="8" s="1"/>
  <c r="P9" i="8" s="1"/>
  <c r="P8" i="8"/>
  <c r="M18" i="8" l="1"/>
  <c r="P18" i="8" s="1"/>
  <c r="M11" i="8"/>
  <c r="P11" i="8" s="1"/>
  <c r="N13" i="8"/>
  <c r="P13" i="8" s="1"/>
  <c r="N12" i="8"/>
  <c r="P12" i="8" s="1"/>
  <c r="N79" i="1"/>
  <c r="N28" i="9"/>
  <c r="N26" i="8"/>
  <c r="L26" i="8"/>
  <c r="H7" i="10" l="1"/>
  <c r="J7" i="10" s="1"/>
  <c r="N7" i="10" s="1"/>
  <c r="O7" i="10" s="1"/>
  <c r="H6" i="10"/>
  <c r="J6" i="10" s="1"/>
  <c r="H100" i="1" l="1"/>
  <c r="H99" i="1"/>
  <c r="I23" i="9"/>
  <c r="K23" i="9" s="1"/>
  <c r="H96" i="1"/>
  <c r="H82" i="1"/>
  <c r="H51" i="1"/>
  <c r="H48" i="1"/>
  <c r="I11" i="9"/>
  <c r="K11" i="9" s="1"/>
  <c r="H39" i="1"/>
  <c r="J39" i="1" s="1"/>
  <c r="L39" i="1" s="1"/>
  <c r="O39" i="1" s="1"/>
  <c r="H38" i="1"/>
  <c r="H35" i="1"/>
  <c r="J35" i="1" s="1"/>
  <c r="L35" i="1" s="1"/>
  <c r="O35" i="1" s="1"/>
  <c r="H29" i="1"/>
  <c r="J29" i="1" s="1"/>
  <c r="L29" i="1" s="1"/>
  <c r="O29" i="1" s="1"/>
  <c r="H28" i="1"/>
  <c r="H24" i="1"/>
  <c r="J24" i="1" s="1"/>
  <c r="H23" i="1"/>
  <c r="H26" i="1"/>
  <c r="K10" i="10"/>
  <c r="F10" i="10"/>
  <c r="J28" i="1" l="1"/>
  <c r="N28" i="1" s="1"/>
  <c r="O28" i="1" s="1"/>
  <c r="J82" i="1"/>
  <c r="N82" i="1" s="1"/>
  <c r="O82" i="1" s="1"/>
  <c r="J96" i="1"/>
  <c r="J99" i="1"/>
  <c r="N99" i="1" s="1"/>
  <c r="O99" i="1" s="1"/>
  <c r="J100" i="1"/>
  <c r="N100" i="1" s="1"/>
  <c r="O100" i="1" s="1"/>
  <c r="J51" i="1"/>
  <c r="N51" i="1" s="1"/>
  <c r="O51" i="1" s="1"/>
  <c r="J48" i="1"/>
  <c r="N48" i="1" s="1"/>
  <c r="O48" i="1" s="1"/>
  <c r="J23" i="1"/>
  <c r="N23" i="1" s="1"/>
  <c r="O23" i="1" s="1"/>
  <c r="J38" i="1"/>
  <c r="N38" i="1" s="1"/>
  <c r="O38" i="1" s="1"/>
  <c r="O23" i="9"/>
  <c r="P23" i="9" s="1"/>
  <c r="M11" i="9"/>
  <c r="P11" i="9" s="1"/>
  <c r="L24" i="1"/>
  <c r="O24" i="1" s="1"/>
  <c r="N6" i="10" l="1"/>
  <c r="M104" i="1"/>
  <c r="O6" i="10" l="1"/>
  <c r="O79" i="1"/>
  <c r="N33" i="9" l="1"/>
  <c r="L15" i="9" l="1"/>
  <c r="M10" i="10" l="1"/>
  <c r="N31" i="8"/>
  <c r="O104" i="1"/>
  <c r="O14" i="1"/>
  <c r="O22" i="1"/>
  <c r="O8" i="1"/>
  <c r="O7" i="1"/>
  <c r="O6" i="1"/>
  <c r="I26" i="9" l="1"/>
  <c r="K26" i="9" s="1"/>
  <c r="L26" i="9" s="1"/>
  <c r="M21" i="9"/>
  <c r="L32" i="9"/>
  <c r="L31" i="8"/>
  <c r="L30" i="8"/>
  <c r="P21" i="9" l="1"/>
  <c r="M28" i="9"/>
  <c r="L32" i="8"/>
  <c r="O26" i="9"/>
  <c r="P26" i="9" s="1"/>
  <c r="L18" i="1"/>
  <c r="O18" i="1" s="1"/>
  <c r="B8" i="6" l="1"/>
  <c r="B9" i="5" s="1"/>
  <c r="H68" i="1" l="1"/>
  <c r="J68" i="1" s="1"/>
  <c r="M68" i="1" s="1"/>
  <c r="O68" i="1" s="1"/>
  <c r="H111" i="1"/>
  <c r="J111" i="1" s="1"/>
  <c r="I25" i="9"/>
  <c r="K25" i="9" s="1"/>
  <c r="L25" i="9" s="1"/>
  <c r="H110" i="1"/>
  <c r="J110" i="1" s="1"/>
  <c r="H109" i="1"/>
  <c r="H108" i="1"/>
  <c r="H107" i="1"/>
  <c r="H106" i="1"/>
  <c r="H105" i="1"/>
  <c r="H65" i="1"/>
  <c r="J65" i="1" s="1"/>
  <c r="H64" i="1"/>
  <c r="H63" i="1"/>
  <c r="H62" i="1"/>
  <c r="H61" i="1"/>
  <c r="H60" i="1"/>
  <c r="K14" i="9"/>
  <c r="H101" i="1"/>
  <c r="H45" i="1"/>
  <c r="V72" i="1" s="1"/>
  <c r="I19" i="9"/>
  <c r="K19" i="9" s="1"/>
  <c r="O19" i="9" s="1"/>
  <c r="I6" i="9"/>
  <c r="I18" i="9"/>
  <c r="H76" i="1"/>
  <c r="O14" i="9" l="1"/>
  <c r="P14" i="9" s="1"/>
  <c r="J108" i="1"/>
  <c r="N108" i="1" s="1"/>
  <c r="O108" i="1" s="1"/>
  <c r="J106" i="1"/>
  <c r="N106" i="1" s="1"/>
  <c r="O106" i="1" s="1"/>
  <c r="J107" i="1"/>
  <c r="J101" i="1"/>
  <c r="N101" i="1" s="1"/>
  <c r="O101" i="1" s="1"/>
  <c r="J105" i="1"/>
  <c r="N105" i="1" s="1"/>
  <c r="O105" i="1" s="1"/>
  <c r="J109" i="1"/>
  <c r="N109" i="1" s="1"/>
  <c r="O109" i="1" s="1"/>
  <c r="J61" i="1"/>
  <c r="O61" i="1" s="1"/>
  <c r="J63" i="1"/>
  <c r="O63" i="1" s="1"/>
  <c r="J60" i="1"/>
  <c r="J64" i="1"/>
  <c r="O64" i="1" s="1"/>
  <c r="J62" i="1"/>
  <c r="O62" i="1" s="1"/>
  <c r="J45" i="1"/>
  <c r="N45" i="1" s="1"/>
  <c r="O45" i="1" s="1"/>
  <c r="M110" i="1"/>
  <c r="O110" i="1" s="1"/>
  <c r="M111" i="1"/>
  <c r="O111" i="1" s="1"/>
  <c r="N107" i="1"/>
  <c r="O107" i="1" s="1"/>
  <c r="M65" i="1"/>
  <c r="O65" i="1" s="1"/>
  <c r="P19" i="9"/>
  <c r="O25" i="9"/>
  <c r="P25" i="9" s="1"/>
  <c r="K6" i="9"/>
  <c r="K18" i="9"/>
  <c r="O60" i="1" l="1"/>
  <c r="N6" i="9"/>
  <c r="P18" i="9"/>
  <c r="H9" i="10"/>
  <c r="J9" i="10" s="1"/>
  <c r="N9" i="10" s="1"/>
  <c r="H8" i="10"/>
  <c r="B16" i="6"/>
  <c r="I27" i="9"/>
  <c r="K27" i="9" s="1"/>
  <c r="I24" i="9"/>
  <c r="I22" i="9"/>
  <c r="K22" i="9" s="1"/>
  <c r="I20" i="9"/>
  <c r="B7" i="6"/>
  <c r="I13" i="9"/>
  <c r="K13" i="9" s="1"/>
  <c r="N13" i="9" s="1"/>
  <c r="P13" i="9" s="1"/>
  <c r="I12" i="9"/>
  <c r="K12" i="9" s="1"/>
  <c r="O12" i="9" s="1"/>
  <c r="P12" i="9" s="1"/>
  <c r="P10" i="9"/>
  <c r="P15" i="9" s="1"/>
  <c r="I9" i="9"/>
  <c r="K9" i="9" s="1"/>
  <c r="N9" i="9" s="1"/>
  <c r="P9" i="9" s="1"/>
  <c r="K8" i="9"/>
  <c r="I7" i="9"/>
  <c r="I6" i="8"/>
  <c r="I8" i="8"/>
  <c r="K8" i="8" s="1"/>
  <c r="I10" i="8"/>
  <c r="K10" i="8" s="1"/>
  <c r="N10" i="8" s="1"/>
  <c r="P10" i="8" s="1"/>
  <c r="I14" i="8"/>
  <c r="K14" i="8" s="1"/>
  <c r="O14" i="8" s="1"/>
  <c r="B15" i="6"/>
  <c r="I25" i="8"/>
  <c r="K25" i="8" s="1"/>
  <c r="O25" i="8" s="1"/>
  <c r="P25" i="8" s="1"/>
  <c r="I24" i="8"/>
  <c r="K24" i="8" s="1"/>
  <c r="I23" i="8"/>
  <c r="K23" i="8" s="1"/>
  <c r="I22" i="8"/>
  <c r="B6" i="6"/>
  <c r="B7" i="5" s="1"/>
  <c r="H46" i="1"/>
  <c r="H47" i="1"/>
  <c r="J47" i="1" s="1"/>
  <c r="M47" i="1" s="1"/>
  <c r="O47" i="1" s="1"/>
  <c r="H50" i="1"/>
  <c r="H114" i="1"/>
  <c r="H115" i="1"/>
  <c r="H116" i="1"/>
  <c r="H117" i="1"/>
  <c r="H118" i="1"/>
  <c r="H119" i="1"/>
  <c r="H113" i="1"/>
  <c r="H103" i="1"/>
  <c r="J103" i="1" s="1"/>
  <c r="H98" i="1"/>
  <c r="J98" i="1" s="1"/>
  <c r="H92" i="1"/>
  <c r="J92" i="1" s="1"/>
  <c r="H93" i="1"/>
  <c r="H94" i="1"/>
  <c r="H95" i="1"/>
  <c r="J95" i="1" s="1"/>
  <c r="M95" i="1" s="1"/>
  <c r="H97" i="1"/>
  <c r="J97" i="1" s="1"/>
  <c r="H83" i="1"/>
  <c r="J83" i="1" s="1"/>
  <c r="M83" i="1" s="1"/>
  <c r="H84" i="1"/>
  <c r="H85" i="1"/>
  <c r="J85" i="1" s="1"/>
  <c r="M85" i="1" s="1"/>
  <c r="O85" i="1" s="1"/>
  <c r="H86" i="1"/>
  <c r="J86" i="1" s="1"/>
  <c r="H87" i="1"/>
  <c r="H88" i="1"/>
  <c r="H89" i="1"/>
  <c r="H81" i="1"/>
  <c r="J81" i="1" s="1"/>
  <c r="L81" i="1" s="1"/>
  <c r="O81" i="1" s="1"/>
  <c r="H66" i="1"/>
  <c r="H57" i="1"/>
  <c r="J57" i="1" s="1"/>
  <c r="M57" i="1" s="1"/>
  <c r="O57" i="1" s="1"/>
  <c r="H56" i="1"/>
  <c r="J56" i="1" s="1"/>
  <c r="M56" i="1" s="1"/>
  <c r="O56" i="1" s="1"/>
  <c r="H55" i="1"/>
  <c r="J55" i="1" s="1"/>
  <c r="M55" i="1" s="1"/>
  <c r="O55" i="1" s="1"/>
  <c r="H54" i="1"/>
  <c r="H53" i="1"/>
  <c r="H44" i="1"/>
  <c r="H42" i="1"/>
  <c r="J42" i="1" s="1"/>
  <c r="M42" i="1" s="1"/>
  <c r="H41" i="1"/>
  <c r="H40" i="1"/>
  <c r="H36" i="1"/>
  <c r="J36" i="1" s="1"/>
  <c r="L36" i="1" s="1"/>
  <c r="O36" i="1" s="1"/>
  <c r="H34" i="1"/>
  <c r="H33" i="1"/>
  <c r="J26" i="1"/>
  <c r="V45" i="1" s="1"/>
  <c r="H30" i="1"/>
  <c r="J30" i="1" s="1"/>
  <c r="M30" i="1" s="1"/>
  <c r="H31" i="1"/>
  <c r="H32" i="1"/>
  <c r="J32" i="1" s="1"/>
  <c r="M32" i="1" s="1"/>
  <c r="O32" i="1" s="1"/>
  <c r="H25" i="1"/>
  <c r="J25" i="1" s="1"/>
  <c r="H21" i="1"/>
  <c r="H20" i="1"/>
  <c r="H19" i="1"/>
  <c r="K22" i="8" l="1"/>
  <c r="K26" i="8" s="1"/>
  <c r="I26" i="8"/>
  <c r="H26" i="8" s="1"/>
  <c r="B18" i="6"/>
  <c r="I15" i="9"/>
  <c r="H15" i="9" s="1"/>
  <c r="I19" i="8"/>
  <c r="H19" i="8" s="1"/>
  <c r="L27" i="9"/>
  <c r="L28" i="9" s="1"/>
  <c r="L33" i="9" s="1"/>
  <c r="L34" i="9" s="1"/>
  <c r="M70" i="1"/>
  <c r="K6" i="8"/>
  <c r="K7" i="8"/>
  <c r="J89" i="1"/>
  <c r="N89" i="1" s="1"/>
  <c r="O89" i="1" s="1"/>
  <c r="J88" i="1"/>
  <c r="N88" i="1" s="1"/>
  <c r="O88" i="1" s="1"/>
  <c r="J94" i="1"/>
  <c r="N94" i="1" s="1"/>
  <c r="O94" i="1" s="1"/>
  <c r="K128" i="1"/>
  <c r="J87" i="1"/>
  <c r="N87" i="1" s="1"/>
  <c r="O87" i="1" s="1"/>
  <c r="J93" i="1"/>
  <c r="N93" i="1" s="1"/>
  <c r="O93" i="1" s="1"/>
  <c r="J84" i="1"/>
  <c r="N84" i="1" s="1"/>
  <c r="O84" i="1" s="1"/>
  <c r="J33" i="1"/>
  <c r="N33" i="1" s="1"/>
  <c r="O33" i="1" s="1"/>
  <c r="J41" i="1"/>
  <c r="N41" i="1" s="1"/>
  <c r="O41" i="1" s="1"/>
  <c r="J21" i="1"/>
  <c r="N21" i="1" s="1"/>
  <c r="O21" i="1" s="1"/>
  <c r="O49" i="1"/>
  <c r="J40" i="1"/>
  <c r="N40" i="1" s="1"/>
  <c r="O40" i="1" s="1"/>
  <c r="J46" i="1"/>
  <c r="N46" i="1" s="1"/>
  <c r="O46" i="1" s="1"/>
  <c r="J31" i="1"/>
  <c r="N31" i="1" s="1"/>
  <c r="O31" i="1" s="1"/>
  <c r="J34" i="1"/>
  <c r="N34" i="1" s="1"/>
  <c r="O34" i="1" s="1"/>
  <c r="J50" i="1"/>
  <c r="J44" i="1"/>
  <c r="N44" i="1" s="1"/>
  <c r="O44" i="1" s="1"/>
  <c r="J53" i="1"/>
  <c r="N53" i="1" s="1"/>
  <c r="O53" i="1" s="1"/>
  <c r="J19" i="1"/>
  <c r="N19" i="1" s="1"/>
  <c r="O19" i="1" s="1"/>
  <c r="J20" i="1"/>
  <c r="N20" i="1" s="1"/>
  <c r="O20" i="1" s="1"/>
  <c r="J54" i="1"/>
  <c r="N54" i="1" s="1"/>
  <c r="O54" i="1" s="1"/>
  <c r="J66" i="1"/>
  <c r="J113" i="1"/>
  <c r="N113" i="1" s="1"/>
  <c r="O113" i="1" s="1"/>
  <c r="J116" i="1"/>
  <c r="N116" i="1" s="1"/>
  <c r="O116" i="1" s="1"/>
  <c r="J115" i="1"/>
  <c r="N115" i="1" s="1"/>
  <c r="O115" i="1" s="1"/>
  <c r="J117" i="1"/>
  <c r="N117" i="1" s="1"/>
  <c r="O117" i="1" s="1"/>
  <c r="K20" i="9"/>
  <c r="K24" i="9"/>
  <c r="P24" i="9" s="1"/>
  <c r="B8" i="5"/>
  <c r="N15" i="9"/>
  <c r="N32" i="9" s="1"/>
  <c r="O30" i="1"/>
  <c r="P6" i="9"/>
  <c r="P8" i="9"/>
  <c r="M15" i="9"/>
  <c r="O9" i="10"/>
  <c r="N10" i="10"/>
  <c r="J8" i="10"/>
  <c r="J10" i="10" s="1"/>
  <c r="F8" i="6" s="1"/>
  <c r="D9" i="5" s="1"/>
  <c r="F9" i="5" s="1"/>
  <c r="M97" i="1"/>
  <c r="O97" i="1" s="1"/>
  <c r="M92" i="1"/>
  <c r="O92" i="1" s="1"/>
  <c r="M103" i="1"/>
  <c r="O103" i="1" s="1"/>
  <c r="M98" i="1"/>
  <c r="O98" i="1" s="1"/>
  <c r="O42" i="1"/>
  <c r="L25" i="1"/>
  <c r="O25" i="1" s="1"/>
  <c r="L86" i="1"/>
  <c r="O86" i="1" s="1"/>
  <c r="O95" i="1"/>
  <c r="N26" i="1"/>
  <c r="O26" i="1" s="1"/>
  <c r="M23" i="8"/>
  <c r="M26" i="8" s="1"/>
  <c r="O24" i="8"/>
  <c r="P24" i="8" s="1"/>
  <c r="M9" i="1"/>
  <c r="O22" i="8"/>
  <c r="O22" i="9"/>
  <c r="I28" i="9"/>
  <c r="H28" i="9" s="1"/>
  <c r="K7" i="9"/>
  <c r="K15" i="9" s="1"/>
  <c r="J15" i="9" s="1"/>
  <c r="B14" i="6"/>
  <c r="H122" i="1"/>
  <c r="H121" i="1"/>
  <c r="H120" i="1"/>
  <c r="H78" i="1"/>
  <c r="H77" i="1"/>
  <c r="J76" i="1"/>
  <c r="H75" i="1"/>
  <c r="H74" i="1"/>
  <c r="H73" i="1"/>
  <c r="H67" i="1"/>
  <c r="H69" i="1"/>
  <c r="H17" i="1"/>
  <c r="H16" i="1"/>
  <c r="H15" i="1"/>
  <c r="H14" i="1"/>
  <c r="H13" i="1"/>
  <c r="H12" i="1"/>
  <c r="H11" i="1"/>
  <c r="H10" i="1"/>
  <c r="J26" i="8" l="1"/>
  <c r="K19" i="8"/>
  <c r="J19" i="8" s="1"/>
  <c r="H70" i="1"/>
  <c r="G70" i="1" s="1"/>
  <c r="G127" i="1" s="1"/>
  <c r="C5" i="6" s="1"/>
  <c r="H33" i="9"/>
  <c r="O20" i="9"/>
  <c r="P20" i="9" s="1"/>
  <c r="K28" i="9"/>
  <c r="J28" i="9" s="1"/>
  <c r="O66" i="1"/>
  <c r="H123" i="1"/>
  <c r="G123" i="1" s="1"/>
  <c r="K50" i="1"/>
  <c r="M123" i="1"/>
  <c r="M128" i="1" s="1"/>
  <c r="D36" i="6" s="1"/>
  <c r="M6" i="8"/>
  <c r="M19" i="8" s="1"/>
  <c r="M30" i="8" s="1"/>
  <c r="O26" i="8"/>
  <c r="O31" i="8" s="1"/>
  <c r="O19" i="8"/>
  <c r="O30" i="8" s="1"/>
  <c r="P14" i="8"/>
  <c r="O27" i="9"/>
  <c r="P27" i="9" s="1"/>
  <c r="J17" i="1"/>
  <c r="J14" i="1"/>
  <c r="J69" i="1"/>
  <c r="J12" i="1"/>
  <c r="N12" i="1" s="1"/>
  <c r="J16" i="1"/>
  <c r="N16" i="1" s="1"/>
  <c r="O16" i="1" s="1"/>
  <c r="J13" i="1"/>
  <c r="L13" i="1" s="1"/>
  <c r="O13" i="1" s="1"/>
  <c r="J11" i="1"/>
  <c r="L11" i="1" s="1"/>
  <c r="J15" i="1"/>
  <c r="N15" i="1" s="1"/>
  <c r="O15" i="1" s="1"/>
  <c r="J67" i="1"/>
  <c r="O67" i="1" s="1"/>
  <c r="J75" i="1"/>
  <c r="N75" i="1" s="1"/>
  <c r="J77" i="1"/>
  <c r="N77" i="1" s="1"/>
  <c r="O77" i="1" s="1"/>
  <c r="J122" i="1"/>
  <c r="N122" i="1" s="1"/>
  <c r="O122" i="1" s="1"/>
  <c r="J120" i="1"/>
  <c r="N120" i="1" s="1"/>
  <c r="O120" i="1" s="1"/>
  <c r="J74" i="1"/>
  <c r="L74" i="1" s="1"/>
  <c r="O74" i="1" s="1"/>
  <c r="J78" i="1"/>
  <c r="N78" i="1" s="1"/>
  <c r="O78" i="1" s="1"/>
  <c r="B5" i="6"/>
  <c r="B6" i="5" s="1"/>
  <c r="O7" i="9"/>
  <c r="O32" i="9" s="1"/>
  <c r="L8" i="10"/>
  <c r="L10" i="10" s="1"/>
  <c r="N34" i="9"/>
  <c r="J121" i="1"/>
  <c r="N121" i="1" s="1"/>
  <c r="O121" i="1" s="1"/>
  <c r="N76" i="1"/>
  <c r="O76" i="1" s="1"/>
  <c r="P23" i="8"/>
  <c r="M31" i="8"/>
  <c r="P22" i="8"/>
  <c r="M127" i="1"/>
  <c r="O9" i="1"/>
  <c r="O83" i="1"/>
  <c r="P22" i="9"/>
  <c r="M32" i="9"/>
  <c r="I31" i="8"/>
  <c r="D15" i="6" s="1"/>
  <c r="H31" i="8"/>
  <c r="K31" i="8"/>
  <c r="F15" i="6" s="1"/>
  <c r="J31" i="8"/>
  <c r="E15" i="6" s="1"/>
  <c r="D8" i="6"/>
  <c r="C9" i="5" s="1"/>
  <c r="G10" i="10"/>
  <c r="C8" i="6" s="1"/>
  <c r="I10" i="10"/>
  <c r="E8" i="6" s="1"/>
  <c r="I32" i="9"/>
  <c r="H32" i="9"/>
  <c r="I33" i="9"/>
  <c r="D16" i="6" s="1"/>
  <c r="B24" i="6"/>
  <c r="J10" i="1"/>
  <c r="J73" i="1"/>
  <c r="K30" i="8" l="1"/>
  <c r="N17" i="1"/>
  <c r="O17" i="1" s="1"/>
  <c r="V17" i="1"/>
  <c r="V27" i="1" s="1"/>
  <c r="O69" i="1"/>
  <c r="F6" i="6"/>
  <c r="C7" i="6"/>
  <c r="D7" i="6"/>
  <c r="J70" i="1"/>
  <c r="I70" i="1" s="1"/>
  <c r="K70" i="1"/>
  <c r="K127" i="1" s="1"/>
  <c r="K129" i="1" s="1"/>
  <c r="O8" i="10"/>
  <c r="N50" i="1"/>
  <c r="O50" i="1" s="1"/>
  <c r="C15" i="6"/>
  <c r="O28" i="9"/>
  <c r="O33" i="9" s="1"/>
  <c r="P6" i="8"/>
  <c r="O75" i="1"/>
  <c r="N19" i="8"/>
  <c r="N30" i="8" s="1"/>
  <c r="P7" i="8"/>
  <c r="C16" i="6"/>
  <c r="P7" i="9"/>
  <c r="P32" i="9" s="1"/>
  <c r="P28" i="9"/>
  <c r="P33" i="9" s="1"/>
  <c r="O32" i="8"/>
  <c r="P26" i="8"/>
  <c r="P31" i="8" s="1"/>
  <c r="M32" i="8"/>
  <c r="O10" i="10"/>
  <c r="M129" i="1"/>
  <c r="O11" i="1"/>
  <c r="O12" i="1"/>
  <c r="L73" i="1"/>
  <c r="L123" i="1" s="1"/>
  <c r="D7" i="5"/>
  <c r="F7" i="5" s="1"/>
  <c r="J33" i="9"/>
  <c r="E16" i="6" s="1"/>
  <c r="C8" i="5"/>
  <c r="L10" i="1"/>
  <c r="L70" i="1" s="1"/>
  <c r="K32" i="8"/>
  <c r="K33" i="9"/>
  <c r="F16" i="6" s="1"/>
  <c r="I34" i="9"/>
  <c r="H127" i="1"/>
  <c r="D5" i="6" s="1"/>
  <c r="B9" i="6"/>
  <c r="B10" i="5"/>
  <c r="J127" i="1" l="1"/>
  <c r="F5" i="6" s="1"/>
  <c r="N32" i="8"/>
  <c r="N70" i="1"/>
  <c r="N127" i="1" s="1"/>
  <c r="E35" i="6" s="1"/>
  <c r="D37" i="6"/>
  <c r="P19" i="8"/>
  <c r="P30" i="8" s="1"/>
  <c r="P32" i="8" s="1"/>
  <c r="H34" i="9"/>
  <c r="O73" i="1"/>
  <c r="B23" i="6"/>
  <c r="B25" i="6" s="1"/>
  <c r="P34" i="9"/>
  <c r="M33" i="9"/>
  <c r="O34" i="9"/>
  <c r="L127" i="1"/>
  <c r="C35" i="6" s="1"/>
  <c r="O10" i="1"/>
  <c r="O70" i="1" s="1"/>
  <c r="I127" i="1"/>
  <c r="E5" i="6" s="1"/>
  <c r="M34" i="9" l="1"/>
  <c r="O127" i="1"/>
  <c r="J114" i="1"/>
  <c r="J123" i="1" s="1"/>
  <c r="I123" i="1" s="1"/>
  <c r="J118" i="1"/>
  <c r="N118" i="1" s="1"/>
  <c r="O118" i="1" s="1"/>
  <c r="J119" i="1"/>
  <c r="N119" i="1" s="1"/>
  <c r="O119" i="1" s="1"/>
  <c r="I128" i="1" l="1"/>
  <c r="E14" i="6" s="1"/>
  <c r="N114" i="1"/>
  <c r="F35" i="6"/>
  <c r="L128" i="1"/>
  <c r="H128" i="1"/>
  <c r="D14" i="6" s="1"/>
  <c r="G128" i="1"/>
  <c r="N123" i="1" l="1"/>
  <c r="N128" i="1" s="1"/>
  <c r="O114" i="1"/>
  <c r="C36" i="6"/>
  <c r="L129" i="1"/>
  <c r="H129" i="1"/>
  <c r="G129" i="1" s="1"/>
  <c r="C14" i="6"/>
  <c r="J128" i="1"/>
  <c r="F14" i="6" s="1"/>
  <c r="E36" i="6" l="1"/>
  <c r="E37" i="6" s="1"/>
  <c r="N129" i="1"/>
  <c r="O123" i="1"/>
  <c r="O128" i="1" s="1"/>
  <c r="O129" i="1" s="1"/>
  <c r="C37" i="6"/>
  <c r="C6" i="5"/>
  <c r="D18" i="6"/>
  <c r="F18" i="6"/>
  <c r="D6" i="5"/>
  <c r="F6" i="5" s="1"/>
  <c r="J129" i="1"/>
  <c r="I129" i="1" s="1"/>
  <c r="F36" i="6" l="1"/>
  <c r="F37" i="6" s="1"/>
  <c r="F24" i="6"/>
  <c r="E18" i="6"/>
  <c r="C18" i="6"/>
  <c r="D24" i="6"/>
  <c r="K32" i="9"/>
  <c r="J32" i="9"/>
  <c r="E7" i="6" l="1"/>
  <c r="E24" i="6"/>
  <c r="C24" i="6"/>
  <c r="K34" i="9"/>
  <c r="F7" i="6"/>
  <c r="J34" i="9" l="1"/>
  <c r="D8" i="5"/>
  <c r="F23" i="6" l="1"/>
  <c r="F25" i="6" s="1"/>
  <c r="C30" i="6" s="1"/>
  <c r="C31" i="6" s="1"/>
  <c r="F8" i="5"/>
  <c r="F10" i="5" s="1"/>
  <c r="D10" i="5"/>
  <c r="F11" i="5" l="1"/>
  <c r="F12" i="5" s="1"/>
  <c r="H30" i="8"/>
  <c r="J30" i="8"/>
  <c r="I30" i="8"/>
  <c r="I32" i="8" l="1"/>
  <c r="E6" i="6"/>
  <c r="C6" i="6"/>
  <c r="D6" i="6"/>
  <c r="C7" i="5" s="1"/>
  <c r="C10" i="5" s="1"/>
  <c r="H32" i="8"/>
  <c r="J32" i="8"/>
  <c r="D9" i="6" l="1"/>
  <c r="D23" i="6" s="1"/>
  <c r="D25" i="6" s="1"/>
  <c r="C25" i="6" s="1"/>
  <c r="E9" i="6"/>
  <c r="E23" i="6" s="1"/>
  <c r="C9" i="6" l="1"/>
  <c r="E25" i="6"/>
  <c r="B30" i="6"/>
  <c r="B31" i="6" s="1"/>
  <c r="C23" i="6"/>
</calcChain>
</file>

<file path=xl/sharedStrings.xml><?xml version="1.0" encoding="utf-8"?>
<sst xmlns="http://schemas.openxmlformats.org/spreadsheetml/2006/main" count="776" uniqueCount="337">
  <si>
    <t>Title</t>
  </si>
  <si>
    <t xml:space="preserve">Form No. </t>
  </si>
  <si>
    <t>Est. No. of Respondents</t>
  </si>
  <si>
    <t>No. of Responses per Respondent</t>
  </si>
  <si>
    <t>Est. Total Hours per Response</t>
  </si>
  <si>
    <t>247.6(d)</t>
  </si>
  <si>
    <t>247.7(a)</t>
  </si>
  <si>
    <t>247.19(a)</t>
  </si>
  <si>
    <t>247.23(b)</t>
  </si>
  <si>
    <t>247.29(a) &amp; (b)(2)(ii)</t>
  </si>
  <si>
    <t>247.29(a)&amp; (b)(3)</t>
  </si>
  <si>
    <t>247.31(c)</t>
  </si>
  <si>
    <t>253.8(f) &amp; 254.3(a)</t>
  </si>
  <si>
    <t>253.5(i) &amp; 254.3(a)</t>
  </si>
  <si>
    <t>TOTAL REPORTING</t>
  </si>
  <si>
    <t>Est. No. of Records per Recordkeeper</t>
  </si>
  <si>
    <t>Est. No. of Recordkeepers</t>
  </si>
  <si>
    <t>Est. Total Hours per Record</t>
  </si>
  <si>
    <t>247.28(b)</t>
  </si>
  <si>
    <t>247.29(a)</t>
  </si>
  <si>
    <t>247.30(d)(3)</t>
  </si>
  <si>
    <t>253.5(j) &amp; 254.3(a)</t>
  </si>
  <si>
    <t>253.7(h) &amp; 254.3(a)</t>
  </si>
  <si>
    <t>253.11(b) &amp; 254.3(a)</t>
  </si>
  <si>
    <t>TOTAL RECORDKEEPING</t>
  </si>
  <si>
    <t xml:space="preserve">Est. Total Burden </t>
  </si>
  <si>
    <t>Difference</t>
  </si>
  <si>
    <t>Cash in Lieu of Donated Foods for Nonresidential Child and Adult Care Institutions</t>
  </si>
  <si>
    <t>Cash in Lieu of Donated Foods for Commodity Schools</t>
  </si>
  <si>
    <t>Federal/State Agreements</t>
  </si>
  <si>
    <t>State/Local Agreements</t>
  </si>
  <si>
    <t>State Plan</t>
  </si>
  <si>
    <t>State Plan Amendments</t>
  </si>
  <si>
    <t>Agreement to Prevent Dual Participation</t>
  </si>
  <si>
    <t>State Provision of Administrative Funds</t>
  </si>
  <si>
    <t>Closeout Procedures</t>
  </si>
  <si>
    <t>Receipt, Disposal, and Inventory of Donated Foods</t>
  </si>
  <si>
    <t>Civil Rights Participation Data</t>
  </si>
  <si>
    <t>Audit Responses</t>
  </si>
  <si>
    <t>Management Reviews</t>
  </si>
  <si>
    <t>Destination Data for Delivery of Donated Foods</t>
  </si>
  <si>
    <t>Plans of Operation</t>
  </si>
  <si>
    <t>Commodity Inventories</t>
  </si>
  <si>
    <t>Damaged, or Out of Condition Commodities</t>
  </si>
  <si>
    <t>Monitoring and Review of Program Operations</t>
  </si>
  <si>
    <t>Record of Use of Funds</t>
  </si>
  <si>
    <t>Records of Receipt, Disposal &amp; Inventory of Donated Foods</t>
  </si>
  <si>
    <t>Records of Fair Hearing Proceedings</t>
  </si>
  <si>
    <t>Records of Participant Claims</t>
  </si>
  <si>
    <t>Disposal of Out of Condition Commodities</t>
  </si>
  <si>
    <t>Reporting Changes</t>
  </si>
  <si>
    <t>Household Applications</t>
  </si>
  <si>
    <t>Investigations and Complaints</t>
  </si>
  <si>
    <t>Fair Hearings</t>
  </si>
  <si>
    <t>Management of Administrative Funds</t>
  </si>
  <si>
    <t>Reporting</t>
  </si>
  <si>
    <t>Recordkeeping</t>
  </si>
  <si>
    <t>TOTAL</t>
  </si>
  <si>
    <t>FNS-44</t>
  </si>
  <si>
    <t>FNS-10</t>
  </si>
  <si>
    <t>FNS-74</t>
  </si>
  <si>
    <t>FNS-153</t>
  </si>
  <si>
    <t>FNS-191</t>
  </si>
  <si>
    <t>FNS-57</t>
  </si>
  <si>
    <t>FNS-155</t>
  </si>
  <si>
    <t>FNS-52</t>
  </si>
  <si>
    <t>FNS-53</t>
  </si>
  <si>
    <t>FNS-292</t>
  </si>
  <si>
    <t>FNS-152</t>
  </si>
  <si>
    <t>Burden Contained in OMB #0584-0067</t>
  </si>
  <si>
    <t>Total Annual Responses</t>
  </si>
  <si>
    <t>251.4(g)</t>
  </si>
  <si>
    <t>251.4(j)</t>
  </si>
  <si>
    <t>251.4(l)</t>
  </si>
  <si>
    <t xml:space="preserve">251.6(b)  </t>
  </si>
  <si>
    <t>251.9(e) &amp; 251.10(d) (1)</t>
  </si>
  <si>
    <t>251.10(e)</t>
  </si>
  <si>
    <t>Notification of Suspected Embezzlement, Misuse, Theft, etc.</t>
  </si>
  <si>
    <t>Distributing Agency's Management Evaluation System</t>
  </si>
  <si>
    <t>Processing Refund Applications</t>
  </si>
  <si>
    <t xml:space="preserve">Contract Provisions Between RAs and  Food Service Management Companies  </t>
  </si>
  <si>
    <t>Commodity Losses and Claims Determinations</t>
  </si>
  <si>
    <t>State Agency Distribution Plan</t>
  </si>
  <si>
    <t xml:space="preserve">Report of State Administrative Cost Matching Requirements </t>
  </si>
  <si>
    <t xml:space="preserve"> </t>
  </si>
  <si>
    <t>FNS-667</t>
  </si>
  <si>
    <t xml:space="preserve">250.14(c) </t>
  </si>
  <si>
    <t xml:space="preserve">Distributing Agency Complaint Records </t>
  </si>
  <si>
    <t>250.53 &amp; 250.54</t>
  </si>
  <si>
    <t>Federal-State Agreements</t>
  </si>
  <si>
    <t>Documentation of Transfer of Section 32 Commodities</t>
  </si>
  <si>
    <t>Inter-Agency Agreements</t>
  </si>
  <si>
    <t>Claims and Adjustments</t>
  </si>
  <si>
    <t>251.10(a)(1)</t>
  </si>
  <si>
    <t>251.10(a) (2)</t>
  </si>
  <si>
    <t>251.10(a)(3)</t>
  </si>
  <si>
    <t>Eligibility Determination and Collection of Participating Household Information</t>
  </si>
  <si>
    <t>Respondent Type</t>
  </si>
  <si>
    <t>Est. total Hours per Response</t>
  </si>
  <si>
    <t>Est. total Burden</t>
  </si>
  <si>
    <t>247.8 &amp; 247.16(a)</t>
  </si>
  <si>
    <t>Applications/Recertifications</t>
  </si>
  <si>
    <t>253.7 &amp; 254.3(a)</t>
  </si>
  <si>
    <t>Certification of Household to Participate</t>
  </si>
  <si>
    <t>Affected Public</t>
  </si>
  <si>
    <t>Hourly Wage Rate</t>
  </si>
  <si>
    <t>Respondent Cost</t>
  </si>
  <si>
    <t>State, Local, and Tribal Governments</t>
  </si>
  <si>
    <t>Private For Profit</t>
  </si>
  <si>
    <t>Private Not for Profit</t>
  </si>
  <si>
    <t>Individual</t>
  </si>
  <si>
    <t>Total Burden Estimates</t>
  </si>
  <si>
    <t>Record Keeping</t>
  </si>
  <si>
    <t>Summary</t>
  </si>
  <si>
    <t xml:space="preserve">TOTAL </t>
  </si>
  <si>
    <t>Responses</t>
  </si>
  <si>
    <t>Time Burden</t>
  </si>
  <si>
    <t>Current OMB Inventory</t>
  </si>
  <si>
    <t>Burden Revision Requested</t>
  </si>
  <si>
    <t>AFFECTED PUBLIC:  STATE, LOCAL, AND TRIBAL GOVERNMENTS</t>
  </si>
  <si>
    <t>Sec. of Regs/Authority</t>
  </si>
  <si>
    <t>Form No.</t>
  </si>
  <si>
    <t>Total Annual Responses 
[(d) X (e)]</t>
  </si>
  <si>
    <t>Est. Total Burden
[(f) X (g)]</t>
  </si>
  <si>
    <t>Funds for SAs That Have Phased Out Facilities</t>
  </si>
  <si>
    <t xml:space="preserve">250.1(c) </t>
  </si>
  <si>
    <t>250.4(a)</t>
  </si>
  <si>
    <t>250.10(b)</t>
  </si>
  <si>
    <t>250.11(a)</t>
  </si>
  <si>
    <t>250.11(b)</t>
  </si>
  <si>
    <t>250.12(b)</t>
  </si>
  <si>
    <t xml:space="preserve">250.12(c) </t>
  </si>
  <si>
    <t>Distributing Agency Provision of Donated Foods Information to Recipient Agencies</t>
  </si>
  <si>
    <t>Distributing Agency Reporting of Donated Food Losses to FNS</t>
  </si>
  <si>
    <t>Distributing Agency Request to Maintain Excess Inventories</t>
  </si>
  <si>
    <t>Distribution Agency Request for FNS Approval to Transfer Donated Foods from One Program to Another</t>
  </si>
  <si>
    <t>250.12(e)</t>
  </si>
  <si>
    <t>FNS-7</t>
  </si>
  <si>
    <t>250.13(c) &amp; 250.18(d)</t>
  </si>
  <si>
    <t>Distributing Agency Storage and Distribution Charges</t>
  </si>
  <si>
    <t>250.13(d)</t>
  </si>
  <si>
    <t>250.14(d)</t>
  </si>
  <si>
    <t>Distributing Agency Recall Response Reporting</t>
  </si>
  <si>
    <t xml:space="preserve">250.15(c) </t>
  </si>
  <si>
    <t>250.15(d)</t>
  </si>
  <si>
    <t>250.17(a)</t>
  </si>
  <si>
    <t>Distributing Agency Reporting of Complaints to FNS</t>
  </si>
  <si>
    <t>Excess Operating Funds Justification</t>
  </si>
  <si>
    <t>Donated Food Account Deposits and Expenditures</t>
  </si>
  <si>
    <t xml:space="preserve">250.17(c) </t>
  </si>
  <si>
    <t>250.18(a)</t>
  </si>
  <si>
    <t>Commodity Inventory Reporting</t>
  </si>
  <si>
    <t>250.22(b)</t>
  </si>
  <si>
    <t>Corrective Action Plans</t>
  </si>
  <si>
    <t>Processing Manual</t>
  </si>
  <si>
    <t>Ordering Donated Food</t>
  </si>
  <si>
    <t>250.69(a) &amp; 250.70(a)</t>
  </si>
  <si>
    <t>250.69(b) &amp; 250.70(b)</t>
  </si>
  <si>
    <t xml:space="preserve">250.69(c) &amp; 250.70(c) </t>
  </si>
  <si>
    <t>Congregate Meals in a Disaster or Situation of Distress</t>
  </si>
  <si>
    <t>Household Distribution in a Disaster or Situation of Distress</t>
  </si>
  <si>
    <t>Distributing Agency Submission of Emergency Feeding Organization Application to FNS for Disasters and Situations of Distress</t>
  </si>
  <si>
    <t>Total Annual Records
[(d)X(e)]</t>
  </si>
  <si>
    <t>Est. Total Burden
[(f)X(g)]</t>
  </si>
  <si>
    <t>Distributing Agency Records of Receipt of Shipments</t>
  </si>
  <si>
    <t>Distributing Agency Maintenance of Inventory Record of Donated Foods</t>
  </si>
  <si>
    <t>250.12(b) &amp; 250.21(b)(2)</t>
  </si>
  <si>
    <t>250.13(b)</t>
  </si>
  <si>
    <t>Storage Facility Reviews</t>
  </si>
  <si>
    <t>Distributing Agency Maintenance of Records of Transfers and Related Inspections</t>
  </si>
  <si>
    <t>Distributing Agency Maintenance of Records Related to Costs Incurred in Storing and Distributing Donated Foods, Related Administrative Costs, and Funds Used</t>
  </si>
  <si>
    <t>Distributing Agency Operating Funds</t>
  </si>
  <si>
    <t>Distributing Agency Donated Food Account</t>
  </si>
  <si>
    <t>Recordkeeping of Agreements, Reports, and Other Records</t>
  </si>
  <si>
    <t>Agreements with FNS</t>
  </si>
  <si>
    <t>Commercial Entity Agreements (Storage Facilities, Carriers, Etc.)</t>
  </si>
  <si>
    <t>Commodity Offer Value Method</t>
  </si>
  <si>
    <t>Management Evaluation and Review Records</t>
  </si>
  <si>
    <t>Multi-State and In-State Processor Audits</t>
  </si>
  <si>
    <t>Records for Disasters and Situations of Distress</t>
  </si>
  <si>
    <t>Recordkeeping of Reports:</t>
  </si>
  <si>
    <t>ITO Applications</t>
  </si>
  <si>
    <t>Damaged or Out of Condition Commodities</t>
  </si>
  <si>
    <t>AFFECTED PUBLIC:  PRIVATE - FOR PROFIT</t>
  </si>
  <si>
    <t>Est. No. of Responses per Respondent</t>
  </si>
  <si>
    <t>250.12(f)</t>
  </si>
  <si>
    <t>Commercial Consignee Receipt of Shipments</t>
  </si>
  <si>
    <t xml:space="preserve">250.20(c) </t>
  </si>
  <si>
    <t>Multi-State and In-State Processors' Responses to CPA Audit Deficiencies</t>
  </si>
  <si>
    <t>Commercial Consignee Records of Receipt of Shipments</t>
  </si>
  <si>
    <t>250.19(a)</t>
  </si>
  <si>
    <t>Multi-State and In-State Processor CPA Audits</t>
  </si>
  <si>
    <t>250.4(b)</t>
  </si>
  <si>
    <t>Subdistributing Agency Agreements</t>
  </si>
  <si>
    <t xml:space="preserve">250.4(c) </t>
  </si>
  <si>
    <t>250.10(a) &amp; 250.58(a)</t>
  </si>
  <si>
    <t>250.14(b) &amp; 250.15(b)</t>
  </si>
  <si>
    <t>Recipient Agency in Household Programs Reporting of Donated Food Losses</t>
  </si>
  <si>
    <t>Child Nutrition Programs and Charitable Institutions Recipient Agency Reporting of Donated Food Losses</t>
  </si>
  <si>
    <t>Recipient Agency Request for Approval to Transfer Donated Foods</t>
  </si>
  <si>
    <t>Emergency Feeding Organization Application to State for Disasters and Situations of Distress</t>
  </si>
  <si>
    <t>250.69(d) &amp; 250.70(d)</t>
  </si>
  <si>
    <t>Disaster Agency Reporting of Household Information</t>
  </si>
  <si>
    <t>250.14(b)</t>
  </si>
  <si>
    <t>Commercial Entity Agreements</t>
  </si>
  <si>
    <t>Households</t>
  </si>
  <si>
    <t>Household Information Reporting for Disasters and Situations of Distress</t>
  </si>
  <si>
    <t>Funds For States That Have Phased Out Food Distribution Facilities</t>
  </si>
  <si>
    <t>247.4(a)(1)</t>
  </si>
  <si>
    <t>247.6(a)-(c)</t>
  </si>
  <si>
    <t xml:space="preserve">247.4(a)(2) &amp; (b) &amp; (c) </t>
  </si>
  <si>
    <t>247.27(b)(4)</t>
  </si>
  <si>
    <t>Distributing Agency Justification of Cost of Storage and Distribution System</t>
  </si>
  <si>
    <t>Distributing Agency Request for FNS Approval for Recipient Agencie's Transfers of Donated Foods</t>
  </si>
  <si>
    <t>Food Distribution Program on Indian Reservations (FDPIR)</t>
  </si>
  <si>
    <t>The Emergency Food Assistance Program (TEFAP) and Child Nutrition Programs</t>
  </si>
  <si>
    <t>Direct Delivery of Donated Food</t>
  </si>
  <si>
    <t>Multi-Food Requisition</t>
  </si>
  <si>
    <t>250.69(f)-(g) &amp; 250.70(f)-(g)</t>
  </si>
  <si>
    <t>Distributing Agency Report of Donated Foods Distributed for Disaster Relief and Request for Replacement Foods</t>
  </si>
  <si>
    <t>Records Related to Processors' Receipt, Distribution, and Inventory of Donated Foods</t>
  </si>
  <si>
    <t>250.67(a)</t>
  </si>
  <si>
    <t>Applications to Become Disaster Organizations and Related Records</t>
  </si>
  <si>
    <t>251.2(c)(1)</t>
  </si>
  <si>
    <t>251.2(c)(2)</t>
  </si>
  <si>
    <t>TEFAP Federal-State Agreements</t>
  </si>
  <si>
    <t>Monitoring Eligible Recipient Agencies and Distribution Sites</t>
  </si>
  <si>
    <t>TEFAP Eligible Recipient Agency Agreements</t>
  </si>
  <si>
    <t>TEFAP Eligible Recipient Agency (ERA) Agreements</t>
  </si>
  <si>
    <t>Receipt, Disposal, and Inventory of Commodities - Subdistributing Agencies and ERAs</t>
  </si>
  <si>
    <t>Receipt, Disposal, and Inventory of Commodities - Distributing Agency</t>
  </si>
  <si>
    <t>Funds Paid to ERAs for Storage and Distribution - Distributing Agency</t>
  </si>
  <si>
    <t>Funds Paid to ERAs for Storage and Distribution - ERAs</t>
  </si>
  <si>
    <t>Certification of Households to Participate - State Agencies or ITOs</t>
  </si>
  <si>
    <t>Burden Type</t>
  </si>
  <si>
    <t>Agreements with Correctional Institutions</t>
  </si>
  <si>
    <t>AFFECTED PUBLIC:  PRIVATE - NOT FOR PROFIT</t>
  </si>
  <si>
    <t>OMB #0584-0293 ANNUALIZED COST TO RESPONDENTS</t>
  </si>
  <si>
    <t>Est. Total Burden</t>
  </si>
  <si>
    <t>Currently Approved Burden</t>
  </si>
  <si>
    <t>N/A</t>
  </si>
  <si>
    <t>Notes</t>
  </si>
  <si>
    <t>253.5(a) &amp; 254.3(a)</t>
  </si>
  <si>
    <t>Prior citation</t>
  </si>
  <si>
    <t>Prior Citation</t>
  </si>
  <si>
    <t>Sec. of Regs/ Authority</t>
  </si>
  <si>
    <t xml:space="preserve">251.2(c)(1) </t>
  </si>
  <si>
    <t>Program Change due to rulemaking</t>
  </si>
  <si>
    <t>Previously Omitted</t>
  </si>
  <si>
    <t>Adjustment</t>
  </si>
  <si>
    <t>Net Change</t>
  </si>
  <si>
    <t>251.10(a)(2)</t>
  </si>
  <si>
    <t>251.4(l)(5)</t>
  </si>
  <si>
    <t>Est. No. of Record keepers</t>
  </si>
  <si>
    <t>Est. No. of Records per Record keeper</t>
  </si>
  <si>
    <t>250.30(l)</t>
  </si>
  <si>
    <t>AFFECTED PUBLIC:  INDIVIDUALS</t>
  </si>
  <si>
    <t>Records of Receipt, Disposal &amp; Inventory of Donated Foods (CSFP)</t>
  </si>
  <si>
    <t>Household Recipient Agency Agreements</t>
  </si>
  <si>
    <t>Household Recipient Agency Input for Availability of Donated Foods</t>
  </si>
  <si>
    <t>Receipt of Shipments</t>
  </si>
  <si>
    <t>Household Recipient Agency Recall Response Reporting</t>
  </si>
  <si>
    <t>Recipient/Subdistributing Agency Agreements - Distributing Agency Maintenance</t>
  </si>
  <si>
    <t>Records Related to the Receipt, Distribution, and Inventory of Donated Foods - Distributing Agency Maintenance</t>
  </si>
  <si>
    <t xml:space="preserve">Recipient Agency Recordkeeping and Reviews of Food Service Management Companies  </t>
  </si>
  <si>
    <t>Recipient Agency</t>
  </si>
  <si>
    <t>Distributing Agency</t>
  </si>
  <si>
    <t>Child Nutrition Program Recipient Agency Agreements</t>
  </si>
  <si>
    <t>Child Nutrition Program Recipient Agency Input for Availability of Donated Foods</t>
  </si>
  <si>
    <t>Child Nutrition Program Recipient Agency Recall Response Reporting</t>
  </si>
  <si>
    <t>Recipient/Subdistributing Agency Agreements - Child Nutrition Program Recipient Agency Maintenance</t>
  </si>
  <si>
    <t>Records Related to the Receipt, Distribution, and Inventory of Donated Foods (Households)</t>
  </si>
  <si>
    <t>Recipient/Subdistributing Agency Agreements (Households)</t>
  </si>
  <si>
    <t xml:space="preserve">Records Related to the Receipt, Distribution, and Inventory of Donated Foods (Child Nutrition Programs) </t>
  </si>
  <si>
    <t>Elderly</t>
  </si>
  <si>
    <t>Women, infants and children</t>
  </si>
  <si>
    <t>Moved to PNP 247.30(d)(3)</t>
  </si>
  <si>
    <t>State Agencies:  Cash in Lieu of Donated Foods for Nonresidential Child and Adult Care Institutions</t>
  </si>
  <si>
    <t>Private Institutions:  Cash In Lieu of Donated Foods for Nonresidential Child Care Institutions</t>
  </si>
  <si>
    <t>USDA Agreements with Distributing Agency</t>
  </si>
  <si>
    <t>Recipient Agency Records of Receipt of Shipments (Child Nutrition Program)</t>
  </si>
  <si>
    <t>Applications of Recipient Agencies</t>
  </si>
  <si>
    <r>
      <rPr>
        <strike/>
        <sz val="9"/>
        <rFont val="Calibri"/>
        <family val="2"/>
        <scheme val="minor"/>
      </rPr>
      <t xml:space="preserve">Processors' </t>
    </r>
    <r>
      <rPr>
        <sz val="9"/>
        <rFont val="Calibri"/>
        <family val="2"/>
        <scheme val="minor"/>
      </rPr>
      <t xml:space="preserve">Performance Reports </t>
    </r>
  </si>
  <si>
    <t>250.37(c)</t>
  </si>
  <si>
    <t>Summary Performance Report</t>
  </si>
  <si>
    <t>National Processing Agreement</t>
  </si>
  <si>
    <t>250.33(a)</t>
  </si>
  <si>
    <t>End Product Data Schedules</t>
  </si>
  <si>
    <t>-</t>
  </si>
  <si>
    <t>250.30(f)</t>
  </si>
  <si>
    <t>Substitution of Donated Foods</t>
  </si>
  <si>
    <t>250.35(d)</t>
  </si>
  <si>
    <t>Limitation on Donated Food Inventoires</t>
  </si>
  <si>
    <t>250.37(d)</t>
  </si>
  <si>
    <t>250.30(i)</t>
  </si>
  <si>
    <t>Agreements Between Processors and Distributors</t>
  </si>
  <si>
    <t>250.30(d)</t>
  </si>
  <si>
    <t>250.30(e)</t>
  </si>
  <si>
    <t>250.30(c)</t>
  </si>
  <si>
    <t>State Participation Agreement</t>
  </si>
  <si>
    <t>In-State Processing Agreement</t>
  </si>
  <si>
    <t>Recipient Agency Processing Agreement</t>
  </si>
  <si>
    <t xml:space="preserve">250.30(k) </t>
  </si>
  <si>
    <t>250.18(b) and       250.37(a)</t>
  </si>
  <si>
    <t>Burden Contained in OMB #0584-0594</t>
  </si>
  <si>
    <t>Respondent Group</t>
  </si>
  <si>
    <t>Unique No. of Respondents</t>
  </si>
  <si>
    <t>CSFP State Agency</t>
  </si>
  <si>
    <t>SFAs</t>
  </si>
  <si>
    <t>State Agencies</t>
  </si>
  <si>
    <t>CN State Agency</t>
  </si>
  <si>
    <t>ITOs</t>
  </si>
  <si>
    <t>TEFAP State Agencies</t>
  </si>
  <si>
    <t>CN State Agencies</t>
  </si>
  <si>
    <t>CSFP State Agencies</t>
  </si>
  <si>
    <t>Distributors</t>
  </si>
  <si>
    <t>Warehouses</t>
  </si>
  <si>
    <t>Processors</t>
  </si>
  <si>
    <t>CACFP</t>
  </si>
  <si>
    <t>FB</t>
  </si>
  <si>
    <t>ERA</t>
  </si>
  <si>
    <t>CSFP RA</t>
  </si>
  <si>
    <t>CN</t>
  </si>
  <si>
    <t>250.36(b)</t>
  </si>
  <si>
    <t>250.39(b)</t>
  </si>
  <si>
    <t>Availability and Control of Donated Commodities</t>
  </si>
  <si>
    <t>Household Program Subdistributing and Recipient Agency Maintenance of Inventory Record of Donated Foods</t>
  </si>
  <si>
    <t>Total</t>
  </si>
  <si>
    <t xml:space="preserve">Fully Loaded Wages </t>
  </si>
  <si>
    <t xml:space="preserve">email </t>
  </si>
  <si>
    <t xml:space="preserve">Previously miscalculated </t>
  </si>
  <si>
    <t>Attachment 28 - FNS Food Distribution Programs Burden Hour Estimates</t>
  </si>
  <si>
    <t xml:space="preserve">                                                         Attachment 28 - FNS Food Distribution Programs Burden Hour Estimates</t>
  </si>
  <si>
    <t>Attachment 28 - FNS FOOD DISTRIBUTION PROGRAMS BURDEN HOUR ESTIMATES</t>
  </si>
  <si>
    <t>Originally covered under OMB#0584-0067; this is being removed because it is permanent.</t>
  </si>
  <si>
    <t xml:space="preserve">250.69(d) &amp; 250.70(d) </t>
  </si>
  <si>
    <t>Attachment 28 - FNS Food Distribution Program Burden Hour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</si>
</sst>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#,##0.000000"/>
    <numFmt numFmtId="167" formatCode="#,##0.00\ [$€-1];[Red]\-#,##0.00\ [$€-1]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trike/>
      <sz val="9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</cellStyleXfs>
  <cellXfs count="50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Fill="1"/>
    <xf numFmtId="0" fontId="3" fillId="0" borderId="0" xfId="0" applyFont="1" applyFill="1"/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left" vertical="top" wrapText="1" indent="3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 indent="2"/>
    </xf>
    <xf numFmtId="0" fontId="6" fillId="0" borderId="6" xfId="0" applyFont="1" applyFill="1" applyBorder="1" applyAlignment="1">
      <alignment vertical="top" wrapText="1"/>
    </xf>
    <xf numFmtId="0" fontId="8" fillId="0" borderId="1" xfId="0" applyFont="1" applyFill="1" applyBorder="1"/>
    <xf numFmtId="0" fontId="3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0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 vertical="top" wrapText="1"/>
    </xf>
    <xf numFmtId="4" fontId="1" fillId="0" borderId="0" xfId="0" applyNumberFormat="1" applyFont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vertical="top" wrapText="1"/>
    </xf>
    <xf numFmtId="4" fontId="6" fillId="0" borderId="5" xfId="0" applyNumberFormat="1" applyFont="1" applyFill="1" applyBorder="1" applyAlignment="1">
      <alignment vertical="top" wrapText="1"/>
    </xf>
    <xf numFmtId="4" fontId="2" fillId="0" borderId="0" xfId="0" applyNumberFormat="1" applyFont="1" applyAlignment="1">
      <alignment wrapText="1"/>
    </xf>
    <xf numFmtId="4" fontId="3" fillId="0" borderId="9" xfId="0" applyNumberFormat="1" applyFont="1" applyBorder="1" applyAlignment="1">
      <alignment wrapText="1"/>
    </xf>
    <xf numFmtId="3" fontId="6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Alignment="1">
      <alignment wrapText="1"/>
    </xf>
    <xf numFmtId="3" fontId="6" fillId="0" borderId="1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3" fontId="6" fillId="0" borderId="1" xfId="0" applyNumberFormat="1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vertical="top" wrapText="1"/>
    </xf>
    <xf numFmtId="3" fontId="3" fillId="0" borderId="9" xfId="0" applyNumberFormat="1" applyFont="1" applyBorder="1" applyAlignment="1">
      <alignment wrapText="1"/>
    </xf>
    <xf numFmtId="3" fontId="6" fillId="0" borderId="4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/>
    </xf>
    <xf numFmtId="0" fontId="2" fillId="0" borderId="15" xfId="0" applyFont="1" applyBorder="1" applyAlignment="1">
      <alignment wrapText="1"/>
    </xf>
    <xf numFmtId="3" fontId="4" fillId="0" borderId="15" xfId="0" applyNumberFormat="1" applyFont="1" applyBorder="1" applyAlignment="1">
      <alignment horizontal="right" wrapText="1"/>
    </xf>
    <xf numFmtId="4" fontId="4" fillId="0" borderId="15" xfId="0" applyNumberFormat="1" applyFont="1" applyBorder="1" applyAlignment="1">
      <alignment horizontal="right" wrapText="1"/>
    </xf>
    <xf numFmtId="4" fontId="4" fillId="0" borderId="15" xfId="0" applyNumberFormat="1" applyFont="1" applyBorder="1" applyAlignment="1">
      <alignment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3" fontId="4" fillId="0" borderId="17" xfId="0" applyNumberFormat="1" applyFont="1" applyBorder="1" applyAlignment="1">
      <alignment horizontal="center" wrapText="1"/>
    </xf>
    <xf numFmtId="4" fontId="4" fillId="0" borderId="15" xfId="0" applyNumberFormat="1" applyFont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0" fontId="9" fillId="0" borderId="16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1" xfId="0" applyFont="1" applyBorder="1"/>
    <xf numFmtId="0" fontId="3" fillId="0" borderId="6" xfId="0" applyFont="1" applyBorder="1"/>
    <xf numFmtId="0" fontId="4" fillId="0" borderId="17" xfId="0" applyFont="1" applyBorder="1"/>
    <xf numFmtId="0" fontId="3" fillId="0" borderId="5" xfId="0" applyFont="1" applyBorder="1" applyAlignment="1">
      <alignment horizontal="left" wrapText="1"/>
    </xf>
    <xf numFmtId="0" fontId="4" fillId="0" borderId="5" xfId="0" applyFont="1" applyBorder="1"/>
    <xf numFmtId="0" fontId="4" fillId="0" borderId="6" xfId="0" applyFont="1" applyBorder="1"/>
    <xf numFmtId="3" fontId="3" fillId="0" borderId="5" xfId="0" applyNumberFormat="1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4" fontId="4" fillId="0" borderId="15" xfId="0" applyNumberFormat="1" applyFont="1" applyBorder="1"/>
    <xf numFmtId="4" fontId="4" fillId="2" borderId="15" xfId="0" applyNumberFormat="1" applyFont="1" applyFill="1" applyBorder="1"/>
    <xf numFmtId="4" fontId="4" fillId="0" borderId="16" xfId="0" applyNumberFormat="1" applyFont="1" applyBorder="1"/>
    <xf numFmtId="3" fontId="3" fillId="0" borderId="6" xfId="0" applyNumberFormat="1" applyFont="1" applyBorder="1"/>
    <xf numFmtId="2" fontId="3" fillId="0" borderId="6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15" xfId="0" applyNumberFormat="1" applyFont="1" applyBorder="1"/>
    <xf numFmtId="8" fontId="3" fillId="0" borderId="1" xfId="0" applyNumberFormat="1" applyFont="1" applyBorder="1"/>
    <xf numFmtId="0" fontId="6" fillId="0" borderId="6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9" fillId="0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2" fontId="6" fillId="0" borderId="1" xfId="2" applyNumberFormat="1" applyFont="1" applyFill="1" applyBorder="1" applyAlignment="1">
      <alignment horizontal="right" vertical="top" wrapText="1"/>
    </xf>
    <xf numFmtId="2" fontId="9" fillId="0" borderId="15" xfId="2" applyNumberFormat="1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4" fontId="4" fillId="0" borderId="18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4" fontId="6" fillId="0" borderId="26" xfId="0" applyNumberFormat="1" applyFont="1" applyFill="1" applyBorder="1" applyAlignment="1">
      <alignment vertical="top" wrapText="1"/>
    </xf>
    <xf numFmtId="4" fontId="6" fillId="0" borderId="26" xfId="0" applyNumberFormat="1" applyFont="1" applyFill="1" applyBorder="1" applyAlignment="1">
      <alignment horizontal="right" vertical="top" wrapText="1"/>
    </xf>
    <xf numFmtId="2" fontId="9" fillId="0" borderId="30" xfId="2" applyNumberFormat="1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4" fontId="6" fillId="0" borderId="2" xfId="0" applyNumberFormat="1" applyFont="1" applyFill="1" applyBorder="1" applyAlignment="1">
      <alignment wrapText="1"/>
    </xf>
    <xf numFmtId="4" fontId="3" fillId="0" borderId="26" xfId="0" applyNumberFormat="1" applyFont="1" applyBorder="1" applyAlignment="1">
      <alignment wrapText="1"/>
    </xf>
    <xf numFmtId="4" fontId="3" fillId="0" borderId="29" xfId="0" applyNumberFormat="1" applyFont="1" applyBorder="1" applyAlignment="1">
      <alignment wrapText="1"/>
    </xf>
    <xf numFmtId="4" fontId="4" fillId="0" borderId="18" xfId="0" applyNumberFormat="1" applyFont="1" applyBorder="1" applyAlignment="1">
      <alignment horizontal="center" wrapText="1"/>
    </xf>
    <xf numFmtId="2" fontId="9" fillId="0" borderId="34" xfId="2" applyNumberFormat="1" applyFont="1" applyFill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43" fontId="8" fillId="0" borderId="20" xfId="5" applyFont="1" applyBorder="1" applyAlignment="1">
      <alignment vertical="top"/>
    </xf>
    <xf numFmtId="43" fontId="8" fillId="0" borderId="19" xfId="5" applyFont="1" applyBorder="1" applyAlignment="1">
      <alignment vertical="top"/>
    </xf>
    <xf numFmtId="43" fontId="8" fillId="0" borderId="22" xfId="5" applyFont="1" applyBorder="1" applyAlignment="1">
      <alignment vertical="top"/>
    </xf>
    <xf numFmtId="43" fontId="8" fillId="0" borderId="1" xfId="5" applyFont="1" applyBorder="1" applyAlignment="1">
      <alignment vertical="top"/>
    </xf>
    <xf numFmtId="0" fontId="8" fillId="0" borderId="23" xfId="0" applyFont="1" applyBorder="1" applyAlignment="1">
      <alignment vertical="top" wrapText="1"/>
    </xf>
    <xf numFmtId="43" fontId="8" fillId="0" borderId="22" xfId="5" applyFont="1" applyBorder="1"/>
    <xf numFmtId="43" fontId="8" fillId="0" borderId="1" xfId="5" applyFont="1" applyBorder="1"/>
    <xf numFmtId="0" fontId="8" fillId="0" borderId="23" xfId="0" applyFont="1" applyBorder="1" applyAlignment="1">
      <alignment wrapText="1"/>
    </xf>
    <xf numFmtId="2" fontId="9" fillId="0" borderId="17" xfId="2" applyNumberFormat="1" applyFont="1" applyFill="1" applyBorder="1" applyAlignment="1">
      <alignment horizontal="left" vertical="top" wrapText="1"/>
    </xf>
    <xf numFmtId="2" fontId="9" fillId="0" borderId="16" xfId="2" applyNumberFormat="1" applyFont="1" applyFill="1" applyBorder="1" applyAlignment="1">
      <alignment horizontal="left" vertical="top" wrapText="1"/>
    </xf>
    <xf numFmtId="43" fontId="15" fillId="0" borderId="17" xfId="0" applyNumberFormat="1" applyFont="1" applyBorder="1"/>
    <xf numFmtId="43" fontId="0" fillId="0" borderId="24" xfId="0" applyNumberFormat="1" applyBorder="1"/>
    <xf numFmtId="164" fontId="6" fillId="0" borderId="1" xfId="5" applyNumberFormat="1" applyFont="1" applyFill="1" applyBorder="1" applyAlignment="1">
      <alignment horizontal="right" vertical="top" wrapText="1"/>
    </xf>
    <xf numFmtId="0" fontId="8" fillId="0" borderId="21" xfId="0" applyFont="1" applyBorder="1" applyAlignment="1">
      <alignment vertical="top" wrapText="1"/>
    </xf>
    <xf numFmtId="2" fontId="9" fillId="0" borderId="18" xfId="2" applyNumberFormat="1" applyFont="1" applyFill="1" applyBorder="1" applyAlignment="1">
      <alignment horizontal="left" vertical="top" wrapText="1"/>
    </xf>
    <xf numFmtId="43" fontId="8" fillId="0" borderId="41" xfId="5" applyFont="1" applyBorder="1" applyAlignment="1">
      <alignment vertical="top"/>
    </xf>
    <xf numFmtId="43" fontId="8" fillId="0" borderId="2" xfId="5" applyFont="1" applyBorder="1" applyAlignment="1">
      <alignment vertical="top"/>
    </xf>
    <xf numFmtId="43" fontId="8" fillId="0" borderId="2" xfId="5" applyFont="1" applyBorder="1"/>
    <xf numFmtId="0" fontId="1" fillId="0" borderId="0" xfId="0" applyFont="1" applyFill="1"/>
    <xf numFmtId="4" fontId="6" fillId="0" borderId="23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16" xfId="0" applyFont="1" applyBorder="1" applyAlignment="1">
      <alignment wrapText="1"/>
    </xf>
    <xf numFmtId="0" fontId="0" fillId="0" borderId="25" xfId="0" applyBorder="1" applyAlignment="1">
      <alignment wrapText="1"/>
    </xf>
    <xf numFmtId="0" fontId="1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wrapText="1"/>
    </xf>
    <xf numFmtId="0" fontId="9" fillId="0" borderId="4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0" fillId="0" borderId="0" xfId="0"/>
    <xf numFmtId="2" fontId="9" fillId="0" borderId="18" xfId="2" applyNumberFormat="1" applyFont="1" applyFill="1" applyBorder="1" applyAlignment="1">
      <alignment horizontal="left" vertical="top" wrapText="1"/>
    </xf>
    <xf numFmtId="2" fontId="9" fillId="0" borderId="42" xfId="2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0" fontId="0" fillId="0" borderId="0" xfId="0" applyFill="1" applyBorder="1"/>
    <xf numFmtId="0" fontId="8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/>
    </xf>
    <xf numFmtId="0" fontId="0" fillId="0" borderId="0" xfId="0" applyFont="1" applyFill="1" applyAlignment="1">
      <alignment wrapText="1"/>
    </xf>
    <xf numFmtId="4" fontId="6" fillId="0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vertical="top"/>
    </xf>
    <xf numFmtId="0" fontId="4" fillId="0" borderId="15" xfId="0" applyFont="1" applyFill="1" applyBorder="1" applyAlignment="1">
      <alignment wrapText="1"/>
    </xf>
    <xf numFmtId="4" fontId="4" fillId="0" borderId="15" xfId="0" applyNumberFormat="1" applyFont="1" applyFill="1" applyBorder="1" applyAlignment="1">
      <alignment wrapText="1"/>
    </xf>
    <xf numFmtId="0" fontId="15" fillId="0" borderId="16" xfId="0" applyFont="1" applyFill="1" applyBorder="1" applyAlignment="1">
      <alignment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4" fontId="1" fillId="0" borderId="0" xfId="0" applyNumberFormat="1" applyFont="1" applyFill="1" applyAlignment="1">
      <alignment wrapText="1"/>
    </xf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right" wrapText="1"/>
    </xf>
    <xf numFmtId="4" fontId="4" fillId="0" borderId="15" xfId="0" applyNumberFormat="1" applyFont="1" applyFill="1" applyBorder="1" applyAlignment="1">
      <alignment horizontal="right" wrapText="1"/>
    </xf>
    <xf numFmtId="4" fontId="4" fillId="0" borderId="18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wrapText="1"/>
    </xf>
    <xf numFmtId="4" fontId="2" fillId="0" borderId="0" xfId="0" applyNumberFormat="1" applyFont="1" applyFill="1" applyAlignment="1">
      <alignment wrapText="1"/>
    </xf>
    <xf numFmtId="3" fontId="4" fillId="0" borderId="17" xfId="0" applyNumberFormat="1" applyFont="1" applyFill="1" applyBorder="1" applyAlignment="1">
      <alignment horizontal="center" wrapText="1"/>
    </xf>
    <xf numFmtId="4" fontId="4" fillId="0" borderId="15" xfId="0" applyNumberFormat="1" applyFont="1" applyFill="1" applyBorder="1" applyAlignment="1">
      <alignment horizontal="center" wrapText="1"/>
    </xf>
    <xf numFmtId="4" fontId="4" fillId="0" borderId="18" xfId="0" applyNumberFormat="1" applyFont="1" applyFill="1" applyBorder="1" applyAlignment="1">
      <alignment horizontal="center" wrapText="1"/>
    </xf>
    <xf numFmtId="3" fontId="3" fillId="0" borderId="8" xfId="0" applyNumberFormat="1" applyFont="1" applyFill="1" applyBorder="1" applyAlignment="1">
      <alignment wrapText="1"/>
    </xf>
    <xf numFmtId="4" fontId="3" fillId="0" borderId="5" xfId="0" applyNumberFormat="1" applyFont="1" applyFill="1" applyBorder="1" applyAlignment="1">
      <alignment wrapText="1"/>
    </xf>
    <xf numFmtId="4" fontId="3" fillId="0" borderId="26" xfId="0" applyNumberFormat="1" applyFont="1" applyFill="1" applyBorder="1" applyAlignment="1">
      <alignment wrapText="1"/>
    </xf>
    <xf numFmtId="3" fontId="3" fillId="0" borderId="11" xfId="0" applyNumberFormat="1" applyFont="1" applyFill="1" applyBorder="1" applyAlignment="1">
      <alignment wrapText="1"/>
    </xf>
    <xf numFmtId="4" fontId="3" fillId="0" borderId="9" xfId="0" applyNumberFormat="1" applyFont="1" applyFill="1" applyBorder="1" applyAlignment="1">
      <alignment wrapText="1"/>
    </xf>
    <xf numFmtId="4" fontId="3" fillId="0" borderId="29" xfId="0" applyNumberFormat="1" applyFont="1" applyFill="1" applyBorder="1" applyAlignment="1">
      <alignment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6" fillId="0" borderId="36" xfId="0" applyFont="1" applyFill="1" applyBorder="1" applyAlignment="1">
      <alignment horizontal="left" vertical="top" wrapText="1"/>
    </xf>
    <xf numFmtId="43" fontId="8" fillId="0" borderId="5" xfId="5" applyFont="1" applyFill="1" applyBorder="1" applyAlignment="1">
      <alignment vertical="top"/>
    </xf>
    <xf numFmtId="43" fontId="8" fillId="0" borderId="2" xfId="5" applyFont="1" applyFill="1" applyBorder="1" applyAlignment="1">
      <alignment vertical="top"/>
    </xf>
    <xf numFmtId="0" fontId="8" fillId="0" borderId="23" xfId="0" applyFont="1" applyFill="1" applyBorder="1" applyAlignment="1">
      <alignment vertical="top" wrapText="1"/>
    </xf>
    <xf numFmtId="0" fontId="2" fillId="0" borderId="10" xfId="0" applyFont="1" applyFill="1" applyBorder="1" applyAlignment="1">
      <alignment wrapText="1"/>
    </xf>
    <xf numFmtId="3" fontId="4" fillId="0" borderId="10" xfId="0" applyNumberFormat="1" applyFont="1" applyFill="1" applyBorder="1" applyAlignment="1">
      <alignment wrapText="1"/>
    </xf>
    <xf numFmtId="4" fontId="4" fillId="0" borderId="10" xfId="0" applyNumberFormat="1" applyFont="1" applyFill="1" applyBorder="1" applyAlignment="1">
      <alignment wrapText="1"/>
    </xf>
    <xf numFmtId="0" fontId="0" fillId="0" borderId="40" xfId="0" applyFill="1" applyBorder="1" applyAlignment="1">
      <alignment wrapText="1"/>
    </xf>
    <xf numFmtId="1" fontId="1" fillId="0" borderId="0" xfId="0" applyNumberFormat="1" applyFont="1" applyFill="1" applyAlignment="1">
      <alignment wrapText="1"/>
    </xf>
    <xf numFmtId="1" fontId="9" fillId="0" borderId="15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right" wrapText="1"/>
    </xf>
    <xf numFmtId="4" fontId="4" fillId="0" borderId="10" xfId="0" applyNumberFormat="1" applyFont="1" applyFill="1" applyBorder="1" applyAlignment="1">
      <alignment horizontal="right" wrapText="1"/>
    </xf>
    <xf numFmtId="4" fontId="0" fillId="0" borderId="0" xfId="0" applyNumberFormat="1"/>
    <xf numFmtId="0" fontId="8" fillId="0" borderId="1" xfId="0" applyFont="1" applyFill="1" applyBorder="1" applyAlignment="1">
      <alignment horizontal="right" vertical="top"/>
    </xf>
    <xf numFmtId="0" fontId="8" fillId="0" borderId="5" xfId="0" applyFont="1" applyFill="1" applyBorder="1" applyAlignment="1">
      <alignment horizontal="right" vertical="top"/>
    </xf>
    <xf numFmtId="0" fontId="6" fillId="0" borderId="1" xfId="2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/>
    </xf>
    <xf numFmtId="2" fontId="9" fillId="0" borderId="15" xfId="2" applyNumberFormat="1" applyFont="1" applyFill="1" applyBorder="1" applyAlignment="1">
      <alignment horizontal="center" vertical="top" wrapText="1"/>
    </xf>
    <xf numFmtId="43" fontId="0" fillId="0" borderId="36" xfId="0" applyNumberFormat="1" applyBorder="1"/>
    <xf numFmtId="0" fontId="0" fillId="0" borderId="37" xfId="0" applyBorder="1" applyAlignment="1">
      <alignment wrapText="1"/>
    </xf>
    <xf numFmtId="43" fontId="15" fillId="0" borderId="45" xfId="0" applyNumberFormat="1" applyFont="1" applyBorder="1"/>
    <xf numFmtId="0" fontId="2" fillId="0" borderId="9" xfId="0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4" fontId="4" fillId="0" borderId="9" xfId="0" applyNumberFormat="1" applyFont="1" applyBorder="1" applyAlignment="1">
      <alignment wrapText="1"/>
    </xf>
    <xf numFmtId="43" fontId="15" fillId="0" borderId="9" xfId="0" applyNumberFormat="1" applyFont="1" applyBorder="1"/>
    <xf numFmtId="0" fontId="0" fillId="0" borderId="33" xfId="0" applyBorder="1"/>
    <xf numFmtId="0" fontId="6" fillId="0" borderId="2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2" fontId="9" fillId="0" borderId="51" xfId="2" applyNumberFormat="1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165" fontId="3" fillId="0" borderId="1" xfId="0" applyNumberFormat="1" applyFont="1" applyBorder="1"/>
    <xf numFmtId="165" fontId="3" fillId="0" borderId="6" xfId="0" applyNumberFormat="1" applyFont="1" applyBorder="1"/>
    <xf numFmtId="165" fontId="4" fillId="0" borderId="16" xfId="0" applyNumberFormat="1" applyFont="1" applyBorder="1"/>
    <xf numFmtId="0" fontId="8" fillId="0" borderId="37" xfId="0" applyFont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Fill="1" applyBorder="1" applyAlignment="1">
      <alignment vertical="top"/>
    </xf>
    <xf numFmtId="43" fontId="6" fillId="0" borderId="1" xfId="5" applyFont="1" applyFill="1" applyBorder="1" applyAlignment="1">
      <alignment vertical="top"/>
    </xf>
    <xf numFmtId="0" fontId="6" fillId="0" borderId="2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43" fontId="0" fillId="0" borderId="6" xfId="0" applyNumberFormat="1" applyFill="1" applyBorder="1"/>
    <xf numFmtId="43" fontId="15" fillId="0" borderId="15" xfId="0" applyNumberFormat="1" applyFont="1" applyFill="1" applyBorder="1"/>
    <xf numFmtId="43" fontId="15" fillId="0" borderId="16" xfId="0" applyNumberFormat="1" applyFont="1" applyFill="1" applyBorder="1"/>
    <xf numFmtId="0" fontId="0" fillId="0" borderId="0" xfId="0" applyFont="1" applyFill="1"/>
    <xf numFmtId="0" fontId="0" fillId="0" borderId="0" xfId="0" applyFont="1" applyFill="1" applyBorder="1"/>
    <xf numFmtId="2" fontId="0" fillId="0" borderId="0" xfId="0" applyNumberFormat="1" applyFont="1" applyFill="1"/>
    <xf numFmtId="0" fontId="0" fillId="0" borderId="36" xfId="0" applyFont="1" applyFill="1" applyBorder="1"/>
    <xf numFmtId="43" fontId="0" fillId="0" borderId="5" xfId="0" applyNumberFormat="1" applyFont="1" applyFill="1" applyBorder="1"/>
    <xf numFmtId="43" fontId="0" fillId="0" borderId="37" xfId="0" applyNumberFormat="1" applyFont="1" applyFill="1" applyBorder="1"/>
    <xf numFmtId="2" fontId="0" fillId="0" borderId="24" xfId="0" applyNumberFormat="1" applyFont="1" applyFill="1" applyBorder="1"/>
    <xf numFmtId="43" fontId="0" fillId="0" borderId="6" xfId="0" applyNumberFormat="1" applyFont="1" applyFill="1" applyBorder="1"/>
    <xf numFmtId="43" fontId="0" fillId="0" borderId="25" xfId="0" applyNumberFormat="1" applyFont="1" applyFill="1" applyBorder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right"/>
    </xf>
    <xf numFmtId="0" fontId="6" fillId="0" borderId="1" xfId="0" applyFont="1" applyFill="1" applyBorder="1"/>
    <xf numFmtId="43" fontId="6" fillId="0" borderId="22" xfId="5" applyFont="1" applyFill="1" applyBorder="1" applyAlignment="1">
      <alignment vertical="top"/>
    </xf>
    <xf numFmtId="43" fontId="6" fillId="0" borderId="2" xfId="5" applyFont="1" applyFill="1" applyBorder="1" applyAlignment="1">
      <alignment vertical="top"/>
    </xf>
    <xf numFmtId="0" fontId="6" fillId="0" borderId="4" xfId="0" applyFont="1" applyFill="1" applyBorder="1" applyAlignment="1">
      <alignment horizontal="left" vertical="top" wrapText="1" indent="4"/>
    </xf>
    <xf numFmtId="1" fontId="2" fillId="0" borderId="0" xfId="0" applyNumberFormat="1" applyFont="1" applyFill="1" applyAlignment="1">
      <alignment wrapText="1"/>
    </xf>
    <xf numFmtId="1" fontId="4" fillId="0" borderId="34" xfId="0" applyNumberFormat="1" applyFont="1" applyFill="1" applyBorder="1" applyAlignment="1">
      <alignment horizontal="center" wrapText="1"/>
    </xf>
    <xf numFmtId="4" fontId="4" fillId="0" borderId="30" xfId="0" applyNumberFormat="1" applyFont="1" applyFill="1" applyBorder="1" applyAlignment="1">
      <alignment horizontal="center" wrapText="1"/>
    </xf>
    <xf numFmtId="4" fontId="4" fillId="0" borderId="42" xfId="0" applyNumberFormat="1" applyFont="1" applyFill="1" applyBorder="1" applyAlignment="1">
      <alignment horizontal="center" wrapText="1"/>
    </xf>
    <xf numFmtId="3" fontId="3" fillId="0" borderId="19" xfId="0" applyNumberFormat="1" applyFont="1" applyFill="1" applyBorder="1" applyAlignment="1">
      <alignment wrapText="1"/>
    </xf>
    <xf numFmtId="4" fontId="3" fillId="0" borderId="19" xfId="0" applyNumberFormat="1" applyFont="1" applyFill="1" applyBorder="1" applyAlignment="1">
      <alignment wrapText="1"/>
    </xf>
    <xf numFmtId="43" fontId="0" fillId="0" borderId="20" xfId="0" applyNumberFormat="1" applyFill="1" applyBorder="1"/>
    <xf numFmtId="43" fontId="0" fillId="0" borderId="19" xfId="0" applyNumberFormat="1" applyFill="1" applyBorder="1"/>
    <xf numFmtId="0" fontId="0" fillId="0" borderId="47" xfId="0" applyFill="1" applyBorder="1" applyAlignment="1">
      <alignment wrapText="1"/>
    </xf>
    <xf numFmtId="3" fontId="3" fillId="0" borderId="9" xfId="0" applyNumberFormat="1" applyFont="1" applyFill="1" applyBorder="1" applyAlignment="1">
      <alignment wrapText="1"/>
    </xf>
    <xf numFmtId="43" fontId="0" fillId="0" borderId="24" xfId="0" applyNumberFormat="1" applyFill="1" applyBorder="1"/>
    <xf numFmtId="0" fontId="0" fillId="0" borderId="48" xfId="0" applyFill="1" applyBorder="1" applyAlignment="1">
      <alignment wrapText="1"/>
    </xf>
    <xf numFmtId="4" fontId="4" fillId="0" borderId="16" xfId="0" applyNumberFormat="1" applyFont="1" applyFill="1" applyBorder="1" applyAlignment="1">
      <alignment horizontal="right" wrapText="1"/>
    </xf>
    <xf numFmtId="43" fontId="15" fillId="0" borderId="17" xfId="0" applyNumberFormat="1" applyFont="1" applyFill="1" applyBorder="1"/>
    <xf numFmtId="0" fontId="0" fillId="0" borderId="45" xfId="0" applyFill="1" applyBorder="1" applyAlignment="1">
      <alignment wrapText="1"/>
    </xf>
    <xf numFmtId="43" fontId="6" fillId="0" borderId="5" xfId="5" applyFont="1" applyFill="1" applyBorder="1" applyAlignment="1">
      <alignment vertical="top"/>
    </xf>
    <xf numFmtId="0" fontId="6" fillId="0" borderId="23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top" wrapText="1"/>
    </xf>
    <xf numFmtId="4" fontId="3" fillId="0" borderId="6" xfId="0" applyNumberFormat="1" applyFont="1" applyBorder="1" applyAlignment="1">
      <alignment horizontal="right"/>
    </xf>
    <xf numFmtId="0" fontId="16" fillId="0" borderId="22" xfId="2" applyFont="1" applyFill="1" applyBorder="1" applyAlignment="1">
      <alignment wrapText="1"/>
    </xf>
    <xf numFmtId="0" fontId="16" fillId="0" borderId="24" xfId="2" applyFont="1" applyFill="1" applyBorder="1" applyAlignment="1">
      <alignment wrapText="1"/>
    </xf>
    <xf numFmtId="43" fontId="3" fillId="0" borderId="6" xfId="3" applyFont="1" applyFill="1" applyBorder="1" applyAlignment="1">
      <alignment horizontal="right" wrapText="1"/>
    </xf>
    <xf numFmtId="43" fontId="3" fillId="0" borderId="25" xfId="3" applyFont="1" applyFill="1" applyBorder="1" applyAlignment="1">
      <alignment horizontal="right" wrapText="1"/>
    </xf>
    <xf numFmtId="0" fontId="0" fillId="0" borderId="0" xfId="0" applyFont="1"/>
    <xf numFmtId="43" fontId="0" fillId="0" borderId="0" xfId="0" applyNumberFormat="1" applyFont="1"/>
    <xf numFmtId="0" fontId="3" fillId="0" borderId="20" xfId="1" applyFont="1" applyFill="1" applyBorder="1" applyAlignment="1">
      <alignment wrapText="1"/>
    </xf>
    <xf numFmtId="0" fontId="4" fillId="0" borderId="19" xfId="1" applyFont="1" applyFill="1" applyBorder="1" applyAlignment="1">
      <alignment wrapText="1"/>
    </xf>
    <xf numFmtId="43" fontId="4" fillId="0" borderId="21" xfId="1" applyNumberFormat="1" applyFont="1" applyFill="1" applyBorder="1" applyAlignment="1">
      <alignment wrapText="1"/>
    </xf>
    <xf numFmtId="0" fontId="16" fillId="0" borderId="0" xfId="0" applyFont="1"/>
    <xf numFmtId="43" fontId="16" fillId="0" borderId="0" xfId="0" applyNumberFormat="1" applyFont="1"/>
    <xf numFmtId="0" fontId="15" fillId="0" borderId="17" xfId="2" applyFont="1" applyFill="1" applyBorder="1" applyAlignment="1">
      <alignment wrapText="1"/>
    </xf>
    <xf numFmtId="164" fontId="15" fillId="0" borderId="15" xfId="3" applyNumberFormat="1" applyFont="1" applyFill="1" applyBorder="1" applyAlignment="1">
      <alignment wrapText="1"/>
    </xf>
    <xf numFmtId="164" fontId="15" fillId="0" borderId="16" xfId="3" applyNumberFormat="1" applyFont="1" applyFill="1" applyBorder="1" applyAlignment="1">
      <alignment wrapText="1"/>
    </xf>
    <xf numFmtId="2" fontId="4" fillId="0" borderId="17" xfId="2" applyNumberFormat="1" applyFont="1" applyFill="1" applyBorder="1" applyAlignment="1">
      <alignment horizontal="left" vertical="top" wrapText="1"/>
    </xf>
    <xf numFmtId="2" fontId="4" fillId="0" borderId="18" xfId="2" applyNumberFormat="1" applyFont="1" applyFill="1" applyBorder="1" applyAlignment="1">
      <alignment horizontal="left" vertical="top" wrapText="1"/>
    </xf>
    <xf numFmtId="2" fontId="4" fillId="0" borderId="16" xfId="2" applyNumberFormat="1" applyFont="1" applyFill="1" applyBorder="1" applyAlignment="1">
      <alignment horizontal="left" vertical="top" wrapText="1"/>
    </xf>
    <xf numFmtId="43" fontId="16" fillId="0" borderId="36" xfId="0" applyNumberFormat="1" applyFont="1" applyBorder="1"/>
    <xf numFmtId="43" fontId="16" fillId="0" borderId="49" xfId="0" applyNumberFormat="1" applyFont="1" applyBorder="1"/>
    <xf numFmtId="4" fontId="8" fillId="0" borderId="1" xfId="0" applyNumberFormat="1" applyFont="1" applyFill="1" applyBorder="1" applyAlignment="1">
      <alignment horizontal="right" vertical="top"/>
    </xf>
    <xf numFmtId="4" fontId="9" fillId="0" borderId="30" xfId="0" applyNumberFormat="1" applyFont="1" applyFill="1" applyBorder="1" applyAlignment="1">
      <alignment horizontal="center" vertical="center" wrapText="1"/>
    </xf>
    <xf numFmtId="4" fontId="9" fillId="0" borderId="31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wrapText="1"/>
    </xf>
    <xf numFmtId="0" fontId="6" fillId="0" borderId="1" xfId="2" applyFont="1" applyFill="1" applyBorder="1" applyAlignment="1">
      <alignment vertical="top" wrapText="1"/>
    </xf>
    <xf numFmtId="4" fontId="6" fillId="0" borderId="1" xfId="2" applyNumberFormat="1" applyFont="1" applyFill="1" applyBorder="1" applyAlignment="1">
      <alignment horizontal="right" vertical="top" wrapText="1"/>
    </xf>
    <xf numFmtId="0" fontId="6" fillId="0" borderId="19" xfId="0" applyFont="1" applyFill="1" applyBorder="1" applyAlignment="1">
      <alignment wrapText="1"/>
    </xf>
    <xf numFmtId="3" fontId="6" fillId="0" borderId="19" xfId="0" applyNumberFormat="1" applyFont="1" applyFill="1" applyBorder="1" applyAlignment="1">
      <alignment vertical="top" wrapText="1"/>
    </xf>
    <xf numFmtId="4" fontId="6" fillId="0" borderId="19" xfId="0" applyNumberFormat="1" applyFont="1" applyFill="1" applyBorder="1" applyAlignment="1">
      <alignment vertical="top" wrapText="1"/>
    </xf>
    <xf numFmtId="2" fontId="6" fillId="0" borderId="19" xfId="2" applyNumberFormat="1" applyFont="1" applyFill="1" applyBorder="1" applyAlignment="1">
      <alignment horizontal="right" vertical="top" wrapText="1"/>
    </xf>
    <xf numFmtId="2" fontId="8" fillId="0" borderId="19" xfId="0" applyNumberFormat="1" applyFont="1" applyFill="1" applyBorder="1" applyAlignment="1">
      <alignment vertical="top"/>
    </xf>
    <xf numFmtId="0" fontId="8" fillId="0" borderId="21" xfId="0" applyFont="1" applyFill="1" applyBorder="1" applyAlignment="1">
      <alignment vertical="top" wrapText="1"/>
    </xf>
    <xf numFmtId="0" fontId="6" fillId="0" borderId="23" xfId="0" applyFont="1" applyFill="1" applyBorder="1"/>
    <xf numFmtId="0" fontId="6" fillId="0" borderId="24" xfId="0" applyFont="1" applyFill="1" applyBorder="1" applyAlignment="1">
      <alignment horizontal="left" vertical="top" wrapText="1"/>
    </xf>
    <xf numFmtId="3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43" fontId="0" fillId="0" borderId="0" xfId="0" applyNumberFormat="1" applyFill="1"/>
    <xf numFmtId="4" fontId="6" fillId="0" borderId="1" xfId="0" applyNumberFormat="1" applyFont="1" applyFill="1" applyBorder="1" applyAlignment="1">
      <alignment vertical="top" wrapText="1"/>
    </xf>
    <xf numFmtId="43" fontId="8" fillId="0" borderId="22" xfId="5" applyFont="1" applyFill="1" applyBorder="1" applyAlignment="1">
      <alignment vertical="top"/>
    </xf>
    <xf numFmtId="43" fontId="8" fillId="0" borderId="6" xfId="5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43" fontId="15" fillId="0" borderId="17" xfId="5" applyFont="1" applyFill="1" applyBorder="1"/>
    <xf numFmtId="43" fontId="0" fillId="0" borderId="0" xfId="0" applyNumberFormat="1"/>
    <xf numFmtId="43" fontId="0" fillId="0" borderId="0" xfId="0" applyNumberFormat="1" applyFont="1" applyFill="1" applyAlignment="1">
      <alignment horizontal="right"/>
    </xf>
    <xf numFmtId="4" fontId="2" fillId="0" borderId="0" xfId="0" applyNumberFormat="1" applyFont="1"/>
    <xf numFmtId="0" fontId="19" fillId="0" borderId="0" xfId="0" applyFont="1"/>
    <xf numFmtId="4" fontId="6" fillId="0" borderId="1" xfId="0" applyNumberFormat="1" applyFont="1" applyFill="1" applyBorder="1" applyAlignment="1">
      <alignment vertical="top" wrapText="1"/>
    </xf>
    <xf numFmtId="3" fontId="4" fillId="0" borderId="28" xfId="0" applyNumberFormat="1" applyFont="1" applyFill="1" applyBorder="1" applyAlignment="1">
      <alignment horizontal="center" wrapText="1"/>
    </xf>
    <xf numFmtId="3" fontId="4" fillId="0" borderId="28" xfId="0" applyNumberFormat="1" applyFont="1" applyBorder="1" applyAlignment="1">
      <alignment horizontal="center" wrapText="1"/>
    </xf>
    <xf numFmtId="1" fontId="4" fillId="0" borderId="51" xfId="0" applyNumberFormat="1" applyFont="1" applyFill="1" applyBorder="1" applyAlignment="1">
      <alignment horizontal="center" wrapText="1"/>
    </xf>
    <xf numFmtId="3" fontId="6" fillId="0" borderId="30" xfId="0" applyNumberFormat="1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43" fontId="6" fillId="0" borderId="2" xfId="5" applyFont="1" applyFill="1" applyBorder="1"/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wrapText="1"/>
    </xf>
    <xf numFmtId="4" fontId="6" fillId="0" borderId="9" xfId="0" applyNumberFormat="1" applyFont="1" applyFill="1" applyBorder="1" applyAlignment="1">
      <alignment wrapText="1"/>
    </xf>
    <xf numFmtId="4" fontId="6" fillId="0" borderId="29" xfId="0" applyNumberFormat="1" applyFont="1" applyFill="1" applyBorder="1" applyAlignment="1">
      <alignment wrapText="1"/>
    </xf>
    <xf numFmtId="43" fontId="6" fillId="0" borderId="24" xfId="5" applyFont="1" applyFill="1" applyBorder="1"/>
    <xf numFmtId="43" fontId="6" fillId="0" borderId="6" xfId="5" applyFont="1" applyFill="1" applyBorder="1"/>
    <xf numFmtId="43" fontId="6" fillId="0" borderId="27" xfId="5" applyFont="1" applyFill="1" applyBorder="1"/>
    <xf numFmtId="0" fontId="6" fillId="0" borderId="25" xfId="0" applyFont="1" applyFill="1" applyBorder="1" applyAlignment="1">
      <alignment wrapText="1"/>
    </xf>
    <xf numFmtId="0" fontId="6" fillId="0" borderId="12" xfId="0" applyFont="1" applyFill="1" applyBorder="1" applyAlignment="1">
      <alignment horizontal="left" vertical="top" wrapText="1"/>
    </xf>
    <xf numFmtId="3" fontId="6" fillId="0" borderId="12" xfId="0" applyNumberFormat="1" applyFont="1" applyFill="1" applyBorder="1" applyAlignment="1">
      <alignment horizontal="right" vertical="top" wrapText="1"/>
    </xf>
    <xf numFmtId="4" fontId="6" fillId="0" borderId="12" xfId="0" applyNumberFormat="1" applyFont="1" applyFill="1" applyBorder="1" applyAlignment="1">
      <alignment horizontal="right" vertical="top" wrapText="1"/>
    </xf>
    <xf numFmtId="43" fontId="6" fillId="0" borderId="12" xfId="5" applyFont="1" applyFill="1" applyBorder="1" applyAlignment="1">
      <alignment vertical="top"/>
    </xf>
    <xf numFmtId="43" fontId="6" fillId="0" borderId="52" xfId="5" applyFont="1" applyFill="1" applyBorder="1" applyAlignment="1">
      <alignment vertical="top"/>
    </xf>
    <xf numFmtId="43" fontId="6" fillId="0" borderId="6" xfId="5" applyFont="1" applyFill="1" applyBorder="1" applyAlignment="1">
      <alignment vertical="top"/>
    </xf>
    <xf numFmtId="4" fontId="6" fillId="0" borderId="4" xfId="0" applyNumberFormat="1" applyFont="1" applyFill="1" applyBorder="1" applyAlignment="1">
      <alignment horizontal="right" vertical="top" wrapText="1"/>
    </xf>
    <xf numFmtId="43" fontId="6" fillId="0" borderId="4" xfId="5" applyFont="1" applyFill="1" applyBorder="1" applyAlignment="1">
      <alignment vertical="top"/>
    </xf>
    <xf numFmtId="43" fontId="6" fillId="0" borderId="3" xfId="5" applyFont="1" applyFill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53" xfId="0" applyFont="1" applyFill="1" applyBorder="1" applyAlignment="1">
      <alignment horizontal="left" vertical="top" wrapText="1"/>
    </xf>
    <xf numFmtId="3" fontId="6" fillId="0" borderId="53" xfId="0" applyNumberFormat="1" applyFont="1" applyFill="1" applyBorder="1" applyAlignment="1">
      <alignment horizontal="right" vertical="top" wrapText="1"/>
    </xf>
    <xf numFmtId="4" fontId="6" fillId="0" borderId="53" xfId="0" applyNumberFormat="1" applyFont="1" applyFill="1" applyBorder="1" applyAlignment="1">
      <alignment horizontal="right" vertical="top" wrapText="1"/>
    </xf>
    <xf numFmtId="4" fontId="6" fillId="0" borderId="37" xfId="0" applyNumberFormat="1" applyFont="1" applyFill="1" applyBorder="1" applyAlignment="1">
      <alignment horizontal="right" vertical="top" wrapText="1"/>
    </xf>
    <xf numFmtId="43" fontId="6" fillId="0" borderId="53" xfId="5" applyFont="1" applyFill="1" applyBorder="1" applyAlignment="1">
      <alignment vertical="top"/>
    </xf>
    <xf numFmtId="43" fontId="6" fillId="0" borderId="0" xfId="5" applyFont="1" applyFill="1" applyBorder="1" applyAlignment="1">
      <alignment vertical="top"/>
    </xf>
    <xf numFmtId="167" fontId="6" fillId="0" borderId="6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2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right" vertical="top"/>
    </xf>
    <xf numFmtId="4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0" fontId="0" fillId="3" borderId="0" xfId="0" applyFont="1" applyFill="1"/>
    <xf numFmtId="2" fontId="6" fillId="3" borderId="1" xfId="2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 indent="2"/>
    </xf>
    <xf numFmtId="4" fontId="6" fillId="3" borderId="1" xfId="0" applyNumberFormat="1" applyFont="1" applyFill="1" applyBorder="1" applyAlignment="1">
      <alignment horizontal="right" vertical="top"/>
    </xf>
    <xf numFmtId="0" fontId="3" fillId="3" borderId="0" xfId="0" applyFont="1" applyFill="1"/>
    <xf numFmtId="0" fontId="6" fillId="3" borderId="1" xfId="0" applyFont="1" applyFill="1" applyBorder="1"/>
    <xf numFmtId="0" fontId="6" fillId="3" borderId="2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3" fontId="6" fillId="3" borderId="1" xfId="0" applyNumberFormat="1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vertical="top" wrapText="1"/>
    </xf>
    <xf numFmtId="2" fontId="8" fillId="3" borderId="1" xfId="0" applyNumberFormat="1" applyFont="1" applyFill="1" applyBorder="1" applyAlignment="1">
      <alignment vertical="top"/>
    </xf>
    <xf numFmtId="0" fontId="8" fillId="3" borderId="23" xfId="0" applyFont="1" applyFill="1" applyBorder="1" applyAlignment="1">
      <alignment vertical="top" wrapText="1"/>
    </xf>
    <xf numFmtId="2" fontId="6" fillId="3" borderId="1" xfId="0" applyNumberFormat="1" applyFont="1" applyFill="1" applyBorder="1" applyAlignment="1">
      <alignment vertical="top"/>
    </xf>
    <xf numFmtId="43" fontId="6" fillId="3" borderId="1" xfId="5" applyFont="1" applyFill="1" applyBorder="1" applyAlignment="1">
      <alignment vertical="top"/>
    </xf>
    <xf numFmtId="0" fontId="6" fillId="3" borderId="23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 indent="3"/>
    </xf>
    <xf numFmtId="43" fontId="6" fillId="3" borderId="22" xfId="5" applyFont="1" applyFill="1" applyBorder="1" applyAlignment="1">
      <alignment vertical="top"/>
    </xf>
    <xf numFmtId="43" fontId="6" fillId="3" borderId="2" xfId="5" applyFont="1" applyFill="1" applyBorder="1" applyAlignment="1">
      <alignment vertical="top"/>
    </xf>
    <xf numFmtId="0" fontId="0" fillId="3" borderId="0" xfId="0" applyFill="1"/>
    <xf numFmtId="0" fontId="6" fillId="3" borderId="5" xfId="0" applyFont="1" applyFill="1" applyBorder="1" applyAlignment="1">
      <alignment horizontal="left" vertical="top" wrapText="1"/>
    </xf>
    <xf numFmtId="0" fontId="6" fillId="3" borderId="1" xfId="2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vertical="top" wrapText="1"/>
    </xf>
    <xf numFmtId="3" fontId="6" fillId="3" borderId="5" xfId="0" applyNumberFormat="1" applyFont="1" applyFill="1" applyBorder="1" applyAlignment="1">
      <alignment wrapText="1"/>
    </xf>
    <xf numFmtId="4" fontId="6" fillId="3" borderId="5" xfId="0" applyNumberFormat="1" applyFont="1" applyFill="1" applyBorder="1" applyAlignment="1">
      <alignment wrapText="1"/>
    </xf>
    <xf numFmtId="4" fontId="6" fillId="3" borderId="26" xfId="0" applyNumberFormat="1" applyFont="1" applyFill="1" applyBorder="1" applyAlignment="1">
      <alignment wrapText="1"/>
    </xf>
    <xf numFmtId="43" fontId="8" fillId="3" borderId="20" xfId="5" applyFont="1" applyFill="1" applyBorder="1"/>
    <xf numFmtId="43" fontId="8" fillId="3" borderId="19" xfId="5" applyFont="1" applyFill="1" applyBorder="1"/>
    <xf numFmtId="43" fontId="8" fillId="3" borderId="41" xfId="5" applyFont="1" applyFill="1" applyBorder="1"/>
    <xf numFmtId="0" fontId="8" fillId="3" borderId="21" xfId="0" applyFont="1" applyFill="1" applyBorder="1" applyAlignment="1">
      <alignment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wrapText="1"/>
    </xf>
    <xf numFmtId="4" fontId="6" fillId="3" borderId="2" xfId="0" applyNumberFormat="1" applyFont="1" applyFill="1" applyBorder="1" applyAlignment="1">
      <alignment wrapText="1"/>
    </xf>
    <xf numFmtId="43" fontId="6" fillId="3" borderId="22" xfId="5" applyFont="1" applyFill="1" applyBorder="1"/>
    <xf numFmtId="43" fontId="6" fillId="3" borderId="1" xfId="5" applyFont="1" applyFill="1" applyBorder="1"/>
    <xf numFmtId="43" fontId="6" fillId="3" borderId="2" xfId="5" applyFont="1" applyFill="1" applyBorder="1"/>
    <xf numFmtId="0" fontId="6" fillId="3" borderId="23" xfId="0" applyFont="1" applyFill="1" applyBorder="1" applyAlignment="1">
      <alignment wrapText="1"/>
    </xf>
    <xf numFmtId="0" fontId="6" fillId="3" borderId="4" xfId="0" applyFont="1" applyFill="1" applyBorder="1" applyAlignment="1">
      <alignment vertical="top" wrapText="1"/>
    </xf>
    <xf numFmtId="4" fontId="6" fillId="3" borderId="2" xfId="0" applyNumberFormat="1" applyFont="1" applyFill="1" applyBorder="1" applyAlignment="1">
      <alignment vertical="top" wrapText="1"/>
    </xf>
    <xf numFmtId="0" fontId="6" fillId="3" borderId="23" xfId="0" applyFont="1" applyFill="1" applyBorder="1" applyAlignment="1">
      <alignment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54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vertical="top" wrapText="1"/>
    </xf>
    <xf numFmtId="0" fontId="6" fillId="3" borderId="5" xfId="0" applyFont="1" applyFill="1" applyBorder="1" applyAlignment="1">
      <alignment wrapText="1"/>
    </xf>
    <xf numFmtId="4" fontId="6" fillId="3" borderId="5" xfId="0" applyNumberFormat="1" applyFont="1" applyFill="1" applyBorder="1" applyAlignment="1">
      <alignment horizontal="right" vertical="top" wrapText="1"/>
    </xf>
    <xf numFmtId="4" fontId="6" fillId="3" borderId="26" xfId="0" applyNumberFormat="1" applyFont="1" applyFill="1" applyBorder="1" applyAlignment="1">
      <alignment horizontal="right" vertical="top" wrapText="1"/>
    </xf>
    <xf numFmtId="43" fontId="6" fillId="3" borderId="20" xfId="5" applyFont="1" applyFill="1" applyBorder="1" applyAlignment="1">
      <alignment vertical="top"/>
    </xf>
    <xf numFmtId="43" fontId="6" fillId="3" borderId="19" xfId="5" applyFont="1" applyFill="1" applyBorder="1" applyAlignment="1">
      <alignment vertical="top"/>
    </xf>
    <xf numFmtId="43" fontId="6" fillId="3" borderId="30" xfId="5" applyFont="1" applyFill="1" applyBorder="1" applyAlignment="1">
      <alignment vertical="top"/>
    </xf>
    <xf numFmtId="0" fontId="6" fillId="3" borderId="3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165" fontId="0" fillId="0" borderId="0" xfId="0" applyNumberFormat="1"/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3" fontId="20" fillId="0" borderId="0" xfId="0" applyNumberFormat="1" applyFont="1"/>
    <xf numFmtId="4" fontId="0" fillId="0" borderId="0" xfId="0" applyNumberFormat="1" applyFont="1" applyFill="1"/>
    <xf numFmtId="4" fontId="3" fillId="3" borderId="0" xfId="0" applyNumberFormat="1" applyFont="1" applyFill="1"/>
    <xf numFmtId="3" fontId="0" fillId="0" borderId="0" xfId="0" applyNumberFormat="1" applyFont="1" applyFill="1"/>
    <xf numFmtId="0" fontId="0" fillId="3" borderId="1" xfId="0" applyFill="1" applyBorder="1"/>
    <xf numFmtId="0" fontId="3" fillId="3" borderId="1" xfId="0" applyFont="1" applyFill="1" applyBorder="1"/>
    <xf numFmtId="4" fontId="6" fillId="0" borderId="4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top" wrapText="1"/>
    </xf>
    <xf numFmtId="4" fontId="6" fillId="0" borderId="2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50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6" fillId="0" borderId="5" xfId="0" applyNumberFormat="1" applyFont="1" applyFill="1" applyBorder="1" applyAlignment="1">
      <alignment horizontal="left" vertical="top" wrapText="1"/>
    </xf>
    <xf numFmtId="4" fontId="6" fillId="0" borderId="26" xfId="0" applyNumberFormat="1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vertical="top" wrapText="1"/>
    </xf>
    <xf numFmtId="0" fontId="4" fillId="0" borderId="38" xfId="0" applyFont="1" applyFill="1" applyBorder="1" applyAlignment="1">
      <alignment horizontal="right" wrapText="1"/>
    </xf>
    <xf numFmtId="0" fontId="4" fillId="0" borderId="44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33" xfId="0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7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4" fillId="0" borderId="35" xfId="0" applyFont="1" applyFill="1" applyBorder="1" applyAlignment="1">
      <alignment horizontal="right" wrapText="1"/>
    </xf>
    <xf numFmtId="0" fontId="4" fillId="0" borderId="43" xfId="0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29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</cellXfs>
  <cellStyles count="9">
    <cellStyle name="Comma" xfId="5" builtinId="3"/>
    <cellStyle name="Comma 2" xfId="4"/>
    <cellStyle name="Comma 3" xfId="3"/>
    <cellStyle name="Normal" xfId="0" builtinId="0"/>
    <cellStyle name="Normal 2" xfId="2"/>
    <cellStyle name="Normal 3" xfId="1"/>
    <cellStyle name="Normal 4" xfId="6"/>
    <cellStyle name="Normal 4 2" xfId="7"/>
    <cellStyle name="Normal 4 3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zoomScaleNormal="100" zoomScalePageLayoutView="65" workbookViewId="0">
      <pane ySplit="5" topLeftCell="A6" activePane="bottomLeft" state="frozen"/>
      <selection pane="bottomLeft" sqref="A1:P1"/>
    </sheetView>
  </sheetViews>
  <sheetFormatPr defaultColWidth="9.140625" defaultRowHeight="15" x14ac:dyDescent="0.25"/>
  <cols>
    <col min="1" max="1" width="13.7109375" style="258" customWidth="1"/>
    <col min="2" max="2" width="21.42578125" style="258" bestFit="1" customWidth="1"/>
    <col min="3" max="3" width="32" style="259" customWidth="1"/>
    <col min="4" max="4" width="8.7109375" style="249" customWidth="1"/>
    <col min="5" max="5" width="14" style="249" customWidth="1"/>
    <col min="6" max="6" width="0.42578125" style="249" hidden="1" customWidth="1"/>
    <col min="7" max="7" width="17" style="249" customWidth="1"/>
    <col min="8" max="8" width="18.140625" style="249" customWidth="1"/>
    <col min="9" max="9" width="13.42578125" style="249" customWidth="1"/>
    <col min="10" max="10" width="16.42578125" style="249" customWidth="1"/>
    <col min="11" max="11" width="14.85546875" style="249" bestFit="1" customWidth="1"/>
    <col min="12" max="12" width="18.5703125" style="249" customWidth="1"/>
    <col min="13" max="13" width="12.7109375" style="249" customWidth="1"/>
    <col min="14" max="14" width="15.42578125" style="249" customWidth="1"/>
    <col min="15" max="15" width="12.7109375" style="249" customWidth="1"/>
    <col min="16" max="16" width="22.85546875" style="165" customWidth="1"/>
    <col min="17" max="17" width="4.42578125" style="249" customWidth="1"/>
    <col min="18" max="18" width="14.85546875" style="249" customWidth="1"/>
    <col min="19" max="21" width="9.140625" style="249"/>
    <col min="22" max="22" width="45.7109375" style="249" customWidth="1"/>
    <col min="23" max="16384" width="9.140625" style="249"/>
  </cols>
  <sheetData>
    <row r="1" spans="1:16" s="21" customFormat="1" ht="17.25" x14ac:dyDescent="0.3">
      <c r="A1" s="467" t="s">
        <v>336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</row>
    <row r="2" spans="1:16" s="21" customFormat="1" x14ac:dyDescent="0.25">
      <c r="A2" s="153"/>
      <c r="B2" s="153"/>
      <c r="C2" s="154"/>
      <c r="D2" s="155"/>
      <c r="E2" s="155"/>
      <c r="F2" s="155"/>
      <c r="G2" s="155"/>
      <c r="H2" s="155"/>
      <c r="I2" s="155"/>
      <c r="J2" s="155"/>
      <c r="P2" s="139"/>
    </row>
    <row r="3" spans="1:16" s="21" customFormat="1" x14ac:dyDescent="0.25">
      <c r="A3" s="468" t="s">
        <v>119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</row>
    <row r="4" spans="1:16" ht="15.75" thickBot="1" x14ac:dyDescent="0.3">
      <c r="A4" s="156"/>
      <c r="B4" s="156"/>
      <c r="C4" s="157"/>
      <c r="D4" s="158"/>
      <c r="E4" s="158"/>
      <c r="F4" s="158"/>
      <c r="G4" s="158"/>
      <c r="H4" s="158"/>
      <c r="I4" s="158"/>
      <c r="J4" s="158"/>
    </row>
    <row r="5" spans="1:16" s="250" customFormat="1" ht="192" thickBot="1" x14ac:dyDescent="0.3">
      <c r="A5" s="56" t="s">
        <v>120</v>
      </c>
      <c r="B5" s="100" t="s">
        <v>243</v>
      </c>
      <c r="C5" s="57" t="s">
        <v>0</v>
      </c>
      <c r="D5" s="57" t="s">
        <v>121</v>
      </c>
      <c r="E5" s="57" t="s">
        <v>2</v>
      </c>
      <c r="F5" s="57" t="s">
        <v>305</v>
      </c>
      <c r="G5" s="57" t="s">
        <v>184</v>
      </c>
      <c r="H5" s="57" t="s">
        <v>122</v>
      </c>
      <c r="I5" s="57" t="s">
        <v>4</v>
      </c>
      <c r="J5" s="98" t="s">
        <v>123</v>
      </c>
      <c r="K5" s="212" t="s">
        <v>239</v>
      </c>
      <c r="L5" s="104" t="s">
        <v>247</v>
      </c>
      <c r="M5" s="151" t="s">
        <v>248</v>
      </c>
      <c r="N5" s="151" t="s">
        <v>249</v>
      </c>
      <c r="O5" s="151" t="s">
        <v>250</v>
      </c>
      <c r="P5" s="105" t="s">
        <v>241</v>
      </c>
    </row>
    <row r="6" spans="1:16" s="250" customFormat="1" ht="36" x14ac:dyDescent="0.25">
      <c r="A6" s="232">
        <v>240.4</v>
      </c>
      <c r="B6" s="336">
        <v>240.4</v>
      </c>
      <c r="C6" s="23" t="s">
        <v>27</v>
      </c>
      <c r="D6" s="232" t="s">
        <v>58</v>
      </c>
      <c r="E6" s="469" t="s">
        <v>304</v>
      </c>
      <c r="F6" s="469"/>
      <c r="G6" s="469"/>
      <c r="H6" s="469"/>
      <c r="I6" s="469"/>
      <c r="J6" s="470"/>
      <c r="K6" s="209" t="s">
        <v>240</v>
      </c>
      <c r="L6" s="160">
        <v>0</v>
      </c>
      <c r="M6" s="160">
        <v>0</v>
      </c>
      <c r="N6" s="160">
        <v>0</v>
      </c>
      <c r="O6" s="160">
        <f>SUM(L6:N6)</f>
        <v>0</v>
      </c>
      <c r="P6" s="161"/>
    </row>
    <row r="7" spans="1:16" ht="24" x14ac:dyDescent="0.25">
      <c r="A7" s="232">
        <v>240.5</v>
      </c>
      <c r="B7" s="336">
        <v>240.5</v>
      </c>
      <c r="C7" s="23" t="s">
        <v>28</v>
      </c>
      <c r="D7" s="232" t="s">
        <v>59</v>
      </c>
      <c r="E7" s="469" t="s">
        <v>304</v>
      </c>
      <c r="F7" s="469"/>
      <c r="G7" s="469"/>
      <c r="H7" s="469"/>
      <c r="I7" s="469"/>
      <c r="J7" s="470"/>
      <c r="K7" s="208" t="s">
        <v>240</v>
      </c>
      <c r="L7" s="162">
        <v>0</v>
      </c>
      <c r="M7" s="162">
        <v>0</v>
      </c>
      <c r="N7" s="162">
        <v>0</v>
      </c>
      <c r="O7" s="162">
        <f>SUM(L7:N7)</f>
        <v>0</v>
      </c>
      <c r="P7" s="163"/>
    </row>
    <row r="8" spans="1:16" ht="24" x14ac:dyDescent="0.25">
      <c r="A8" s="22">
        <v>240.6</v>
      </c>
      <c r="B8" s="330">
        <v>240.6</v>
      </c>
      <c r="C8" s="18" t="s">
        <v>124</v>
      </c>
      <c r="D8" s="22" t="s">
        <v>59</v>
      </c>
      <c r="E8" s="457" t="s">
        <v>304</v>
      </c>
      <c r="F8" s="457"/>
      <c r="G8" s="457"/>
      <c r="H8" s="457"/>
      <c r="I8" s="457"/>
      <c r="J8" s="458"/>
      <c r="K8" s="208" t="s">
        <v>240</v>
      </c>
      <c r="L8" s="162">
        <v>0</v>
      </c>
      <c r="M8" s="162">
        <v>0</v>
      </c>
      <c r="N8" s="162">
        <v>0</v>
      </c>
      <c r="O8" s="162">
        <f>SUM(L8:N8)</f>
        <v>0</v>
      </c>
      <c r="P8" s="163"/>
    </row>
    <row r="9" spans="1:16" x14ac:dyDescent="0.25">
      <c r="A9" s="22" t="s">
        <v>208</v>
      </c>
      <c r="B9" s="330" t="s">
        <v>208</v>
      </c>
      <c r="C9" s="18" t="s">
        <v>29</v>
      </c>
      <c r="D9" s="22" t="s">
        <v>60</v>
      </c>
      <c r="E9" s="456" t="s">
        <v>334</v>
      </c>
      <c r="F9" s="456"/>
      <c r="G9" s="457"/>
      <c r="H9" s="457"/>
      <c r="I9" s="457"/>
      <c r="J9" s="458"/>
      <c r="K9" s="208">
        <v>0</v>
      </c>
      <c r="L9" s="164">
        <v>0</v>
      </c>
      <c r="M9" s="164">
        <f>+J9-K9</f>
        <v>0</v>
      </c>
      <c r="N9" s="164">
        <v>0</v>
      </c>
      <c r="O9" s="162">
        <f t="shared" ref="O9:O13" si="0">SUM(L9:N9)</f>
        <v>0</v>
      </c>
      <c r="P9" s="163"/>
    </row>
    <row r="10" spans="1:16" ht="33" customHeight="1" x14ac:dyDescent="0.25">
      <c r="A10" s="22" t="s">
        <v>210</v>
      </c>
      <c r="B10" s="330" t="s">
        <v>210</v>
      </c>
      <c r="C10" s="18" t="s">
        <v>30</v>
      </c>
      <c r="D10" s="22"/>
      <c r="E10" s="43">
        <v>50</v>
      </c>
      <c r="F10" s="43" t="s">
        <v>307</v>
      </c>
      <c r="G10" s="33">
        <v>1</v>
      </c>
      <c r="H10" s="33">
        <f t="shared" ref="H10:H17" si="1">(E10*G10)</f>
        <v>50</v>
      </c>
      <c r="I10" s="33">
        <v>2</v>
      </c>
      <c r="J10" s="36">
        <f t="shared" ref="J10:J17" si="2">(H10*I10)</f>
        <v>100</v>
      </c>
      <c r="K10" s="309">
        <v>100</v>
      </c>
      <c r="L10" s="164">
        <f>+J10-K10</f>
        <v>0</v>
      </c>
      <c r="M10" s="164">
        <v>0</v>
      </c>
      <c r="N10" s="164">
        <v>0</v>
      </c>
      <c r="O10" s="162">
        <f t="shared" si="0"/>
        <v>0</v>
      </c>
      <c r="P10" s="163"/>
    </row>
    <row r="11" spans="1:16" ht="28.5" customHeight="1" x14ac:dyDescent="0.25">
      <c r="A11" s="22" t="s">
        <v>209</v>
      </c>
      <c r="B11" s="330" t="s">
        <v>209</v>
      </c>
      <c r="C11" s="18" t="s">
        <v>31</v>
      </c>
      <c r="D11" s="22"/>
      <c r="E11" s="43">
        <v>1</v>
      </c>
      <c r="F11" s="43" t="s">
        <v>307</v>
      </c>
      <c r="G11" s="33">
        <v>1</v>
      </c>
      <c r="H11" s="33">
        <f t="shared" si="1"/>
        <v>1</v>
      </c>
      <c r="I11" s="33">
        <v>50</v>
      </c>
      <c r="J11" s="36">
        <f t="shared" si="2"/>
        <v>50</v>
      </c>
      <c r="K11" s="309">
        <v>50</v>
      </c>
      <c r="L11" s="164">
        <f t="shared" ref="L11:L18" si="3">+J11-K11</f>
        <v>0</v>
      </c>
      <c r="M11" s="164">
        <v>0</v>
      </c>
      <c r="N11" s="164">
        <v>0</v>
      </c>
      <c r="O11" s="162">
        <f t="shared" si="0"/>
        <v>0</v>
      </c>
      <c r="P11" s="163"/>
    </row>
    <row r="12" spans="1:16" ht="26.25" customHeight="1" x14ac:dyDescent="0.25">
      <c r="A12" s="22" t="s">
        <v>5</v>
      </c>
      <c r="B12" s="330" t="s">
        <v>5</v>
      </c>
      <c r="C12" s="18" t="s">
        <v>32</v>
      </c>
      <c r="D12" s="22"/>
      <c r="E12" s="43">
        <v>40</v>
      </c>
      <c r="F12" s="43" t="s">
        <v>307</v>
      </c>
      <c r="G12" s="33">
        <v>1</v>
      </c>
      <c r="H12" s="33">
        <f t="shared" si="1"/>
        <v>40</v>
      </c>
      <c r="I12" s="33">
        <v>5</v>
      </c>
      <c r="J12" s="36">
        <f t="shared" si="2"/>
        <v>200</v>
      </c>
      <c r="K12" s="309">
        <v>200</v>
      </c>
      <c r="L12" s="164">
        <v>0</v>
      </c>
      <c r="M12" s="164">
        <v>0</v>
      </c>
      <c r="N12" s="164">
        <f>+J12-K12</f>
        <v>0</v>
      </c>
      <c r="O12" s="162">
        <f t="shared" si="0"/>
        <v>0</v>
      </c>
      <c r="P12" s="163"/>
    </row>
    <row r="13" spans="1:16" ht="27" customHeight="1" x14ac:dyDescent="0.25">
      <c r="A13" s="22" t="s">
        <v>6</v>
      </c>
      <c r="B13" s="330" t="s">
        <v>6</v>
      </c>
      <c r="C13" s="18" t="s">
        <v>281</v>
      </c>
      <c r="D13" s="22"/>
      <c r="E13" s="43">
        <v>30</v>
      </c>
      <c r="F13" s="43" t="s">
        <v>307</v>
      </c>
      <c r="G13" s="33">
        <v>1</v>
      </c>
      <c r="H13" s="33">
        <f t="shared" si="1"/>
        <v>30</v>
      </c>
      <c r="I13" s="33">
        <v>2</v>
      </c>
      <c r="J13" s="36">
        <f t="shared" si="2"/>
        <v>60</v>
      </c>
      <c r="K13" s="309">
        <v>60</v>
      </c>
      <c r="L13" s="164">
        <f t="shared" si="3"/>
        <v>0</v>
      </c>
      <c r="M13" s="164">
        <v>0</v>
      </c>
      <c r="N13" s="164">
        <v>0</v>
      </c>
      <c r="O13" s="162">
        <f t="shared" si="0"/>
        <v>0</v>
      </c>
      <c r="P13" s="163"/>
    </row>
    <row r="14" spans="1:16" s="391" customFormat="1" ht="25.5" customHeight="1" x14ac:dyDescent="0.25">
      <c r="A14" s="382" t="s">
        <v>7</v>
      </c>
      <c r="B14" s="382" t="s">
        <v>7</v>
      </c>
      <c r="C14" s="383" t="s">
        <v>33</v>
      </c>
      <c r="D14" s="382"/>
      <c r="E14" s="384">
        <v>60</v>
      </c>
      <c r="F14" s="384" t="s">
        <v>307</v>
      </c>
      <c r="G14" s="385">
        <v>1</v>
      </c>
      <c r="H14" s="385">
        <f t="shared" si="1"/>
        <v>60</v>
      </c>
      <c r="I14" s="385">
        <v>1</v>
      </c>
      <c r="J14" s="386">
        <f t="shared" si="2"/>
        <v>60</v>
      </c>
      <c r="K14" s="387">
        <v>60</v>
      </c>
      <c r="L14" s="388">
        <v>0</v>
      </c>
      <c r="M14" s="388">
        <v>0</v>
      </c>
      <c r="N14" s="388">
        <v>0</v>
      </c>
      <c r="O14" s="389">
        <f t="shared" ref="O14:O69" si="4">SUM(L14:N14)</f>
        <v>0</v>
      </c>
      <c r="P14" s="390"/>
    </row>
    <row r="15" spans="1:16" ht="25.5" customHeight="1" x14ac:dyDescent="0.25">
      <c r="A15" s="22" t="s">
        <v>8</v>
      </c>
      <c r="B15" s="330" t="s">
        <v>8</v>
      </c>
      <c r="C15" s="18" t="s">
        <v>34</v>
      </c>
      <c r="D15" s="22"/>
      <c r="E15" s="43">
        <v>5</v>
      </c>
      <c r="F15" s="43" t="s">
        <v>307</v>
      </c>
      <c r="G15" s="33">
        <v>1</v>
      </c>
      <c r="H15" s="33">
        <f t="shared" si="1"/>
        <v>5</v>
      </c>
      <c r="I15" s="33">
        <v>5</v>
      </c>
      <c r="J15" s="36">
        <f t="shared" si="2"/>
        <v>25</v>
      </c>
      <c r="K15" s="309">
        <v>25</v>
      </c>
      <c r="L15" s="164">
        <v>0</v>
      </c>
      <c r="M15" s="164">
        <v>0</v>
      </c>
      <c r="N15" s="164">
        <f>+J15-K15</f>
        <v>0</v>
      </c>
      <c r="O15" s="162">
        <f t="shared" si="4"/>
        <v>0</v>
      </c>
      <c r="P15" s="163"/>
    </row>
    <row r="16" spans="1:16" ht="22.5" customHeight="1" x14ac:dyDescent="0.25">
      <c r="A16" s="22">
        <v>247.26</v>
      </c>
      <c r="B16" s="330">
        <v>247.26</v>
      </c>
      <c r="C16" s="18" t="s">
        <v>35</v>
      </c>
      <c r="D16" s="22"/>
      <c r="E16" s="43">
        <v>42</v>
      </c>
      <c r="F16" s="43" t="s">
        <v>307</v>
      </c>
      <c r="G16" s="33">
        <v>1</v>
      </c>
      <c r="H16" s="33">
        <f t="shared" si="1"/>
        <v>42</v>
      </c>
      <c r="I16" s="33">
        <v>8</v>
      </c>
      <c r="J16" s="36">
        <f t="shared" si="2"/>
        <v>336</v>
      </c>
      <c r="K16" s="309">
        <v>336</v>
      </c>
      <c r="L16" s="164">
        <v>0</v>
      </c>
      <c r="M16" s="164">
        <v>0</v>
      </c>
      <c r="N16" s="164">
        <f t="shared" ref="N16:N17" si="5">+J16-K16</f>
        <v>0</v>
      </c>
      <c r="O16" s="162">
        <f t="shared" si="4"/>
        <v>0</v>
      </c>
      <c r="P16" s="163"/>
    </row>
    <row r="17" spans="1:22" ht="32.25" customHeight="1" x14ac:dyDescent="0.25">
      <c r="A17" s="22" t="s">
        <v>9</v>
      </c>
      <c r="B17" s="330" t="s">
        <v>9</v>
      </c>
      <c r="C17" s="18" t="s">
        <v>36</v>
      </c>
      <c r="D17" s="244" t="s">
        <v>61</v>
      </c>
      <c r="E17" s="43">
        <v>42</v>
      </c>
      <c r="F17" s="43" t="s">
        <v>307</v>
      </c>
      <c r="G17" s="33">
        <v>12</v>
      </c>
      <c r="H17" s="33">
        <f t="shared" si="1"/>
        <v>504</v>
      </c>
      <c r="I17" s="33">
        <v>6</v>
      </c>
      <c r="J17" s="36">
        <f t="shared" si="2"/>
        <v>3024</v>
      </c>
      <c r="K17" s="309">
        <v>3024</v>
      </c>
      <c r="L17" s="164">
        <v>0</v>
      </c>
      <c r="M17" s="164">
        <v>0</v>
      </c>
      <c r="N17" s="164">
        <f t="shared" si="5"/>
        <v>0</v>
      </c>
      <c r="O17" s="162">
        <f t="shared" si="4"/>
        <v>0</v>
      </c>
      <c r="P17" s="163"/>
      <c r="V17" s="451">
        <f>SUM(J17,J26,J44,J45,J53,J54,J64,J69)</f>
        <v>17291.099999999999</v>
      </c>
    </row>
    <row r="18" spans="1:22" x14ac:dyDescent="0.25">
      <c r="A18" s="22" t="s">
        <v>10</v>
      </c>
      <c r="B18" s="330" t="s">
        <v>10</v>
      </c>
      <c r="C18" s="18" t="s">
        <v>37</v>
      </c>
      <c r="D18" s="244" t="s">
        <v>62</v>
      </c>
      <c r="E18" s="457" t="s">
        <v>304</v>
      </c>
      <c r="F18" s="457"/>
      <c r="G18" s="457"/>
      <c r="H18" s="457"/>
      <c r="I18" s="457"/>
      <c r="J18" s="458"/>
      <c r="K18" s="210"/>
      <c r="L18" s="164">
        <f t="shared" si="3"/>
        <v>0</v>
      </c>
      <c r="M18" s="164">
        <v>0</v>
      </c>
      <c r="N18" s="164">
        <v>0</v>
      </c>
      <c r="O18" s="162">
        <f t="shared" si="4"/>
        <v>0</v>
      </c>
      <c r="P18" s="163"/>
    </row>
    <row r="19" spans="1:22" ht="24" customHeight="1" x14ac:dyDescent="0.25">
      <c r="A19" s="22" t="s">
        <v>11</v>
      </c>
      <c r="B19" s="330" t="s">
        <v>11</v>
      </c>
      <c r="C19" s="18" t="s">
        <v>38</v>
      </c>
      <c r="D19" s="22"/>
      <c r="E19" s="43">
        <v>42</v>
      </c>
      <c r="F19" s="43" t="s">
        <v>307</v>
      </c>
      <c r="G19" s="33">
        <v>4</v>
      </c>
      <c r="H19" s="33">
        <f>(E19*G19)</f>
        <v>168</v>
      </c>
      <c r="I19" s="33">
        <v>30</v>
      </c>
      <c r="J19" s="36">
        <f>(H19*I19)</f>
        <v>5040</v>
      </c>
      <c r="K19" s="103">
        <v>5040</v>
      </c>
      <c r="L19" s="164">
        <v>0</v>
      </c>
      <c r="M19" s="164">
        <v>0</v>
      </c>
      <c r="N19" s="164">
        <f>+J19-K19</f>
        <v>0</v>
      </c>
      <c r="O19" s="162">
        <f t="shared" si="4"/>
        <v>0</v>
      </c>
      <c r="P19" s="163"/>
    </row>
    <row r="20" spans="1:22" ht="27.75" customHeight="1" x14ac:dyDescent="0.25">
      <c r="A20" s="22">
        <v>247.34</v>
      </c>
      <c r="B20" s="330">
        <v>247.34</v>
      </c>
      <c r="C20" s="18" t="s">
        <v>39</v>
      </c>
      <c r="D20" s="22"/>
      <c r="E20" s="43">
        <v>42</v>
      </c>
      <c r="F20" s="43" t="s">
        <v>307</v>
      </c>
      <c r="G20" s="33">
        <v>2</v>
      </c>
      <c r="H20" s="33">
        <f>(E20*G20)</f>
        <v>84</v>
      </c>
      <c r="I20" s="33">
        <v>8</v>
      </c>
      <c r="J20" s="36">
        <f>(H20*I20)</f>
        <v>672</v>
      </c>
      <c r="K20" s="103">
        <v>672</v>
      </c>
      <c r="L20" s="164">
        <v>0</v>
      </c>
      <c r="M20" s="164">
        <v>0</v>
      </c>
      <c r="N20" s="164">
        <f>+J20-K20</f>
        <v>0</v>
      </c>
      <c r="O20" s="162">
        <f t="shared" si="4"/>
        <v>0</v>
      </c>
      <c r="P20" s="163"/>
    </row>
    <row r="21" spans="1:22" ht="36.75" customHeight="1" x14ac:dyDescent="0.25">
      <c r="A21" s="22" t="s">
        <v>125</v>
      </c>
      <c r="B21" s="330" t="s">
        <v>125</v>
      </c>
      <c r="C21" s="18" t="s">
        <v>77</v>
      </c>
      <c r="D21" s="22"/>
      <c r="E21" s="43">
        <v>57</v>
      </c>
      <c r="F21" s="43" t="s">
        <v>309</v>
      </c>
      <c r="G21" s="33">
        <v>1</v>
      </c>
      <c r="H21" s="33">
        <f>(E21*G21)</f>
        <v>57</v>
      </c>
      <c r="I21" s="34">
        <v>0.33</v>
      </c>
      <c r="J21" s="36">
        <f>(H21*I21)</f>
        <v>18.810000000000002</v>
      </c>
      <c r="K21" s="103">
        <v>18.810000000000002</v>
      </c>
      <c r="L21" s="166">
        <v>0</v>
      </c>
      <c r="M21" s="166">
        <v>0</v>
      </c>
      <c r="N21" s="166">
        <f>+J21-K21</f>
        <v>0</v>
      </c>
      <c r="O21" s="243">
        <f t="shared" si="4"/>
        <v>0</v>
      </c>
      <c r="P21" s="163"/>
    </row>
    <row r="22" spans="1:22" ht="24" x14ac:dyDescent="0.25">
      <c r="A22" s="22" t="s">
        <v>126</v>
      </c>
      <c r="B22" s="330" t="s">
        <v>126</v>
      </c>
      <c r="C22" s="18" t="s">
        <v>279</v>
      </c>
      <c r="D22" s="244" t="s">
        <v>60</v>
      </c>
      <c r="E22" s="456" t="s">
        <v>334</v>
      </c>
      <c r="F22" s="456"/>
      <c r="G22" s="457"/>
      <c r="H22" s="457"/>
      <c r="I22" s="457"/>
      <c r="J22" s="458"/>
      <c r="K22" s="103">
        <v>0</v>
      </c>
      <c r="L22" s="243">
        <v>0</v>
      </c>
      <c r="M22" s="243">
        <v>0</v>
      </c>
      <c r="N22" s="243">
        <v>0</v>
      </c>
      <c r="O22" s="243">
        <f t="shared" si="4"/>
        <v>0</v>
      </c>
      <c r="P22" s="163"/>
    </row>
    <row r="23" spans="1:22" ht="33.75" customHeight="1" x14ac:dyDescent="0.25">
      <c r="A23" s="22" t="s">
        <v>194</v>
      </c>
      <c r="B23" s="330" t="s">
        <v>194</v>
      </c>
      <c r="C23" s="18" t="s">
        <v>267</v>
      </c>
      <c r="D23" s="22"/>
      <c r="E23" s="43">
        <v>230</v>
      </c>
      <c r="F23" s="43" t="s">
        <v>308</v>
      </c>
      <c r="G23" s="33">
        <v>1</v>
      </c>
      <c r="H23" s="33">
        <f>(E23*G23)</f>
        <v>230</v>
      </c>
      <c r="I23" s="33">
        <v>2</v>
      </c>
      <c r="J23" s="33">
        <f t="shared" ref="J23:J24" si="6">(H23*I23)</f>
        <v>460</v>
      </c>
      <c r="K23" s="103">
        <v>460</v>
      </c>
      <c r="L23" s="166">
        <v>0</v>
      </c>
      <c r="M23" s="166">
        <v>0</v>
      </c>
      <c r="N23" s="166">
        <f>+J23-K23</f>
        <v>0</v>
      </c>
      <c r="O23" s="243">
        <f>SUM(L23:N23)</f>
        <v>0</v>
      </c>
      <c r="P23" s="163"/>
      <c r="Q23" s="250"/>
    </row>
    <row r="24" spans="1:22" s="391" customFormat="1" ht="36.75" customHeight="1" x14ac:dyDescent="0.25">
      <c r="A24" s="382" t="s">
        <v>195</v>
      </c>
      <c r="B24" s="382" t="s">
        <v>195</v>
      </c>
      <c r="C24" s="383" t="s">
        <v>268</v>
      </c>
      <c r="D24" s="382"/>
      <c r="E24" s="384">
        <v>10926</v>
      </c>
      <c r="F24" s="384" t="s">
        <v>308</v>
      </c>
      <c r="G24" s="385">
        <v>1</v>
      </c>
      <c r="H24" s="385">
        <f>(E24*G24)</f>
        <v>10926</v>
      </c>
      <c r="I24" s="385">
        <v>0.25</v>
      </c>
      <c r="J24" s="385">
        <f t="shared" si="6"/>
        <v>2731.5</v>
      </c>
      <c r="K24" s="392">
        <v>2731.5</v>
      </c>
      <c r="L24" s="393">
        <f t="shared" ref="L24" si="7">+J24-K24</f>
        <v>0</v>
      </c>
      <c r="M24" s="393">
        <v>0</v>
      </c>
      <c r="N24" s="393">
        <v>0</v>
      </c>
      <c r="O24" s="394">
        <f t="shared" ref="O24" si="8">SUM(L24:N24)</f>
        <v>0</v>
      </c>
      <c r="P24" s="390"/>
    </row>
    <row r="25" spans="1:22" ht="48" x14ac:dyDescent="0.25">
      <c r="A25" s="22" t="s">
        <v>127</v>
      </c>
      <c r="B25" s="330" t="s">
        <v>127</v>
      </c>
      <c r="C25" s="18" t="s">
        <v>132</v>
      </c>
      <c r="D25" s="22"/>
      <c r="E25" s="43">
        <v>100</v>
      </c>
      <c r="F25" s="43" t="s">
        <v>308</v>
      </c>
      <c r="G25" s="33">
        <v>225</v>
      </c>
      <c r="H25" s="33">
        <f>(E25*G25)</f>
        <v>22500</v>
      </c>
      <c r="I25" s="33">
        <v>0.05</v>
      </c>
      <c r="J25" s="33">
        <f t="shared" ref="J25:J42" si="9">(H25*I25)</f>
        <v>1125</v>
      </c>
      <c r="K25" s="103">
        <v>1125</v>
      </c>
      <c r="L25" s="166">
        <f>+J25-K25</f>
        <v>0</v>
      </c>
      <c r="M25" s="166">
        <v>0</v>
      </c>
      <c r="N25" s="166">
        <v>0</v>
      </c>
      <c r="O25" s="243">
        <f t="shared" si="4"/>
        <v>0</v>
      </c>
      <c r="P25" s="163"/>
    </row>
    <row r="26" spans="1:22" ht="33.75" customHeight="1" x14ac:dyDescent="0.25">
      <c r="A26" s="22" t="s">
        <v>128</v>
      </c>
      <c r="B26" s="330" t="s">
        <v>128</v>
      </c>
      <c r="C26" s="18" t="s">
        <v>40</v>
      </c>
      <c r="D26" s="244" t="s">
        <v>137</v>
      </c>
      <c r="E26" s="43">
        <v>100</v>
      </c>
      <c r="F26" s="43" t="s">
        <v>308</v>
      </c>
      <c r="G26" s="33">
        <v>5</v>
      </c>
      <c r="H26" s="33">
        <f>(E26*G26)</f>
        <v>500</v>
      </c>
      <c r="I26" s="33">
        <v>0.5</v>
      </c>
      <c r="J26" s="33">
        <f t="shared" si="9"/>
        <v>250</v>
      </c>
      <c r="K26" s="103">
        <v>25</v>
      </c>
      <c r="L26" s="166">
        <v>0</v>
      </c>
      <c r="M26" s="166">
        <v>0</v>
      </c>
      <c r="N26" s="166">
        <f>+J26-K26</f>
        <v>225</v>
      </c>
      <c r="O26" s="243">
        <f t="shared" si="4"/>
        <v>225</v>
      </c>
      <c r="P26" s="163"/>
      <c r="V26" s="451"/>
    </row>
    <row r="27" spans="1:22" ht="24" customHeight="1" x14ac:dyDescent="0.25">
      <c r="A27" s="462" t="s">
        <v>129</v>
      </c>
      <c r="B27" s="462" t="s">
        <v>129</v>
      </c>
      <c r="C27" s="18" t="s">
        <v>260</v>
      </c>
      <c r="D27" s="244" t="s">
        <v>63</v>
      </c>
      <c r="E27" s="43"/>
      <c r="F27" s="43"/>
      <c r="G27" s="33"/>
      <c r="H27" s="33"/>
      <c r="I27" s="33"/>
      <c r="J27" s="33"/>
      <c r="K27" s="103">
        <v>0</v>
      </c>
      <c r="L27" s="166"/>
      <c r="M27" s="166"/>
      <c r="N27" s="166"/>
      <c r="O27" s="243"/>
      <c r="P27" s="163"/>
      <c r="V27" s="249">
        <f>V26/V17</f>
        <v>0</v>
      </c>
    </row>
    <row r="28" spans="1:22" ht="20.25" customHeight="1" x14ac:dyDescent="0.25">
      <c r="A28" s="462"/>
      <c r="B28" s="462"/>
      <c r="C28" s="25" t="s">
        <v>266</v>
      </c>
      <c r="D28" s="245"/>
      <c r="E28" s="43">
        <v>100</v>
      </c>
      <c r="F28" s="43" t="s">
        <v>308</v>
      </c>
      <c r="G28" s="33">
        <v>303</v>
      </c>
      <c r="H28" s="33">
        <f t="shared" ref="H28:H36" si="10">(E28*G28)</f>
        <v>30300</v>
      </c>
      <c r="I28" s="33">
        <v>0.02</v>
      </c>
      <c r="J28" s="33">
        <f>(H28*I28)</f>
        <v>606</v>
      </c>
      <c r="K28" s="103">
        <v>606</v>
      </c>
      <c r="L28" s="166">
        <v>0</v>
      </c>
      <c r="M28" s="166">
        <v>0</v>
      </c>
      <c r="N28" s="166">
        <f>+J28-K28</f>
        <v>0</v>
      </c>
      <c r="O28" s="243">
        <f>SUM(L28:N28)</f>
        <v>0</v>
      </c>
      <c r="P28" s="163"/>
    </row>
    <row r="29" spans="1:22" ht="18.75" customHeight="1" x14ac:dyDescent="0.25">
      <c r="A29" s="462"/>
      <c r="B29" s="462"/>
      <c r="C29" s="25" t="s">
        <v>265</v>
      </c>
      <c r="D29" s="245"/>
      <c r="E29" s="43">
        <v>100</v>
      </c>
      <c r="F29" s="43" t="s">
        <v>308</v>
      </c>
      <c r="G29" s="33">
        <v>303</v>
      </c>
      <c r="H29" s="33">
        <f t="shared" si="10"/>
        <v>30300</v>
      </c>
      <c r="I29" s="33">
        <v>0.02</v>
      </c>
      <c r="J29" s="33">
        <f t="shared" ref="J29" si="11">(H29*I29)</f>
        <v>606</v>
      </c>
      <c r="K29" s="103">
        <v>606</v>
      </c>
      <c r="L29" s="166">
        <f t="shared" ref="L29" si="12">+J29-K29</f>
        <v>0</v>
      </c>
      <c r="M29" s="166">
        <v>0</v>
      </c>
      <c r="N29" s="166">
        <v>0</v>
      </c>
      <c r="O29" s="243">
        <f t="shared" ref="O29" si="13">SUM(L29:N29)</f>
        <v>0</v>
      </c>
      <c r="P29" s="163"/>
    </row>
    <row r="30" spans="1:22" ht="33.75" customHeight="1" x14ac:dyDescent="0.25">
      <c r="A30" s="22" t="s">
        <v>130</v>
      </c>
      <c r="B30" s="330" t="s">
        <v>130</v>
      </c>
      <c r="C30" s="18" t="s">
        <v>133</v>
      </c>
      <c r="D30" s="22"/>
      <c r="E30" s="43">
        <v>35</v>
      </c>
      <c r="F30" s="43" t="s">
        <v>309</v>
      </c>
      <c r="G30" s="33">
        <v>1</v>
      </c>
      <c r="H30" s="33">
        <f t="shared" si="10"/>
        <v>35</v>
      </c>
      <c r="I30" s="33">
        <v>0.25</v>
      </c>
      <c r="J30" s="36">
        <f t="shared" si="9"/>
        <v>8.75</v>
      </c>
      <c r="K30" s="103">
        <v>8.75</v>
      </c>
      <c r="L30" s="166">
        <v>0</v>
      </c>
      <c r="M30" s="166">
        <f>+J30-K30</f>
        <v>0</v>
      </c>
      <c r="N30" s="166">
        <v>0</v>
      </c>
      <c r="O30" s="243">
        <f t="shared" si="4"/>
        <v>0</v>
      </c>
      <c r="P30" s="163"/>
    </row>
    <row r="31" spans="1:22" ht="36.75" customHeight="1" x14ac:dyDescent="0.25">
      <c r="A31" s="22" t="s">
        <v>131</v>
      </c>
      <c r="B31" s="330" t="s">
        <v>131</v>
      </c>
      <c r="C31" s="18" t="s">
        <v>134</v>
      </c>
      <c r="D31" s="22"/>
      <c r="E31" s="43">
        <v>100</v>
      </c>
      <c r="F31" s="43" t="s">
        <v>309</v>
      </c>
      <c r="G31" s="33">
        <v>1</v>
      </c>
      <c r="H31" s="33">
        <f t="shared" si="10"/>
        <v>100</v>
      </c>
      <c r="I31" s="33">
        <v>1</v>
      </c>
      <c r="J31" s="36">
        <f t="shared" si="9"/>
        <v>100</v>
      </c>
      <c r="K31" s="103">
        <v>100</v>
      </c>
      <c r="L31" s="166">
        <v>0</v>
      </c>
      <c r="M31" s="166">
        <v>0</v>
      </c>
      <c r="N31" s="166">
        <f>+J31-K31</f>
        <v>0</v>
      </c>
      <c r="O31" s="243">
        <f t="shared" si="4"/>
        <v>0</v>
      </c>
      <c r="P31" s="163"/>
    </row>
    <row r="32" spans="1:22" ht="47.25" customHeight="1" x14ac:dyDescent="0.25">
      <c r="A32" s="22" t="s">
        <v>136</v>
      </c>
      <c r="B32" s="330" t="s">
        <v>136</v>
      </c>
      <c r="C32" s="18" t="s">
        <v>135</v>
      </c>
      <c r="D32" s="22"/>
      <c r="E32" s="43">
        <v>15</v>
      </c>
      <c r="F32" s="43" t="s">
        <v>309</v>
      </c>
      <c r="G32" s="33">
        <v>1</v>
      </c>
      <c r="H32" s="33">
        <f t="shared" si="10"/>
        <v>15</v>
      </c>
      <c r="I32" s="33">
        <v>0.25</v>
      </c>
      <c r="J32" s="36">
        <f t="shared" si="9"/>
        <v>3.75</v>
      </c>
      <c r="K32" s="103">
        <v>3.75</v>
      </c>
      <c r="L32" s="166">
        <v>0</v>
      </c>
      <c r="M32" s="166">
        <f t="shared" ref="M32" si="14">+J32-K32</f>
        <v>0</v>
      </c>
      <c r="N32" s="166">
        <v>0</v>
      </c>
      <c r="O32" s="243">
        <f t="shared" si="4"/>
        <v>0</v>
      </c>
      <c r="P32" s="163"/>
    </row>
    <row r="33" spans="1:22" ht="31.5" customHeight="1" x14ac:dyDescent="0.25">
      <c r="A33" s="22" t="s">
        <v>138</v>
      </c>
      <c r="B33" s="330" t="s">
        <v>138</v>
      </c>
      <c r="C33" s="18" t="s">
        <v>139</v>
      </c>
      <c r="D33" s="22"/>
      <c r="E33" s="43">
        <v>20</v>
      </c>
      <c r="F33" s="43" t="s">
        <v>309</v>
      </c>
      <c r="G33" s="33">
        <v>1</v>
      </c>
      <c r="H33" s="33">
        <f t="shared" si="10"/>
        <v>20</v>
      </c>
      <c r="I33" s="33">
        <v>0.25</v>
      </c>
      <c r="J33" s="36">
        <f t="shared" si="9"/>
        <v>5</v>
      </c>
      <c r="K33" s="103">
        <v>5</v>
      </c>
      <c r="L33" s="166">
        <v>0</v>
      </c>
      <c r="M33" s="166">
        <v>0</v>
      </c>
      <c r="N33" s="166">
        <f>+J33-K33</f>
        <v>0</v>
      </c>
      <c r="O33" s="243">
        <f t="shared" si="4"/>
        <v>0</v>
      </c>
      <c r="P33" s="163"/>
    </row>
    <row r="34" spans="1:22" ht="35.25" customHeight="1" x14ac:dyDescent="0.25">
      <c r="A34" s="22" t="s">
        <v>140</v>
      </c>
      <c r="B34" s="330" t="s">
        <v>140</v>
      </c>
      <c r="C34" s="18" t="s">
        <v>212</v>
      </c>
      <c r="D34" s="22"/>
      <c r="E34" s="43">
        <v>1</v>
      </c>
      <c r="F34" s="43" t="s">
        <v>310</v>
      </c>
      <c r="G34" s="33">
        <v>1</v>
      </c>
      <c r="H34" s="33">
        <f t="shared" si="10"/>
        <v>1</v>
      </c>
      <c r="I34" s="33">
        <v>10</v>
      </c>
      <c r="J34" s="36">
        <f t="shared" si="9"/>
        <v>10</v>
      </c>
      <c r="K34" s="103">
        <v>10</v>
      </c>
      <c r="L34" s="166">
        <v>0</v>
      </c>
      <c r="M34" s="166">
        <v>0</v>
      </c>
      <c r="N34" s="166">
        <f>+J34-K34</f>
        <v>0</v>
      </c>
      <c r="O34" s="243">
        <f t="shared" si="4"/>
        <v>0</v>
      </c>
      <c r="P34" s="163"/>
    </row>
    <row r="35" spans="1:22" s="137" customFormat="1" ht="48" x14ac:dyDescent="0.25">
      <c r="A35" s="22" t="s">
        <v>86</v>
      </c>
      <c r="B35" s="330" t="s">
        <v>86</v>
      </c>
      <c r="C35" s="18" t="s">
        <v>198</v>
      </c>
      <c r="D35" s="22"/>
      <c r="E35" s="43">
        <v>560</v>
      </c>
      <c r="F35" s="43" t="s">
        <v>322</v>
      </c>
      <c r="G35" s="33">
        <v>1</v>
      </c>
      <c r="H35" s="33">
        <f t="shared" si="10"/>
        <v>560</v>
      </c>
      <c r="I35" s="33">
        <v>0.25</v>
      </c>
      <c r="J35" s="33">
        <f>(H35*I35)</f>
        <v>140</v>
      </c>
      <c r="K35" s="103">
        <v>140</v>
      </c>
      <c r="L35" s="166">
        <f t="shared" ref="L35" si="15">+J35-K35</f>
        <v>0</v>
      </c>
      <c r="M35" s="166">
        <v>0</v>
      </c>
      <c r="N35" s="166">
        <v>0</v>
      </c>
      <c r="O35" s="243">
        <f t="shared" ref="O35" si="16">SUM(L35:N35)</f>
        <v>0</v>
      </c>
      <c r="P35" s="163"/>
    </row>
    <row r="36" spans="1:22" ht="36" x14ac:dyDescent="0.25">
      <c r="A36" s="22" t="s">
        <v>141</v>
      </c>
      <c r="B36" s="330" t="s">
        <v>141</v>
      </c>
      <c r="C36" s="18" t="s">
        <v>213</v>
      </c>
      <c r="D36" s="22"/>
      <c r="E36" s="43">
        <v>10</v>
      </c>
      <c r="F36" s="43" t="s">
        <v>322</v>
      </c>
      <c r="G36" s="33">
        <v>1</v>
      </c>
      <c r="H36" s="33">
        <f t="shared" si="10"/>
        <v>10</v>
      </c>
      <c r="I36" s="33">
        <v>0.25</v>
      </c>
      <c r="J36" s="33">
        <f t="shared" si="9"/>
        <v>2.5</v>
      </c>
      <c r="K36" s="103">
        <v>2.5</v>
      </c>
      <c r="L36" s="166">
        <f t="shared" ref="L36" si="17">+J36-K36</f>
        <v>0</v>
      </c>
      <c r="M36" s="166">
        <v>0</v>
      </c>
      <c r="N36" s="166">
        <v>0</v>
      </c>
      <c r="O36" s="243">
        <f t="shared" si="4"/>
        <v>0</v>
      </c>
      <c r="P36" s="163"/>
    </row>
    <row r="37" spans="1:22" x14ac:dyDescent="0.25">
      <c r="A37" s="462" t="s">
        <v>143</v>
      </c>
      <c r="B37" s="462" t="s">
        <v>143</v>
      </c>
      <c r="C37" s="18"/>
      <c r="D37" s="22"/>
      <c r="E37" s="43"/>
      <c r="F37" s="43"/>
      <c r="G37" s="33"/>
      <c r="H37" s="33"/>
      <c r="I37" s="33"/>
      <c r="J37" s="33"/>
      <c r="K37" s="211"/>
      <c r="L37" s="166"/>
      <c r="M37" s="166"/>
      <c r="N37" s="166"/>
      <c r="O37" s="243"/>
      <c r="P37" s="163"/>
    </row>
    <row r="38" spans="1:22" ht="33.75" customHeight="1" x14ac:dyDescent="0.25">
      <c r="A38" s="462"/>
      <c r="B38" s="462"/>
      <c r="C38" s="18" t="s">
        <v>142</v>
      </c>
      <c r="D38" s="22"/>
      <c r="E38" s="43">
        <v>15</v>
      </c>
      <c r="F38" s="43" t="s">
        <v>309</v>
      </c>
      <c r="G38" s="33">
        <v>4</v>
      </c>
      <c r="H38" s="33">
        <f>(E38*G38)</f>
        <v>60</v>
      </c>
      <c r="I38" s="33">
        <v>24</v>
      </c>
      <c r="J38" s="33">
        <f t="shared" ref="J38" si="18">(H38*I38)</f>
        <v>1440</v>
      </c>
      <c r="K38" s="337">
        <v>1440</v>
      </c>
      <c r="L38" s="166">
        <v>0</v>
      </c>
      <c r="M38" s="166">
        <v>0</v>
      </c>
      <c r="N38" s="166">
        <f>+J38-K38</f>
        <v>0</v>
      </c>
      <c r="O38" s="243">
        <f t="shared" ref="O38" si="19">SUM(L38:N38)</f>
        <v>0</v>
      </c>
      <c r="P38" s="163"/>
    </row>
    <row r="39" spans="1:22" ht="33" customHeight="1" x14ac:dyDescent="0.25">
      <c r="A39" s="462"/>
      <c r="B39" s="462"/>
      <c r="C39" s="18" t="s">
        <v>269</v>
      </c>
      <c r="D39" s="22"/>
      <c r="E39" s="43">
        <v>485</v>
      </c>
      <c r="F39" s="43" t="s">
        <v>308</v>
      </c>
      <c r="G39" s="33">
        <v>1</v>
      </c>
      <c r="H39" s="33">
        <f>(E39*G39)</f>
        <v>485</v>
      </c>
      <c r="I39" s="33">
        <v>4</v>
      </c>
      <c r="J39" s="33">
        <f>(H39*I39)</f>
        <v>1940</v>
      </c>
      <c r="K39" s="337">
        <v>1940</v>
      </c>
      <c r="L39" s="166">
        <f t="shared" ref="L39" si="20">+J39-K39</f>
        <v>0</v>
      </c>
      <c r="M39" s="166">
        <v>0</v>
      </c>
      <c r="N39" s="166">
        <v>0</v>
      </c>
      <c r="O39" s="243">
        <f t="shared" ref="O39" si="21">SUM(L39:N39)</f>
        <v>0</v>
      </c>
      <c r="P39" s="163"/>
    </row>
    <row r="40" spans="1:22" s="21" customFormat="1" ht="42.75" customHeight="1" x14ac:dyDescent="0.25">
      <c r="A40" s="22" t="s">
        <v>144</v>
      </c>
      <c r="B40" s="330" t="s">
        <v>144</v>
      </c>
      <c r="C40" s="18" t="s">
        <v>146</v>
      </c>
      <c r="D40" s="22"/>
      <c r="E40" s="43">
        <v>78</v>
      </c>
      <c r="F40" s="43" t="s">
        <v>309</v>
      </c>
      <c r="G40" s="33">
        <v>8</v>
      </c>
      <c r="H40" s="33">
        <f>(E40*G40)</f>
        <v>624</v>
      </c>
      <c r="I40" s="33">
        <v>0.1</v>
      </c>
      <c r="J40" s="36">
        <f t="shared" si="9"/>
        <v>62.400000000000006</v>
      </c>
      <c r="K40" s="337">
        <v>62.400000000000006</v>
      </c>
      <c r="L40" s="166">
        <v>0</v>
      </c>
      <c r="M40" s="166">
        <v>0</v>
      </c>
      <c r="N40" s="166">
        <f>+J40-K40</f>
        <v>0</v>
      </c>
      <c r="O40" s="243">
        <f t="shared" si="4"/>
        <v>0</v>
      </c>
      <c r="P40" s="163"/>
    </row>
    <row r="41" spans="1:22" s="21" customFormat="1" ht="27.75" customHeight="1" x14ac:dyDescent="0.25">
      <c r="A41" s="22" t="s">
        <v>145</v>
      </c>
      <c r="B41" s="330" t="s">
        <v>145</v>
      </c>
      <c r="C41" s="18" t="s">
        <v>147</v>
      </c>
      <c r="D41" s="22"/>
      <c r="E41" s="43">
        <v>5</v>
      </c>
      <c r="F41" s="43" t="s">
        <v>310</v>
      </c>
      <c r="G41" s="33">
        <v>1</v>
      </c>
      <c r="H41" s="33">
        <f>(E41*G41)</f>
        <v>5</v>
      </c>
      <c r="I41" s="33">
        <v>0.33</v>
      </c>
      <c r="J41" s="36">
        <f t="shared" si="9"/>
        <v>1.6500000000000001</v>
      </c>
      <c r="K41" s="337">
        <v>1.6500000000000001</v>
      </c>
      <c r="L41" s="166">
        <v>0</v>
      </c>
      <c r="M41" s="166">
        <v>0</v>
      </c>
      <c r="N41" s="166">
        <f>+J41-K41</f>
        <v>0</v>
      </c>
      <c r="O41" s="243">
        <f t="shared" si="4"/>
        <v>0</v>
      </c>
      <c r="P41" s="163"/>
    </row>
    <row r="42" spans="1:22" s="21" customFormat="1" ht="33.75" customHeight="1" x14ac:dyDescent="0.25">
      <c r="A42" s="22" t="s">
        <v>149</v>
      </c>
      <c r="B42" s="330" t="s">
        <v>149</v>
      </c>
      <c r="C42" s="18" t="s">
        <v>148</v>
      </c>
      <c r="D42" s="22"/>
      <c r="E42" s="43">
        <v>10</v>
      </c>
      <c r="F42" s="43" t="s">
        <v>310</v>
      </c>
      <c r="G42" s="33">
        <v>1</v>
      </c>
      <c r="H42" s="33">
        <f>(E42*G42)</f>
        <v>10</v>
      </c>
      <c r="I42" s="33">
        <v>0.25</v>
      </c>
      <c r="J42" s="36">
        <f t="shared" si="9"/>
        <v>2.5</v>
      </c>
      <c r="K42" s="337">
        <v>2.5</v>
      </c>
      <c r="L42" s="166">
        <v>0</v>
      </c>
      <c r="M42" s="166">
        <f t="shared" ref="M42" si="22">+J42-K42</f>
        <v>0</v>
      </c>
      <c r="N42" s="166">
        <v>0</v>
      </c>
      <c r="O42" s="243">
        <f t="shared" si="4"/>
        <v>0</v>
      </c>
      <c r="P42" s="163"/>
    </row>
    <row r="43" spans="1:22" s="21" customFormat="1" x14ac:dyDescent="0.25">
      <c r="A43" s="463" t="s">
        <v>150</v>
      </c>
      <c r="B43" s="463" t="s">
        <v>150</v>
      </c>
      <c r="C43" s="18" t="s">
        <v>151</v>
      </c>
      <c r="D43" s="26"/>
      <c r="E43" s="51"/>
      <c r="F43" s="51"/>
      <c r="G43" s="35"/>
      <c r="H43" s="35"/>
      <c r="I43" s="35"/>
      <c r="J43" s="99"/>
      <c r="K43" s="337">
        <v>0</v>
      </c>
      <c r="L43" s="166"/>
      <c r="M43" s="166"/>
      <c r="N43" s="166"/>
      <c r="O43" s="243"/>
      <c r="P43" s="163"/>
    </row>
    <row r="44" spans="1:22" s="21" customFormat="1" ht="38.25" customHeight="1" x14ac:dyDescent="0.25">
      <c r="A44" s="464"/>
      <c r="B44" s="464"/>
      <c r="C44" s="25" t="s">
        <v>214</v>
      </c>
      <c r="D44" s="244" t="s">
        <v>68</v>
      </c>
      <c r="E44" s="43">
        <v>115</v>
      </c>
      <c r="F44" s="43" t="s">
        <v>311</v>
      </c>
      <c r="G44" s="33">
        <v>12</v>
      </c>
      <c r="H44" s="33">
        <f t="shared" ref="H44:H51" si="23">(E44*G44)</f>
        <v>1380</v>
      </c>
      <c r="I44" s="33">
        <v>2.5</v>
      </c>
      <c r="J44" s="36">
        <f t="shared" ref="J44:J50" si="24">(H44*I44)</f>
        <v>3450</v>
      </c>
      <c r="K44" s="337">
        <v>3450</v>
      </c>
      <c r="L44" s="166">
        <v>0</v>
      </c>
      <c r="M44" s="166">
        <v>0</v>
      </c>
      <c r="N44" s="166">
        <f t="shared" ref="N44:N45" si="25">+J44-K44</f>
        <v>0</v>
      </c>
      <c r="O44" s="243">
        <f t="shared" si="4"/>
        <v>0</v>
      </c>
      <c r="P44" s="163"/>
    </row>
    <row r="45" spans="1:22" s="397" customFormat="1" ht="51.75" customHeight="1" x14ac:dyDescent="0.25">
      <c r="A45" s="465"/>
      <c r="B45" s="465"/>
      <c r="C45" s="395" t="s">
        <v>215</v>
      </c>
      <c r="D45" s="382" t="s">
        <v>64</v>
      </c>
      <c r="E45" s="384">
        <v>106</v>
      </c>
      <c r="F45" s="384" t="s">
        <v>309</v>
      </c>
      <c r="G45" s="385">
        <v>2</v>
      </c>
      <c r="H45" s="385">
        <f t="shared" si="23"/>
        <v>212</v>
      </c>
      <c r="I45" s="385">
        <v>2.5</v>
      </c>
      <c r="J45" s="386">
        <f t="shared" si="24"/>
        <v>530</v>
      </c>
      <c r="K45" s="396">
        <v>530</v>
      </c>
      <c r="L45" s="393">
        <v>0</v>
      </c>
      <c r="M45" s="393">
        <v>0</v>
      </c>
      <c r="N45" s="393">
        <f t="shared" si="25"/>
        <v>0</v>
      </c>
      <c r="O45" s="394">
        <f t="shared" si="4"/>
        <v>0</v>
      </c>
      <c r="P45" s="390"/>
      <c r="V45" s="452">
        <f>J26+J45</f>
        <v>780</v>
      </c>
    </row>
    <row r="46" spans="1:22" s="21" customFormat="1" ht="34.5" customHeight="1" x14ac:dyDescent="0.25">
      <c r="A46" s="22">
        <v>250.21</v>
      </c>
      <c r="B46" s="330">
        <v>250.21</v>
      </c>
      <c r="C46" s="18" t="s">
        <v>78</v>
      </c>
      <c r="D46" s="26"/>
      <c r="E46" s="43">
        <v>97</v>
      </c>
      <c r="F46" s="43" t="s">
        <v>309</v>
      </c>
      <c r="G46" s="33">
        <v>1</v>
      </c>
      <c r="H46" s="33">
        <f t="shared" si="23"/>
        <v>97</v>
      </c>
      <c r="I46" s="33">
        <v>0.33</v>
      </c>
      <c r="J46" s="36">
        <f t="shared" si="24"/>
        <v>32.01</v>
      </c>
      <c r="K46" s="337">
        <v>32.01</v>
      </c>
      <c r="L46" s="166">
        <v>0</v>
      </c>
      <c r="M46" s="166">
        <v>0</v>
      </c>
      <c r="N46" s="166">
        <f>+J46-K46</f>
        <v>0</v>
      </c>
      <c r="O46" s="243">
        <f t="shared" si="4"/>
        <v>0</v>
      </c>
      <c r="P46" s="163"/>
    </row>
    <row r="47" spans="1:22" s="21" customFormat="1" ht="30.2" customHeight="1" x14ac:dyDescent="0.25">
      <c r="A47" s="22" t="s">
        <v>152</v>
      </c>
      <c r="B47" s="330" t="s">
        <v>152</v>
      </c>
      <c r="C47" s="18" t="s">
        <v>153</v>
      </c>
      <c r="D47" s="26"/>
      <c r="E47" s="43">
        <v>15</v>
      </c>
      <c r="F47" s="43" t="s">
        <v>309</v>
      </c>
      <c r="G47" s="33">
        <v>1</v>
      </c>
      <c r="H47" s="33">
        <f t="shared" si="23"/>
        <v>15</v>
      </c>
      <c r="I47" s="33">
        <v>4</v>
      </c>
      <c r="J47" s="36">
        <f t="shared" si="24"/>
        <v>60</v>
      </c>
      <c r="K47" s="337">
        <v>60</v>
      </c>
      <c r="L47" s="166">
        <v>0</v>
      </c>
      <c r="M47" s="166">
        <f t="shared" ref="M47" si="26">+J47-K47</f>
        <v>0</v>
      </c>
      <c r="N47" s="166">
        <v>0</v>
      </c>
      <c r="O47" s="243">
        <f t="shared" si="4"/>
        <v>0</v>
      </c>
      <c r="P47" s="163"/>
    </row>
    <row r="48" spans="1:22" ht="26.25" customHeight="1" x14ac:dyDescent="0.25">
      <c r="A48" s="445" t="s">
        <v>323</v>
      </c>
      <c r="B48" s="352" t="s">
        <v>302</v>
      </c>
      <c r="C48" s="18" t="s">
        <v>79</v>
      </c>
      <c r="D48" s="352"/>
      <c r="E48" s="43">
        <v>4700</v>
      </c>
      <c r="F48" s="43" t="s">
        <v>308</v>
      </c>
      <c r="G48" s="33">
        <v>3</v>
      </c>
      <c r="H48" s="33">
        <f t="shared" si="23"/>
        <v>14100</v>
      </c>
      <c r="I48" s="33">
        <v>0.5</v>
      </c>
      <c r="J48" s="33">
        <f>(H48*I48)</f>
        <v>7050</v>
      </c>
      <c r="K48" s="211">
        <v>7050</v>
      </c>
      <c r="L48" s="166">
        <v>0</v>
      </c>
      <c r="M48" s="166">
        <v>0</v>
      </c>
      <c r="N48" s="166">
        <f t="shared" ref="N48:N54" si="27">+J48-K48</f>
        <v>0</v>
      </c>
      <c r="O48" s="243">
        <f>SUM(L48:N48)</f>
        <v>0</v>
      </c>
      <c r="P48" s="18"/>
      <c r="Q48" s="165"/>
      <c r="R48" s="165"/>
    </row>
    <row r="49" spans="1:16" s="21" customFormat="1" ht="21" customHeight="1" x14ac:dyDescent="0.25">
      <c r="A49" s="352" t="s">
        <v>289</v>
      </c>
      <c r="B49" s="352" t="s">
        <v>255</v>
      </c>
      <c r="C49" s="18" t="s">
        <v>301</v>
      </c>
      <c r="D49" s="261"/>
      <c r="E49" s="43">
        <v>1</v>
      </c>
      <c r="F49" s="43" t="s">
        <v>308</v>
      </c>
      <c r="G49" s="33">
        <v>1</v>
      </c>
      <c r="H49" s="33">
        <f t="shared" si="23"/>
        <v>1</v>
      </c>
      <c r="I49" s="33">
        <v>2</v>
      </c>
      <c r="J49" s="36">
        <f t="shared" ref="J49" si="28">(H49*I49)</f>
        <v>2</v>
      </c>
      <c r="K49" s="211">
        <v>2</v>
      </c>
      <c r="L49" s="166">
        <v>0</v>
      </c>
      <c r="M49" s="166">
        <v>0</v>
      </c>
      <c r="N49" s="166">
        <f>+J49-K49</f>
        <v>0</v>
      </c>
      <c r="O49" s="243">
        <f t="shared" si="4"/>
        <v>0</v>
      </c>
      <c r="P49" s="352"/>
    </row>
    <row r="50" spans="1:16" s="397" customFormat="1" ht="26.25" customHeight="1" x14ac:dyDescent="0.25">
      <c r="A50" s="382" t="s">
        <v>324</v>
      </c>
      <c r="B50" s="382" t="s">
        <v>324</v>
      </c>
      <c r="C50" s="383" t="s">
        <v>154</v>
      </c>
      <c r="D50" s="398"/>
      <c r="E50" s="384">
        <v>57</v>
      </c>
      <c r="F50" s="384" t="s">
        <v>310</v>
      </c>
      <c r="G50" s="385">
        <v>1</v>
      </c>
      <c r="H50" s="385">
        <f t="shared" si="23"/>
        <v>57</v>
      </c>
      <c r="I50" s="385">
        <v>0.33</v>
      </c>
      <c r="J50" s="385">
        <f t="shared" si="24"/>
        <v>18.810000000000002</v>
      </c>
      <c r="K50" s="396">
        <f>+J50</f>
        <v>18.810000000000002</v>
      </c>
      <c r="L50" s="393">
        <v>0</v>
      </c>
      <c r="M50" s="393">
        <v>0</v>
      </c>
      <c r="N50" s="393">
        <f t="shared" si="27"/>
        <v>0</v>
      </c>
      <c r="O50" s="394">
        <f t="shared" si="4"/>
        <v>0</v>
      </c>
      <c r="P50" s="383"/>
    </row>
    <row r="51" spans="1:16" s="21" customFormat="1" ht="33" customHeight="1" x14ac:dyDescent="0.25">
      <c r="A51" s="22">
        <v>250.53</v>
      </c>
      <c r="B51" s="330">
        <v>250.53</v>
      </c>
      <c r="C51" s="18" t="s">
        <v>80</v>
      </c>
      <c r="D51" s="22"/>
      <c r="E51" s="43">
        <v>6783</v>
      </c>
      <c r="F51" s="43" t="s">
        <v>308</v>
      </c>
      <c r="G51" s="33">
        <v>1</v>
      </c>
      <c r="H51" s="33">
        <f t="shared" si="23"/>
        <v>6783</v>
      </c>
      <c r="I51" s="33">
        <v>1</v>
      </c>
      <c r="J51" s="33">
        <f>(H51*I51)</f>
        <v>6783</v>
      </c>
      <c r="K51" s="337">
        <v>6783</v>
      </c>
      <c r="L51" s="166">
        <v>0</v>
      </c>
      <c r="M51" s="166">
        <v>0</v>
      </c>
      <c r="N51" s="166">
        <f t="shared" si="27"/>
        <v>0</v>
      </c>
      <c r="O51" s="243">
        <f t="shared" si="4"/>
        <v>0</v>
      </c>
      <c r="P51" s="18"/>
    </row>
    <row r="52" spans="1:16" s="21" customFormat="1" x14ac:dyDescent="0.25">
      <c r="A52" s="230">
        <v>250.58</v>
      </c>
      <c r="B52" s="334">
        <v>250.58</v>
      </c>
      <c r="C52" s="18" t="s">
        <v>155</v>
      </c>
      <c r="D52" s="22"/>
      <c r="E52" s="43"/>
      <c r="F52" s="43"/>
      <c r="G52" s="33"/>
      <c r="H52" s="33"/>
      <c r="I52" s="33"/>
      <c r="J52" s="36"/>
      <c r="K52" s="211"/>
      <c r="L52" s="166"/>
      <c r="M52" s="166"/>
      <c r="N52" s="166"/>
      <c r="O52" s="243"/>
      <c r="P52" s="22"/>
    </row>
    <row r="53" spans="1:16" s="21" customFormat="1" ht="28.5" customHeight="1" x14ac:dyDescent="0.25">
      <c r="A53" s="231"/>
      <c r="B53" s="335"/>
      <c r="C53" s="27" t="s">
        <v>216</v>
      </c>
      <c r="D53" s="244" t="s">
        <v>65</v>
      </c>
      <c r="E53" s="43">
        <v>158</v>
      </c>
      <c r="F53" s="43" t="s">
        <v>308</v>
      </c>
      <c r="G53" s="33">
        <v>542</v>
      </c>
      <c r="H53" s="33">
        <f>(E53*G53)</f>
        <v>85636</v>
      </c>
      <c r="I53" s="33">
        <v>0.1</v>
      </c>
      <c r="J53" s="36">
        <f>(H53*I53)</f>
        <v>8563.6</v>
      </c>
      <c r="K53" s="103">
        <v>8563.6</v>
      </c>
      <c r="L53" s="166">
        <v>0</v>
      </c>
      <c r="M53" s="166">
        <v>0</v>
      </c>
      <c r="N53" s="166">
        <f t="shared" si="27"/>
        <v>0</v>
      </c>
      <c r="O53" s="243">
        <f t="shared" si="4"/>
        <v>0</v>
      </c>
      <c r="P53" s="22"/>
    </row>
    <row r="54" spans="1:16" s="21" customFormat="1" ht="26.25" customHeight="1" x14ac:dyDescent="0.25">
      <c r="A54" s="232"/>
      <c r="B54" s="336"/>
      <c r="C54" s="27" t="s">
        <v>217</v>
      </c>
      <c r="D54" s="244" t="s">
        <v>66</v>
      </c>
      <c r="E54" s="43">
        <v>157</v>
      </c>
      <c r="F54" s="43" t="s">
        <v>308</v>
      </c>
      <c r="G54" s="33">
        <v>30</v>
      </c>
      <c r="H54" s="33">
        <f>(E54*G54)</f>
        <v>4710</v>
      </c>
      <c r="I54" s="33">
        <v>0.1</v>
      </c>
      <c r="J54" s="36">
        <f>(H54*I54)</f>
        <v>471</v>
      </c>
      <c r="K54" s="103">
        <v>471</v>
      </c>
      <c r="L54" s="166">
        <v>0</v>
      </c>
      <c r="M54" s="164">
        <v>0</v>
      </c>
      <c r="N54" s="164">
        <f t="shared" si="27"/>
        <v>0</v>
      </c>
      <c r="O54" s="162">
        <f t="shared" si="4"/>
        <v>0</v>
      </c>
      <c r="P54" s="22"/>
    </row>
    <row r="55" spans="1:16" s="21" customFormat="1" ht="37.5" customHeight="1" x14ac:dyDescent="0.25">
      <c r="A55" s="22" t="s">
        <v>156</v>
      </c>
      <c r="B55" s="330" t="s">
        <v>156</v>
      </c>
      <c r="C55" s="22" t="s">
        <v>159</v>
      </c>
      <c r="D55" s="22"/>
      <c r="E55" s="43">
        <v>5</v>
      </c>
      <c r="F55" s="43" t="s">
        <v>309</v>
      </c>
      <c r="G55" s="33">
        <v>1</v>
      </c>
      <c r="H55" s="33">
        <f>(E55*G55)</f>
        <v>5</v>
      </c>
      <c r="I55" s="33">
        <v>0.25</v>
      </c>
      <c r="J55" s="36">
        <f>(H55*I55)</f>
        <v>1.25</v>
      </c>
      <c r="K55" s="103">
        <v>1.25</v>
      </c>
      <c r="L55" s="166">
        <v>0</v>
      </c>
      <c r="M55" s="164">
        <f>+J55-K55</f>
        <v>0</v>
      </c>
      <c r="N55" s="164">
        <v>0</v>
      </c>
      <c r="O55" s="162">
        <f t="shared" si="4"/>
        <v>0</v>
      </c>
      <c r="P55" s="163"/>
    </row>
    <row r="56" spans="1:16" s="21" customFormat="1" ht="35.25" customHeight="1" x14ac:dyDescent="0.25">
      <c r="A56" s="22" t="s">
        <v>201</v>
      </c>
      <c r="B56" s="330" t="s">
        <v>157</v>
      </c>
      <c r="C56" s="22" t="s">
        <v>160</v>
      </c>
      <c r="D56" s="22"/>
      <c r="E56" s="43">
        <v>5</v>
      </c>
      <c r="F56" s="43" t="s">
        <v>309</v>
      </c>
      <c r="G56" s="33">
        <v>1</v>
      </c>
      <c r="H56" s="33">
        <f>(E56*G56)</f>
        <v>5</v>
      </c>
      <c r="I56" s="33">
        <v>0.25</v>
      </c>
      <c r="J56" s="36">
        <f>(H56*I56)</f>
        <v>1.25</v>
      </c>
      <c r="K56" s="103">
        <v>1.25</v>
      </c>
      <c r="L56" s="166">
        <v>0</v>
      </c>
      <c r="M56" s="164">
        <f>+J56-K56</f>
        <v>0</v>
      </c>
      <c r="N56" s="164">
        <v>0</v>
      </c>
      <c r="O56" s="162">
        <f t="shared" si="4"/>
        <v>0</v>
      </c>
      <c r="P56" s="163"/>
    </row>
    <row r="57" spans="1:16" s="21" customFormat="1" ht="55.5" customHeight="1" x14ac:dyDescent="0.25">
      <c r="A57" s="22" t="s">
        <v>158</v>
      </c>
      <c r="B57" s="330" t="s">
        <v>158</v>
      </c>
      <c r="C57" s="22" t="s">
        <v>161</v>
      </c>
      <c r="D57" s="22"/>
      <c r="E57" s="43">
        <v>5</v>
      </c>
      <c r="F57" s="43" t="s">
        <v>309</v>
      </c>
      <c r="G57" s="33">
        <v>5</v>
      </c>
      <c r="H57" s="33">
        <f>(E57*G57)</f>
        <v>25</v>
      </c>
      <c r="I57" s="33">
        <v>0.5</v>
      </c>
      <c r="J57" s="36">
        <f>(H57*I57)</f>
        <v>12.5</v>
      </c>
      <c r="K57" s="103">
        <v>12.5</v>
      </c>
      <c r="L57" s="166">
        <v>0</v>
      </c>
      <c r="M57" s="164">
        <f>+J57-K57</f>
        <v>0</v>
      </c>
      <c r="N57" s="164">
        <v>0</v>
      </c>
      <c r="O57" s="162">
        <f t="shared" si="4"/>
        <v>0</v>
      </c>
      <c r="P57" s="163"/>
    </row>
    <row r="58" spans="1:16" s="21" customFormat="1" ht="36" x14ac:dyDescent="0.25">
      <c r="A58" s="22" t="s">
        <v>218</v>
      </c>
      <c r="B58" s="330" t="s">
        <v>218</v>
      </c>
      <c r="C58" s="18" t="s">
        <v>219</v>
      </c>
      <c r="D58" s="244" t="s">
        <v>67</v>
      </c>
      <c r="E58" s="457" t="s">
        <v>304</v>
      </c>
      <c r="F58" s="457"/>
      <c r="G58" s="457"/>
      <c r="H58" s="457"/>
      <c r="I58" s="457"/>
      <c r="J58" s="457"/>
      <c r="K58" s="208"/>
      <c r="L58" s="164"/>
      <c r="M58" s="164"/>
      <c r="N58" s="164"/>
      <c r="O58" s="162"/>
      <c r="P58" s="22"/>
    </row>
    <row r="59" spans="1:16" s="21" customFormat="1" x14ac:dyDescent="0.25">
      <c r="A59" s="22" t="s">
        <v>223</v>
      </c>
      <c r="B59" s="330" t="s">
        <v>223</v>
      </c>
      <c r="C59" s="18" t="s">
        <v>225</v>
      </c>
      <c r="D59" s="244" t="s">
        <v>60</v>
      </c>
      <c r="E59" s="456" t="s">
        <v>334</v>
      </c>
      <c r="F59" s="456"/>
      <c r="G59" s="457"/>
      <c r="H59" s="457"/>
      <c r="I59" s="457"/>
      <c r="J59" s="458"/>
      <c r="K59" s="208"/>
      <c r="L59" s="164"/>
      <c r="M59" s="164"/>
      <c r="N59" s="164"/>
      <c r="O59" s="162"/>
      <c r="P59" s="22"/>
    </row>
    <row r="60" spans="1:16" s="21" customFormat="1" ht="39.75" customHeight="1" x14ac:dyDescent="0.25">
      <c r="A60" s="22" t="s">
        <v>71</v>
      </c>
      <c r="B60" s="330" t="s">
        <v>71</v>
      </c>
      <c r="C60" s="18" t="s">
        <v>325</v>
      </c>
      <c r="D60" s="22"/>
      <c r="E60" s="43">
        <v>54</v>
      </c>
      <c r="F60" s="43" t="s">
        <v>312</v>
      </c>
      <c r="G60" s="33">
        <v>1</v>
      </c>
      <c r="H60" s="33">
        <f t="shared" ref="H60:H69" si="29">(E60*G60)</f>
        <v>54</v>
      </c>
      <c r="I60" s="33">
        <v>2</v>
      </c>
      <c r="J60" s="33">
        <f t="shared" ref="J60:J65" si="30">(H60*I60)</f>
        <v>108</v>
      </c>
      <c r="K60" s="309">
        <v>108</v>
      </c>
      <c r="L60" s="164">
        <v>0</v>
      </c>
      <c r="M60" s="164">
        <v>0</v>
      </c>
      <c r="N60" s="164">
        <v>0</v>
      </c>
      <c r="O60" s="162">
        <f t="shared" si="4"/>
        <v>0</v>
      </c>
      <c r="P60" s="163"/>
    </row>
    <row r="61" spans="1:16" s="21" customFormat="1" ht="22.5" customHeight="1" x14ac:dyDescent="0.25">
      <c r="A61" s="22" t="s">
        <v>72</v>
      </c>
      <c r="B61" s="330" t="s">
        <v>72</v>
      </c>
      <c r="C61" s="18" t="s">
        <v>91</v>
      </c>
      <c r="D61" s="22"/>
      <c r="E61" s="43">
        <v>2</v>
      </c>
      <c r="F61" s="43" t="s">
        <v>312</v>
      </c>
      <c r="G61" s="33">
        <v>1</v>
      </c>
      <c r="H61" s="33">
        <f t="shared" si="29"/>
        <v>2</v>
      </c>
      <c r="I61" s="33">
        <v>0.5</v>
      </c>
      <c r="J61" s="33">
        <f t="shared" si="30"/>
        <v>1</v>
      </c>
      <c r="K61" s="309">
        <v>1</v>
      </c>
      <c r="L61" s="164">
        <v>0</v>
      </c>
      <c r="M61" s="164">
        <v>0</v>
      </c>
      <c r="N61" s="164">
        <v>0</v>
      </c>
      <c r="O61" s="162">
        <f t="shared" si="4"/>
        <v>0</v>
      </c>
      <c r="P61" s="163"/>
    </row>
    <row r="62" spans="1:16" s="21" customFormat="1" ht="28.5" customHeight="1" x14ac:dyDescent="0.25">
      <c r="A62" s="22" t="s">
        <v>73</v>
      </c>
      <c r="B62" s="330" t="s">
        <v>73</v>
      </c>
      <c r="C62" s="18" t="s">
        <v>81</v>
      </c>
      <c r="D62" s="22"/>
      <c r="E62" s="43">
        <v>54</v>
      </c>
      <c r="F62" s="43" t="s">
        <v>312</v>
      </c>
      <c r="G62" s="33">
        <v>2</v>
      </c>
      <c r="H62" s="33">
        <f t="shared" si="29"/>
        <v>108</v>
      </c>
      <c r="I62" s="33">
        <v>8</v>
      </c>
      <c r="J62" s="33">
        <f t="shared" si="30"/>
        <v>864</v>
      </c>
      <c r="K62" s="309">
        <v>864</v>
      </c>
      <c r="L62" s="164">
        <v>0</v>
      </c>
      <c r="M62" s="164">
        <v>0</v>
      </c>
      <c r="N62" s="164">
        <v>0</v>
      </c>
      <c r="O62" s="162">
        <f t="shared" si="4"/>
        <v>0</v>
      </c>
      <c r="P62" s="163"/>
    </row>
    <row r="63" spans="1:16" s="21" customFormat="1" ht="43.5" customHeight="1" x14ac:dyDescent="0.25">
      <c r="A63" s="22" t="s">
        <v>74</v>
      </c>
      <c r="B63" s="330" t="s">
        <v>74</v>
      </c>
      <c r="C63" s="18" t="s">
        <v>82</v>
      </c>
      <c r="D63" s="22"/>
      <c r="E63" s="43">
        <v>14</v>
      </c>
      <c r="F63" s="43" t="s">
        <v>312</v>
      </c>
      <c r="G63" s="33">
        <v>1</v>
      </c>
      <c r="H63" s="33">
        <f t="shared" si="29"/>
        <v>14</v>
      </c>
      <c r="I63" s="33">
        <v>8</v>
      </c>
      <c r="J63" s="33">
        <f t="shared" si="30"/>
        <v>112</v>
      </c>
      <c r="K63" s="309">
        <v>112</v>
      </c>
      <c r="L63" s="164">
        <v>0</v>
      </c>
      <c r="M63" s="164">
        <v>0</v>
      </c>
      <c r="N63" s="164">
        <v>0</v>
      </c>
      <c r="O63" s="162">
        <f t="shared" si="4"/>
        <v>0</v>
      </c>
      <c r="P63" s="163"/>
    </row>
    <row r="64" spans="1:16" s="21" customFormat="1" ht="42" customHeight="1" x14ac:dyDescent="0.25">
      <c r="A64" s="22" t="s">
        <v>75</v>
      </c>
      <c r="B64" s="330" t="s">
        <v>75</v>
      </c>
      <c r="C64" s="18" t="s">
        <v>83</v>
      </c>
      <c r="D64" s="244" t="s">
        <v>85</v>
      </c>
      <c r="E64" s="43">
        <v>54</v>
      </c>
      <c r="F64" s="43" t="s">
        <v>312</v>
      </c>
      <c r="G64" s="33">
        <v>5</v>
      </c>
      <c r="H64" s="33">
        <f t="shared" si="29"/>
        <v>270</v>
      </c>
      <c r="I64" s="33">
        <v>3.5</v>
      </c>
      <c r="J64" s="33">
        <f t="shared" si="30"/>
        <v>945</v>
      </c>
      <c r="K64" s="309">
        <v>945</v>
      </c>
      <c r="L64" s="164">
        <v>0</v>
      </c>
      <c r="M64" s="164">
        <v>0</v>
      </c>
      <c r="N64" s="164">
        <v>0</v>
      </c>
      <c r="O64" s="162">
        <f t="shared" si="4"/>
        <v>0</v>
      </c>
      <c r="P64" s="163"/>
    </row>
    <row r="65" spans="1:22" s="21" customFormat="1" ht="39.200000000000003" customHeight="1" x14ac:dyDescent="0.25">
      <c r="A65" s="22" t="s">
        <v>76</v>
      </c>
      <c r="B65" s="330" t="s">
        <v>76</v>
      </c>
      <c r="C65" s="18" t="s">
        <v>226</v>
      </c>
      <c r="D65" s="22"/>
      <c r="E65" s="43">
        <v>54</v>
      </c>
      <c r="F65" s="43" t="s">
        <v>312</v>
      </c>
      <c r="G65" s="33">
        <v>1</v>
      </c>
      <c r="H65" s="33">
        <f t="shared" si="29"/>
        <v>54</v>
      </c>
      <c r="I65" s="33">
        <v>2</v>
      </c>
      <c r="J65" s="33">
        <f t="shared" si="30"/>
        <v>108</v>
      </c>
      <c r="K65" s="309">
        <v>108</v>
      </c>
      <c r="L65" s="164">
        <v>0</v>
      </c>
      <c r="M65" s="164">
        <f>+J65-K65</f>
        <v>0</v>
      </c>
      <c r="N65" s="164">
        <v>0</v>
      </c>
      <c r="O65" s="162">
        <f t="shared" si="4"/>
        <v>0</v>
      </c>
      <c r="P65" s="163"/>
      <c r="Q65" s="249"/>
    </row>
    <row r="66" spans="1:22" ht="30.75" customHeight="1" x14ac:dyDescent="0.25">
      <c r="A66" s="22" t="s">
        <v>242</v>
      </c>
      <c r="B66" s="330" t="s">
        <v>242</v>
      </c>
      <c r="C66" s="18" t="s">
        <v>41</v>
      </c>
      <c r="D66" s="22"/>
      <c r="E66" s="43">
        <v>24</v>
      </c>
      <c r="F66" s="43" t="s">
        <v>311</v>
      </c>
      <c r="G66" s="33">
        <v>1.01</v>
      </c>
      <c r="H66" s="33">
        <f t="shared" si="29"/>
        <v>24.240000000000002</v>
      </c>
      <c r="I66" s="33">
        <v>3</v>
      </c>
      <c r="J66" s="33">
        <f t="shared" ref="J66:J69" si="31">(H66*I66)</f>
        <v>72.72</v>
      </c>
      <c r="K66" s="309">
        <v>72.72</v>
      </c>
      <c r="L66" s="164">
        <v>0</v>
      </c>
      <c r="M66" s="164">
        <v>0</v>
      </c>
      <c r="N66" s="164">
        <v>0</v>
      </c>
      <c r="O66" s="162">
        <f t="shared" si="4"/>
        <v>0</v>
      </c>
      <c r="P66" s="163"/>
    </row>
    <row r="67" spans="1:22" ht="38.25" customHeight="1" x14ac:dyDescent="0.25">
      <c r="A67" s="230" t="s">
        <v>13</v>
      </c>
      <c r="B67" s="334" t="s">
        <v>13</v>
      </c>
      <c r="C67" s="30" t="s">
        <v>44</v>
      </c>
      <c r="D67" s="30"/>
      <c r="E67" s="43">
        <v>115</v>
      </c>
      <c r="F67" s="43" t="s">
        <v>311</v>
      </c>
      <c r="G67" s="33">
        <v>1</v>
      </c>
      <c r="H67" s="33">
        <f t="shared" si="29"/>
        <v>115</v>
      </c>
      <c r="I67" s="33">
        <v>2</v>
      </c>
      <c r="J67" s="33">
        <f>(H67*I67)</f>
        <v>230</v>
      </c>
      <c r="K67" s="309">
        <v>230</v>
      </c>
      <c r="L67" s="164">
        <v>0</v>
      </c>
      <c r="M67" s="164">
        <v>0</v>
      </c>
      <c r="N67" s="164">
        <v>0</v>
      </c>
      <c r="O67" s="162">
        <f t="shared" si="4"/>
        <v>0</v>
      </c>
      <c r="P67" s="163"/>
    </row>
    <row r="68" spans="1:22" ht="48" x14ac:dyDescent="0.25">
      <c r="A68" s="22" t="s">
        <v>102</v>
      </c>
      <c r="B68" s="330" t="s">
        <v>102</v>
      </c>
      <c r="C68" s="22" t="s">
        <v>233</v>
      </c>
      <c r="D68" s="22"/>
      <c r="E68" s="50">
        <v>115</v>
      </c>
      <c r="F68" s="50" t="s">
        <v>311</v>
      </c>
      <c r="G68" s="33">
        <v>180</v>
      </c>
      <c r="H68" s="33">
        <f t="shared" si="29"/>
        <v>20700</v>
      </c>
      <c r="I68" s="33">
        <v>0.5</v>
      </c>
      <c r="J68" s="36">
        <f>(H68*I68)</f>
        <v>10350</v>
      </c>
      <c r="K68" s="309">
        <v>10350</v>
      </c>
      <c r="L68" s="164">
        <v>0</v>
      </c>
      <c r="M68" s="164">
        <f>+J68-K68</f>
        <v>0</v>
      </c>
      <c r="N68" s="164">
        <v>0</v>
      </c>
      <c r="O68" s="162">
        <f t="shared" si="4"/>
        <v>0</v>
      </c>
      <c r="P68" s="163"/>
    </row>
    <row r="69" spans="1:22" ht="27.75" customHeight="1" thickBot="1" x14ac:dyDescent="0.3">
      <c r="A69" s="22" t="s">
        <v>12</v>
      </c>
      <c r="B69" s="330" t="s">
        <v>12</v>
      </c>
      <c r="C69" s="18" t="s">
        <v>43</v>
      </c>
      <c r="D69" s="18" t="s">
        <v>63</v>
      </c>
      <c r="E69" s="43">
        <v>115</v>
      </c>
      <c r="F69" s="43" t="s">
        <v>311</v>
      </c>
      <c r="G69" s="33">
        <v>2</v>
      </c>
      <c r="H69" s="33">
        <f t="shared" si="29"/>
        <v>230</v>
      </c>
      <c r="I69" s="33">
        <v>0.25</v>
      </c>
      <c r="J69" s="33">
        <f t="shared" si="31"/>
        <v>57.5</v>
      </c>
      <c r="K69" s="309">
        <v>57.5</v>
      </c>
      <c r="L69" s="164">
        <v>0</v>
      </c>
      <c r="M69" s="164">
        <v>0</v>
      </c>
      <c r="N69" s="164">
        <v>0</v>
      </c>
      <c r="O69" s="162">
        <f t="shared" si="4"/>
        <v>0</v>
      </c>
      <c r="P69" s="163"/>
    </row>
    <row r="70" spans="1:22" ht="15.75" thickBot="1" x14ac:dyDescent="0.3">
      <c r="A70" s="471" t="s">
        <v>14</v>
      </c>
      <c r="B70" s="472"/>
      <c r="C70" s="472"/>
      <c r="D70" s="168"/>
      <c r="E70" s="169">
        <v>21440</v>
      </c>
      <c r="F70" s="169"/>
      <c r="G70" s="169">
        <f>H70/E70</f>
        <v>10.835785447761193</v>
      </c>
      <c r="H70" s="169">
        <f>SUM(H60:H69,H23:H57,H19:H21,H10:H17)</f>
        <v>232319.24</v>
      </c>
      <c r="I70" s="169">
        <f>J70/H70</f>
        <v>0.2535498136099274</v>
      </c>
      <c r="J70" s="169">
        <f>SUM(J60:J69,J23:J57,J19:J21,J10:J17)</f>
        <v>58904.499999999993</v>
      </c>
      <c r="K70" s="169">
        <f>SUM(K60:K69,K10:K57)</f>
        <v>58679.5</v>
      </c>
      <c r="L70" s="169">
        <f t="shared" ref="L70:O70" si="32">SUM(L10:L69)</f>
        <v>0</v>
      </c>
      <c r="M70" s="169">
        <f t="shared" si="32"/>
        <v>0</v>
      </c>
      <c r="N70" s="169">
        <f t="shared" si="32"/>
        <v>225</v>
      </c>
      <c r="O70" s="169">
        <f t="shared" si="32"/>
        <v>225</v>
      </c>
      <c r="P70" s="170"/>
    </row>
    <row r="71" spans="1:22" ht="15.75" thickBot="1" x14ac:dyDescent="0.3">
      <c r="A71" s="171"/>
      <c r="B71" s="171"/>
      <c r="C71" s="172"/>
      <c r="D71" s="143"/>
      <c r="E71" s="173"/>
      <c r="F71" s="173"/>
      <c r="G71" s="173"/>
      <c r="H71" s="173"/>
      <c r="I71" s="173"/>
      <c r="J71" s="173"/>
    </row>
    <row r="72" spans="1:22" ht="39" thickBot="1" x14ac:dyDescent="0.3">
      <c r="A72" s="284" t="s">
        <v>120</v>
      </c>
      <c r="B72" s="285" t="s">
        <v>243</v>
      </c>
      <c r="C72" s="286" t="s">
        <v>0</v>
      </c>
      <c r="D72" s="286" t="s">
        <v>1</v>
      </c>
      <c r="E72" s="310" t="s">
        <v>16</v>
      </c>
      <c r="F72" s="310"/>
      <c r="G72" s="310" t="s">
        <v>15</v>
      </c>
      <c r="H72" s="310" t="s">
        <v>162</v>
      </c>
      <c r="I72" s="310" t="s">
        <v>17</v>
      </c>
      <c r="J72" s="311" t="s">
        <v>163</v>
      </c>
      <c r="K72" s="110" t="s">
        <v>239</v>
      </c>
      <c r="L72" s="110" t="s">
        <v>247</v>
      </c>
      <c r="M72" s="152" t="s">
        <v>248</v>
      </c>
      <c r="N72" s="152" t="s">
        <v>249</v>
      </c>
      <c r="O72" s="152" t="s">
        <v>250</v>
      </c>
      <c r="P72" s="111" t="s">
        <v>241</v>
      </c>
      <c r="V72" s="451">
        <f>H45+H26</f>
        <v>712</v>
      </c>
    </row>
    <row r="73" spans="1:22" ht="50.25" customHeight="1" x14ac:dyDescent="0.25">
      <c r="A73" s="224">
        <v>240.4</v>
      </c>
      <c r="B73" s="224">
        <v>240.4</v>
      </c>
      <c r="C73" s="288" t="s">
        <v>277</v>
      </c>
      <c r="D73" s="315"/>
      <c r="E73" s="316">
        <v>56</v>
      </c>
      <c r="F73" s="349" t="s">
        <v>313</v>
      </c>
      <c r="G73" s="317">
        <v>12</v>
      </c>
      <c r="H73" s="317">
        <f t="shared" ref="H73:H78" si="33">SUM(E73*G73)</f>
        <v>672</v>
      </c>
      <c r="I73" s="317">
        <v>0.25</v>
      </c>
      <c r="J73" s="317">
        <f t="shared" ref="J73:J89" si="34">(H73*I73)</f>
        <v>168</v>
      </c>
      <c r="K73" s="318">
        <v>168</v>
      </c>
      <c r="L73" s="319">
        <f>+J73-K73</f>
        <v>0</v>
      </c>
      <c r="M73" s="319">
        <v>0</v>
      </c>
      <c r="N73" s="319">
        <v>0</v>
      </c>
      <c r="O73" s="319">
        <f>SUM(L73:N73)</f>
        <v>0</v>
      </c>
      <c r="P73" s="320"/>
    </row>
    <row r="74" spans="1:22" ht="45" customHeight="1" x14ac:dyDescent="0.25">
      <c r="A74" s="222">
        <v>240.5</v>
      </c>
      <c r="B74" s="331">
        <v>240.5</v>
      </c>
      <c r="C74" s="18" t="s">
        <v>28</v>
      </c>
      <c r="D74" s="24"/>
      <c r="E74" s="47">
        <v>3</v>
      </c>
      <c r="F74" s="47" t="s">
        <v>313</v>
      </c>
      <c r="G74" s="39">
        <v>12</v>
      </c>
      <c r="H74" s="39">
        <f t="shared" si="33"/>
        <v>36</v>
      </c>
      <c r="I74" s="39">
        <v>0.25</v>
      </c>
      <c r="J74" s="39">
        <f t="shared" si="34"/>
        <v>9</v>
      </c>
      <c r="K74" s="103">
        <v>9</v>
      </c>
      <c r="L74" s="167">
        <f>+J74-K74</f>
        <v>0</v>
      </c>
      <c r="M74" s="167">
        <v>0</v>
      </c>
      <c r="N74" s="167">
        <v>0</v>
      </c>
      <c r="O74" s="167">
        <f>SUM(L74:N74)</f>
        <v>0</v>
      </c>
      <c r="P74" s="198"/>
    </row>
    <row r="75" spans="1:22" ht="45.75" customHeight="1" x14ac:dyDescent="0.25">
      <c r="A75" s="222">
        <v>240.6</v>
      </c>
      <c r="B75" s="331">
        <v>240.6</v>
      </c>
      <c r="C75" s="18" t="s">
        <v>207</v>
      </c>
      <c r="D75" s="24"/>
      <c r="E75" s="47">
        <v>56</v>
      </c>
      <c r="F75" s="48" t="s">
        <v>313</v>
      </c>
      <c r="G75" s="39">
        <v>94</v>
      </c>
      <c r="H75" s="39">
        <f t="shared" si="33"/>
        <v>5264</v>
      </c>
      <c r="I75" s="39">
        <v>0.25</v>
      </c>
      <c r="J75" s="39">
        <f t="shared" si="34"/>
        <v>1316</v>
      </c>
      <c r="K75" s="103">
        <v>1316</v>
      </c>
      <c r="L75" s="167">
        <v>0</v>
      </c>
      <c r="M75" s="167">
        <v>0</v>
      </c>
      <c r="N75" s="167">
        <f>+J75-K75</f>
        <v>0</v>
      </c>
      <c r="O75" s="167">
        <f t="shared" ref="O75:O122" si="35">SUM(L75:N75)</f>
        <v>0</v>
      </c>
      <c r="P75" s="198"/>
    </row>
    <row r="76" spans="1:22" s="391" customFormat="1" ht="28.5" customHeight="1" x14ac:dyDescent="0.25">
      <c r="A76" s="399" t="s">
        <v>211</v>
      </c>
      <c r="B76" s="399" t="s">
        <v>211</v>
      </c>
      <c r="C76" s="383" t="s">
        <v>45</v>
      </c>
      <c r="D76" s="400"/>
      <c r="E76" s="401">
        <v>42</v>
      </c>
      <c r="F76" s="401" t="s">
        <v>314</v>
      </c>
      <c r="G76" s="402">
        <v>12</v>
      </c>
      <c r="H76" s="402">
        <f t="shared" si="33"/>
        <v>504</v>
      </c>
      <c r="I76" s="402">
        <v>0.05</v>
      </c>
      <c r="J76" s="402">
        <f t="shared" si="34"/>
        <v>25.200000000000003</v>
      </c>
      <c r="K76" s="392">
        <v>25.200000000000003</v>
      </c>
      <c r="L76" s="403">
        <v>0</v>
      </c>
      <c r="M76" s="403">
        <v>0</v>
      </c>
      <c r="N76" s="403">
        <f t="shared" ref="N76:N78" si="36">+J76-K76</f>
        <v>0</v>
      </c>
      <c r="O76" s="403">
        <f t="shared" si="35"/>
        <v>0</v>
      </c>
      <c r="P76" s="404"/>
    </row>
    <row r="77" spans="1:22" ht="39.75" customHeight="1" x14ac:dyDescent="0.25">
      <c r="A77" s="222" t="s">
        <v>18</v>
      </c>
      <c r="B77" s="331" t="s">
        <v>18</v>
      </c>
      <c r="C77" s="18" t="s">
        <v>46</v>
      </c>
      <c r="D77" s="24"/>
      <c r="E77" s="47">
        <v>42</v>
      </c>
      <c r="F77" s="47" t="s">
        <v>314</v>
      </c>
      <c r="G77" s="39">
        <v>12</v>
      </c>
      <c r="H77" s="39">
        <f t="shared" si="33"/>
        <v>504</v>
      </c>
      <c r="I77" s="39">
        <v>0.05</v>
      </c>
      <c r="J77" s="39">
        <f t="shared" si="34"/>
        <v>25.200000000000003</v>
      </c>
      <c r="K77" s="103">
        <v>25.200000000000003</v>
      </c>
      <c r="L77" s="167">
        <v>0</v>
      </c>
      <c r="M77" s="167">
        <v>0</v>
      </c>
      <c r="N77" s="167">
        <f t="shared" si="36"/>
        <v>0</v>
      </c>
      <c r="O77" s="167">
        <f t="shared" si="35"/>
        <v>0</v>
      </c>
      <c r="P77" s="198"/>
    </row>
    <row r="78" spans="1:22" s="21" customFormat="1" ht="27" customHeight="1" x14ac:dyDescent="0.25">
      <c r="A78" s="222" t="s">
        <v>19</v>
      </c>
      <c r="B78" s="331" t="s">
        <v>19</v>
      </c>
      <c r="C78" s="18" t="s">
        <v>47</v>
      </c>
      <c r="D78" s="24"/>
      <c r="E78" s="47">
        <v>42</v>
      </c>
      <c r="F78" s="47" t="s">
        <v>314</v>
      </c>
      <c r="G78" s="39">
        <v>36</v>
      </c>
      <c r="H78" s="39">
        <f t="shared" si="33"/>
        <v>1512</v>
      </c>
      <c r="I78" s="39">
        <v>0.05</v>
      </c>
      <c r="J78" s="39">
        <f t="shared" si="34"/>
        <v>75.600000000000009</v>
      </c>
      <c r="K78" s="103">
        <v>75.600000000000009</v>
      </c>
      <c r="L78" s="240">
        <v>0</v>
      </c>
      <c r="M78" s="240">
        <v>0</v>
      </c>
      <c r="N78" s="240">
        <f t="shared" si="36"/>
        <v>0</v>
      </c>
      <c r="O78" s="240">
        <f t="shared" si="35"/>
        <v>0</v>
      </c>
      <c r="P78" s="242"/>
    </row>
    <row r="79" spans="1:22" ht="64.5" hidden="1" customHeight="1" x14ac:dyDescent="0.25">
      <c r="A79" s="222" t="s">
        <v>276</v>
      </c>
      <c r="B79" s="331" t="s">
        <v>276</v>
      </c>
      <c r="C79" s="313" t="s">
        <v>48</v>
      </c>
      <c r="D79" s="24"/>
      <c r="E79" s="210">
        <v>0</v>
      </c>
      <c r="F79" s="47" t="s">
        <v>314</v>
      </c>
      <c r="G79" s="103">
        <v>0</v>
      </c>
      <c r="H79" s="314">
        <v>0</v>
      </c>
      <c r="I79" s="103">
        <v>0</v>
      </c>
      <c r="J79" s="103">
        <v>0</v>
      </c>
      <c r="K79" s="103">
        <v>0</v>
      </c>
      <c r="L79" s="240">
        <v>0</v>
      </c>
      <c r="M79" s="240">
        <v>0</v>
      </c>
      <c r="N79" s="309">
        <f>+J79-K79</f>
        <v>0</v>
      </c>
      <c r="O79" s="240">
        <f t="shared" ref="O79" si="37">SUM(L79:N79)</f>
        <v>0</v>
      </c>
      <c r="P79" s="242"/>
    </row>
    <row r="80" spans="1:22" x14ac:dyDescent="0.25">
      <c r="A80" s="466" t="s">
        <v>129</v>
      </c>
      <c r="B80" s="466" t="s">
        <v>129</v>
      </c>
      <c r="C80" s="18" t="s">
        <v>260</v>
      </c>
      <c r="D80" s="18" t="s">
        <v>63</v>
      </c>
      <c r="E80" s="261"/>
      <c r="F80" s="261"/>
      <c r="G80" s="261"/>
      <c r="H80" s="261"/>
      <c r="I80" s="261"/>
      <c r="J80" s="261"/>
      <c r="K80" s="103"/>
      <c r="L80" s="261"/>
      <c r="M80" s="261"/>
      <c r="N80" s="261"/>
      <c r="O80" s="261"/>
      <c r="P80" s="321"/>
    </row>
    <row r="81" spans="1:16" ht="39.75" customHeight="1" x14ac:dyDescent="0.25">
      <c r="A81" s="466"/>
      <c r="B81" s="466"/>
      <c r="C81" s="18" t="s">
        <v>164</v>
      </c>
      <c r="D81" s="24"/>
      <c r="E81" s="47">
        <v>100</v>
      </c>
      <c r="F81" s="47" t="s">
        <v>309</v>
      </c>
      <c r="G81" s="39">
        <v>303</v>
      </c>
      <c r="H81" s="39">
        <f t="shared" ref="H81:H89" si="38">SUM(E81*G81)</f>
        <v>30300</v>
      </c>
      <c r="I81" s="39">
        <v>0.02</v>
      </c>
      <c r="J81" s="39">
        <f>(H81*I81)</f>
        <v>606</v>
      </c>
      <c r="K81" s="103">
        <v>606</v>
      </c>
      <c r="L81" s="240">
        <f>+J81-K81</f>
        <v>0</v>
      </c>
      <c r="M81" s="240">
        <v>0</v>
      </c>
      <c r="N81" s="240">
        <v>0</v>
      </c>
      <c r="O81" s="240">
        <f>SUM(L81:N81)</f>
        <v>0</v>
      </c>
      <c r="P81" s="242"/>
    </row>
    <row r="82" spans="1:16" s="391" customFormat="1" ht="45" customHeight="1" x14ac:dyDescent="0.25">
      <c r="A82" s="466"/>
      <c r="B82" s="466"/>
      <c r="C82" s="383" t="s">
        <v>280</v>
      </c>
      <c r="D82" s="383"/>
      <c r="E82" s="401">
        <v>100</v>
      </c>
      <c r="F82" s="401" t="s">
        <v>313</v>
      </c>
      <c r="G82" s="402">
        <v>303</v>
      </c>
      <c r="H82" s="402">
        <f t="shared" si="38"/>
        <v>30300</v>
      </c>
      <c r="I82" s="402">
        <v>0.02</v>
      </c>
      <c r="J82" s="402">
        <f>(H82*I82)</f>
        <v>606</v>
      </c>
      <c r="K82" s="392">
        <v>606</v>
      </c>
      <c r="L82" s="405">
        <v>0</v>
      </c>
      <c r="M82" s="405">
        <v>0</v>
      </c>
      <c r="N82" s="406">
        <f>+J82-K82</f>
        <v>0</v>
      </c>
      <c r="O82" s="406">
        <f>SUM(L82:N82)</f>
        <v>0</v>
      </c>
      <c r="P82" s="407"/>
    </row>
    <row r="83" spans="1:16" s="391" customFormat="1" ht="33" customHeight="1" x14ac:dyDescent="0.25">
      <c r="A83" s="399" t="s">
        <v>130</v>
      </c>
      <c r="B83" s="399" t="s">
        <v>130</v>
      </c>
      <c r="C83" s="383" t="s">
        <v>165</v>
      </c>
      <c r="D83" s="400"/>
      <c r="E83" s="401">
        <v>263</v>
      </c>
      <c r="F83" s="401" t="s">
        <v>309</v>
      </c>
      <c r="G83" s="402">
        <v>1</v>
      </c>
      <c r="H83" s="402">
        <f t="shared" si="38"/>
        <v>263</v>
      </c>
      <c r="I83" s="402">
        <v>0.08</v>
      </c>
      <c r="J83" s="402">
        <f t="shared" si="34"/>
        <v>21.04</v>
      </c>
      <c r="K83" s="392">
        <v>21.04</v>
      </c>
      <c r="L83" s="405">
        <v>0</v>
      </c>
      <c r="M83" s="405">
        <f>+J83-K83</f>
        <v>0</v>
      </c>
      <c r="N83" s="405">
        <v>0</v>
      </c>
      <c r="O83" s="405">
        <f t="shared" si="35"/>
        <v>0</v>
      </c>
      <c r="P83" s="407"/>
    </row>
    <row r="84" spans="1:16" ht="29.25" customHeight="1" x14ac:dyDescent="0.25">
      <c r="A84" s="222" t="s">
        <v>166</v>
      </c>
      <c r="B84" s="331" t="s">
        <v>166</v>
      </c>
      <c r="C84" s="18" t="s">
        <v>168</v>
      </c>
      <c r="D84" s="24"/>
      <c r="E84" s="47">
        <v>263</v>
      </c>
      <c r="F84" s="47" t="s">
        <v>309</v>
      </c>
      <c r="G84" s="39">
        <v>2</v>
      </c>
      <c r="H84" s="39">
        <f t="shared" si="38"/>
        <v>526</v>
      </c>
      <c r="I84" s="39">
        <v>0.08</v>
      </c>
      <c r="J84" s="39">
        <f t="shared" si="34"/>
        <v>42.08</v>
      </c>
      <c r="K84" s="103">
        <v>42.08</v>
      </c>
      <c r="L84" s="240">
        <v>0</v>
      </c>
      <c r="M84" s="240">
        <v>0</v>
      </c>
      <c r="N84" s="240">
        <f>+J84-K84</f>
        <v>0</v>
      </c>
      <c r="O84" s="240">
        <f t="shared" si="35"/>
        <v>0</v>
      </c>
      <c r="P84" s="242"/>
    </row>
    <row r="85" spans="1:16" ht="43.5" customHeight="1" x14ac:dyDescent="0.25">
      <c r="A85" s="222" t="s">
        <v>136</v>
      </c>
      <c r="B85" s="331" t="s">
        <v>136</v>
      </c>
      <c r="C85" s="18" t="s">
        <v>169</v>
      </c>
      <c r="D85" s="24"/>
      <c r="E85" s="47">
        <v>25</v>
      </c>
      <c r="F85" s="47" t="s">
        <v>309</v>
      </c>
      <c r="G85" s="39">
        <v>1</v>
      </c>
      <c r="H85" s="39">
        <f t="shared" si="38"/>
        <v>25</v>
      </c>
      <c r="I85" s="39">
        <v>0.08</v>
      </c>
      <c r="J85" s="39">
        <f t="shared" si="34"/>
        <v>2</v>
      </c>
      <c r="K85" s="103">
        <v>2</v>
      </c>
      <c r="L85" s="240">
        <v>0</v>
      </c>
      <c r="M85" s="240">
        <f t="shared" ref="M85" si="39">+J85-K85</f>
        <v>0</v>
      </c>
      <c r="N85" s="240">
        <v>0</v>
      </c>
      <c r="O85" s="240">
        <f t="shared" si="35"/>
        <v>0</v>
      </c>
      <c r="P85" s="242"/>
    </row>
    <row r="86" spans="1:16" ht="69" customHeight="1" x14ac:dyDescent="0.25">
      <c r="A86" s="222" t="s">
        <v>167</v>
      </c>
      <c r="B86" s="331" t="s">
        <v>167</v>
      </c>
      <c r="C86" s="18" t="s">
        <v>170</v>
      </c>
      <c r="D86" s="24"/>
      <c r="E86" s="47">
        <v>100</v>
      </c>
      <c r="F86" s="47" t="s">
        <v>309</v>
      </c>
      <c r="G86" s="39">
        <v>1</v>
      </c>
      <c r="H86" s="39">
        <f t="shared" si="38"/>
        <v>100</v>
      </c>
      <c r="I86" s="39">
        <v>0.02</v>
      </c>
      <c r="J86" s="39">
        <f t="shared" si="34"/>
        <v>2</v>
      </c>
      <c r="K86" s="103">
        <v>2</v>
      </c>
      <c r="L86" s="167">
        <f>+J86-K86</f>
        <v>0</v>
      </c>
      <c r="M86" s="167">
        <v>0</v>
      </c>
      <c r="N86" s="167">
        <v>0</v>
      </c>
      <c r="O86" s="167">
        <f t="shared" si="35"/>
        <v>0</v>
      </c>
      <c r="P86" s="198"/>
    </row>
    <row r="87" spans="1:16" ht="32.25" customHeight="1" x14ac:dyDescent="0.25">
      <c r="A87" s="222" t="s">
        <v>144</v>
      </c>
      <c r="B87" s="331" t="s">
        <v>144</v>
      </c>
      <c r="C87" s="18" t="s">
        <v>87</v>
      </c>
      <c r="D87" s="24"/>
      <c r="E87" s="47">
        <v>263</v>
      </c>
      <c r="F87" s="47" t="s">
        <v>309</v>
      </c>
      <c r="G87" s="39">
        <v>1</v>
      </c>
      <c r="H87" s="39">
        <f t="shared" si="38"/>
        <v>263</v>
      </c>
      <c r="I87" s="39">
        <v>0.33</v>
      </c>
      <c r="J87" s="39">
        <f t="shared" si="34"/>
        <v>86.79</v>
      </c>
      <c r="K87" s="103">
        <v>86.79</v>
      </c>
      <c r="L87" s="167">
        <v>0</v>
      </c>
      <c r="M87" s="167">
        <v>0</v>
      </c>
      <c r="N87" s="167">
        <f>+J87-K87</f>
        <v>0</v>
      </c>
      <c r="O87" s="167">
        <f t="shared" si="35"/>
        <v>0</v>
      </c>
      <c r="P87" s="198"/>
    </row>
    <row r="88" spans="1:16" ht="24" customHeight="1" x14ac:dyDescent="0.25">
      <c r="A88" s="222" t="s">
        <v>145</v>
      </c>
      <c r="B88" s="331" t="s">
        <v>145</v>
      </c>
      <c r="C88" s="18" t="s">
        <v>171</v>
      </c>
      <c r="D88" s="24"/>
      <c r="E88" s="47">
        <v>52</v>
      </c>
      <c r="F88" s="47" t="s">
        <v>309</v>
      </c>
      <c r="G88" s="39">
        <v>1</v>
      </c>
      <c r="H88" s="39">
        <f t="shared" si="38"/>
        <v>52</v>
      </c>
      <c r="I88" s="39">
        <v>0.08</v>
      </c>
      <c r="J88" s="39">
        <f t="shared" si="34"/>
        <v>4.16</v>
      </c>
      <c r="K88" s="103">
        <v>4.16</v>
      </c>
      <c r="L88" s="167">
        <v>0</v>
      </c>
      <c r="M88" s="167">
        <v>0</v>
      </c>
      <c r="N88" s="167">
        <f>+J88-K88</f>
        <v>0</v>
      </c>
      <c r="O88" s="167">
        <f t="shared" si="35"/>
        <v>0</v>
      </c>
      <c r="P88" s="198"/>
    </row>
    <row r="89" spans="1:16" ht="29.25" customHeight="1" x14ac:dyDescent="0.25">
      <c r="A89" s="222" t="s">
        <v>149</v>
      </c>
      <c r="B89" s="331" t="s">
        <v>149</v>
      </c>
      <c r="C89" s="18" t="s">
        <v>172</v>
      </c>
      <c r="D89" s="24"/>
      <c r="E89" s="47">
        <v>263</v>
      </c>
      <c r="F89" s="47" t="s">
        <v>309</v>
      </c>
      <c r="G89" s="39">
        <v>1</v>
      </c>
      <c r="H89" s="39">
        <f t="shared" si="38"/>
        <v>263</v>
      </c>
      <c r="I89" s="39">
        <v>0.08</v>
      </c>
      <c r="J89" s="39">
        <f t="shared" si="34"/>
        <v>21.04</v>
      </c>
      <c r="K89" s="103">
        <v>21.04</v>
      </c>
      <c r="L89" s="167">
        <v>0</v>
      </c>
      <c r="M89" s="167">
        <v>0</v>
      </c>
      <c r="N89" s="167">
        <f>+J89-K89</f>
        <v>0</v>
      </c>
      <c r="O89" s="167">
        <f t="shared" si="35"/>
        <v>0</v>
      </c>
      <c r="P89" s="198"/>
    </row>
    <row r="90" spans="1:16" ht="24" x14ac:dyDescent="0.25">
      <c r="A90" s="459" t="s">
        <v>190</v>
      </c>
      <c r="B90" s="459" t="s">
        <v>190</v>
      </c>
      <c r="C90" s="18" t="s">
        <v>173</v>
      </c>
      <c r="D90" s="24"/>
      <c r="E90" s="39"/>
      <c r="F90" s="345"/>
      <c r="G90" s="39"/>
      <c r="H90" s="39"/>
      <c r="I90" s="39"/>
      <c r="J90" s="39"/>
      <c r="K90" s="103"/>
      <c r="L90" s="167"/>
      <c r="M90" s="167"/>
      <c r="N90" s="167"/>
      <c r="O90" s="167"/>
      <c r="P90" s="198"/>
    </row>
    <row r="91" spans="1:16" ht="28.5" customHeight="1" x14ac:dyDescent="0.25">
      <c r="A91" s="460"/>
      <c r="B91" s="460"/>
      <c r="C91" s="27" t="s">
        <v>174</v>
      </c>
      <c r="D91" s="31"/>
      <c r="E91" s="473" t="s">
        <v>69</v>
      </c>
      <c r="F91" s="473"/>
      <c r="G91" s="473"/>
      <c r="H91" s="473"/>
      <c r="I91" s="473"/>
      <c r="J91" s="473"/>
      <c r="K91" s="103"/>
      <c r="L91" s="167"/>
      <c r="M91" s="167"/>
      <c r="N91" s="167"/>
      <c r="O91" s="167"/>
      <c r="P91" s="198"/>
    </row>
    <row r="92" spans="1:16" ht="35.25" customHeight="1" x14ac:dyDescent="0.25">
      <c r="A92" s="460"/>
      <c r="B92" s="460"/>
      <c r="C92" s="27" t="s">
        <v>175</v>
      </c>
      <c r="D92" s="24"/>
      <c r="E92" s="47">
        <v>127</v>
      </c>
      <c r="F92" s="47" t="s">
        <v>309</v>
      </c>
      <c r="G92" s="39">
        <v>1</v>
      </c>
      <c r="H92" s="39">
        <f t="shared" ref="H92:H101" si="40">SUM(E92*G92)</f>
        <v>127</v>
      </c>
      <c r="I92" s="39">
        <v>0.08</v>
      </c>
      <c r="J92" s="39">
        <f t="shared" ref="J92:J101" si="41">(H92*I92)</f>
        <v>10.16</v>
      </c>
      <c r="K92" s="103">
        <v>10.16</v>
      </c>
      <c r="L92" s="167">
        <v>0</v>
      </c>
      <c r="M92" s="167">
        <f t="shared" ref="M92" si="42">+J92-K92</f>
        <v>0</v>
      </c>
      <c r="N92" s="167">
        <v>0</v>
      </c>
      <c r="O92" s="167">
        <f t="shared" si="35"/>
        <v>0</v>
      </c>
      <c r="P92" s="198"/>
    </row>
    <row r="93" spans="1:16" ht="27" customHeight="1" x14ac:dyDescent="0.25">
      <c r="A93" s="460"/>
      <c r="B93" s="460"/>
      <c r="C93" s="27" t="s">
        <v>176</v>
      </c>
      <c r="D93" s="24"/>
      <c r="E93" s="47">
        <v>52</v>
      </c>
      <c r="F93" s="47" t="s">
        <v>313</v>
      </c>
      <c r="G93" s="39">
        <v>2</v>
      </c>
      <c r="H93" s="39">
        <f t="shared" si="40"/>
        <v>104</v>
      </c>
      <c r="I93" s="39">
        <v>0.08</v>
      </c>
      <c r="J93" s="39">
        <f t="shared" si="41"/>
        <v>8.32</v>
      </c>
      <c r="K93" s="103">
        <v>8.32</v>
      </c>
      <c r="L93" s="167">
        <v>0</v>
      </c>
      <c r="M93" s="167">
        <v>0</v>
      </c>
      <c r="N93" s="167">
        <f>+J93-K93</f>
        <v>0</v>
      </c>
      <c r="O93" s="167">
        <f t="shared" si="35"/>
        <v>0</v>
      </c>
      <c r="P93" s="198"/>
    </row>
    <row r="94" spans="1:16" ht="33.75" customHeight="1" x14ac:dyDescent="0.25">
      <c r="A94" s="460"/>
      <c r="B94" s="460"/>
      <c r="C94" s="27" t="s">
        <v>177</v>
      </c>
      <c r="D94" s="24"/>
      <c r="E94" s="47">
        <v>263</v>
      </c>
      <c r="F94" s="47" t="s">
        <v>309</v>
      </c>
      <c r="G94" s="39">
        <v>1</v>
      </c>
      <c r="H94" s="39">
        <f t="shared" si="40"/>
        <v>263</v>
      </c>
      <c r="I94" s="39">
        <v>0.33</v>
      </c>
      <c r="J94" s="39">
        <f t="shared" si="41"/>
        <v>86.79</v>
      </c>
      <c r="K94" s="103">
        <v>86.79</v>
      </c>
      <c r="L94" s="167">
        <v>0</v>
      </c>
      <c r="M94" s="167">
        <v>0</v>
      </c>
      <c r="N94" s="167">
        <f>J94-K94</f>
        <v>0</v>
      </c>
      <c r="O94" s="167">
        <f t="shared" si="35"/>
        <v>0</v>
      </c>
      <c r="P94" s="198"/>
    </row>
    <row r="95" spans="1:16" ht="31.5" customHeight="1" x14ac:dyDescent="0.25">
      <c r="A95" s="460"/>
      <c r="B95" s="460"/>
      <c r="C95" s="27" t="s">
        <v>178</v>
      </c>
      <c r="D95" s="24"/>
      <c r="E95" s="47">
        <v>52</v>
      </c>
      <c r="F95" s="47" t="s">
        <v>313</v>
      </c>
      <c r="G95" s="327">
        <v>2</v>
      </c>
      <c r="H95" s="327">
        <f t="shared" si="40"/>
        <v>104</v>
      </c>
      <c r="I95" s="327">
        <v>0.08</v>
      </c>
      <c r="J95" s="327">
        <f t="shared" si="41"/>
        <v>8.32</v>
      </c>
      <c r="K95" s="103">
        <v>8.32</v>
      </c>
      <c r="L95" s="167">
        <v>0</v>
      </c>
      <c r="M95" s="167">
        <f t="shared" ref="M95:M97" si="43">+J95-K95</f>
        <v>0</v>
      </c>
      <c r="N95" s="167">
        <v>0</v>
      </c>
      <c r="O95" s="167">
        <f t="shared" si="35"/>
        <v>0</v>
      </c>
      <c r="P95" s="198"/>
    </row>
    <row r="96" spans="1:16" s="391" customFormat="1" ht="39.200000000000003" customHeight="1" x14ac:dyDescent="0.25">
      <c r="A96" s="460"/>
      <c r="B96" s="460"/>
      <c r="C96" s="408" t="s">
        <v>270</v>
      </c>
      <c r="D96" s="383"/>
      <c r="E96" s="401">
        <v>20866</v>
      </c>
      <c r="F96" s="401" t="s">
        <v>308</v>
      </c>
      <c r="G96" s="402">
        <v>1</v>
      </c>
      <c r="H96" s="402">
        <f t="shared" si="40"/>
        <v>20866</v>
      </c>
      <c r="I96" s="402">
        <v>0.05</v>
      </c>
      <c r="J96" s="402">
        <f>(H96*I96)</f>
        <v>1043.3</v>
      </c>
      <c r="K96" s="392">
        <v>1043.3</v>
      </c>
      <c r="L96" s="405">
        <v>0</v>
      </c>
      <c r="M96" s="405">
        <v>0</v>
      </c>
      <c r="N96" s="403">
        <v>0</v>
      </c>
      <c r="O96" s="403">
        <f t="shared" ref="O96" si="44">SUM(L96:N96)</f>
        <v>0</v>
      </c>
      <c r="P96" s="407"/>
    </row>
    <row r="97" spans="1:17" ht="48" x14ac:dyDescent="0.25">
      <c r="A97" s="460"/>
      <c r="B97" s="460"/>
      <c r="C97" s="27" t="s">
        <v>262</v>
      </c>
      <c r="D97" s="24"/>
      <c r="E97" s="47">
        <v>263</v>
      </c>
      <c r="F97" s="47" t="s">
        <v>308</v>
      </c>
      <c r="G97" s="39">
        <v>80.42</v>
      </c>
      <c r="H97" s="39">
        <f t="shared" si="40"/>
        <v>21150.46</v>
      </c>
      <c r="I97" s="39">
        <v>0.05</v>
      </c>
      <c r="J97" s="39">
        <f t="shared" si="41"/>
        <v>1057.5229999999999</v>
      </c>
      <c r="K97" s="103">
        <v>1057.5229999999999</v>
      </c>
      <c r="L97" s="240">
        <v>0</v>
      </c>
      <c r="M97" s="240">
        <f t="shared" si="43"/>
        <v>0</v>
      </c>
      <c r="N97" s="240">
        <v>0</v>
      </c>
      <c r="O97" s="240">
        <f t="shared" si="35"/>
        <v>0</v>
      </c>
      <c r="P97" s="242"/>
    </row>
    <row r="98" spans="1:17" ht="48" x14ac:dyDescent="0.25">
      <c r="A98" s="460"/>
      <c r="B98" s="460"/>
      <c r="C98" s="27" t="s">
        <v>263</v>
      </c>
      <c r="D98" s="24"/>
      <c r="E98" s="47">
        <v>263</v>
      </c>
      <c r="F98" s="47" t="s">
        <v>308</v>
      </c>
      <c r="G98" s="39">
        <v>15</v>
      </c>
      <c r="H98" s="39">
        <f t="shared" si="40"/>
        <v>3945</v>
      </c>
      <c r="I98" s="39">
        <v>0.08</v>
      </c>
      <c r="J98" s="39">
        <f>(H98*I98)</f>
        <v>315.60000000000002</v>
      </c>
      <c r="K98" s="103">
        <v>315.60000000000002</v>
      </c>
      <c r="L98" s="240">
        <v>0</v>
      </c>
      <c r="M98" s="240">
        <f>+J98-K98</f>
        <v>0</v>
      </c>
      <c r="N98" s="240">
        <v>0</v>
      </c>
      <c r="O98" s="240">
        <f>SUM(L98:N98)</f>
        <v>0</v>
      </c>
      <c r="P98" s="242"/>
    </row>
    <row r="99" spans="1:17" ht="48.75" customHeight="1" x14ac:dyDescent="0.25">
      <c r="A99" s="461"/>
      <c r="B99" s="461"/>
      <c r="C99" s="27" t="s">
        <v>273</v>
      </c>
      <c r="D99" s="24"/>
      <c r="E99" s="47">
        <v>20866</v>
      </c>
      <c r="F99" s="47" t="s">
        <v>308</v>
      </c>
      <c r="G99" s="39">
        <v>15</v>
      </c>
      <c r="H99" s="39">
        <f t="shared" si="40"/>
        <v>312990</v>
      </c>
      <c r="I99" s="39">
        <v>0.08</v>
      </c>
      <c r="J99" s="39">
        <f>(H99*I99)</f>
        <v>25039.200000000001</v>
      </c>
      <c r="K99" s="103">
        <v>25039.200000000001</v>
      </c>
      <c r="L99" s="240">
        <v>0</v>
      </c>
      <c r="M99" s="240">
        <v>0</v>
      </c>
      <c r="N99" s="240">
        <f>+J99-K99</f>
        <v>0</v>
      </c>
      <c r="O99" s="240">
        <f>SUM(L99:N99)</f>
        <v>0</v>
      </c>
      <c r="P99" s="242"/>
    </row>
    <row r="100" spans="1:17" s="137" customFormat="1" ht="48" x14ac:dyDescent="0.25">
      <c r="A100" s="222" t="s">
        <v>88</v>
      </c>
      <c r="B100" s="331" t="s">
        <v>88</v>
      </c>
      <c r="C100" s="18" t="s">
        <v>264</v>
      </c>
      <c r="D100" s="18"/>
      <c r="E100" s="47">
        <v>6783</v>
      </c>
      <c r="F100" s="47" t="s">
        <v>308</v>
      </c>
      <c r="G100" s="39">
        <v>1</v>
      </c>
      <c r="H100" s="39">
        <f t="shared" si="40"/>
        <v>6783</v>
      </c>
      <c r="I100" s="39">
        <v>0.25</v>
      </c>
      <c r="J100" s="39">
        <f>(H100*I100)</f>
        <v>1695.75</v>
      </c>
      <c r="K100" s="103">
        <v>1695.75</v>
      </c>
      <c r="L100" s="240">
        <v>0</v>
      </c>
      <c r="M100" s="240">
        <v>0</v>
      </c>
      <c r="N100" s="167">
        <f>+J100-K100</f>
        <v>0</v>
      </c>
      <c r="O100" s="167">
        <f t="shared" ref="O100" si="45">SUM(L100:N100)</f>
        <v>0</v>
      </c>
      <c r="P100" s="242"/>
    </row>
    <row r="101" spans="1:17" ht="34.5" customHeight="1" x14ac:dyDescent="0.25">
      <c r="A101" s="322" t="s">
        <v>221</v>
      </c>
      <c r="B101" s="332" t="s">
        <v>221</v>
      </c>
      <c r="C101" s="18" t="s">
        <v>235</v>
      </c>
      <c r="D101" s="18"/>
      <c r="E101" s="47">
        <v>52</v>
      </c>
      <c r="F101" s="47" t="s">
        <v>309</v>
      </c>
      <c r="G101" s="39">
        <v>6</v>
      </c>
      <c r="H101" s="39">
        <f t="shared" si="40"/>
        <v>312</v>
      </c>
      <c r="I101" s="39">
        <v>0.08</v>
      </c>
      <c r="J101" s="39">
        <f t="shared" si="41"/>
        <v>24.96</v>
      </c>
      <c r="K101" s="103">
        <v>24.96</v>
      </c>
      <c r="L101" s="167">
        <v>0</v>
      </c>
      <c r="M101" s="167">
        <v>0</v>
      </c>
      <c r="N101" s="167">
        <f>+J101-K101</f>
        <v>0</v>
      </c>
      <c r="O101" s="167">
        <f t="shared" si="35"/>
        <v>0</v>
      </c>
      <c r="P101" s="198"/>
    </row>
    <row r="102" spans="1:17" ht="24" x14ac:dyDescent="0.25">
      <c r="A102" s="230" t="s">
        <v>218</v>
      </c>
      <c r="B102" s="334" t="s">
        <v>218</v>
      </c>
      <c r="C102" s="18" t="s">
        <v>179</v>
      </c>
      <c r="D102" s="24"/>
      <c r="E102" s="47"/>
      <c r="F102" s="47"/>
      <c r="G102" s="39"/>
      <c r="H102" s="39"/>
      <c r="I102" s="39"/>
      <c r="J102" s="39"/>
      <c r="K102" s="103"/>
      <c r="L102" s="167"/>
      <c r="M102" s="167"/>
      <c r="N102" s="167"/>
      <c r="O102" s="167"/>
      <c r="P102" s="198"/>
    </row>
    <row r="103" spans="1:17" ht="38.25" customHeight="1" x14ac:dyDescent="0.25">
      <c r="A103" s="232"/>
      <c r="B103" s="336"/>
      <c r="C103" s="25" t="s">
        <v>222</v>
      </c>
      <c r="D103" s="24"/>
      <c r="E103" s="47">
        <v>5</v>
      </c>
      <c r="F103" s="47" t="s">
        <v>309</v>
      </c>
      <c r="G103" s="39">
        <v>400</v>
      </c>
      <c r="H103" s="39">
        <f>SUM(E103*G103)</f>
        <v>2000</v>
      </c>
      <c r="I103" s="39">
        <v>0.02</v>
      </c>
      <c r="J103" s="39">
        <f>(H103*I103)</f>
        <v>40</v>
      </c>
      <c r="K103" s="103">
        <v>40</v>
      </c>
      <c r="L103" s="167">
        <v>0</v>
      </c>
      <c r="M103" s="167">
        <f t="shared" ref="M103:M104" si="46">+J103-K103</f>
        <v>0</v>
      </c>
      <c r="N103" s="167">
        <v>0</v>
      </c>
      <c r="O103" s="167">
        <f t="shared" si="35"/>
        <v>0</v>
      </c>
      <c r="P103" s="198"/>
    </row>
    <row r="104" spans="1:17" ht="48" x14ac:dyDescent="0.25">
      <c r="A104" s="195"/>
      <c r="B104" s="333"/>
      <c r="C104" s="25" t="s">
        <v>219</v>
      </c>
      <c r="D104" s="24"/>
      <c r="E104" s="473" t="s">
        <v>69</v>
      </c>
      <c r="F104" s="473"/>
      <c r="G104" s="473"/>
      <c r="H104" s="473"/>
      <c r="I104" s="473"/>
      <c r="J104" s="473"/>
      <c r="K104" s="103">
        <v>0</v>
      </c>
      <c r="L104" s="167">
        <v>0</v>
      </c>
      <c r="M104" s="167">
        <f t="shared" si="46"/>
        <v>0</v>
      </c>
      <c r="N104" s="167">
        <v>0</v>
      </c>
      <c r="O104" s="167">
        <f t="shared" si="35"/>
        <v>0</v>
      </c>
      <c r="P104" s="198"/>
      <c r="Q104" s="251"/>
    </row>
    <row r="105" spans="1:17" ht="33" customHeight="1" x14ac:dyDescent="0.25">
      <c r="A105" s="222" t="s">
        <v>246</v>
      </c>
      <c r="B105" s="331" t="s">
        <v>246</v>
      </c>
      <c r="C105" s="18" t="s">
        <v>89</v>
      </c>
      <c r="D105" s="18"/>
      <c r="E105" s="47">
        <v>54</v>
      </c>
      <c r="F105" s="47" t="s">
        <v>312</v>
      </c>
      <c r="G105" s="39">
        <v>1</v>
      </c>
      <c r="H105" s="39">
        <f t="shared" ref="H105:H111" si="47">SUM(E105*G105)</f>
        <v>54</v>
      </c>
      <c r="I105" s="39">
        <v>0.08</v>
      </c>
      <c r="J105" s="39">
        <f t="shared" ref="J105:J111" si="48">(H105*I105)</f>
        <v>4.32</v>
      </c>
      <c r="K105" s="103">
        <v>4.32</v>
      </c>
      <c r="L105" s="167">
        <v>0</v>
      </c>
      <c r="M105" s="167">
        <v>0</v>
      </c>
      <c r="N105" s="167">
        <f>J105-K105</f>
        <v>0</v>
      </c>
      <c r="O105" s="167">
        <f t="shared" si="35"/>
        <v>0</v>
      </c>
      <c r="P105" s="198"/>
      <c r="Q105" s="251"/>
    </row>
    <row r="106" spans="1:17" ht="38.25" customHeight="1" x14ac:dyDescent="0.25">
      <c r="A106" s="222" t="s">
        <v>224</v>
      </c>
      <c r="B106" s="331" t="s">
        <v>224</v>
      </c>
      <c r="C106" s="18" t="s">
        <v>228</v>
      </c>
      <c r="D106" s="18"/>
      <c r="E106" s="47">
        <v>54</v>
      </c>
      <c r="F106" s="47" t="s">
        <v>312</v>
      </c>
      <c r="G106" s="39">
        <v>30</v>
      </c>
      <c r="H106" s="39">
        <f t="shared" si="47"/>
        <v>1620</v>
      </c>
      <c r="I106" s="39">
        <v>0.08</v>
      </c>
      <c r="J106" s="39">
        <f t="shared" si="48"/>
        <v>129.6</v>
      </c>
      <c r="K106" s="103">
        <v>129.6</v>
      </c>
      <c r="L106" s="167">
        <v>0</v>
      </c>
      <c r="M106" s="167">
        <v>0</v>
      </c>
      <c r="N106" s="167">
        <f t="shared" ref="N106:N109" si="49">J106-K106</f>
        <v>0</v>
      </c>
      <c r="O106" s="167">
        <f t="shared" si="35"/>
        <v>0</v>
      </c>
      <c r="P106" s="198"/>
      <c r="Q106" s="251"/>
    </row>
    <row r="107" spans="1:17" ht="34.5" customHeight="1" x14ac:dyDescent="0.25">
      <c r="A107" s="222" t="s">
        <v>71</v>
      </c>
      <c r="B107" s="331" t="s">
        <v>71</v>
      </c>
      <c r="C107" s="18" t="s">
        <v>90</v>
      </c>
      <c r="D107" s="18"/>
      <c r="E107" s="47">
        <v>54</v>
      </c>
      <c r="F107" s="47" t="s">
        <v>312</v>
      </c>
      <c r="G107" s="39">
        <v>1</v>
      </c>
      <c r="H107" s="39">
        <f t="shared" si="47"/>
        <v>54</v>
      </c>
      <c r="I107" s="39">
        <v>0.33</v>
      </c>
      <c r="J107" s="39">
        <f t="shared" si="48"/>
        <v>17.82</v>
      </c>
      <c r="K107" s="103">
        <v>17.82</v>
      </c>
      <c r="L107" s="167">
        <v>0</v>
      </c>
      <c r="M107" s="167">
        <v>0</v>
      </c>
      <c r="N107" s="167">
        <f t="shared" si="49"/>
        <v>0</v>
      </c>
      <c r="O107" s="167">
        <f t="shared" si="35"/>
        <v>0</v>
      </c>
      <c r="P107" s="198"/>
      <c r="Q107" s="251"/>
    </row>
    <row r="108" spans="1:17" ht="25.5" customHeight="1" x14ac:dyDescent="0.25">
      <c r="A108" s="222" t="s">
        <v>72</v>
      </c>
      <c r="B108" s="331" t="s">
        <v>72</v>
      </c>
      <c r="C108" s="18" t="s">
        <v>91</v>
      </c>
      <c r="D108" s="18"/>
      <c r="E108" s="47">
        <v>2</v>
      </c>
      <c r="F108" s="47" t="s">
        <v>312</v>
      </c>
      <c r="G108" s="39">
        <v>1</v>
      </c>
      <c r="H108" s="39">
        <f t="shared" si="47"/>
        <v>2</v>
      </c>
      <c r="I108" s="39">
        <v>0.08</v>
      </c>
      <c r="J108" s="39">
        <f t="shared" si="48"/>
        <v>0.16</v>
      </c>
      <c r="K108" s="103">
        <v>0.16</v>
      </c>
      <c r="L108" s="167">
        <v>0</v>
      </c>
      <c r="M108" s="167">
        <v>0</v>
      </c>
      <c r="N108" s="167">
        <f t="shared" si="49"/>
        <v>0</v>
      </c>
      <c r="O108" s="167">
        <f t="shared" si="35"/>
        <v>0</v>
      </c>
      <c r="P108" s="198"/>
      <c r="Q108" s="251"/>
    </row>
    <row r="109" spans="1:17" ht="24.75" customHeight="1" x14ac:dyDescent="0.25">
      <c r="A109" s="222" t="s">
        <v>252</v>
      </c>
      <c r="B109" s="331" t="s">
        <v>252</v>
      </c>
      <c r="C109" s="18" t="s">
        <v>92</v>
      </c>
      <c r="D109" s="18"/>
      <c r="E109" s="47">
        <v>54</v>
      </c>
      <c r="F109" s="47" t="s">
        <v>312</v>
      </c>
      <c r="G109" s="39">
        <v>1</v>
      </c>
      <c r="H109" s="39">
        <f t="shared" si="47"/>
        <v>54</v>
      </c>
      <c r="I109" s="39">
        <v>2</v>
      </c>
      <c r="J109" s="39">
        <f t="shared" si="48"/>
        <v>108</v>
      </c>
      <c r="K109" s="103">
        <v>108</v>
      </c>
      <c r="L109" s="167">
        <v>0</v>
      </c>
      <c r="M109" s="167">
        <v>0</v>
      </c>
      <c r="N109" s="167">
        <f t="shared" si="49"/>
        <v>0</v>
      </c>
      <c r="O109" s="167">
        <f t="shared" si="35"/>
        <v>0</v>
      </c>
      <c r="P109" s="198"/>
    </row>
    <row r="110" spans="1:17" ht="38.25" customHeight="1" x14ac:dyDescent="0.25">
      <c r="A110" s="222" t="s">
        <v>93</v>
      </c>
      <c r="B110" s="331" t="s">
        <v>93</v>
      </c>
      <c r="C110" s="18" t="s">
        <v>230</v>
      </c>
      <c r="D110" s="18"/>
      <c r="E110" s="47">
        <v>54</v>
      </c>
      <c r="F110" s="47" t="s">
        <v>312</v>
      </c>
      <c r="G110" s="39">
        <v>15</v>
      </c>
      <c r="H110" s="39">
        <f t="shared" si="47"/>
        <v>810</v>
      </c>
      <c r="I110" s="39">
        <v>0.08</v>
      </c>
      <c r="J110" s="39">
        <f t="shared" si="48"/>
        <v>64.8</v>
      </c>
      <c r="K110" s="103">
        <v>64.8</v>
      </c>
      <c r="L110" s="167">
        <v>0</v>
      </c>
      <c r="M110" s="167">
        <f t="shared" ref="M110:M111" si="50">+J110-K110</f>
        <v>0</v>
      </c>
      <c r="N110" s="167">
        <v>0</v>
      </c>
      <c r="O110" s="167">
        <f t="shared" si="35"/>
        <v>0</v>
      </c>
      <c r="P110" s="198"/>
    </row>
    <row r="111" spans="1:17" ht="24" customHeight="1" x14ac:dyDescent="0.25">
      <c r="A111" s="322" t="s">
        <v>94</v>
      </c>
      <c r="B111" s="332" t="s">
        <v>94</v>
      </c>
      <c r="C111" s="18" t="s">
        <v>231</v>
      </c>
      <c r="D111" s="18"/>
      <c r="E111" s="47">
        <v>54</v>
      </c>
      <c r="F111" s="47" t="s">
        <v>312</v>
      </c>
      <c r="G111" s="39">
        <v>12</v>
      </c>
      <c r="H111" s="39">
        <f t="shared" si="47"/>
        <v>648</v>
      </c>
      <c r="I111" s="39">
        <v>0.08</v>
      </c>
      <c r="J111" s="39">
        <f t="shared" si="48"/>
        <v>51.84</v>
      </c>
      <c r="K111" s="103">
        <v>51.84</v>
      </c>
      <c r="L111" s="167">
        <v>0</v>
      </c>
      <c r="M111" s="167">
        <f t="shared" si="50"/>
        <v>0</v>
      </c>
      <c r="N111" s="167">
        <v>0</v>
      </c>
      <c r="O111" s="167">
        <f t="shared" si="35"/>
        <v>0</v>
      </c>
      <c r="P111" s="198"/>
    </row>
    <row r="112" spans="1:17" x14ac:dyDescent="0.25">
      <c r="A112" s="463" t="s">
        <v>242</v>
      </c>
      <c r="B112" s="463" t="s">
        <v>242</v>
      </c>
      <c r="C112" s="28" t="s">
        <v>180</v>
      </c>
      <c r="D112" s="31"/>
      <c r="E112" s="47"/>
      <c r="F112" s="47"/>
      <c r="G112" s="39"/>
      <c r="H112" s="39"/>
      <c r="I112" s="39"/>
      <c r="J112" s="39"/>
      <c r="K112" s="103"/>
      <c r="L112" s="167"/>
      <c r="M112" s="167"/>
      <c r="N112" s="167"/>
      <c r="O112" s="167"/>
      <c r="P112" s="198"/>
    </row>
    <row r="113" spans="1:16" ht="28.5" customHeight="1" x14ac:dyDescent="0.25">
      <c r="A113" s="464"/>
      <c r="B113" s="464"/>
      <c r="C113" s="29" t="s">
        <v>41</v>
      </c>
      <c r="D113" s="31"/>
      <c r="E113" s="43">
        <v>115</v>
      </c>
      <c r="F113" s="43" t="s">
        <v>311</v>
      </c>
      <c r="G113" s="33">
        <v>1</v>
      </c>
      <c r="H113" s="33">
        <f t="shared" ref="H113:H122" si="51">SUM(E113*G113)</f>
        <v>115</v>
      </c>
      <c r="I113" s="33">
        <v>0.08</v>
      </c>
      <c r="J113" s="33">
        <f t="shared" ref="J113:J122" si="52">(H113*I113)</f>
        <v>9.2000000000000011</v>
      </c>
      <c r="K113" s="103">
        <v>9.2000000000000011</v>
      </c>
      <c r="L113" s="167">
        <v>0</v>
      </c>
      <c r="M113" s="167">
        <v>0</v>
      </c>
      <c r="N113" s="167">
        <f>+J113-K113</f>
        <v>0</v>
      </c>
      <c r="O113" s="167">
        <f t="shared" si="35"/>
        <v>0</v>
      </c>
      <c r="P113" s="198"/>
    </row>
    <row r="114" spans="1:16" ht="30.75" customHeight="1" x14ac:dyDescent="0.25">
      <c r="A114" s="464"/>
      <c r="B114" s="464"/>
      <c r="C114" s="29" t="s">
        <v>51</v>
      </c>
      <c r="D114" s="31"/>
      <c r="E114" s="43">
        <v>115</v>
      </c>
      <c r="F114" s="43" t="s">
        <v>311</v>
      </c>
      <c r="G114" s="33">
        <v>180</v>
      </c>
      <c r="H114" s="33">
        <f t="shared" si="51"/>
        <v>20700</v>
      </c>
      <c r="I114" s="33">
        <v>0.08</v>
      </c>
      <c r="J114" s="33">
        <f t="shared" si="52"/>
        <v>1656</v>
      </c>
      <c r="K114" s="103">
        <v>1656</v>
      </c>
      <c r="L114" s="167">
        <v>0</v>
      </c>
      <c r="M114" s="167">
        <v>0</v>
      </c>
      <c r="N114" s="167">
        <f t="shared" ref="N114:N122" si="53">+J114-K114</f>
        <v>0</v>
      </c>
      <c r="O114" s="167">
        <f t="shared" si="35"/>
        <v>0</v>
      </c>
      <c r="P114" s="198"/>
    </row>
    <row r="115" spans="1:16" ht="29.25" customHeight="1" x14ac:dyDescent="0.25">
      <c r="A115" s="464"/>
      <c r="B115" s="464"/>
      <c r="C115" s="29" t="s">
        <v>50</v>
      </c>
      <c r="D115" s="31"/>
      <c r="E115" s="43">
        <v>115</v>
      </c>
      <c r="F115" s="43" t="s">
        <v>311</v>
      </c>
      <c r="G115" s="33">
        <v>50</v>
      </c>
      <c r="H115" s="33">
        <f t="shared" si="51"/>
        <v>5750</v>
      </c>
      <c r="I115" s="33">
        <v>0.08</v>
      </c>
      <c r="J115" s="33">
        <f t="shared" si="52"/>
        <v>460</v>
      </c>
      <c r="K115" s="103">
        <v>460</v>
      </c>
      <c r="L115" s="167">
        <v>0</v>
      </c>
      <c r="M115" s="167">
        <v>0</v>
      </c>
      <c r="N115" s="167">
        <f t="shared" si="53"/>
        <v>0</v>
      </c>
      <c r="O115" s="167">
        <f t="shared" si="35"/>
        <v>0</v>
      </c>
      <c r="P115" s="198"/>
    </row>
    <row r="116" spans="1:16" ht="31.5" customHeight="1" x14ac:dyDescent="0.25">
      <c r="A116" s="464"/>
      <c r="B116" s="464"/>
      <c r="C116" s="29" t="s">
        <v>49</v>
      </c>
      <c r="D116" s="31"/>
      <c r="E116" s="43">
        <v>25</v>
      </c>
      <c r="F116" s="43" t="s">
        <v>311</v>
      </c>
      <c r="G116" s="33">
        <v>1</v>
      </c>
      <c r="H116" s="33">
        <f t="shared" si="51"/>
        <v>25</v>
      </c>
      <c r="I116" s="33">
        <v>0.08</v>
      </c>
      <c r="J116" s="33">
        <f t="shared" si="52"/>
        <v>2</v>
      </c>
      <c r="K116" s="103">
        <v>2</v>
      </c>
      <c r="L116" s="167">
        <v>0</v>
      </c>
      <c r="M116" s="167">
        <v>0</v>
      </c>
      <c r="N116" s="167">
        <f t="shared" si="53"/>
        <v>0</v>
      </c>
      <c r="O116" s="167">
        <f t="shared" si="35"/>
        <v>0</v>
      </c>
      <c r="P116" s="198"/>
    </row>
    <row r="117" spans="1:16" ht="27" customHeight="1" x14ac:dyDescent="0.25">
      <c r="A117" s="464"/>
      <c r="B117" s="464"/>
      <c r="C117" s="29" t="s">
        <v>181</v>
      </c>
      <c r="D117" s="24"/>
      <c r="E117" s="43">
        <v>115</v>
      </c>
      <c r="F117" s="43" t="s">
        <v>311</v>
      </c>
      <c r="G117" s="33">
        <v>1</v>
      </c>
      <c r="H117" s="33">
        <f t="shared" si="51"/>
        <v>115</v>
      </c>
      <c r="I117" s="33">
        <v>0.08</v>
      </c>
      <c r="J117" s="33">
        <f t="shared" si="52"/>
        <v>9.2000000000000011</v>
      </c>
      <c r="K117" s="103">
        <v>9.2000000000000011</v>
      </c>
      <c r="L117" s="167">
        <v>0</v>
      </c>
      <c r="M117" s="167">
        <v>0</v>
      </c>
      <c r="N117" s="167">
        <f t="shared" si="53"/>
        <v>0</v>
      </c>
      <c r="O117" s="167">
        <f t="shared" si="35"/>
        <v>0</v>
      </c>
      <c r="P117" s="198"/>
    </row>
    <row r="118" spans="1:16" ht="25.5" customHeight="1" x14ac:dyDescent="0.25">
      <c r="A118" s="464"/>
      <c r="B118" s="464"/>
      <c r="C118" s="29" t="s">
        <v>42</v>
      </c>
      <c r="D118" s="24"/>
      <c r="E118" s="43">
        <v>115</v>
      </c>
      <c r="F118" s="43" t="s">
        <v>311</v>
      </c>
      <c r="G118" s="33">
        <v>12</v>
      </c>
      <c r="H118" s="33">
        <f t="shared" si="51"/>
        <v>1380</v>
      </c>
      <c r="I118" s="33">
        <v>0.08</v>
      </c>
      <c r="J118" s="33">
        <f t="shared" si="52"/>
        <v>110.4</v>
      </c>
      <c r="K118" s="103">
        <v>110.4</v>
      </c>
      <c r="L118" s="167">
        <v>0</v>
      </c>
      <c r="M118" s="167">
        <v>0</v>
      </c>
      <c r="N118" s="167">
        <f t="shared" si="53"/>
        <v>0</v>
      </c>
      <c r="O118" s="167">
        <f t="shared" si="35"/>
        <v>0</v>
      </c>
      <c r="P118" s="198"/>
    </row>
    <row r="119" spans="1:16" s="21" customFormat="1" ht="35.25" customHeight="1" x14ac:dyDescent="0.25">
      <c r="A119" s="465"/>
      <c r="B119" s="465"/>
      <c r="C119" s="29" t="s">
        <v>182</v>
      </c>
      <c r="D119" s="24"/>
      <c r="E119" s="43">
        <v>115</v>
      </c>
      <c r="F119" s="43" t="s">
        <v>311</v>
      </c>
      <c r="G119" s="33">
        <v>2</v>
      </c>
      <c r="H119" s="33">
        <f t="shared" si="51"/>
        <v>230</v>
      </c>
      <c r="I119" s="33">
        <v>0.08</v>
      </c>
      <c r="J119" s="33">
        <f t="shared" si="52"/>
        <v>18.400000000000002</v>
      </c>
      <c r="K119" s="103">
        <v>18.400000000000002</v>
      </c>
      <c r="L119" s="167">
        <v>0</v>
      </c>
      <c r="M119" s="167">
        <v>0</v>
      </c>
      <c r="N119" s="167">
        <f t="shared" si="53"/>
        <v>0</v>
      </c>
      <c r="O119" s="167">
        <f t="shared" si="35"/>
        <v>0</v>
      </c>
      <c r="P119" s="198"/>
    </row>
    <row r="120" spans="1:16" s="21" customFormat="1" ht="27.75" customHeight="1" x14ac:dyDescent="0.25">
      <c r="A120" s="195" t="s">
        <v>21</v>
      </c>
      <c r="B120" s="333" t="s">
        <v>21</v>
      </c>
      <c r="C120" s="18" t="s">
        <v>52</v>
      </c>
      <c r="D120" s="24"/>
      <c r="E120" s="43">
        <v>115</v>
      </c>
      <c r="F120" s="43" t="s">
        <v>311</v>
      </c>
      <c r="G120" s="33">
        <v>1</v>
      </c>
      <c r="H120" s="33">
        <f t="shared" si="51"/>
        <v>115</v>
      </c>
      <c r="I120" s="33">
        <v>3</v>
      </c>
      <c r="J120" s="33">
        <f t="shared" si="52"/>
        <v>345</v>
      </c>
      <c r="K120" s="103">
        <v>345</v>
      </c>
      <c r="L120" s="167">
        <v>0</v>
      </c>
      <c r="M120" s="167">
        <v>0</v>
      </c>
      <c r="N120" s="167">
        <f t="shared" si="53"/>
        <v>0</v>
      </c>
      <c r="O120" s="167">
        <f t="shared" si="35"/>
        <v>0</v>
      </c>
      <c r="P120" s="198"/>
    </row>
    <row r="121" spans="1:16" s="21" customFormat="1" ht="28.5" customHeight="1" x14ac:dyDescent="0.25">
      <c r="A121" s="222" t="s">
        <v>22</v>
      </c>
      <c r="B121" s="331" t="s">
        <v>22</v>
      </c>
      <c r="C121" s="18" t="s">
        <v>53</v>
      </c>
      <c r="D121" s="24"/>
      <c r="E121" s="43">
        <v>115</v>
      </c>
      <c r="F121" s="43" t="s">
        <v>311</v>
      </c>
      <c r="G121" s="33">
        <v>1</v>
      </c>
      <c r="H121" s="33">
        <f t="shared" si="51"/>
        <v>115</v>
      </c>
      <c r="I121" s="33">
        <v>0.25</v>
      </c>
      <c r="J121" s="33">
        <f t="shared" si="52"/>
        <v>28.75</v>
      </c>
      <c r="K121" s="103">
        <v>28.75</v>
      </c>
      <c r="L121" s="167">
        <v>0</v>
      </c>
      <c r="M121" s="167">
        <v>0</v>
      </c>
      <c r="N121" s="167">
        <f t="shared" si="53"/>
        <v>0</v>
      </c>
      <c r="O121" s="167">
        <f t="shared" si="35"/>
        <v>0</v>
      </c>
      <c r="P121" s="198"/>
    </row>
    <row r="122" spans="1:16" s="137" customFormat="1" ht="36" customHeight="1" x14ac:dyDescent="0.25">
      <c r="A122" s="222" t="s">
        <v>23</v>
      </c>
      <c r="B122" s="331" t="s">
        <v>23</v>
      </c>
      <c r="C122" s="18" t="s">
        <v>54</v>
      </c>
      <c r="D122" s="24"/>
      <c r="E122" s="43">
        <v>115</v>
      </c>
      <c r="F122" s="43" t="s">
        <v>311</v>
      </c>
      <c r="G122" s="33">
        <v>1</v>
      </c>
      <c r="H122" s="33">
        <f t="shared" si="51"/>
        <v>115</v>
      </c>
      <c r="I122" s="33">
        <v>0.5</v>
      </c>
      <c r="J122" s="33">
        <f t="shared" si="52"/>
        <v>57.5</v>
      </c>
      <c r="K122" s="103">
        <v>57.5</v>
      </c>
      <c r="L122" s="167">
        <v>0</v>
      </c>
      <c r="M122" s="167">
        <v>0</v>
      </c>
      <c r="N122" s="167">
        <f t="shared" si="53"/>
        <v>0</v>
      </c>
      <c r="O122" s="167">
        <f t="shared" si="35"/>
        <v>0</v>
      </c>
      <c r="P122" s="198"/>
    </row>
    <row r="123" spans="1:16" ht="15.75" thickBot="1" x14ac:dyDescent="0.3">
      <c r="A123" s="474" t="s">
        <v>24</v>
      </c>
      <c r="B123" s="475"/>
      <c r="C123" s="475"/>
      <c r="D123" s="199"/>
      <c r="E123" s="205">
        <v>21440</v>
      </c>
      <c r="F123" s="205"/>
      <c r="G123" s="206">
        <f>H123/E123</f>
        <v>21.974368470149251</v>
      </c>
      <c r="H123" s="206">
        <f>SUM(H73:H122)</f>
        <v>471130.45999999996</v>
      </c>
      <c r="I123" s="206">
        <f>J123/H123</f>
        <v>7.5166065467301785E-2</v>
      </c>
      <c r="J123" s="206">
        <f t="shared" ref="J123:O123" si="54">SUM(J73:J122)</f>
        <v>35413.023000000001</v>
      </c>
      <c r="K123" s="206">
        <f t="shared" si="54"/>
        <v>35413.023000000001</v>
      </c>
      <c r="L123" s="206">
        <f t="shared" si="54"/>
        <v>0</v>
      </c>
      <c r="M123" s="206">
        <f t="shared" si="54"/>
        <v>0</v>
      </c>
      <c r="N123" s="206">
        <f t="shared" si="54"/>
        <v>0</v>
      </c>
      <c r="O123" s="206">
        <f t="shared" si="54"/>
        <v>0</v>
      </c>
      <c r="P123" s="312"/>
    </row>
    <row r="124" spans="1:16" x14ac:dyDescent="0.25">
      <c r="A124" s="179"/>
      <c r="B124" s="179"/>
      <c r="C124" s="180"/>
      <c r="D124" s="181"/>
      <c r="E124" s="182"/>
      <c r="F124" s="182"/>
      <c r="G124" s="183"/>
      <c r="H124" s="183"/>
      <c r="I124" s="183"/>
      <c r="J124" s="183"/>
    </row>
    <row r="125" spans="1:16" ht="15.75" thickBot="1" x14ac:dyDescent="0.3">
      <c r="A125" s="179"/>
      <c r="B125" s="179"/>
      <c r="C125" s="180"/>
      <c r="D125" s="181"/>
      <c r="E125" s="182"/>
      <c r="F125" s="182"/>
      <c r="G125" s="183"/>
      <c r="H125" s="183"/>
      <c r="I125" s="183"/>
      <c r="J125" s="183"/>
    </row>
    <row r="126" spans="1:16" ht="45.75" thickBot="1" x14ac:dyDescent="0.3">
      <c r="A126" s="179"/>
      <c r="B126" s="179"/>
      <c r="C126" s="180"/>
      <c r="D126" s="181"/>
      <c r="E126" s="184" t="s">
        <v>2</v>
      </c>
      <c r="F126" s="346"/>
      <c r="G126" s="185" t="s">
        <v>3</v>
      </c>
      <c r="H126" s="185" t="s">
        <v>70</v>
      </c>
      <c r="I126" s="185" t="s">
        <v>4</v>
      </c>
      <c r="J126" s="186" t="s">
        <v>25</v>
      </c>
      <c r="K126" s="127" t="s">
        <v>239</v>
      </c>
      <c r="L126" s="104" t="s">
        <v>247</v>
      </c>
      <c r="M126" s="151" t="s">
        <v>248</v>
      </c>
      <c r="N126" s="151" t="s">
        <v>249</v>
      </c>
      <c r="O126" s="128" t="s">
        <v>250</v>
      </c>
    </row>
    <row r="127" spans="1:16" x14ac:dyDescent="0.25">
      <c r="A127" s="171"/>
      <c r="B127" s="171"/>
      <c r="C127" s="476" t="s">
        <v>55</v>
      </c>
      <c r="D127" s="477"/>
      <c r="E127" s="187">
        <v>21440</v>
      </c>
      <c r="F127" s="187"/>
      <c r="G127" s="188">
        <f>G70</f>
        <v>10.835785447761193</v>
      </c>
      <c r="H127" s="188">
        <f>H70</f>
        <v>232319.24</v>
      </c>
      <c r="I127" s="188">
        <f>I70</f>
        <v>0.2535498136099274</v>
      </c>
      <c r="J127" s="189">
        <f>J70</f>
        <v>58904.499999999993</v>
      </c>
      <c r="K127" s="252">
        <f>+K70</f>
        <v>58679.5</v>
      </c>
      <c r="L127" s="253">
        <f>+L70</f>
        <v>0</v>
      </c>
      <c r="M127" s="253">
        <f>+M70</f>
        <v>0</v>
      </c>
      <c r="N127" s="253">
        <f>+N70</f>
        <v>225</v>
      </c>
      <c r="O127" s="254">
        <f>+O70</f>
        <v>225</v>
      </c>
    </row>
    <row r="128" spans="1:16" ht="15.75" thickBot="1" x14ac:dyDescent="0.3">
      <c r="A128" s="171"/>
      <c r="B128" s="171"/>
      <c r="C128" s="478" t="s">
        <v>56</v>
      </c>
      <c r="D128" s="479"/>
      <c r="E128" s="190">
        <v>21440</v>
      </c>
      <c r="F128" s="190"/>
      <c r="G128" s="191">
        <f t="shared" ref="G128:J128" si="55">G123</f>
        <v>21.974368470149251</v>
      </c>
      <c r="H128" s="191">
        <f t="shared" si="55"/>
        <v>471130.45999999996</v>
      </c>
      <c r="I128" s="191">
        <f t="shared" si="55"/>
        <v>7.5166065467301785E-2</v>
      </c>
      <c r="J128" s="192">
        <f t="shared" si="55"/>
        <v>35413.023000000001</v>
      </c>
      <c r="K128" s="255">
        <f>+K123</f>
        <v>35413.023000000001</v>
      </c>
      <c r="L128" s="256">
        <f>+L123</f>
        <v>0</v>
      </c>
      <c r="M128" s="256">
        <f t="shared" ref="M128:O128" si="56">+M123</f>
        <v>0</v>
      </c>
      <c r="N128" s="256">
        <f t="shared" si="56"/>
        <v>0</v>
      </c>
      <c r="O128" s="257">
        <f t="shared" si="56"/>
        <v>0</v>
      </c>
    </row>
    <row r="129" spans="1:15" ht="15.75" thickBot="1" x14ac:dyDescent="0.3">
      <c r="A129" s="171"/>
      <c r="B129" s="171"/>
      <c r="C129" s="471" t="s">
        <v>57</v>
      </c>
      <c r="D129" s="472"/>
      <c r="E129" s="176">
        <v>21440</v>
      </c>
      <c r="F129" s="176"/>
      <c r="G129" s="177">
        <f>H129/E129</f>
        <v>32.810153917910448</v>
      </c>
      <c r="H129" s="177">
        <f t="shared" ref="H129:J129" si="57">SUM(H127:H128)</f>
        <v>703449.7</v>
      </c>
      <c r="I129" s="177">
        <f>J129/H129</f>
        <v>0.13407856027232651</v>
      </c>
      <c r="J129" s="178">
        <f t="shared" si="57"/>
        <v>94317.522999999986</v>
      </c>
      <c r="K129" s="340">
        <f>SUM(K127:K128)</f>
        <v>94092.523000000001</v>
      </c>
      <c r="L129" s="247">
        <f>SUM(L127:L128)</f>
        <v>0</v>
      </c>
      <c r="M129" s="247">
        <f t="shared" ref="M129:O129" si="58">SUM(M127:M128)</f>
        <v>0</v>
      </c>
      <c r="N129" s="247">
        <f t="shared" si="58"/>
        <v>225</v>
      </c>
      <c r="O129" s="248">
        <f t="shared" si="58"/>
        <v>225</v>
      </c>
    </row>
    <row r="130" spans="1:15" x14ac:dyDescent="0.25">
      <c r="E130" s="260"/>
      <c r="F130" s="260"/>
      <c r="G130" s="260">
        <v>712</v>
      </c>
      <c r="H130" s="260"/>
      <c r="I130" s="260"/>
      <c r="J130" s="342"/>
      <c r="K130" s="251"/>
    </row>
    <row r="131" spans="1:15" x14ac:dyDescent="0.25">
      <c r="G131" s="249" t="s">
        <v>329</v>
      </c>
    </row>
    <row r="132" spans="1:15" x14ac:dyDescent="0.25">
      <c r="G132" s="453">
        <f>E129-G130</f>
        <v>20728</v>
      </c>
    </row>
  </sheetData>
  <autoFilter ref="A5:P70"/>
  <mergeCells count="29">
    <mergeCell ref="C129:D129"/>
    <mergeCell ref="E58:J58"/>
    <mergeCell ref="A70:C70"/>
    <mergeCell ref="E91:J91"/>
    <mergeCell ref="A123:C123"/>
    <mergeCell ref="C127:D127"/>
    <mergeCell ref="C128:D128"/>
    <mergeCell ref="A112:A119"/>
    <mergeCell ref="B112:B119"/>
    <mergeCell ref="E104:J104"/>
    <mergeCell ref="A1:P1"/>
    <mergeCell ref="A3:P3"/>
    <mergeCell ref="E6:J6"/>
    <mergeCell ref="E7:J7"/>
    <mergeCell ref="E8:J8"/>
    <mergeCell ref="E9:J9"/>
    <mergeCell ref="A90:A99"/>
    <mergeCell ref="B27:B29"/>
    <mergeCell ref="B37:B39"/>
    <mergeCell ref="B43:B45"/>
    <mergeCell ref="B80:B82"/>
    <mergeCell ref="B90:B99"/>
    <mergeCell ref="E18:J18"/>
    <mergeCell ref="E22:J22"/>
    <mergeCell ref="E59:J59"/>
    <mergeCell ref="A43:A45"/>
    <mergeCell ref="A27:A29"/>
    <mergeCell ref="A37:A39"/>
    <mergeCell ref="A80:A82"/>
  </mergeCells>
  <pageMargins left="0.2" right="0.2" top="0.5" bottom="0.5" header="0.3" footer="0.3"/>
  <pageSetup paperSize="5" scale="68" fitToHeight="10" orientation="landscape" r:id="rId1"/>
  <headerFooter>
    <oddHeader>&amp;L#0584-0293&amp;C&amp;A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opLeftCell="D16" zoomScaleNormal="100" workbookViewId="0">
      <selection activeCell="H38" sqref="H38"/>
    </sheetView>
  </sheetViews>
  <sheetFormatPr defaultRowHeight="15" x14ac:dyDescent="0.25"/>
  <cols>
    <col min="1" max="1" width="12" style="16" customWidth="1"/>
    <col min="2" max="2" width="11" style="16" customWidth="1"/>
    <col min="3" max="3" width="29.42578125" style="11" customWidth="1"/>
    <col min="4" max="5" width="15.7109375" customWidth="1"/>
    <col min="6" max="6" width="15.7109375" style="150" hidden="1" customWidth="1"/>
    <col min="7" max="7" width="15.7109375" style="150" customWidth="1"/>
    <col min="8" max="8" width="15.42578125" customWidth="1"/>
    <col min="9" max="10" width="20.7109375" customWidth="1"/>
    <col min="11" max="11" width="15.7109375" customWidth="1"/>
    <col min="12" max="12" width="15.42578125" bestFit="1" customWidth="1"/>
    <col min="13" max="13" width="21.5703125" bestFit="1" customWidth="1"/>
    <col min="14" max="14" width="10.5703125" customWidth="1"/>
    <col min="15" max="15" width="14.140625" bestFit="1" customWidth="1"/>
    <col min="16" max="16" width="15.42578125" bestFit="1" customWidth="1"/>
    <col min="17" max="17" width="28.7109375" style="101" customWidth="1"/>
  </cols>
  <sheetData>
    <row r="1" spans="1:17" s="5" customFormat="1" ht="17.25" x14ac:dyDescent="0.3">
      <c r="A1" s="480" t="s">
        <v>331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17" s="5" customFormat="1" x14ac:dyDescent="0.25">
      <c r="A2" s="12"/>
      <c r="B2" s="12"/>
      <c r="C2" s="8"/>
      <c r="D2" s="4"/>
      <c r="E2" s="4"/>
      <c r="F2" s="4"/>
      <c r="G2" s="4"/>
      <c r="H2" s="4"/>
      <c r="I2" s="4"/>
      <c r="J2" s="4"/>
      <c r="K2" s="4"/>
      <c r="Q2" s="102"/>
    </row>
    <row r="3" spans="1:17" s="5" customFormat="1" x14ac:dyDescent="0.25">
      <c r="A3" s="481" t="s">
        <v>183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</row>
    <row r="4" spans="1:17" ht="15.75" thickBot="1" x14ac:dyDescent="0.3">
      <c r="A4" s="13"/>
      <c r="B4" s="13"/>
      <c r="C4" s="9"/>
      <c r="D4" s="1"/>
      <c r="E4" s="1"/>
      <c r="F4" s="1"/>
      <c r="G4" s="1"/>
      <c r="H4" s="1"/>
      <c r="I4" s="1"/>
      <c r="J4" s="1"/>
      <c r="K4" s="1"/>
    </row>
    <row r="5" spans="1:17" s="19" customFormat="1" ht="39" thickBot="1" x14ac:dyDescent="0.3">
      <c r="A5" s="58" t="s">
        <v>245</v>
      </c>
      <c r="B5" s="117" t="s">
        <v>244</v>
      </c>
      <c r="C5" s="59" t="s">
        <v>0</v>
      </c>
      <c r="D5" s="59" t="s">
        <v>121</v>
      </c>
      <c r="E5" s="59" t="s">
        <v>2</v>
      </c>
      <c r="F5" s="59" t="s">
        <v>305</v>
      </c>
      <c r="G5" s="59" t="s">
        <v>306</v>
      </c>
      <c r="H5" s="59" t="s">
        <v>184</v>
      </c>
      <c r="I5" s="59" t="s">
        <v>122</v>
      </c>
      <c r="J5" s="59" t="s">
        <v>4</v>
      </c>
      <c r="K5" s="68" t="s">
        <v>123</v>
      </c>
      <c r="L5" s="110" t="s">
        <v>239</v>
      </c>
      <c r="M5" s="104" t="s">
        <v>247</v>
      </c>
      <c r="N5" s="133" t="s">
        <v>248</v>
      </c>
      <c r="O5" s="133" t="s">
        <v>249</v>
      </c>
      <c r="P5" s="133" t="s">
        <v>250</v>
      </c>
      <c r="Q5" s="111" t="s">
        <v>241</v>
      </c>
    </row>
    <row r="6" spans="1:17" ht="24" x14ac:dyDescent="0.25">
      <c r="A6" s="149" t="s">
        <v>129</v>
      </c>
      <c r="B6" s="336" t="s">
        <v>129</v>
      </c>
      <c r="C6" s="23" t="s">
        <v>186</v>
      </c>
      <c r="D6" s="149" t="s">
        <v>63</v>
      </c>
      <c r="E6" s="66">
        <v>2812</v>
      </c>
      <c r="F6" s="66" t="s">
        <v>315</v>
      </c>
      <c r="G6" s="66">
        <v>2812</v>
      </c>
      <c r="H6" s="67">
        <v>303</v>
      </c>
      <c r="I6" s="67">
        <f>(E6*H6)</f>
        <v>852036</v>
      </c>
      <c r="J6" s="67">
        <v>0.02</v>
      </c>
      <c r="K6" s="109">
        <f>(I6*J6)</f>
        <v>17040.72</v>
      </c>
      <c r="L6" s="119">
        <v>17040.72</v>
      </c>
      <c r="M6" s="120">
        <f>+K6-L6</f>
        <v>0</v>
      </c>
      <c r="N6" s="134">
        <v>0</v>
      </c>
      <c r="O6" s="134">
        <v>0</v>
      </c>
      <c r="P6" s="134">
        <f>SUM(M6:O6)</f>
        <v>0</v>
      </c>
      <c r="Q6" s="132"/>
    </row>
    <row r="7" spans="1:17" ht="24" x14ac:dyDescent="0.25">
      <c r="A7" s="22" t="s">
        <v>185</v>
      </c>
      <c r="B7" s="330" t="s">
        <v>185</v>
      </c>
      <c r="C7" s="18" t="s">
        <v>175</v>
      </c>
      <c r="D7" s="17"/>
      <c r="E7" s="43">
        <v>63</v>
      </c>
      <c r="F7" s="43" t="s">
        <v>316</v>
      </c>
      <c r="G7" s="43">
        <v>131</v>
      </c>
      <c r="H7" s="33">
        <v>1</v>
      </c>
      <c r="I7" s="33">
        <f>(G7*H7)</f>
        <v>131</v>
      </c>
      <c r="J7" s="33">
        <v>2</v>
      </c>
      <c r="K7" s="36">
        <f t="shared" ref="K7:K18" si="0">(I7*J7)</f>
        <v>262</v>
      </c>
      <c r="L7" s="121">
        <v>126</v>
      </c>
      <c r="M7" s="122">
        <v>0</v>
      </c>
      <c r="N7" s="135"/>
      <c r="O7" s="135">
        <v>136</v>
      </c>
      <c r="P7" s="135">
        <f>SUM(M7:O7)</f>
        <v>136</v>
      </c>
      <c r="Q7" s="123"/>
    </row>
    <row r="8" spans="1:17" s="411" customFormat="1" ht="41.25" customHeight="1" x14ac:dyDescent="0.25">
      <c r="A8" s="382" t="s">
        <v>303</v>
      </c>
      <c r="B8" s="382" t="s">
        <v>303</v>
      </c>
      <c r="C8" s="383" t="s">
        <v>282</v>
      </c>
      <c r="D8" s="382"/>
      <c r="E8" s="384">
        <v>500</v>
      </c>
      <c r="F8" s="384" t="s">
        <v>317</v>
      </c>
      <c r="G8" s="384">
        <v>500</v>
      </c>
      <c r="H8" s="385">
        <v>12</v>
      </c>
      <c r="I8" s="385">
        <f t="shared" ref="I8:I18" si="1">(E8*H8)</f>
        <v>6000</v>
      </c>
      <c r="J8" s="385">
        <v>1</v>
      </c>
      <c r="K8" s="386">
        <f t="shared" si="0"/>
        <v>6000</v>
      </c>
      <c r="L8" s="409">
        <v>6000</v>
      </c>
      <c r="M8" s="406">
        <v>0</v>
      </c>
      <c r="N8" s="410"/>
      <c r="O8" s="410">
        <v>0</v>
      </c>
      <c r="P8" s="410">
        <f>SUM(M8:O8)</f>
        <v>0</v>
      </c>
      <c r="Q8" s="407"/>
    </row>
    <row r="9" spans="1:17" s="20" customFormat="1" ht="30.2" customHeight="1" x14ac:dyDescent="0.25">
      <c r="A9" s="352" t="s">
        <v>283</v>
      </c>
      <c r="B9" s="449" t="s">
        <v>283</v>
      </c>
      <c r="C9" s="18" t="s">
        <v>284</v>
      </c>
      <c r="D9" s="352"/>
      <c r="E9" s="43">
        <v>110</v>
      </c>
      <c r="F9" s="43" t="s">
        <v>317</v>
      </c>
      <c r="G9" s="43"/>
      <c r="H9" s="33">
        <v>12</v>
      </c>
      <c r="I9" s="33">
        <f t="shared" si="1"/>
        <v>1320</v>
      </c>
      <c r="J9" s="33">
        <v>1</v>
      </c>
      <c r="K9" s="36">
        <f t="shared" si="0"/>
        <v>1320</v>
      </c>
      <c r="L9" s="262">
        <v>1320</v>
      </c>
      <c r="M9" s="280"/>
      <c r="N9" s="263"/>
      <c r="O9" s="263"/>
      <c r="P9" s="263">
        <f>SUM(M9:O9)</f>
        <v>0</v>
      </c>
      <c r="Q9" s="242"/>
    </row>
    <row r="10" spans="1:17" s="20" customFormat="1" ht="36" x14ac:dyDescent="0.25">
      <c r="A10" s="352" t="s">
        <v>187</v>
      </c>
      <c r="B10" s="352" t="s">
        <v>187</v>
      </c>
      <c r="C10" s="18" t="s">
        <v>188</v>
      </c>
      <c r="D10" s="352"/>
      <c r="E10" s="43">
        <v>50</v>
      </c>
      <c r="F10" s="43" t="s">
        <v>317</v>
      </c>
      <c r="G10" s="43"/>
      <c r="H10" s="33">
        <v>2</v>
      </c>
      <c r="I10" s="33">
        <f t="shared" si="1"/>
        <v>100</v>
      </c>
      <c r="J10" s="33">
        <v>4</v>
      </c>
      <c r="K10" s="36">
        <f t="shared" si="0"/>
        <v>400</v>
      </c>
      <c r="L10" s="328">
        <v>400</v>
      </c>
      <c r="M10" s="329">
        <v>0</v>
      </c>
      <c r="N10" s="197">
        <f>+K10-L10</f>
        <v>0</v>
      </c>
      <c r="O10" s="197" t="s">
        <v>288</v>
      </c>
      <c r="P10" s="197">
        <f>SUM(M10:O10)</f>
        <v>0</v>
      </c>
      <c r="Q10" s="198"/>
    </row>
    <row r="11" spans="1:17" s="20" customFormat="1" ht="24" customHeight="1" x14ac:dyDescent="0.25">
      <c r="A11" s="350" t="s">
        <v>286</v>
      </c>
      <c r="B11" s="447" t="s">
        <v>286</v>
      </c>
      <c r="C11" s="30" t="s">
        <v>287</v>
      </c>
      <c r="D11" s="365"/>
      <c r="E11" s="366">
        <v>131</v>
      </c>
      <c r="F11" s="43" t="s">
        <v>317</v>
      </c>
      <c r="G11" s="366"/>
      <c r="H11" s="367">
        <v>12</v>
      </c>
      <c r="I11" s="367">
        <f t="shared" si="1"/>
        <v>1572</v>
      </c>
      <c r="J11" s="367">
        <v>0.5</v>
      </c>
      <c r="K11" s="138">
        <f t="shared" si="0"/>
        <v>786</v>
      </c>
      <c r="L11" s="368">
        <v>786</v>
      </c>
      <c r="M11" s="241">
        <f>+K11-L11</f>
        <v>0</v>
      </c>
      <c r="N11" s="369"/>
      <c r="O11" s="370"/>
      <c r="P11" s="263">
        <f t="shared" ref="P11:P18" si="2">SUM(M11:O11)</f>
        <v>0</v>
      </c>
      <c r="Q11" s="242"/>
    </row>
    <row r="12" spans="1:17" s="20" customFormat="1" ht="27.75" customHeight="1" x14ac:dyDescent="0.25">
      <c r="A12" s="350">
        <v>250.34</v>
      </c>
      <c r="B12" s="447">
        <v>250.34</v>
      </c>
      <c r="C12" s="30" t="s">
        <v>290</v>
      </c>
      <c r="D12" s="365"/>
      <c r="E12" s="366">
        <v>1</v>
      </c>
      <c r="F12" s="43" t="s">
        <v>317</v>
      </c>
      <c r="G12" s="366"/>
      <c r="H12" s="367">
        <v>1</v>
      </c>
      <c r="I12" s="367">
        <f t="shared" si="1"/>
        <v>1</v>
      </c>
      <c r="J12" s="367">
        <v>1</v>
      </c>
      <c r="K12" s="138">
        <f t="shared" si="0"/>
        <v>1</v>
      </c>
      <c r="L12" s="368">
        <v>1</v>
      </c>
      <c r="M12" s="280"/>
      <c r="N12" s="369">
        <f>+K12-L12</f>
        <v>0</v>
      </c>
      <c r="O12" s="241"/>
      <c r="P12" s="263">
        <f t="shared" si="2"/>
        <v>0</v>
      </c>
      <c r="Q12" s="242"/>
    </row>
    <row r="13" spans="1:17" s="20" customFormat="1" ht="29.25" customHeight="1" x14ac:dyDescent="0.25">
      <c r="A13" s="352" t="s">
        <v>291</v>
      </c>
      <c r="B13" s="449" t="s">
        <v>291</v>
      </c>
      <c r="C13" s="18" t="s">
        <v>292</v>
      </c>
      <c r="D13" s="353"/>
      <c r="E13" s="50">
        <v>1</v>
      </c>
      <c r="F13" s="43" t="s">
        <v>317</v>
      </c>
      <c r="G13" s="50"/>
      <c r="H13" s="371">
        <v>1</v>
      </c>
      <c r="I13" s="371">
        <f t="shared" si="1"/>
        <v>1</v>
      </c>
      <c r="J13" s="371">
        <v>1</v>
      </c>
      <c r="K13" s="138">
        <f t="shared" si="0"/>
        <v>1</v>
      </c>
      <c r="L13" s="372">
        <v>1</v>
      </c>
      <c r="M13" s="241"/>
      <c r="N13" s="373">
        <f>+K13-L13</f>
        <v>0</v>
      </c>
      <c r="O13" s="241"/>
      <c r="P13" s="263">
        <f t="shared" si="2"/>
        <v>0</v>
      </c>
      <c r="Q13" s="242"/>
    </row>
    <row r="14" spans="1:17" s="20" customFormat="1" x14ac:dyDescent="0.25">
      <c r="A14" s="351" t="s">
        <v>298</v>
      </c>
      <c r="B14" s="448" t="s">
        <v>298</v>
      </c>
      <c r="C14" s="374" t="s">
        <v>285</v>
      </c>
      <c r="D14" s="375"/>
      <c r="E14" s="376">
        <v>5</v>
      </c>
      <c r="F14" s="43" t="s">
        <v>317</v>
      </c>
      <c r="G14" s="376"/>
      <c r="H14" s="377">
        <v>1</v>
      </c>
      <c r="I14" s="377">
        <f t="shared" si="1"/>
        <v>5</v>
      </c>
      <c r="J14" s="377">
        <v>2</v>
      </c>
      <c r="K14" s="378">
        <f t="shared" si="0"/>
        <v>10</v>
      </c>
      <c r="L14" s="379">
        <v>10</v>
      </c>
      <c r="M14" s="280">
        <v>0</v>
      </c>
      <c r="N14" s="380">
        <v>0</v>
      </c>
      <c r="O14" s="280">
        <f>+K14-L14</f>
        <v>0</v>
      </c>
      <c r="P14" s="263">
        <f t="shared" si="2"/>
        <v>0</v>
      </c>
      <c r="Q14" s="242"/>
    </row>
    <row r="15" spans="1:17" s="20" customFormat="1" x14ac:dyDescent="0.25">
      <c r="A15" s="350" t="s">
        <v>296</v>
      </c>
      <c r="B15" s="447" t="s">
        <v>296</v>
      </c>
      <c r="C15" s="30" t="s">
        <v>299</v>
      </c>
      <c r="D15" s="365"/>
      <c r="E15" s="366">
        <v>500</v>
      </c>
      <c r="F15" s="43" t="s">
        <v>317</v>
      </c>
      <c r="G15" s="366"/>
      <c r="H15" s="367">
        <v>1</v>
      </c>
      <c r="I15" s="367">
        <f t="shared" si="1"/>
        <v>500</v>
      </c>
      <c r="J15" s="367">
        <v>0.5</v>
      </c>
      <c r="K15" s="138">
        <f t="shared" si="0"/>
        <v>250</v>
      </c>
      <c r="L15" s="368">
        <v>250</v>
      </c>
      <c r="M15" s="280"/>
      <c r="N15" s="369"/>
      <c r="O15" s="241">
        <f>+K15-L15</f>
        <v>0</v>
      </c>
      <c r="P15" s="263">
        <f t="shared" si="2"/>
        <v>0</v>
      </c>
      <c r="Q15" s="242"/>
    </row>
    <row r="16" spans="1:17" s="20" customFormat="1" x14ac:dyDescent="0.25">
      <c r="A16" s="381" t="s">
        <v>297</v>
      </c>
      <c r="B16" s="381" t="s">
        <v>297</v>
      </c>
      <c r="C16" s="30" t="s">
        <v>300</v>
      </c>
      <c r="D16" s="365"/>
      <c r="E16" s="366">
        <v>4</v>
      </c>
      <c r="F16" s="43" t="s">
        <v>317</v>
      </c>
      <c r="G16" s="366"/>
      <c r="H16" s="367">
        <v>1</v>
      </c>
      <c r="I16" s="367">
        <f t="shared" si="1"/>
        <v>4</v>
      </c>
      <c r="J16" s="367">
        <v>0.5</v>
      </c>
      <c r="K16" s="138">
        <f t="shared" si="0"/>
        <v>2</v>
      </c>
      <c r="L16" s="368">
        <v>2</v>
      </c>
      <c r="M16" s="280"/>
      <c r="N16" s="369"/>
      <c r="O16" s="241">
        <f>+K16-L16</f>
        <v>0</v>
      </c>
      <c r="P16" s="263">
        <f t="shared" si="2"/>
        <v>0</v>
      </c>
      <c r="Q16" s="242"/>
    </row>
    <row r="17" spans="1:17" s="20" customFormat="1" ht="24" x14ac:dyDescent="0.25">
      <c r="A17" s="350" t="s">
        <v>289</v>
      </c>
      <c r="B17" s="447" t="s">
        <v>289</v>
      </c>
      <c r="C17" s="30" t="s">
        <v>301</v>
      </c>
      <c r="D17" s="365"/>
      <c r="E17" s="366">
        <v>1</v>
      </c>
      <c r="F17" s="43" t="s">
        <v>317</v>
      </c>
      <c r="G17" s="366"/>
      <c r="H17" s="367">
        <v>1</v>
      </c>
      <c r="I17" s="367">
        <f t="shared" si="1"/>
        <v>1</v>
      </c>
      <c r="J17" s="367">
        <v>0.5</v>
      </c>
      <c r="K17" s="138">
        <f t="shared" si="0"/>
        <v>0.5</v>
      </c>
      <c r="L17" s="368">
        <v>0.5</v>
      </c>
      <c r="M17" s="280"/>
      <c r="N17" s="369"/>
      <c r="O17" s="241">
        <f>+K17-L17</f>
        <v>0</v>
      </c>
      <c r="P17" s="263">
        <f t="shared" si="2"/>
        <v>0</v>
      </c>
      <c r="Q17" s="242"/>
    </row>
    <row r="18" spans="1:17" s="20" customFormat="1" ht="24.75" thickBot="1" x14ac:dyDescent="0.3">
      <c r="A18" s="350" t="s">
        <v>294</v>
      </c>
      <c r="B18" s="447" t="s">
        <v>294</v>
      </c>
      <c r="C18" s="30" t="s">
        <v>295</v>
      </c>
      <c r="D18" s="365"/>
      <c r="E18" s="367">
        <v>78.33</v>
      </c>
      <c r="F18" s="43" t="s">
        <v>317</v>
      </c>
      <c r="G18" s="367"/>
      <c r="H18" s="367">
        <v>1</v>
      </c>
      <c r="I18" s="367">
        <f t="shared" si="1"/>
        <v>78.33</v>
      </c>
      <c r="J18" s="367">
        <v>2</v>
      </c>
      <c r="K18" s="138">
        <f t="shared" si="0"/>
        <v>156.66</v>
      </c>
      <c r="L18" s="368">
        <v>156.66</v>
      </c>
      <c r="M18" s="241">
        <f>+K18-L18</f>
        <v>0</v>
      </c>
      <c r="N18" s="369"/>
      <c r="O18" s="241"/>
      <c r="P18" s="263">
        <f t="shared" si="2"/>
        <v>0</v>
      </c>
      <c r="Q18" s="242"/>
    </row>
    <row r="19" spans="1:17" ht="15.75" thickBot="1" x14ac:dyDescent="0.3">
      <c r="A19" s="484" t="s">
        <v>14</v>
      </c>
      <c r="B19" s="485"/>
      <c r="C19" s="486"/>
      <c r="D19" s="52"/>
      <c r="E19" s="55">
        <v>2812</v>
      </c>
      <c r="F19" s="55"/>
      <c r="G19" s="55">
        <f>SUM(G6:G18)</f>
        <v>3443</v>
      </c>
      <c r="H19" s="55">
        <f>I19/G19</f>
        <v>250.29024978216671</v>
      </c>
      <c r="I19" s="55">
        <f>SUM(I6:I18)</f>
        <v>861749.33</v>
      </c>
      <c r="J19" s="55">
        <f>K19/I19</f>
        <v>3.0437946496575753E-2</v>
      </c>
      <c r="K19" s="55">
        <f>SUM(K6:K18)</f>
        <v>26229.88</v>
      </c>
      <c r="L19" s="55">
        <f t="shared" ref="L19:P19" si="3">SUM(L6:L18)</f>
        <v>26093.88</v>
      </c>
      <c r="M19" s="55">
        <f t="shared" si="3"/>
        <v>0</v>
      </c>
      <c r="N19" s="55">
        <f t="shared" si="3"/>
        <v>0</v>
      </c>
      <c r="O19" s="55">
        <f t="shared" si="3"/>
        <v>136</v>
      </c>
      <c r="P19" s="55">
        <f t="shared" si="3"/>
        <v>136</v>
      </c>
      <c r="Q19" s="141"/>
    </row>
    <row r="20" spans="1:17" ht="15.75" thickBot="1" x14ac:dyDescent="0.3">
      <c r="A20" s="15"/>
      <c r="B20" s="15"/>
      <c r="C20" s="10"/>
      <c r="D20" s="6"/>
      <c r="E20" s="44"/>
      <c r="F20" s="44"/>
      <c r="G20" s="44"/>
      <c r="H20" s="37"/>
      <c r="I20" s="37"/>
      <c r="J20" s="37"/>
      <c r="K20" s="37"/>
    </row>
    <row r="21" spans="1:17" ht="39" thickBot="1" x14ac:dyDescent="0.3">
      <c r="A21" s="56" t="s">
        <v>245</v>
      </c>
      <c r="B21" s="117" t="s">
        <v>244</v>
      </c>
      <c r="C21" s="59" t="s">
        <v>0</v>
      </c>
      <c r="D21" s="59" t="s">
        <v>1</v>
      </c>
      <c r="E21" s="69" t="s">
        <v>253</v>
      </c>
      <c r="F21" s="69"/>
      <c r="G21" s="69"/>
      <c r="H21" s="60" t="s">
        <v>254</v>
      </c>
      <c r="I21" s="60" t="s">
        <v>162</v>
      </c>
      <c r="J21" s="60" t="s">
        <v>17</v>
      </c>
      <c r="K21" s="61" t="s">
        <v>163</v>
      </c>
      <c r="L21" s="110" t="s">
        <v>239</v>
      </c>
      <c r="M21" s="104" t="s">
        <v>247</v>
      </c>
      <c r="N21" s="133" t="s">
        <v>248</v>
      </c>
      <c r="O21" s="133" t="s">
        <v>249</v>
      </c>
      <c r="P21" s="133" t="s">
        <v>250</v>
      </c>
      <c r="Q21" s="111" t="s">
        <v>241</v>
      </c>
    </row>
    <row r="22" spans="1:17" s="411" customFormat="1" ht="36" x14ac:dyDescent="0.25">
      <c r="A22" s="412">
        <v>240.4</v>
      </c>
      <c r="B22" s="413">
        <v>240.4</v>
      </c>
      <c r="C22" s="414" t="s">
        <v>278</v>
      </c>
      <c r="E22" s="415">
        <v>500</v>
      </c>
      <c r="F22" s="415" t="s">
        <v>318</v>
      </c>
      <c r="G22" s="415">
        <v>500</v>
      </c>
      <c r="H22" s="416">
        <v>364</v>
      </c>
      <c r="I22" s="416">
        <f>SUM(E22*H22)</f>
        <v>182000</v>
      </c>
      <c r="J22" s="416">
        <v>0.25</v>
      </c>
      <c r="K22" s="417">
        <f>(I22*J22)</f>
        <v>45500</v>
      </c>
      <c r="L22" s="418">
        <v>45500</v>
      </c>
      <c r="M22" s="419">
        <v>0</v>
      </c>
      <c r="N22" s="420">
        <v>0</v>
      </c>
      <c r="O22" s="420">
        <f>+K22-L22</f>
        <v>0</v>
      </c>
      <c r="P22" s="420">
        <f>SUM(O22)</f>
        <v>0</v>
      </c>
      <c r="Q22" s="421"/>
    </row>
    <row r="23" spans="1:17" ht="24" x14ac:dyDescent="0.25">
      <c r="A23" s="97" t="s">
        <v>129</v>
      </c>
      <c r="B23" s="334" t="s">
        <v>129</v>
      </c>
      <c r="C23" s="18" t="s">
        <v>189</v>
      </c>
      <c r="D23" s="22" t="s">
        <v>63</v>
      </c>
      <c r="E23" s="45">
        <v>2812</v>
      </c>
      <c r="F23" s="45" t="s">
        <v>315</v>
      </c>
      <c r="G23" s="45">
        <v>2812</v>
      </c>
      <c r="H23" s="38">
        <v>303</v>
      </c>
      <c r="I23" s="38">
        <f t="shared" ref="I23:I25" si="4">SUM(E23*H23)</f>
        <v>852036</v>
      </c>
      <c r="J23" s="38">
        <v>0.02</v>
      </c>
      <c r="K23" s="112">
        <f t="shared" ref="K23:K25" si="5">(I23*J23)</f>
        <v>17040.72</v>
      </c>
      <c r="L23" s="124">
        <v>17040.72</v>
      </c>
      <c r="M23" s="125">
        <f>+K23-L23</f>
        <v>0</v>
      </c>
      <c r="N23" s="136">
        <v>0</v>
      </c>
      <c r="O23" s="136">
        <v>0</v>
      </c>
      <c r="P23" s="136">
        <f>SUM(M23:O23)</f>
        <v>0</v>
      </c>
      <c r="Q23" s="126"/>
    </row>
    <row r="24" spans="1:17" s="411" customFormat="1" ht="24" x14ac:dyDescent="0.25">
      <c r="A24" s="422" t="s">
        <v>190</v>
      </c>
      <c r="B24" s="422" t="s">
        <v>190</v>
      </c>
      <c r="C24" s="423" t="s">
        <v>191</v>
      </c>
      <c r="D24" s="400"/>
      <c r="E24" s="424">
        <v>131</v>
      </c>
      <c r="F24" s="424" t="s">
        <v>317</v>
      </c>
      <c r="G24" s="424">
        <v>131</v>
      </c>
      <c r="H24" s="425">
        <v>2</v>
      </c>
      <c r="I24" s="425">
        <f t="shared" si="4"/>
        <v>262</v>
      </c>
      <c r="J24" s="425">
        <v>0.25</v>
      </c>
      <c r="K24" s="426">
        <f t="shared" si="5"/>
        <v>65.5</v>
      </c>
      <c r="L24" s="427">
        <v>65.5</v>
      </c>
      <c r="M24" s="428">
        <v>0</v>
      </c>
      <c r="N24" s="429">
        <v>0</v>
      </c>
      <c r="O24" s="429">
        <f>+K24-L24</f>
        <v>0</v>
      </c>
      <c r="P24" s="429">
        <f>SUM(M24:O24)</f>
        <v>0</v>
      </c>
      <c r="Q24" s="430"/>
    </row>
    <row r="25" spans="1:17" s="20" customFormat="1" ht="36.75" thickBot="1" x14ac:dyDescent="0.3">
      <c r="A25" s="355" t="s">
        <v>293</v>
      </c>
      <c r="B25" s="355" t="s">
        <v>293</v>
      </c>
      <c r="C25" s="356" t="s">
        <v>220</v>
      </c>
      <c r="D25" s="357"/>
      <c r="E25" s="358">
        <v>131</v>
      </c>
      <c r="F25" s="45" t="s">
        <v>317</v>
      </c>
      <c r="G25" s="358"/>
      <c r="H25" s="359">
        <v>1</v>
      </c>
      <c r="I25" s="359">
        <f t="shared" si="4"/>
        <v>131</v>
      </c>
      <c r="J25" s="359">
        <v>0.5</v>
      </c>
      <c r="K25" s="360">
        <f t="shared" si="5"/>
        <v>65.5</v>
      </c>
      <c r="L25" s="361">
        <v>65.5</v>
      </c>
      <c r="M25" s="362">
        <v>0</v>
      </c>
      <c r="N25" s="363">
        <v>0</v>
      </c>
      <c r="O25" s="354">
        <f>+K25-L25</f>
        <v>0</v>
      </c>
      <c r="P25" s="354">
        <f>SUM(M25:O25)</f>
        <v>0</v>
      </c>
      <c r="Q25" s="364"/>
    </row>
    <row r="26" spans="1:17" ht="15.75" thickBot="1" x14ac:dyDescent="0.3">
      <c r="A26" s="484" t="s">
        <v>24</v>
      </c>
      <c r="B26" s="485"/>
      <c r="C26" s="486"/>
      <c r="D26" s="52"/>
      <c r="E26" s="53">
        <v>2812</v>
      </c>
      <c r="F26" s="53"/>
      <c r="G26" s="53">
        <f>SUM(G22:G25)</f>
        <v>3443</v>
      </c>
      <c r="H26" s="54">
        <f>I26/G26</f>
        <v>300.44408945686899</v>
      </c>
      <c r="I26" s="54">
        <f>SUM(I22:I25)</f>
        <v>1034429</v>
      </c>
      <c r="J26" s="54">
        <f>K26/I26</f>
        <v>6.0585811109317315E-2</v>
      </c>
      <c r="K26" s="54">
        <f>SUM(K22:K25)</f>
        <v>62671.72</v>
      </c>
      <c r="L26" s="54">
        <f t="shared" ref="L26:P26" si="6">SUM(L22:L25)</f>
        <v>62671.72</v>
      </c>
      <c r="M26" s="54">
        <f t="shared" si="6"/>
        <v>0</v>
      </c>
      <c r="N26" s="54">
        <f t="shared" si="6"/>
        <v>0</v>
      </c>
      <c r="O26" s="54">
        <f t="shared" si="6"/>
        <v>0</v>
      </c>
      <c r="P26" s="54">
        <f t="shared" si="6"/>
        <v>0</v>
      </c>
      <c r="Q26" s="107"/>
    </row>
    <row r="27" spans="1:17" x14ac:dyDescent="0.25">
      <c r="A27" s="14"/>
      <c r="B27" s="14"/>
      <c r="C27" s="7"/>
      <c r="D27" s="2"/>
      <c r="E27" s="46"/>
      <c r="F27" s="46"/>
      <c r="G27" s="46"/>
      <c r="H27" s="41"/>
      <c r="I27" s="41"/>
      <c r="J27" s="41"/>
      <c r="K27" s="41"/>
    </row>
    <row r="28" spans="1:17" ht="15.75" thickBot="1" x14ac:dyDescent="0.3">
      <c r="A28" s="14"/>
      <c r="B28" s="14"/>
      <c r="C28" s="7"/>
      <c r="D28" s="2"/>
      <c r="E28" s="46"/>
      <c r="F28" s="46"/>
      <c r="G28" s="46"/>
      <c r="H28" s="41"/>
      <c r="I28" s="41"/>
      <c r="J28" s="41"/>
      <c r="K28" s="41"/>
    </row>
    <row r="29" spans="1:17" ht="45.75" thickBot="1" x14ac:dyDescent="0.3">
      <c r="A29" s="14"/>
      <c r="B29" s="14"/>
      <c r="C29" s="7"/>
      <c r="D29" s="2"/>
      <c r="E29" s="64" t="s">
        <v>2</v>
      </c>
      <c r="F29" s="347"/>
      <c r="G29" s="347"/>
      <c r="H29" s="65" t="s">
        <v>3</v>
      </c>
      <c r="I29" s="65" t="s">
        <v>70</v>
      </c>
      <c r="J29" s="65" t="s">
        <v>4</v>
      </c>
      <c r="K29" s="115" t="s">
        <v>25</v>
      </c>
      <c r="L29" s="127" t="s">
        <v>239</v>
      </c>
      <c r="M29" s="104" t="s">
        <v>247</v>
      </c>
      <c r="N29" s="151" t="s">
        <v>248</v>
      </c>
      <c r="O29" s="151" t="s">
        <v>249</v>
      </c>
      <c r="P29" s="151" t="s">
        <v>250</v>
      </c>
      <c r="Q29" s="105" t="s">
        <v>241</v>
      </c>
    </row>
    <row r="30" spans="1:17" x14ac:dyDescent="0.25">
      <c r="A30" s="15"/>
      <c r="B30" s="15"/>
      <c r="C30" s="487" t="s">
        <v>55</v>
      </c>
      <c r="D30" s="487"/>
      <c r="E30" s="62">
        <f>G19</f>
        <v>3443</v>
      </c>
      <c r="F30" s="62"/>
      <c r="G30" s="62"/>
      <c r="H30" s="63">
        <f>H19</f>
        <v>250.29024978216671</v>
      </c>
      <c r="I30" s="63">
        <f>I19</f>
        <v>861749.33</v>
      </c>
      <c r="J30" s="63">
        <f>J19</f>
        <v>3.0437946496575753E-2</v>
      </c>
      <c r="K30" s="113">
        <f>K19</f>
        <v>26229.88</v>
      </c>
      <c r="L30" s="213">
        <f>+L19</f>
        <v>26093.88</v>
      </c>
      <c r="M30" s="213">
        <f>+M19</f>
        <v>0</v>
      </c>
      <c r="N30" s="213">
        <f>+N19</f>
        <v>0</v>
      </c>
      <c r="O30" s="213">
        <f>+O19</f>
        <v>136</v>
      </c>
      <c r="P30" s="213">
        <f>+P19</f>
        <v>136</v>
      </c>
      <c r="Q30" s="214"/>
    </row>
    <row r="31" spans="1:17" ht="15.75" thickBot="1" x14ac:dyDescent="0.3">
      <c r="A31" s="15"/>
      <c r="B31" s="15"/>
      <c r="C31" s="488" t="s">
        <v>56</v>
      </c>
      <c r="D31" s="488"/>
      <c r="E31" s="49">
        <f>G26</f>
        <v>3443</v>
      </c>
      <c r="F31" s="49"/>
      <c r="G31" s="49"/>
      <c r="H31" s="42">
        <f t="shared" ref="H31:K31" si="7">H26</f>
        <v>300.44408945686899</v>
      </c>
      <c r="I31" s="42">
        <f t="shared" si="7"/>
        <v>1034429</v>
      </c>
      <c r="J31" s="42">
        <f t="shared" si="7"/>
        <v>6.0585811109317315E-2</v>
      </c>
      <c r="K31" s="114">
        <f t="shared" si="7"/>
        <v>62671.72</v>
      </c>
      <c r="L31" s="130">
        <f>+L26</f>
        <v>62671.72</v>
      </c>
      <c r="M31" s="130">
        <f t="shared" ref="M31:P31" si="8">+M26</f>
        <v>0</v>
      </c>
      <c r="N31" s="130">
        <f t="shared" si="8"/>
        <v>0</v>
      </c>
      <c r="O31" s="130">
        <f t="shared" si="8"/>
        <v>0</v>
      </c>
      <c r="P31" s="130">
        <f t="shared" si="8"/>
        <v>0</v>
      </c>
      <c r="Q31" s="142"/>
    </row>
    <row r="32" spans="1:17" ht="15.75" thickBot="1" x14ac:dyDescent="0.3">
      <c r="A32" s="15"/>
      <c r="B32" s="15"/>
      <c r="C32" s="482" t="s">
        <v>57</v>
      </c>
      <c r="D32" s="483"/>
      <c r="E32" s="53">
        <f>E31</f>
        <v>3443</v>
      </c>
      <c r="F32" s="53"/>
      <c r="G32" s="53"/>
      <c r="H32" s="54">
        <f>I32/E32</f>
        <v>550.73433923903576</v>
      </c>
      <c r="I32" s="54">
        <f t="shared" ref="I32:K32" si="9">SUM(I30:I31)</f>
        <v>1896178.33</v>
      </c>
      <c r="J32" s="54">
        <f>K32/I32</f>
        <v>4.6884619760420951E-2</v>
      </c>
      <c r="K32" s="106">
        <f t="shared" si="9"/>
        <v>88901.6</v>
      </c>
      <c r="L32" s="129">
        <f>SUM(L30:L31)</f>
        <v>88765.6</v>
      </c>
      <c r="M32" s="129">
        <f t="shared" ref="M32:P32" si="10">SUM(M30:M31)</f>
        <v>0</v>
      </c>
      <c r="N32" s="129">
        <f t="shared" si="10"/>
        <v>0</v>
      </c>
      <c r="O32" s="129">
        <f t="shared" si="10"/>
        <v>136</v>
      </c>
      <c r="P32" s="129">
        <f t="shared" si="10"/>
        <v>136</v>
      </c>
      <c r="Q32" s="107"/>
    </row>
    <row r="34" spans="11:12" x14ac:dyDescent="0.25">
      <c r="L34" s="341"/>
    </row>
    <row r="35" spans="11:12" x14ac:dyDescent="0.25">
      <c r="K35" s="207"/>
      <c r="L35" s="341"/>
    </row>
    <row r="36" spans="11:12" x14ac:dyDescent="0.25">
      <c r="L36" s="207"/>
    </row>
  </sheetData>
  <autoFilter ref="A21:Q21"/>
  <mergeCells count="7">
    <mergeCell ref="A1:Q1"/>
    <mergeCell ref="A3:Q3"/>
    <mergeCell ref="C32:D32"/>
    <mergeCell ref="A19:C19"/>
    <mergeCell ref="A26:C26"/>
    <mergeCell ref="C30:D30"/>
    <mergeCell ref="C31:D31"/>
  </mergeCells>
  <pageMargins left="0.45" right="0.45" top="0.5" bottom="0.5" header="0.3" footer="0.3"/>
  <pageSetup scale="46" orientation="landscape" r:id="rId1"/>
  <headerFooter>
    <oddHeader>&amp;L#0584-0293&amp;C&amp;A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opLeftCell="A13" zoomScale="80" zoomScaleNormal="80" zoomScaleSheetLayoutView="110" zoomScalePageLayoutView="65" workbookViewId="0">
      <selection activeCell="J38" sqref="J38"/>
    </sheetView>
  </sheetViews>
  <sheetFormatPr defaultColWidth="9.140625" defaultRowHeight="15" x14ac:dyDescent="0.25"/>
  <cols>
    <col min="1" max="2" width="13.5703125" style="193" customWidth="1"/>
    <col min="3" max="3" width="30.140625" style="194" customWidth="1"/>
    <col min="4" max="4" width="11.85546875" style="20" customWidth="1"/>
    <col min="5" max="5" width="16.42578125" style="20" customWidth="1"/>
    <col min="6" max="6" width="16.42578125" style="20" hidden="1" customWidth="1"/>
    <col min="7" max="7" width="16.42578125" style="20" customWidth="1"/>
    <col min="8" max="9" width="20.7109375" style="20" customWidth="1"/>
    <col min="10" max="10" width="17.85546875" style="20" customWidth="1"/>
    <col min="11" max="11" width="16.7109375" style="20" customWidth="1"/>
    <col min="12" max="12" width="17.85546875" style="20" customWidth="1"/>
    <col min="13" max="13" width="17.7109375" style="20" bestFit="1" customWidth="1"/>
    <col min="14" max="14" width="12" style="20" customWidth="1"/>
    <col min="15" max="15" width="16.85546875" style="20" bestFit="1" customWidth="1"/>
    <col min="16" max="16" width="16" style="20" customWidth="1"/>
    <col min="17" max="17" width="19.7109375" style="140" customWidth="1"/>
    <col min="18" max="16384" width="9.140625" style="20"/>
  </cols>
  <sheetData>
    <row r="1" spans="1:17" s="21" customFormat="1" ht="17.25" x14ac:dyDescent="0.3">
      <c r="A1" s="467" t="s">
        <v>331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</row>
    <row r="2" spans="1:17" s="21" customFormat="1" x14ac:dyDescent="0.25">
      <c r="A2" s="153"/>
      <c r="B2" s="153"/>
      <c r="C2" s="154"/>
      <c r="D2" s="155"/>
      <c r="E2" s="155"/>
      <c r="F2" s="155"/>
      <c r="G2" s="155"/>
      <c r="H2" s="155"/>
      <c r="I2" s="155"/>
      <c r="J2" s="155"/>
      <c r="K2" s="155"/>
      <c r="Q2" s="139"/>
    </row>
    <row r="3" spans="1:17" s="21" customFormat="1" x14ac:dyDescent="0.25">
      <c r="A3" s="468" t="s">
        <v>236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</row>
    <row r="4" spans="1:17" ht="15.75" thickBot="1" x14ac:dyDescent="0.3">
      <c r="A4" s="156"/>
      <c r="B4" s="156"/>
      <c r="C4" s="157"/>
      <c r="D4" s="158"/>
      <c r="E4" s="158"/>
      <c r="F4" s="158"/>
      <c r="G4" s="158"/>
      <c r="H4" s="158"/>
      <c r="I4" s="158"/>
      <c r="J4" s="158"/>
      <c r="K4" s="158"/>
    </row>
    <row r="5" spans="1:17" s="159" customFormat="1" ht="50.25" customHeight="1" x14ac:dyDescent="0.25">
      <c r="A5" s="284" t="s">
        <v>120</v>
      </c>
      <c r="B5" s="285" t="s">
        <v>244</v>
      </c>
      <c r="C5" s="286" t="s">
        <v>0</v>
      </c>
      <c r="D5" s="286" t="s">
        <v>121</v>
      </c>
      <c r="E5" s="286" t="s">
        <v>2</v>
      </c>
      <c r="F5" s="286" t="s">
        <v>305</v>
      </c>
      <c r="G5" s="286" t="s">
        <v>306</v>
      </c>
      <c r="H5" s="286" t="s">
        <v>184</v>
      </c>
      <c r="I5" s="286" t="s">
        <v>122</v>
      </c>
      <c r="J5" s="286" t="s">
        <v>4</v>
      </c>
      <c r="K5" s="287" t="s">
        <v>123</v>
      </c>
      <c r="L5" s="116" t="s">
        <v>239</v>
      </c>
      <c r="M5" s="110" t="s">
        <v>247</v>
      </c>
      <c r="N5" s="152" t="s">
        <v>248</v>
      </c>
      <c r="O5" s="152" t="s">
        <v>249</v>
      </c>
      <c r="P5" s="152" t="s">
        <v>250</v>
      </c>
      <c r="Q5" s="111" t="s">
        <v>241</v>
      </c>
    </row>
    <row r="6" spans="1:17" ht="46.5" customHeight="1" x14ac:dyDescent="0.25">
      <c r="A6" s="331" t="s">
        <v>192</v>
      </c>
      <c r="B6" s="118" t="s">
        <v>192</v>
      </c>
      <c r="C6" s="18" t="s">
        <v>193</v>
      </c>
      <c r="D6" s="22"/>
      <c r="E6" s="43">
        <v>4</v>
      </c>
      <c r="F6" s="43" t="s">
        <v>319</v>
      </c>
      <c r="G6" s="43"/>
      <c r="H6" s="33">
        <v>1</v>
      </c>
      <c r="I6" s="33">
        <f t="shared" ref="I6:I13" si="0">(E6*H6)</f>
        <v>4</v>
      </c>
      <c r="J6" s="33">
        <v>2</v>
      </c>
      <c r="K6" s="33">
        <f t="shared" ref="K6:K14" si="1">(I6*J6)</f>
        <v>8</v>
      </c>
      <c r="L6" s="241">
        <v>8</v>
      </c>
      <c r="M6" s="241">
        <v>0</v>
      </c>
      <c r="N6" s="241">
        <f>+K6-L6</f>
        <v>0</v>
      </c>
      <c r="O6" s="241">
        <v>0</v>
      </c>
      <c r="P6" s="241">
        <f t="shared" ref="P6:P14" si="2">SUM(M6:O6)</f>
        <v>0</v>
      </c>
      <c r="Q6" s="221"/>
    </row>
    <row r="7" spans="1:17" ht="91.5" customHeight="1" x14ac:dyDescent="0.25">
      <c r="A7" s="331" t="s">
        <v>194</v>
      </c>
      <c r="B7" s="118" t="s">
        <v>194</v>
      </c>
      <c r="C7" s="18" t="s">
        <v>258</v>
      </c>
      <c r="D7" s="22"/>
      <c r="E7" s="43">
        <v>20</v>
      </c>
      <c r="F7" s="43" t="s">
        <v>319</v>
      </c>
      <c r="G7" s="43"/>
      <c r="H7" s="33">
        <v>1</v>
      </c>
      <c r="I7" s="33">
        <f t="shared" si="0"/>
        <v>20</v>
      </c>
      <c r="J7" s="33">
        <v>2</v>
      </c>
      <c r="K7" s="33">
        <f t="shared" si="1"/>
        <v>40</v>
      </c>
      <c r="L7" s="241">
        <v>40</v>
      </c>
      <c r="M7" s="241">
        <v>0</v>
      </c>
      <c r="N7" s="241">
        <v>0</v>
      </c>
      <c r="O7" s="241">
        <f>+K7-L7</f>
        <v>0</v>
      </c>
      <c r="P7" s="241">
        <f t="shared" si="2"/>
        <v>0</v>
      </c>
      <c r="Q7" s="221"/>
    </row>
    <row r="8" spans="1:17" s="411" customFormat="1" ht="24" x14ac:dyDescent="0.25">
      <c r="A8" s="399" t="s">
        <v>195</v>
      </c>
      <c r="B8" s="423" t="s">
        <v>195</v>
      </c>
      <c r="C8" s="383" t="s">
        <v>259</v>
      </c>
      <c r="D8" s="382"/>
      <c r="E8" s="43">
        <v>285</v>
      </c>
      <c r="F8" s="43" t="s">
        <v>320</v>
      </c>
      <c r="G8" s="43">
        <v>1600</v>
      </c>
      <c r="H8" s="385">
        <v>1</v>
      </c>
      <c r="I8" s="385">
        <f>(G8*H8)</f>
        <v>1600</v>
      </c>
      <c r="J8" s="385">
        <v>0.25</v>
      </c>
      <c r="K8" s="385">
        <f t="shared" si="1"/>
        <v>400</v>
      </c>
      <c r="L8" s="406">
        <v>71.25</v>
      </c>
      <c r="M8" s="454"/>
      <c r="N8" s="406"/>
      <c r="O8" s="406">
        <v>328.75</v>
      </c>
      <c r="P8" s="406">
        <f>SUM(N8:O8)</f>
        <v>328.75</v>
      </c>
      <c r="Q8" s="407" t="s">
        <v>330</v>
      </c>
    </row>
    <row r="9" spans="1:17" s="21" customFormat="1" ht="36" x14ac:dyDescent="0.25">
      <c r="A9" s="331" t="s">
        <v>196</v>
      </c>
      <c r="B9" s="118" t="s">
        <v>196</v>
      </c>
      <c r="C9" s="18" t="s">
        <v>197</v>
      </c>
      <c r="D9" s="22"/>
      <c r="E9" s="43">
        <v>70</v>
      </c>
      <c r="F9" s="43" t="s">
        <v>319</v>
      </c>
      <c r="G9" s="43"/>
      <c r="H9" s="33">
        <v>1</v>
      </c>
      <c r="I9" s="33">
        <f t="shared" si="0"/>
        <v>70</v>
      </c>
      <c r="J9" s="33">
        <v>0.25</v>
      </c>
      <c r="K9" s="33">
        <f t="shared" si="1"/>
        <v>17.5</v>
      </c>
      <c r="L9" s="241">
        <v>17.5</v>
      </c>
      <c r="M9" s="26"/>
      <c r="N9" s="241">
        <f>+K9-L9</f>
        <v>0</v>
      </c>
      <c r="O9" s="241">
        <v>0</v>
      </c>
      <c r="P9" s="241">
        <f>SUM(N9:O9)</f>
        <v>0</v>
      </c>
      <c r="Q9" s="242"/>
    </row>
    <row r="10" spans="1:17" s="397" customFormat="1" ht="24" x14ac:dyDescent="0.25">
      <c r="A10" s="399" t="s">
        <v>141</v>
      </c>
      <c r="B10" s="423" t="s">
        <v>141</v>
      </c>
      <c r="C10" s="383" t="s">
        <v>199</v>
      </c>
      <c r="D10" s="382"/>
      <c r="E10" s="43">
        <v>211</v>
      </c>
      <c r="F10" s="43" t="s">
        <v>319</v>
      </c>
      <c r="G10" s="43">
        <v>310</v>
      </c>
      <c r="H10" s="385">
        <v>1</v>
      </c>
      <c r="I10" s="385">
        <f>(G10*H10)</f>
        <v>310</v>
      </c>
      <c r="J10" s="385">
        <v>0.25</v>
      </c>
      <c r="K10" s="385">
        <v>78</v>
      </c>
      <c r="L10" s="406">
        <v>52.75</v>
      </c>
      <c r="M10" s="455"/>
      <c r="N10" s="406"/>
      <c r="O10" s="406">
        <f>K10-L10</f>
        <v>25.25</v>
      </c>
      <c r="P10" s="406">
        <f>SUM(N10:O10)</f>
        <v>25.25</v>
      </c>
      <c r="Q10" s="407" t="s">
        <v>330</v>
      </c>
    </row>
    <row r="11" spans="1:17" s="21" customFormat="1" ht="24" x14ac:dyDescent="0.25">
      <c r="A11" s="331" t="s">
        <v>143</v>
      </c>
      <c r="B11" s="118" t="s">
        <v>143</v>
      </c>
      <c r="C11" s="18" t="s">
        <v>261</v>
      </c>
      <c r="D11" s="22"/>
      <c r="E11" s="43">
        <v>75</v>
      </c>
      <c r="F11" s="43" t="s">
        <v>319</v>
      </c>
      <c r="G11" s="43"/>
      <c r="H11" s="33">
        <v>1</v>
      </c>
      <c r="I11" s="33">
        <f t="shared" si="0"/>
        <v>75</v>
      </c>
      <c r="J11" s="33">
        <v>4</v>
      </c>
      <c r="K11" s="138">
        <f t="shared" si="1"/>
        <v>300</v>
      </c>
      <c r="L11" s="241">
        <v>300</v>
      </c>
      <c r="M11" s="241">
        <f>+K11-L11</f>
        <v>0</v>
      </c>
      <c r="N11" s="263">
        <v>0</v>
      </c>
      <c r="O11" s="263">
        <v>0</v>
      </c>
      <c r="P11" s="263">
        <f t="shared" si="2"/>
        <v>0</v>
      </c>
      <c r="Q11" s="242"/>
    </row>
    <row r="12" spans="1:17" ht="36" x14ac:dyDescent="0.25">
      <c r="A12" s="331" t="s">
        <v>158</v>
      </c>
      <c r="B12" s="339" t="s">
        <v>158</v>
      </c>
      <c r="C12" s="18" t="s">
        <v>200</v>
      </c>
      <c r="D12" s="22" t="s">
        <v>84</v>
      </c>
      <c r="E12" s="43">
        <v>25</v>
      </c>
      <c r="F12" s="43" t="s">
        <v>319</v>
      </c>
      <c r="G12" s="43"/>
      <c r="H12" s="33">
        <v>1</v>
      </c>
      <c r="I12" s="33">
        <f t="shared" si="0"/>
        <v>25</v>
      </c>
      <c r="J12" s="33">
        <v>1</v>
      </c>
      <c r="K12" s="138">
        <f t="shared" si="1"/>
        <v>25</v>
      </c>
      <c r="L12" s="241">
        <v>25</v>
      </c>
      <c r="M12" s="241">
        <v>0</v>
      </c>
      <c r="N12" s="263">
        <v>0</v>
      </c>
      <c r="O12" s="263">
        <f t="shared" ref="O12" si="3">+K12-L12</f>
        <v>0</v>
      </c>
      <c r="P12" s="263">
        <f t="shared" si="2"/>
        <v>0</v>
      </c>
      <c r="Q12" s="242"/>
    </row>
    <row r="13" spans="1:17" ht="24" x14ac:dyDescent="0.25">
      <c r="A13" s="331" t="s">
        <v>201</v>
      </c>
      <c r="B13" s="118" t="s">
        <v>201</v>
      </c>
      <c r="C13" s="18" t="s">
        <v>202</v>
      </c>
      <c r="D13" s="22" t="s">
        <v>84</v>
      </c>
      <c r="E13" s="43">
        <v>100</v>
      </c>
      <c r="F13" s="43" t="s">
        <v>319</v>
      </c>
      <c r="G13" s="43"/>
      <c r="H13" s="33">
        <v>25</v>
      </c>
      <c r="I13" s="33">
        <f t="shared" si="0"/>
        <v>2500</v>
      </c>
      <c r="J13" s="33">
        <v>0.02</v>
      </c>
      <c r="K13" s="138">
        <f t="shared" si="1"/>
        <v>50</v>
      </c>
      <c r="L13" s="241">
        <v>50</v>
      </c>
      <c r="M13" s="241">
        <v>0</v>
      </c>
      <c r="N13" s="263">
        <f>+K13-L13</f>
        <v>0</v>
      </c>
      <c r="O13" s="263">
        <v>0</v>
      </c>
      <c r="P13" s="263">
        <f t="shared" si="2"/>
        <v>0</v>
      </c>
      <c r="Q13" s="242"/>
    </row>
    <row r="14" spans="1:17" s="21" customFormat="1" ht="24" x14ac:dyDescent="0.25">
      <c r="A14" s="331" t="s">
        <v>224</v>
      </c>
      <c r="B14" s="118" t="s">
        <v>224</v>
      </c>
      <c r="C14" s="18" t="s">
        <v>227</v>
      </c>
      <c r="D14" s="22"/>
      <c r="E14" s="43">
        <v>50</v>
      </c>
      <c r="F14" s="43" t="s">
        <v>320</v>
      </c>
      <c r="G14" s="43">
        <v>177</v>
      </c>
      <c r="H14" s="33">
        <v>1</v>
      </c>
      <c r="I14" s="33">
        <f>(G14*H14)</f>
        <v>177</v>
      </c>
      <c r="J14" s="33">
        <v>1</v>
      </c>
      <c r="K14" s="138">
        <f t="shared" si="1"/>
        <v>177</v>
      </c>
      <c r="L14" s="241">
        <v>50</v>
      </c>
      <c r="M14" s="241">
        <v>0</v>
      </c>
      <c r="N14" s="263">
        <v>0</v>
      </c>
      <c r="O14" s="263">
        <f t="shared" ref="O14" si="4">+K14-L14</f>
        <v>127</v>
      </c>
      <c r="P14" s="263">
        <f t="shared" si="2"/>
        <v>127</v>
      </c>
      <c r="Q14" s="242"/>
    </row>
    <row r="15" spans="1:17" ht="15.75" thickBot="1" x14ac:dyDescent="0.3">
      <c r="A15" s="489" t="s">
        <v>14</v>
      </c>
      <c r="B15" s="490"/>
      <c r="C15" s="491"/>
      <c r="D15" s="199"/>
      <c r="E15" s="200">
        <v>1600</v>
      </c>
      <c r="F15" s="200"/>
      <c r="G15" s="200">
        <f>SUM(G6:G14)</f>
        <v>2087</v>
      </c>
      <c r="H15" s="201">
        <f>I15/G15</f>
        <v>2.2908481073310973</v>
      </c>
      <c r="I15" s="201">
        <f>SUM(I6:I14)</f>
        <v>4781</v>
      </c>
      <c r="J15" s="201">
        <f>K15/I15</f>
        <v>0.22913616398243045</v>
      </c>
      <c r="K15" s="201">
        <f>SUM(K6:K14)</f>
        <v>1095.5</v>
      </c>
      <c r="L15" s="201">
        <f t="shared" ref="L15:N15" si="5">SUM(L6:L14)</f>
        <v>614.5</v>
      </c>
      <c r="M15" s="201">
        <f t="shared" si="5"/>
        <v>0</v>
      </c>
      <c r="N15" s="201">
        <f t="shared" si="5"/>
        <v>0</v>
      </c>
      <c r="O15" s="201">
        <f>SUM(O6:O14)</f>
        <v>481</v>
      </c>
      <c r="P15" s="201">
        <f>SUM(P6:P14)</f>
        <v>481</v>
      </c>
      <c r="Q15" s="202"/>
    </row>
    <row r="16" spans="1:17" ht="11.25" customHeight="1" thickBot="1" x14ac:dyDescent="0.3">
      <c r="A16" s="171"/>
      <c r="B16" s="171"/>
      <c r="C16" s="172"/>
      <c r="D16" s="143"/>
      <c r="E16" s="203"/>
      <c r="F16" s="203"/>
      <c r="G16" s="203"/>
      <c r="H16" s="173"/>
      <c r="I16" s="173"/>
      <c r="J16" s="173"/>
      <c r="K16" s="173"/>
    </row>
    <row r="17" spans="1:17" ht="50.25" customHeight="1" thickBot="1" x14ac:dyDescent="0.3">
      <c r="A17" s="56" t="s">
        <v>120</v>
      </c>
      <c r="B17" s="100"/>
      <c r="C17" s="57" t="s">
        <v>0</v>
      </c>
      <c r="D17" s="57" t="s">
        <v>1</v>
      </c>
      <c r="E17" s="204" t="s">
        <v>16</v>
      </c>
      <c r="F17" s="204"/>
      <c r="G17" s="204"/>
      <c r="H17" s="174" t="s">
        <v>15</v>
      </c>
      <c r="I17" s="174" t="s">
        <v>162</v>
      </c>
      <c r="J17" s="174" t="s">
        <v>17</v>
      </c>
      <c r="K17" s="175" t="s">
        <v>163</v>
      </c>
      <c r="L17" s="223" t="s">
        <v>239</v>
      </c>
      <c r="M17" s="110" t="s">
        <v>247</v>
      </c>
      <c r="N17" s="152" t="s">
        <v>248</v>
      </c>
      <c r="O17" s="152" t="s">
        <v>249</v>
      </c>
      <c r="P17" s="110" t="s">
        <v>250</v>
      </c>
      <c r="Q17" s="111" t="s">
        <v>241</v>
      </c>
    </row>
    <row r="18" spans="1:17" s="411" customFormat="1" ht="24" x14ac:dyDescent="0.25">
      <c r="A18" s="435" t="s">
        <v>18</v>
      </c>
      <c r="B18" s="436" t="s">
        <v>18</v>
      </c>
      <c r="C18" s="437" t="s">
        <v>257</v>
      </c>
      <c r="D18" s="438"/>
      <c r="E18" s="66">
        <v>177</v>
      </c>
      <c r="F18" s="66" t="s">
        <v>321</v>
      </c>
      <c r="G18" s="66">
        <v>177</v>
      </c>
      <c r="H18" s="439">
        <v>12</v>
      </c>
      <c r="I18" s="439">
        <f>SUM(E18*H18)</f>
        <v>2124</v>
      </c>
      <c r="J18" s="439">
        <v>0.05</v>
      </c>
      <c r="K18" s="440">
        <f t="shared" ref="K18:K20" si="6">(I18*J18)</f>
        <v>106.2</v>
      </c>
      <c r="L18" s="441">
        <v>106.2</v>
      </c>
      <c r="M18" s="442">
        <v>0</v>
      </c>
      <c r="N18" s="443">
        <v>0</v>
      </c>
      <c r="O18" s="442">
        <v>0</v>
      </c>
      <c r="P18" s="442">
        <f t="shared" ref="P18:P27" si="7">SUM(M18:O18)</f>
        <v>0</v>
      </c>
      <c r="Q18" s="444"/>
    </row>
    <row r="19" spans="1:17" x14ac:dyDescent="0.25">
      <c r="A19" s="331" t="s">
        <v>20</v>
      </c>
      <c r="B19" s="118" t="s">
        <v>20</v>
      </c>
      <c r="C19" s="28" t="s">
        <v>48</v>
      </c>
      <c r="D19" s="24"/>
      <c r="E19" s="47">
        <v>56</v>
      </c>
      <c r="F19" s="66" t="s">
        <v>321</v>
      </c>
      <c r="G19" s="47"/>
      <c r="H19" s="39">
        <v>8</v>
      </c>
      <c r="I19" s="39">
        <f>SUM(E19*H19)</f>
        <v>448</v>
      </c>
      <c r="J19" s="39">
        <v>0.08</v>
      </c>
      <c r="K19" s="229">
        <f t="shared" si="6"/>
        <v>35.840000000000003</v>
      </c>
      <c r="L19" s="262">
        <v>35.840000000000003</v>
      </c>
      <c r="M19" s="241">
        <v>0</v>
      </c>
      <c r="N19" s="241">
        <v>0</v>
      </c>
      <c r="O19" s="241">
        <f t="shared" ref="O19:O20" si="8">+K19-L19</f>
        <v>0</v>
      </c>
      <c r="P19" s="241">
        <f t="shared" si="7"/>
        <v>0</v>
      </c>
      <c r="Q19" s="242"/>
    </row>
    <row r="20" spans="1:17" s="411" customFormat="1" ht="48" x14ac:dyDescent="0.25">
      <c r="A20" s="399" t="s">
        <v>203</v>
      </c>
      <c r="B20" s="423" t="s">
        <v>203</v>
      </c>
      <c r="C20" s="431" t="s">
        <v>326</v>
      </c>
      <c r="D20" s="383"/>
      <c r="E20" s="47">
        <v>310</v>
      </c>
      <c r="F20" s="47" t="s">
        <v>319</v>
      </c>
      <c r="G20" s="47">
        <v>310</v>
      </c>
      <c r="H20" s="402">
        <v>1</v>
      </c>
      <c r="I20" s="402">
        <f>SUM(E20*H20)</f>
        <v>310</v>
      </c>
      <c r="J20" s="402">
        <v>0.08</v>
      </c>
      <c r="K20" s="432">
        <f t="shared" si="6"/>
        <v>24.8</v>
      </c>
      <c r="L20" s="409">
        <v>24.8</v>
      </c>
      <c r="M20" s="406">
        <v>0</v>
      </c>
      <c r="N20" s="406">
        <v>0</v>
      </c>
      <c r="O20" s="406">
        <f t="shared" si="8"/>
        <v>0</v>
      </c>
      <c r="P20" s="406">
        <f t="shared" si="7"/>
        <v>0</v>
      </c>
      <c r="Q20" s="434"/>
    </row>
    <row r="21" spans="1:17" s="21" customFormat="1" ht="24" x14ac:dyDescent="0.25">
      <c r="A21" s="466" t="s">
        <v>190</v>
      </c>
      <c r="B21" s="494" t="s">
        <v>190</v>
      </c>
      <c r="C21" s="28" t="s">
        <v>173</v>
      </c>
      <c r="D21" s="18"/>
      <c r="E21" s="47"/>
      <c r="F21" s="47"/>
      <c r="G21" s="47"/>
      <c r="H21" s="39"/>
      <c r="I21" s="39"/>
      <c r="J21" s="39"/>
      <c r="K21" s="229"/>
      <c r="L21" s="262">
        <v>0</v>
      </c>
      <c r="M21" s="241">
        <f>+K21-L21</f>
        <v>0</v>
      </c>
      <c r="N21" s="241"/>
      <c r="O21" s="241"/>
      <c r="P21" s="241">
        <f t="shared" si="7"/>
        <v>0</v>
      </c>
      <c r="Q21" s="281"/>
    </row>
    <row r="22" spans="1:17" s="21" customFormat="1" ht="24" customHeight="1" x14ac:dyDescent="0.25">
      <c r="A22" s="466"/>
      <c r="B22" s="494"/>
      <c r="C22" s="264" t="s">
        <v>204</v>
      </c>
      <c r="D22" s="18"/>
      <c r="E22" s="47">
        <v>125</v>
      </c>
      <c r="F22" s="47" t="s">
        <v>319</v>
      </c>
      <c r="G22" s="47"/>
      <c r="H22" s="39">
        <v>1</v>
      </c>
      <c r="I22" s="39">
        <f t="shared" ref="I22:I27" si="9">SUM(E22*H22)</f>
        <v>125</v>
      </c>
      <c r="J22" s="39">
        <v>0.08</v>
      </c>
      <c r="K22" s="229">
        <f t="shared" ref="K22:K27" si="10">(I22*J22)</f>
        <v>10</v>
      </c>
      <c r="L22" s="262">
        <v>10</v>
      </c>
      <c r="M22" s="241">
        <v>0</v>
      </c>
      <c r="N22" s="241">
        <v>0</v>
      </c>
      <c r="O22" s="241">
        <f>+K22-L22</f>
        <v>0</v>
      </c>
      <c r="P22" s="241">
        <f t="shared" si="7"/>
        <v>0</v>
      </c>
      <c r="Q22" s="495"/>
    </row>
    <row r="23" spans="1:17" s="21" customFormat="1" ht="36" x14ac:dyDescent="0.25">
      <c r="A23" s="466"/>
      <c r="B23" s="494"/>
      <c r="C23" s="264" t="s">
        <v>272</v>
      </c>
      <c r="D23" s="18"/>
      <c r="E23" s="47">
        <v>285</v>
      </c>
      <c r="F23" s="47" t="s">
        <v>319</v>
      </c>
      <c r="G23" s="47"/>
      <c r="H23" s="39">
        <v>1</v>
      </c>
      <c r="I23" s="39">
        <f t="shared" si="9"/>
        <v>285</v>
      </c>
      <c r="J23" s="39">
        <v>0.05</v>
      </c>
      <c r="K23" s="229">
        <f t="shared" si="10"/>
        <v>14.25</v>
      </c>
      <c r="L23" s="262">
        <v>14.25</v>
      </c>
      <c r="M23" s="241">
        <v>0</v>
      </c>
      <c r="N23" s="241">
        <v>0</v>
      </c>
      <c r="O23" s="241">
        <f>+K23-L23</f>
        <v>0</v>
      </c>
      <c r="P23" s="241">
        <f t="shared" si="7"/>
        <v>0</v>
      </c>
      <c r="Q23" s="496"/>
    </row>
    <row r="24" spans="1:17" s="21" customFormat="1" ht="48" x14ac:dyDescent="0.25">
      <c r="A24" s="466"/>
      <c r="B24" s="494"/>
      <c r="C24" s="264" t="s">
        <v>271</v>
      </c>
      <c r="D24" s="18"/>
      <c r="E24" s="47">
        <v>285</v>
      </c>
      <c r="F24" s="47" t="s">
        <v>319</v>
      </c>
      <c r="G24" s="47"/>
      <c r="H24" s="39">
        <v>15</v>
      </c>
      <c r="I24" s="39">
        <f t="shared" si="9"/>
        <v>4275</v>
      </c>
      <c r="J24" s="39">
        <v>0.08</v>
      </c>
      <c r="K24" s="229">
        <f t="shared" si="10"/>
        <v>342</v>
      </c>
      <c r="L24" s="262">
        <v>342</v>
      </c>
      <c r="M24" s="241">
        <v>0</v>
      </c>
      <c r="N24" s="241">
        <v>0</v>
      </c>
      <c r="O24" s="263">
        <v>0</v>
      </c>
      <c r="P24" s="241">
        <f t="shared" si="7"/>
        <v>0</v>
      </c>
      <c r="Q24" s="282"/>
    </row>
    <row r="25" spans="1:17" ht="36" x14ac:dyDescent="0.25">
      <c r="A25" s="333" t="s">
        <v>93</v>
      </c>
      <c r="B25" s="338" t="s">
        <v>93</v>
      </c>
      <c r="C25" s="148" t="s">
        <v>229</v>
      </c>
      <c r="D25" s="23"/>
      <c r="E25" s="48">
        <v>133</v>
      </c>
      <c r="F25" s="47" t="s">
        <v>320</v>
      </c>
      <c r="G25" s="48"/>
      <c r="H25" s="40">
        <v>15</v>
      </c>
      <c r="I25" s="40">
        <f t="shared" si="9"/>
        <v>1995</v>
      </c>
      <c r="J25" s="40">
        <v>0.08</v>
      </c>
      <c r="K25" s="108">
        <f t="shared" si="10"/>
        <v>159.6</v>
      </c>
      <c r="L25" s="262">
        <f t="shared" ref="L25:L27" si="11">+K25</f>
        <v>159.6</v>
      </c>
      <c r="M25" s="280">
        <v>0</v>
      </c>
      <c r="N25" s="280">
        <v>0</v>
      </c>
      <c r="O25" s="280">
        <f t="shared" ref="O25:O27" si="12">+K25-L25</f>
        <v>0</v>
      </c>
      <c r="P25" s="280">
        <f t="shared" si="7"/>
        <v>0</v>
      </c>
      <c r="Q25" s="283"/>
    </row>
    <row r="26" spans="1:17" ht="24" x14ac:dyDescent="0.25">
      <c r="A26" s="331" t="s">
        <v>251</v>
      </c>
      <c r="B26" s="118" t="s">
        <v>251</v>
      </c>
      <c r="C26" s="28" t="s">
        <v>232</v>
      </c>
      <c r="D26" s="18"/>
      <c r="E26" s="47">
        <v>108</v>
      </c>
      <c r="F26" s="47" t="s">
        <v>320</v>
      </c>
      <c r="G26" s="47"/>
      <c r="H26" s="39">
        <v>15</v>
      </c>
      <c r="I26" s="39">
        <f t="shared" si="9"/>
        <v>1620</v>
      </c>
      <c r="J26" s="39">
        <v>0.08</v>
      </c>
      <c r="K26" s="229">
        <f t="shared" si="10"/>
        <v>129.6</v>
      </c>
      <c r="L26" s="262">
        <f t="shared" si="11"/>
        <v>129.6</v>
      </c>
      <c r="M26" s="241">
        <v>0</v>
      </c>
      <c r="N26" s="241">
        <v>0</v>
      </c>
      <c r="O26" s="241">
        <f t="shared" si="12"/>
        <v>0</v>
      </c>
      <c r="P26" s="241">
        <f t="shared" si="7"/>
        <v>0</v>
      </c>
      <c r="Q26" s="281"/>
    </row>
    <row r="27" spans="1:17" s="411" customFormat="1" ht="36" x14ac:dyDescent="0.25">
      <c r="A27" s="399" t="s">
        <v>95</v>
      </c>
      <c r="B27" s="423" t="s">
        <v>95</v>
      </c>
      <c r="C27" s="431" t="s">
        <v>96</v>
      </c>
      <c r="D27" s="383"/>
      <c r="E27" s="47">
        <v>1600</v>
      </c>
      <c r="F27" s="47" t="s">
        <v>320</v>
      </c>
      <c r="G27" s="47">
        <v>1600</v>
      </c>
      <c r="H27" s="402">
        <v>1</v>
      </c>
      <c r="I27" s="402">
        <f t="shared" si="9"/>
        <v>1600</v>
      </c>
      <c r="J27" s="402">
        <v>419.9</v>
      </c>
      <c r="K27" s="432">
        <f t="shared" si="10"/>
        <v>671840</v>
      </c>
      <c r="L27" s="409">
        <f t="shared" si="11"/>
        <v>671840</v>
      </c>
      <c r="M27" s="406">
        <v>0</v>
      </c>
      <c r="N27" s="406">
        <v>0</v>
      </c>
      <c r="O27" s="406">
        <f t="shared" si="12"/>
        <v>0</v>
      </c>
      <c r="P27" s="406">
        <f t="shared" si="7"/>
        <v>0</v>
      </c>
      <c r="Q27" s="433"/>
    </row>
    <row r="28" spans="1:17" ht="15.75" thickBot="1" x14ac:dyDescent="0.3">
      <c r="A28" s="474" t="s">
        <v>24</v>
      </c>
      <c r="B28" s="475"/>
      <c r="C28" s="475"/>
      <c r="D28" s="199"/>
      <c r="E28" s="205">
        <v>1600</v>
      </c>
      <c r="F28" s="205"/>
      <c r="G28" s="205">
        <f>SUM(G18:G27)</f>
        <v>2087</v>
      </c>
      <c r="H28" s="206">
        <f>I28/G28</f>
        <v>6.1245807379012938</v>
      </c>
      <c r="I28" s="206">
        <f>SUM(I18:I27)</f>
        <v>12782</v>
      </c>
      <c r="J28" s="206">
        <f>K28/I28</f>
        <v>52.625746362071666</v>
      </c>
      <c r="K28" s="206">
        <f t="shared" ref="K28:P28" si="13">SUM(K18:K27)</f>
        <v>672662.29</v>
      </c>
      <c r="L28" s="206">
        <f t="shared" si="13"/>
        <v>672662.29</v>
      </c>
      <c r="M28" s="206">
        <f t="shared" si="13"/>
        <v>0</v>
      </c>
      <c r="N28" s="206">
        <f t="shared" si="13"/>
        <v>0</v>
      </c>
      <c r="O28" s="206">
        <f t="shared" si="13"/>
        <v>0</v>
      </c>
      <c r="P28" s="206">
        <f t="shared" si="13"/>
        <v>0</v>
      </c>
      <c r="Q28" s="202"/>
    </row>
    <row r="29" spans="1:17" x14ac:dyDescent="0.25">
      <c r="A29" s="179"/>
      <c r="B29" s="179"/>
      <c r="C29" s="180"/>
      <c r="D29" s="181"/>
      <c r="E29" s="265"/>
      <c r="F29" s="265"/>
      <c r="G29" s="265"/>
      <c r="H29" s="183"/>
      <c r="I29" s="183"/>
      <c r="J29" s="183"/>
      <c r="K29" s="183"/>
    </row>
    <row r="30" spans="1:17" ht="15.75" thickBot="1" x14ac:dyDescent="0.3">
      <c r="A30" s="179"/>
      <c r="B30" s="179"/>
      <c r="C30" s="180"/>
      <c r="D30" s="181"/>
      <c r="E30" s="265"/>
      <c r="F30" s="265"/>
      <c r="G30" s="265"/>
      <c r="H30" s="183"/>
      <c r="I30" s="183"/>
      <c r="J30" s="183"/>
      <c r="K30" s="183"/>
    </row>
    <row r="31" spans="1:17" ht="30.75" thickBot="1" x14ac:dyDescent="0.3">
      <c r="A31" s="179"/>
      <c r="B31" s="179"/>
      <c r="C31" s="180"/>
      <c r="D31" s="181"/>
      <c r="E31" s="266" t="s">
        <v>2</v>
      </c>
      <c r="F31" s="348"/>
      <c r="G31" s="348"/>
      <c r="H31" s="267" t="s">
        <v>3</v>
      </c>
      <c r="I31" s="267" t="s">
        <v>70</v>
      </c>
      <c r="J31" s="267" t="s">
        <v>4</v>
      </c>
      <c r="K31" s="268" t="s">
        <v>25</v>
      </c>
      <c r="L31" s="116" t="s">
        <v>239</v>
      </c>
      <c r="M31" s="104" t="s">
        <v>247</v>
      </c>
      <c r="N31" s="151" t="s">
        <v>248</v>
      </c>
      <c r="O31" s="151" t="s">
        <v>249</v>
      </c>
      <c r="P31" s="151" t="s">
        <v>250</v>
      </c>
      <c r="Q31" s="147" t="s">
        <v>241</v>
      </c>
    </row>
    <row r="32" spans="1:17" x14ac:dyDescent="0.25">
      <c r="A32" s="171"/>
      <c r="B32" s="171"/>
      <c r="C32" s="476" t="s">
        <v>55</v>
      </c>
      <c r="D32" s="492"/>
      <c r="E32" s="269">
        <f>G15</f>
        <v>2087</v>
      </c>
      <c r="F32" s="269"/>
      <c r="G32" s="269"/>
      <c r="H32" s="270">
        <f>H15</f>
        <v>2.2908481073310973</v>
      </c>
      <c r="I32" s="270">
        <f>I15</f>
        <v>4781</v>
      </c>
      <c r="J32" s="270">
        <f>J15</f>
        <v>0.22913616398243045</v>
      </c>
      <c r="K32" s="270">
        <f>K15</f>
        <v>1095.5</v>
      </c>
      <c r="L32" s="271">
        <f>+L15</f>
        <v>614.5</v>
      </c>
      <c r="M32" s="272">
        <f>+M15</f>
        <v>0</v>
      </c>
      <c r="N32" s="272">
        <f>+N15</f>
        <v>0</v>
      </c>
      <c r="O32" s="272">
        <f>+O15</f>
        <v>481</v>
      </c>
      <c r="P32" s="272">
        <f>+P15</f>
        <v>481</v>
      </c>
      <c r="Q32" s="273"/>
    </row>
    <row r="33" spans="1:17" ht="15.75" thickBot="1" x14ac:dyDescent="0.3">
      <c r="A33" s="171"/>
      <c r="B33" s="171"/>
      <c r="C33" s="478" t="s">
        <v>56</v>
      </c>
      <c r="D33" s="493"/>
      <c r="E33" s="274">
        <f>G28</f>
        <v>2087</v>
      </c>
      <c r="F33" s="274"/>
      <c r="G33" s="274"/>
      <c r="H33" s="191">
        <f t="shared" ref="H33:K33" si="14">H28</f>
        <v>6.1245807379012938</v>
      </c>
      <c r="I33" s="191">
        <f t="shared" si="14"/>
        <v>12782</v>
      </c>
      <c r="J33" s="191">
        <f t="shared" si="14"/>
        <v>52.625746362071666</v>
      </c>
      <c r="K33" s="191">
        <f t="shared" si="14"/>
        <v>672662.29</v>
      </c>
      <c r="L33" s="275">
        <f>+L28</f>
        <v>672662.29</v>
      </c>
      <c r="M33" s="246">
        <f>+M28</f>
        <v>0</v>
      </c>
      <c r="N33" s="246">
        <f t="shared" ref="N33:P33" si="15">+N28</f>
        <v>0</v>
      </c>
      <c r="O33" s="246">
        <f t="shared" si="15"/>
        <v>0</v>
      </c>
      <c r="P33" s="246">
        <f t="shared" si="15"/>
        <v>0</v>
      </c>
      <c r="Q33" s="276"/>
    </row>
    <row r="34" spans="1:17" ht="15.75" thickBot="1" x14ac:dyDescent="0.3">
      <c r="A34" s="171"/>
      <c r="B34" s="171"/>
      <c r="C34" s="471" t="s">
        <v>57</v>
      </c>
      <c r="D34" s="472"/>
      <c r="E34" s="176">
        <f>E33</f>
        <v>2087</v>
      </c>
      <c r="F34" s="176"/>
      <c r="G34" s="176"/>
      <c r="H34" s="177">
        <f>I34/E34</f>
        <v>8.4154288452323911</v>
      </c>
      <c r="I34" s="177">
        <f t="shared" ref="I34:K34" si="16">SUM(I32:I33)</f>
        <v>17563</v>
      </c>
      <c r="J34" s="177">
        <f>K34/I34</f>
        <v>38.362340716278545</v>
      </c>
      <c r="K34" s="277">
        <f t="shared" si="16"/>
        <v>673757.79</v>
      </c>
      <c r="L34" s="278">
        <f>SUM(L32:L33)</f>
        <v>673276.79</v>
      </c>
      <c r="M34" s="247">
        <f>SUM(M32:M33)</f>
        <v>0</v>
      </c>
      <c r="N34" s="247">
        <f t="shared" ref="N34:P34" si="17">SUM(N32:N33)</f>
        <v>0</v>
      </c>
      <c r="O34" s="247">
        <f t="shared" si="17"/>
        <v>481</v>
      </c>
      <c r="P34" s="247">
        <f t="shared" si="17"/>
        <v>481</v>
      </c>
      <c r="Q34" s="279"/>
    </row>
    <row r="36" spans="1:17" x14ac:dyDescent="0.25">
      <c r="M36" s="326"/>
    </row>
  </sheetData>
  <autoFilter ref="A5:Q15"/>
  <mergeCells count="10">
    <mergeCell ref="A1:Q1"/>
    <mergeCell ref="A3:Q3"/>
    <mergeCell ref="C34:D34"/>
    <mergeCell ref="A21:A24"/>
    <mergeCell ref="A15:C15"/>
    <mergeCell ref="A28:C28"/>
    <mergeCell ref="C32:D32"/>
    <mergeCell ref="C33:D33"/>
    <mergeCell ref="B21:B24"/>
    <mergeCell ref="Q22:Q23"/>
  </mergeCells>
  <pageMargins left="0.2" right="0.2" top="0.25" bottom="0.25" header="0.3" footer="0.3"/>
  <pageSetup scale="48" fitToHeight="10" orientation="landscape" r:id="rId1"/>
  <headerFooter>
    <oddHeader>&amp;L#0584-0293&amp;C&amp;A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zoomScaleNormal="100" workbookViewId="0">
      <selection activeCell="A9" sqref="A9"/>
    </sheetView>
  </sheetViews>
  <sheetFormatPr defaultRowHeight="15" x14ac:dyDescent="0.25"/>
  <cols>
    <col min="1" max="1" width="13.42578125" style="16" customWidth="1"/>
    <col min="2" max="2" width="10.85546875" style="16" customWidth="1"/>
    <col min="3" max="3" width="14.5703125" style="16" customWidth="1"/>
    <col min="4" max="4" width="24.85546875" style="11" customWidth="1"/>
    <col min="5" max="5" width="8.140625" customWidth="1"/>
    <col min="6" max="6" width="10.85546875" customWidth="1"/>
    <col min="7" max="7" width="13.7109375" customWidth="1"/>
    <col min="8" max="8" width="18.5703125" customWidth="1"/>
    <col min="9" max="9" width="12.5703125" customWidth="1"/>
    <col min="10" max="10" width="14.42578125" customWidth="1"/>
    <col min="11" max="11" width="13.7109375" customWidth="1"/>
    <col min="12" max="12" width="10.5703125" bestFit="1" customWidth="1"/>
    <col min="13" max="13" width="10.5703125" customWidth="1"/>
    <col min="14" max="14" width="14.85546875" bestFit="1" customWidth="1"/>
    <col min="15" max="15" width="15.42578125" bestFit="1" customWidth="1"/>
    <col min="16" max="17" width="21.85546875" customWidth="1"/>
    <col min="18" max="18" width="14.140625" bestFit="1" customWidth="1"/>
  </cols>
  <sheetData>
    <row r="1" spans="1:18" s="5" customFormat="1" ht="17.25" x14ac:dyDescent="0.3">
      <c r="A1" s="480" t="s">
        <v>331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8" s="5" customFormat="1" x14ac:dyDescent="0.25">
      <c r="A2" s="12"/>
      <c r="B2" s="12"/>
      <c r="C2" s="12"/>
      <c r="D2" s="8"/>
      <c r="E2" s="4"/>
      <c r="F2" s="4"/>
      <c r="G2" s="4"/>
      <c r="H2" s="4"/>
      <c r="I2" s="4"/>
      <c r="J2" s="4"/>
    </row>
    <row r="3" spans="1:18" s="5" customFormat="1" x14ac:dyDescent="0.25">
      <c r="A3" s="481" t="s">
        <v>256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</row>
    <row r="4" spans="1:18" ht="15.75" thickBot="1" x14ac:dyDescent="0.3">
      <c r="A4" s="13"/>
      <c r="B4" s="13"/>
      <c r="C4" s="13"/>
      <c r="D4" s="9"/>
      <c r="E4" s="1"/>
      <c r="F4" s="1"/>
      <c r="G4" s="1"/>
      <c r="H4" s="1"/>
      <c r="I4" s="1"/>
      <c r="J4" s="1"/>
    </row>
    <row r="5" spans="1:18" s="19" customFormat="1" ht="51.75" thickBot="1" x14ac:dyDescent="0.3">
      <c r="A5" s="56" t="s">
        <v>245</v>
      </c>
      <c r="B5" s="57" t="s">
        <v>244</v>
      </c>
      <c r="C5" s="57" t="s">
        <v>97</v>
      </c>
      <c r="D5" s="57" t="s">
        <v>0</v>
      </c>
      <c r="E5" s="59" t="s">
        <v>121</v>
      </c>
      <c r="F5" s="59" t="s">
        <v>2</v>
      </c>
      <c r="G5" s="59" t="s">
        <v>184</v>
      </c>
      <c r="H5" s="59" t="s">
        <v>122</v>
      </c>
      <c r="I5" s="59" t="s">
        <v>4</v>
      </c>
      <c r="J5" s="59" t="s">
        <v>123</v>
      </c>
      <c r="K5" s="104" t="s">
        <v>239</v>
      </c>
      <c r="L5" s="104" t="s">
        <v>247</v>
      </c>
      <c r="M5" s="104" t="s">
        <v>248</v>
      </c>
      <c r="N5" s="104" t="s">
        <v>249</v>
      </c>
      <c r="O5" s="104" t="s">
        <v>250</v>
      </c>
      <c r="P5" s="105" t="s">
        <v>241</v>
      </c>
      <c r="Q5" s="144"/>
      <c r="R5" s="146"/>
    </row>
    <row r="6" spans="1:18" s="5" customFormat="1" ht="24" x14ac:dyDescent="0.25">
      <c r="A6" s="195" t="s">
        <v>100</v>
      </c>
      <c r="B6" s="238" t="s">
        <v>100</v>
      </c>
      <c r="C6" s="238" t="s">
        <v>274</v>
      </c>
      <c r="D6" s="239" t="s">
        <v>101</v>
      </c>
      <c r="E6" s="233"/>
      <c r="F6" s="235">
        <v>573000</v>
      </c>
      <c r="G6" s="33">
        <v>2</v>
      </c>
      <c r="H6" s="235">
        <f>SUM(F6*G6)</f>
        <v>1146000</v>
      </c>
      <c r="I6" s="236">
        <v>0.25</v>
      </c>
      <c r="J6" s="235">
        <f>(H6*I6)</f>
        <v>286500</v>
      </c>
      <c r="K6" s="235">
        <v>286500</v>
      </c>
      <c r="L6" s="196">
        <v>0</v>
      </c>
      <c r="M6" s="196">
        <v>0</v>
      </c>
      <c r="N6" s="196">
        <f>+J6-K6</f>
        <v>0</v>
      </c>
      <c r="O6" s="196">
        <f>SUM(L6:N6)</f>
        <v>0</v>
      </c>
      <c r="P6" s="228"/>
      <c r="Q6" s="145"/>
    </row>
    <row r="7" spans="1:18" s="5" customFormat="1" ht="24" x14ac:dyDescent="0.25">
      <c r="A7" s="333" t="s">
        <v>100</v>
      </c>
      <c r="B7" s="238" t="s">
        <v>100</v>
      </c>
      <c r="C7" s="22" t="s">
        <v>275</v>
      </c>
      <c r="D7" s="18" t="s">
        <v>101</v>
      </c>
      <c r="E7" s="234"/>
      <c r="F7" s="43">
        <v>15000</v>
      </c>
      <c r="G7" s="33">
        <v>2</v>
      </c>
      <c r="H7" s="43">
        <f>SUM(F7*G7)</f>
        <v>30000</v>
      </c>
      <c r="I7" s="237">
        <v>0.25</v>
      </c>
      <c r="J7" s="43">
        <f>SUM(H7*I7)</f>
        <v>7500</v>
      </c>
      <c r="K7" s="43">
        <v>7500</v>
      </c>
      <c r="L7" s="196"/>
      <c r="M7" s="196"/>
      <c r="N7" s="196">
        <f>+J7-K7</f>
        <v>0</v>
      </c>
      <c r="O7" s="196">
        <f>SUM(L7:N7)</f>
        <v>0</v>
      </c>
      <c r="P7" s="228"/>
      <c r="Q7" s="145"/>
    </row>
    <row r="8" spans="1:18" s="5" customFormat="1" ht="36" x14ac:dyDescent="0.25">
      <c r="A8" s="333" t="s">
        <v>335</v>
      </c>
      <c r="B8" s="238" t="s">
        <v>100</v>
      </c>
      <c r="C8" s="22" t="s">
        <v>205</v>
      </c>
      <c r="D8" s="22" t="s">
        <v>206</v>
      </c>
      <c r="E8" s="22"/>
      <c r="F8" s="131">
        <v>2500</v>
      </c>
      <c r="G8" s="33">
        <v>1</v>
      </c>
      <c r="H8" s="33">
        <f t="shared" ref="H8:H9" si="0">(F8*G8)</f>
        <v>2500</v>
      </c>
      <c r="I8" s="33">
        <v>0.02</v>
      </c>
      <c r="J8" s="33">
        <f t="shared" ref="J8:J9" si="1">(H8*I8)</f>
        <v>50</v>
      </c>
      <c r="K8" s="43">
        <v>50</v>
      </c>
      <c r="L8" s="122">
        <f t="shared" ref="L8" si="2">+J8-K8</f>
        <v>0</v>
      </c>
      <c r="M8" s="122">
        <v>0</v>
      </c>
      <c r="N8" s="122">
        <v>0</v>
      </c>
      <c r="O8" s="122">
        <f t="shared" ref="O8:O9" si="3">SUM(L8:N8)</f>
        <v>0</v>
      </c>
      <c r="P8" s="123"/>
      <c r="Q8" s="145"/>
    </row>
    <row r="9" spans="1:18" ht="24" x14ac:dyDescent="0.25">
      <c r="A9" s="333" t="s">
        <v>102</v>
      </c>
      <c r="B9" s="238" t="s">
        <v>100</v>
      </c>
      <c r="C9" s="22" t="s">
        <v>205</v>
      </c>
      <c r="D9" s="22" t="s">
        <v>103</v>
      </c>
      <c r="E9" s="22"/>
      <c r="F9" s="131">
        <v>20700</v>
      </c>
      <c r="G9" s="33">
        <v>1</v>
      </c>
      <c r="H9" s="33">
        <f t="shared" si="0"/>
        <v>20700</v>
      </c>
      <c r="I9" s="33">
        <v>0.5</v>
      </c>
      <c r="J9" s="33">
        <f t="shared" si="1"/>
        <v>10350</v>
      </c>
      <c r="K9" s="43">
        <v>10350</v>
      </c>
      <c r="L9" s="122">
        <v>0</v>
      </c>
      <c r="M9" s="122">
        <v>0</v>
      </c>
      <c r="N9" s="122">
        <f>+J9-K9</f>
        <v>0</v>
      </c>
      <c r="O9" s="122">
        <f t="shared" si="3"/>
        <v>0</v>
      </c>
      <c r="P9" s="123"/>
      <c r="Q9" s="19"/>
    </row>
    <row r="10" spans="1:18" ht="15.75" thickBot="1" x14ac:dyDescent="0.3">
      <c r="A10" s="497" t="s">
        <v>14</v>
      </c>
      <c r="B10" s="498"/>
      <c r="C10" s="498"/>
      <c r="D10" s="498"/>
      <c r="E10" s="216"/>
      <c r="F10" s="217">
        <f>SUM(F6:F9)</f>
        <v>611200</v>
      </c>
      <c r="G10" s="218">
        <f>H10/F10</f>
        <v>1.962041884816754</v>
      </c>
      <c r="H10" s="218">
        <f>SUM(H6:H9)</f>
        <v>1199200</v>
      </c>
      <c r="I10" s="218">
        <f>J10/H10</f>
        <v>0.25383589059372913</v>
      </c>
      <c r="J10" s="218">
        <f>SUM(J6:J9)</f>
        <v>304400</v>
      </c>
      <c r="K10" s="219">
        <f>SUM(K6:K9)</f>
        <v>304400</v>
      </c>
      <c r="L10" s="219">
        <f>SUM(L6:L9)</f>
        <v>0</v>
      </c>
      <c r="M10" s="219">
        <f t="shared" ref="M10" si="4">SUM(M8:M9)</f>
        <v>0</v>
      </c>
      <c r="N10" s="219">
        <f>SUM(N6:N9)</f>
        <v>0</v>
      </c>
      <c r="O10" s="219">
        <f>SUM(O6:O9)</f>
        <v>0</v>
      </c>
      <c r="P10" s="220"/>
    </row>
    <row r="11" spans="1:18" x14ac:dyDescent="0.25">
      <c r="A11" s="15"/>
      <c r="B11" s="15"/>
      <c r="C11" s="15"/>
      <c r="D11" s="10"/>
      <c r="E11" s="6"/>
      <c r="F11" s="6"/>
      <c r="G11" s="6"/>
      <c r="H11" s="6"/>
      <c r="I11" s="6"/>
      <c r="J11" s="6"/>
    </row>
  </sheetData>
  <mergeCells count="3">
    <mergeCell ref="A10:D10"/>
    <mergeCell ref="A1:P1"/>
    <mergeCell ref="A3:P3"/>
  </mergeCells>
  <pageMargins left="0.2" right="0.2" top="0.5" bottom="0.5" header="0.3" footer="0.3"/>
  <pageSetup scale="51" orientation="landscape" r:id="rId1"/>
  <headerFooter>
    <oddHeader>&amp;L#0584-0293
&amp;C&amp;A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zoomScale="80" zoomScaleNormal="80" workbookViewId="0">
      <selection activeCell="F12" sqref="F12"/>
    </sheetView>
  </sheetViews>
  <sheetFormatPr defaultRowHeight="15" x14ac:dyDescent="0.25"/>
  <cols>
    <col min="1" max="1" width="30.42578125" customWidth="1"/>
    <col min="2" max="2" width="21" customWidth="1"/>
    <col min="3" max="4" width="25.7109375" customWidth="1"/>
    <col min="5" max="5" width="19.5703125" customWidth="1"/>
    <col min="6" max="6" width="23.28515625" bestFit="1" customWidth="1"/>
  </cols>
  <sheetData>
    <row r="1" spans="1:6" s="150" customFormat="1" ht="17.25" x14ac:dyDescent="0.3">
      <c r="A1" s="344" t="s">
        <v>332</v>
      </c>
    </row>
    <row r="2" spans="1:6" ht="17.25" x14ac:dyDescent="0.3">
      <c r="A2" s="499" t="s">
        <v>237</v>
      </c>
      <c r="B2" s="499"/>
      <c r="C2" s="499"/>
      <c r="D2" s="499"/>
      <c r="E2" s="499"/>
    </row>
    <row r="5" spans="1:6" ht="35.1" customHeight="1" x14ac:dyDescent="0.25">
      <c r="A5" s="93" t="s">
        <v>104</v>
      </c>
      <c r="B5" s="93" t="s">
        <v>2</v>
      </c>
      <c r="C5" s="93" t="s">
        <v>70</v>
      </c>
      <c r="D5" s="93" t="s">
        <v>238</v>
      </c>
      <c r="E5" s="93" t="s">
        <v>105</v>
      </c>
      <c r="F5" s="94" t="s">
        <v>106</v>
      </c>
    </row>
    <row r="6" spans="1:6" ht="30" x14ac:dyDescent="0.25">
      <c r="A6" s="32" t="s">
        <v>107</v>
      </c>
      <c r="B6" s="86">
        <f>'Burden Summary'!B5</f>
        <v>21440</v>
      </c>
      <c r="C6" s="87">
        <f>SUM('Burden Summary'!D5,'Burden Summary'!D14)</f>
        <v>703449.7</v>
      </c>
      <c r="D6" s="87">
        <f>SUM('Burden Summary'!F5,'Burden Summary'!F14)</f>
        <v>94317.522999999986</v>
      </c>
      <c r="E6" s="96">
        <v>17.22</v>
      </c>
      <c r="F6" s="225">
        <f>D6*E6</f>
        <v>1624147.7460599996</v>
      </c>
    </row>
    <row r="7" spans="1:6" x14ac:dyDescent="0.25">
      <c r="A7" s="77" t="s">
        <v>108</v>
      </c>
      <c r="B7" s="86">
        <f>'Burden Summary'!B6</f>
        <v>3443</v>
      </c>
      <c r="C7" s="87">
        <f>SUM('Burden Summary'!D6,'Burden Summary'!D15)</f>
        <v>1896178.33</v>
      </c>
      <c r="D7" s="87">
        <f>SUM('Burden Summary'!F6,'Burden Summary'!F15)</f>
        <v>88901.6</v>
      </c>
      <c r="E7" s="96">
        <v>17.22</v>
      </c>
      <c r="F7" s="225">
        <f t="shared" ref="F7:F9" si="0">D7*E7</f>
        <v>1530885.5519999999</v>
      </c>
    </row>
    <row r="8" spans="1:6" x14ac:dyDescent="0.25">
      <c r="A8" s="77" t="s">
        <v>109</v>
      </c>
      <c r="B8" s="86">
        <f>'Burden Summary'!B7</f>
        <v>2087</v>
      </c>
      <c r="C8" s="87">
        <f>SUM('Burden Summary'!D7,'Burden Summary'!D16)</f>
        <v>17563</v>
      </c>
      <c r="D8" s="87">
        <f>SUM('Burden Summary'!F7,'Burden Summary'!F16)</f>
        <v>673757.79</v>
      </c>
      <c r="E8" s="96">
        <v>17.22</v>
      </c>
      <c r="F8" s="225">
        <f t="shared" si="0"/>
        <v>11602109.1438</v>
      </c>
    </row>
    <row r="9" spans="1:6" ht="15.75" thickBot="1" x14ac:dyDescent="0.3">
      <c r="A9" s="78" t="s">
        <v>110</v>
      </c>
      <c r="B9" s="85">
        <f>'Burden Summary'!B8</f>
        <v>611200</v>
      </c>
      <c r="C9" s="85">
        <f>SUM('Burden Summary'!D8,'Burden Summary'!D17)</f>
        <v>1199200</v>
      </c>
      <c r="D9" s="85">
        <f>SUM('Burden Summary'!F8,'Burden Summary'!F17)</f>
        <v>304400</v>
      </c>
      <c r="E9" s="96">
        <v>17.22</v>
      </c>
      <c r="F9" s="226">
        <f t="shared" si="0"/>
        <v>5241768</v>
      </c>
    </row>
    <row r="10" spans="1:6" ht="15.75" thickBot="1" x14ac:dyDescent="0.3">
      <c r="A10" s="79" t="s">
        <v>57</v>
      </c>
      <c r="B10" s="95">
        <f>SUM(B6:B9)</f>
        <v>638170</v>
      </c>
      <c r="C10" s="88">
        <f>SUM(C6:C9)</f>
        <v>3816391.0300000003</v>
      </c>
      <c r="D10" s="88">
        <f>SUM(D6:D9)</f>
        <v>1161376.9130000002</v>
      </c>
      <c r="E10" s="70"/>
      <c r="F10" s="227">
        <f>SUM(F6:F9)</f>
        <v>19998910.441859998</v>
      </c>
    </row>
    <row r="11" spans="1:6" x14ac:dyDescent="0.25">
      <c r="E11" t="s">
        <v>328</v>
      </c>
      <c r="F11" s="446">
        <f>F10*0.33</f>
        <v>6599640.4458137993</v>
      </c>
    </row>
    <row r="12" spans="1:6" x14ac:dyDescent="0.25">
      <c r="E12" t="s">
        <v>327</v>
      </c>
      <c r="F12" s="446">
        <f>SUM(F10:F11)</f>
        <v>26598550.887673795</v>
      </c>
    </row>
    <row r="25" spans="5:5" x14ac:dyDescent="0.25">
      <c r="E25" s="150"/>
    </row>
    <row r="26" spans="5:5" x14ac:dyDescent="0.25">
      <c r="E26" s="150"/>
    </row>
    <row r="27" spans="5:5" x14ac:dyDescent="0.25">
      <c r="E27" s="150"/>
    </row>
  </sheetData>
  <mergeCells count="1">
    <mergeCell ref="A2:E2"/>
  </mergeCells>
  <pageMargins left="0.45" right="0.45" top="0.75" bottom="0.75" header="0.3" footer="0.3"/>
  <pageSetup scale="88" orientation="landscape" r:id="rId1"/>
  <headerFooter>
    <oddHeader>&amp;A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opLeftCell="A7" zoomScale="80" zoomScaleNormal="80" zoomScalePageLayoutView="75" workbookViewId="0">
      <selection activeCell="I22" sqref="I22"/>
    </sheetView>
  </sheetViews>
  <sheetFormatPr defaultRowHeight="15" x14ac:dyDescent="0.25"/>
  <cols>
    <col min="1" max="1" width="21.42578125" customWidth="1"/>
    <col min="2" max="3" width="15.7109375" customWidth="1"/>
    <col min="4" max="4" width="22" bestFit="1" customWidth="1"/>
    <col min="5" max="6" width="15.7109375" customWidth="1"/>
    <col min="7" max="7" width="13.42578125" customWidth="1"/>
    <col min="9" max="9" width="15.42578125" customWidth="1"/>
    <col min="10" max="10" width="11.85546875" customWidth="1"/>
    <col min="11" max="11" width="15" customWidth="1"/>
    <col min="12" max="12" width="8.140625" bestFit="1" customWidth="1"/>
    <col min="13" max="13" width="18.7109375" customWidth="1"/>
    <col min="14" max="14" width="12.5703125" customWidth="1"/>
  </cols>
  <sheetData>
    <row r="1" spans="1:12" ht="17.25" x14ac:dyDescent="0.3">
      <c r="A1" s="499" t="s">
        <v>333</v>
      </c>
      <c r="B1" s="499"/>
      <c r="C1" s="499"/>
      <c r="D1" s="499"/>
      <c r="E1" s="499"/>
      <c r="F1" s="499"/>
      <c r="G1" s="3"/>
    </row>
    <row r="2" spans="1:12" x14ac:dyDescent="0.25">
      <c r="A2" s="3"/>
      <c r="B2" s="3"/>
      <c r="C2" s="3"/>
      <c r="D2" s="3"/>
      <c r="E2" s="3"/>
      <c r="F2" s="3"/>
      <c r="G2" s="3"/>
    </row>
    <row r="3" spans="1:12" ht="15.75" thickBot="1" x14ac:dyDescent="0.3">
      <c r="A3" s="4" t="s">
        <v>55</v>
      </c>
      <c r="B3" s="1"/>
      <c r="C3" s="1"/>
      <c r="D3" s="1"/>
      <c r="E3" s="1"/>
      <c r="F3" s="1"/>
      <c r="G3" s="1"/>
    </row>
    <row r="4" spans="1:12" s="72" customFormat="1" ht="35.1" customHeight="1" thickBot="1" x14ac:dyDescent="0.3">
      <c r="A4" s="58" t="s">
        <v>104</v>
      </c>
      <c r="B4" s="59" t="s">
        <v>2</v>
      </c>
      <c r="C4" s="59" t="s">
        <v>3</v>
      </c>
      <c r="D4" s="59" t="s">
        <v>70</v>
      </c>
      <c r="E4" s="59" t="s">
        <v>98</v>
      </c>
      <c r="F4" s="73" t="s">
        <v>99</v>
      </c>
      <c r="G4" s="71"/>
    </row>
    <row r="5" spans="1:12" ht="30.2" customHeight="1" x14ac:dyDescent="0.25">
      <c r="A5" s="76" t="s">
        <v>107</v>
      </c>
      <c r="B5" s="83">
        <f>'State, Local, Tribal (SLT)'!E127</f>
        <v>21440</v>
      </c>
      <c r="C5" s="84">
        <f>'State, Local, Tribal (SLT)'!G127</f>
        <v>10.835785447761193</v>
      </c>
      <c r="D5" s="84">
        <f>'State, Local, Tribal (SLT)'!H127</f>
        <v>232319.24</v>
      </c>
      <c r="E5" s="84">
        <f>'State, Local, Tribal (SLT)'!I127</f>
        <v>0.2535498136099274</v>
      </c>
      <c r="F5" s="84">
        <f>'State, Local, Tribal (SLT)'!J127</f>
        <v>58904.499999999993</v>
      </c>
      <c r="G5" s="3"/>
    </row>
    <row r="6" spans="1:12" x14ac:dyDescent="0.25">
      <c r="A6" s="77" t="s">
        <v>108</v>
      </c>
      <c r="B6" s="86">
        <f>'Private for Profit (PFP)'!E30</f>
        <v>3443</v>
      </c>
      <c r="C6" s="87">
        <f>'Private for Profit (PFP)'!H30</f>
        <v>250.29024978216671</v>
      </c>
      <c r="D6" s="87">
        <f>'Private for Profit (PFP)'!I30</f>
        <v>861749.33</v>
      </c>
      <c r="E6" s="87">
        <f>'Private for Profit (PFP)'!J30</f>
        <v>3.0437946496575753E-2</v>
      </c>
      <c r="F6" s="87">
        <f>'Private for Profit (PFP)'!K30</f>
        <v>26229.88</v>
      </c>
      <c r="G6" s="3"/>
      <c r="H6" s="323"/>
      <c r="I6" s="324"/>
      <c r="J6" s="323"/>
      <c r="K6" s="324"/>
      <c r="L6" s="323"/>
    </row>
    <row r="7" spans="1:12" x14ac:dyDescent="0.25">
      <c r="A7" s="77" t="s">
        <v>109</v>
      </c>
      <c r="B7" s="86">
        <f>'Private NOT for Profit (PNP)'!E32</f>
        <v>2087</v>
      </c>
      <c r="C7" s="87">
        <f>'Private NOT for Profit (PNP)'!H32</f>
        <v>2.2908481073310973</v>
      </c>
      <c r="D7" s="87">
        <f>'Private NOT for Profit (PNP)'!I32</f>
        <v>4781</v>
      </c>
      <c r="E7" s="87">
        <f>'Private NOT for Profit (PNP)'!J32</f>
        <v>0.22913616398243045</v>
      </c>
      <c r="F7" s="87">
        <f>'Private NOT for Profit (PNP)'!K32</f>
        <v>1095.5</v>
      </c>
      <c r="G7" s="3"/>
      <c r="H7" s="323"/>
      <c r="I7" s="324"/>
      <c r="J7" s="323"/>
      <c r="K7" s="324"/>
      <c r="L7" s="323"/>
    </row>
    <row r="8" spans="1:12" ht="15.75" thickBot="1" x14ac:dyDescent="0.3">
      <c r="A8" s="78" t="s">
        <v>110</v>
      </c>
      <c r="B8" s="85">
        <f>Individuals!F10</f>
        <v>611200</v>
      </c>
      <c r="C8" s="85">
        <f>Individuals!G10</f>
        <v>1.962041884816754</v>
      </c>
      <c r="D8" s="85">
        <f>Individuals!H10</f>
        <v>1199200</v>
      </c>
      <c r="E8" s="85">
        <f>Individuals!I10</f>
        <v>0.25383589059372913</v>
      </c>
      <c r="F8" s="85">
        <f>Individuals!J10</f>
        <v>304400</v>
      </c>
      <c r="G8" s="3"/>
      <c r="H8" s="323"/>
      <c r="I8" s="150"/>
      <c r="J8" s="323"/>
      <c r="L8" s="323"/>
    </row>
    <row r="9" spans="1:12" ht="15.75" customHeight="1" thickBot="1" x14ac:dyDescent="0.3">
      <c r="A9" s="79" t="s">
        <v>111</v>
      </c>
      <c r="B9" s="88">
        <f>SUM(B5:B8)</f>
        <v>638170</v>
      </c>
      <c r="C9" s="89">
        <f>D9/B9</f>
        <v>3.6009990598116488</v>
      </c>
      <c r="D9" s="88">
        <f t="shared" ref="D9" si="0">SUM(D5:D8)</f>
        <v>2298049.5699999998</v>
      </c>
      <c r="E9" s="89">
        <f>F9/D9</f>
        <v>0.16998327847210015</v>
      </c>
      <c r="F9" s="90">
        <v>390630</v>
      </c>
      <c r="G9" s="1"/>
    </row>
    <row r="10" spans="1:12" ht="15.75" customHeight="1" x14ac:dyDescent="0.25">
      <c r="A10" s="1"/>
      <c r="B10" s="325"/>
      <c r="C10" s="1"/>
      <c r="D10" s="325"/>
      <c r="E10" s="1"/>
      <c r="F10" s="343"/>
      <c r="G10" s="1"/>
    </row>
    <row r="11" spans="1:12" x14ac:dyDescent="0.25">
      <c r="A11" s="1"/>
      <c r="B11" s="1"/>
      <c r="C11" s="1"/>
      <c r="D11" s="1"/>
      <c r="E11" s="1"/>
      <c r="F11" s="1"/>
      <c r="G11" s="1"/>
    </row>
    <row r="12" spans="1:12" s="5" customFormat="1" ht="15.75" thickBot="1" x14ac:dyDescent="0.3">
      <c r="A12" s="4" t="s">
        <v>112</v>
      </c>
      <c r="B12" s="4"/>
      <c r="C12" s="4"/>
      <c r="D12" s="4"/>
      <c r="E12" s="4"/>
      <c r="F12" s="4"/>
      <c r="G12" s="4"/>
    </row>
    <row r="13" spans="1:12" s="75" customFormat="1" ht="35.1" customHeight="1" thickBot="1" x14ac:dyDescent="0.3">
      <c r="A13" s="58" t="s">
        <v>104</v>
      </c>
      <c r="B13" s="59" t="s">
        <v>2</v>
      </c>
      <c r="C13" s="59" t="s">
        <v>3</v>
      </c>
      <c r="D13" s="59" t="s">
        <v>70</v>
      </c>
      <c r="E13" s="59" t="s">
        <v>98</v>
      </c>
      <c r="F13" s="68" t="s">
        <v>99</v>
      </c>
      <c r="G13" s="74"/>
    </row>
    <row r="14" spans="1:12" ht="30.2" customHeight="1" x14ac:dyDescent="0.25">
      <c r="A14" s="80" t="s">
        <v>107</v>
      </c>
      <c r="B14" s="84">
        <f>SUM('State, Local, Tribal (SLT)'!E128)</f>
        <v>21440</v>
      </c>
      <c r="C14" s="84">
        <f>+D14/B14</f>
        <v>21.974368470149251</v>
      </c>
      <c r="D14" s="84">
        <f>+'State, Local, Tribal (SLT)'!H128</f>
        <v>471130.45999999996</v>
      </c>
      <c r="E14" s="84">
        <f>SUM('State, Local, Tribal (SLT)'!I128)</f>
        <v>7.5166065467301785E-2</v>
      </c>
      <c r="F14" s="84">
        <f>SUM('State, Local, Tribal (SLT)'!J128)</f>
        <v>35413.023000000001</v>
      </c>
      <c r="G14" s="3"/>
    </row>
    <row r="15" spans="1:12" x14ac:dyDescent="0.25">
      <c r="A15" s="77" t="s">
        <v>108</v>
      </c>
      <c r="B15" s="86">
        <f>'Private for Profit (PFP)'!E31</f>
        <v>3443</v>
      </c>
      <c r="C15" s="84">
        <f t="shared" ref="C15:C16" si="1">+D15/B15</f>
        <v>300.44408945686899</v>
      </c>
      <c r="D15" s="87">
        <f>+'Private for Profit (PFP)'!I31</f>
        <v>1034429</v>
      </c>
      <c r="E15" s="87">
        <f>'Private for Profit (PFP)'!J31</f>
        <v>6.0585811109317315E-2</v>
      </c>
      <c r="F15" s="87">
        <f>'Private for Profit (PFP)'!K31</f>
        <v>62671.72</v>
      </c>
      <c r="G15" s="3"/>
    </row>
    <row r="16" spans="1:12" x14ac:dyDescent="0.25">
      <c r="A16" s="77" t="s">
        <v>109</v>
      </c>
      <c r="B16" s="86">
        <f>'Private NOT for Profit (PNP)'!E33</f>
        <v>2087</v>
      </c>
      <c r="C16" s="84">
        <f t="shared" si="1"/>
        <v>6.1245807379012938</v>
      </c>
      <c r="D16" s="87">
        <f>+'Private NOT for Profit (PNP)'!I33</f>
        <v>12782</v>
      </c>
      <c r="E16" s="87">
        <f>'Private NOT for Profit (PNP)'!J33</f>
        <v>52.625746362071666</v>
      </c>
      <c r="F16" s="87">
        <f>'Private NOT for Profit (PNP)'!K33</f>
        <v>672662.29</v>
      </c>
      <c r="G16" s="3"/>
    </row>
    <row r="17" spans="1:11" ht="15.75" thickBot="1" x14ac:dyDescent="0.3">
      <c r="A17" s="78" t="s">
        <v>110</v>
      </c>
      <c r="B17" s="91">
        <v>0</v>
      </c>
      <c r="C17" s="84">
        <v>0</v>
      </c>
      <c r="D17" s="92">
        <v>0</v>
      </c>
      <c r="E17" s="92">
        <v>0</v>
      </c>
      <c r="F17" s="92">
        <v>0</v>
      </c>
      <c r="G17" s="3"/>
    </row>
    <row r="18" spans="1:11" ht="15.75" thickBot="1" x14ac:dyDescent="0.3">
      <c r="A18" s="79" t="s">
        <v>111</v>
      </c>
      <c r="B18" s="88">
        <f>SUM(B14:B17)</f>
        <v>26970</v>
      </c>
      <c r="C18" s="89">
        <f>D18/B18</f>
        <v>56.297421579532816</v>
      </c>
      <c r="D18" s="88">
        <f t="shared" ref="D18:F18" si="2">SUM(D14:D17)</f>
        <v>1518341.46</v>
      </c>
      <c r="E18" s="89">
        <f>F18/D18</f>
        <v>0.50762430803937875</v>
      </c>
      <c r="F18" s="90">
        <f t="shared" si="2"/>
        <v>770747.03300000005</v>
      </c>
      <c r="G18" s="1"/>
      <c r="K18" s="207"/>
    </row>
    <row r="19" spans="1:11" x14ac:dyDescent="0.25">
      <c r="A19" s="1"/>
      <c r="B19" s="325"/>
      <c r="C19" s="1"/>
      <c r="D19" s="325"/>
      <c r="E19" s="1"/>
      <c r="F19" s="343"/>
      <c r="G19" s="1"/>
      <c r="K19" s="207"/>
    </row>
    <row r="20" spans="1:11" x14ac:dyDescent="0.25">
      <c r="A20" s="1" t="s">
        <v>84</v>
      </c>
      <c r="B20" s="325"/>
      <c r="C20" s="1"/>
      <c r="D20" s="325"/>
      <c r="E20" s="1"/>
      <c r="F20" s="325"/>
      <c r="G20" s="1"/>
      <c r="K20" s="207"/>
    </row>
    <row r="21" spans="1:11" s="5" customFormat="1" ht="15.75" thickBot="1" x14ac:dyDescent="0.3">
      <c r="A21" s="4" t="s">
        <v>113</v>
      </c>
      <c r="B21" s="4"/>
      <c r="C21" s="4"/>
      <c r="D21" s="4"/>
      <c r="E21" s="4"/>
      <c r="F21" s="4"/>
      <c r="G21" s="4"/>
    </row>
    <row r="22" spans="1:11" s="75" customFormat="1" ht="35.1" customHeight="1" thickBot="1" x14ac:dyDescent="0.3">
      <c r="A22" s="58" t="s">
        <v>234</v>
      </c>
      <c r="B22" s="59" t="s">
        <v>2</v>
      </c>
      <c r="C22" s="59" t="s">
        <v>3</v>
      </c>
      <c r="D22" s="59" t="s">
        <v>70</v>
      </c>
      <c r="E22" s="59" t="s">
        <v>98</v>
      </c>
      <c r="F22" s="68" t="s">
        <v>99</v>
      </c>
      <c r="G22" s="74"/>
    </row>
    <row r="23" spans="1:11" x14ac:dyDescent="0.25">
      <c r="A23" s="81" t="s">
        <v>55</v>
      </c>
      <c r="B23" s="84">
        <f>+B9</f>
        <v>638170</v>
      </c>
      <c r="C23" s="84">
        <f>C9</f>
        <v>3.6009990598116488</v>
      </c>
      <c r="D23" s="84">
        <f>D9</f>
        <v>2298049.5699999998</v>
      </c>
      <c r="E23" s="84">
        <f>E9</f>
        <v>0.16998327847210015</v>
      </c>
      <c r="F23" s="84">
        <f>F9</f>
        <v>390630</v>
      </c>
      <c r="G23" s="3"/>
    </row>
    <row r="24" spans="1:11" ht="15.75" thickBot="1" x14ac:dyDescent="0.3">
      <c r="A24" s="82" t="s">
        <v>56</v>
      </c>
      <c r="B24" s="289">
        <f>+B18</f>
        <v>26970</v>
      </c>
      <c r="C24" s="85">
        <f>C18</f>
        <v>56.297421579532816</v>
      </c>
      <c r="D24" s="85">
        <f>D18</f>
        <v>1518341.46</v>
      </c>
      <c r="E24" s="85">
        <f>E18</f>
        <v>0.50762430803937875</v>
      </c>
      <c r="F24" s="85">
        <f>F18</f>
        <v>770747.03300000005</v>
      </c>
      <c r="G24" s="3"/>
    </row>
    <row r="25" spans="1:11" ht="15.75" thickBot="1" x14ac:dyDescent="0.3">
      <c r="A25" s="79" t="s">
        <v>114</v>
      </c>
      <c r="B25" s="88">
        <f>B23</f>
        <v>638170</v>
      </c>
      <c r="C25" s="88">
        <f>D25/B25</f>
        <v>5.980210649200056</v>
      </c>
      <c r="D25" s="88">
        <f t="shared" ref="D25" si="3">SUM(D23:D24)</f>
        <v>3816391.03</v>
      </c>
      <c r="E25" s="88">
        <f>F25/D25</f>
        <v>0.30431290291550656</v>
      </c>
      <c r="F25" s="90">
        <f>SUM(F23:F24)</f>
        <v>1161377.0330000001</v>
      </c>
      <c r="G25" s="1"/>
    </row>
    <row r="26" spans="1:11" x14ac:dyDescent="0.25">
      <c r="A26" s="1"/>
      <c r="B26" s="1"/>
      <c r="C26" s="1"/>
      <c r="D26" s="1"/>
      <c r="E26" s="1"/>
      <c r="F26" s="1"/>
      <c r="G26" s="1"/>
    </row>
    <row r="27" spans="1:11" ht="15" customHeight="1" thickBot="1" x14ac:dyDescent="0.3">
      <c r="A27" s="1"/>
      <c r="B27" s="1"/>
      <c r="C27" s="1"/>
      <c r="D27" s="1"/>
      <c r="E27" s="1"/>
      <c r="F27" s="1"/>
      <c r="G27" s="1"/>
    </row>
    <row r="28" spans="1:11" x14ac:dyDescent="0.25">
      <c r="A28" s="296"/>
      <c r="B28" s="297" t="s">
        <v>115</v>
      </c>
      <c r="C28" s="298" t="s">
        <v>116</v>
      </c>
      <c r="D28" s="299"/>
      <c r="E28" s="299"/>
      <c r="F28" s="299"/>
      <c r="G28" s="299"/>
    </row>
    <row r="29" spans="1:11" ht="30" x14ac:dyDescent="0.25">
      <c r="A29" s="290" t="s">
        <v>117</v>
      </c>
      <c r="B29" s="450">
        <v>3814782</v>
      </c>
      <c r="C29" s="450">
        <v>1160535</v>
      </c>
      <c r="D29" s="299"/>
      <c r="E29" s="300"/>
      <c r="F29" s="300"/>
      <c r="G29" s="299"/>
    </row>
    <row r="30" spans="1:11" ht="30.2" customHeight="1" thickBot="1" x14ac:dyDescent="0.3">
      <c r="A30" s="291" t="s">
        <v>118</v>
      </c>
      <c r="B30" s="292">
        <f>D25</f>
        <v>3816391.03</v>
      </c>
      <c r="C30" s="293">
        <f>F25</f>
        <v>1161377.0330000001</v>
      </c>
      <c r="D30" s="299"/>
      <c r="E30" s="299"/>
      <c r="F30" s="299"/>
      <c r="G30" s="299"/>
    </row>
    <row r="31" spans="1:11" ht="15.75" thickBot="1" x14ac:dyDescent="0.3">
      <c r="A31" s="301" t="s">
        <v>26</v>
      </c>
      <c r="B31" s="302">
        <f>+B30-B29</f>
        <v>1609.0299999997951</v>
      </c>
      <c r="C31" s="303">
        <f>+C30-C29</f>
        <v>842.03300000005402</v>
      </c>
      <c r="D31" s="300"/>
      <c r="E31" s="299"/>
      <c r="F31" s="299"/>
      <c r="G31" s="299"/>
    </row>
    <row r="32" spans="1:11" x14ac:dyDescent="0.25">
      <c r="A32" s="299"/>
      <c r="B32" s="299"/>
      <c r="C32" s="300"/>
      <c r="D32" s="299"/>
      <c r="E32" s="299"/>
      <c r="F32" s="299"/>
      <c r="G32" s="299"/>
    </row>
    <row r="33" spans="1:7" ht="15.75" thickBot="1" x14ac:dyDescent="0.3">
      <c r="A33" s="299"/>
      <c r="B33" s="299"/>
      <c r="C33" s="299"/>
      <c r="D33" s="299"/>
      <c r="E33" s="299"/>
      <c r="F33" s="299"/>
      <c r="G33" s="299"/>
    </row>
    <row r="34" spans="1:7" ht="45.75" thickBot="1" x14ac:dyDescent="0.3">
      <c r="A34" s="7"/>
      <c r="B34" s="2"/>
      <c r="C34" s="304" t="s">
        <v>247</v>
      </c>
      <c r="D34" s="305" t="s">
        <v>248</v>
      </c>
      <c r="E34" s="305" t="s">
        <v>249</v>
      </c>
      <c r="F34" s="306" t="s">
        <v>250</v>
      </c>
      <c r="G34" s="299"/>
    </row>
    <row r="35" spans="1:7" x14ac:dyDescent="0.25">
      <c r="A35" s="487" t="s">
        <v>55</v>
      </c>
      <c r="B35" s="500"/>
      <c r="C35" s="307">
        <f>+'State, Local, Tribal (SLT)'!L127+'Private for Profit (PFP)'!M30+'Private NOT for Profit (PNP)'!M32+Individuals!L10</f>
        <v>0</v>
      </c>
      <c r="D35" s="307"/>
      <c r="E35" s="307">
        <f>+'State, Local, Tribal (SLT)'!N127+'Private for Profit (PFP)'!O30+'Private NOT for Profit (PNP)'!O32+Individuals!N10</f>
        <v>842</v>
      </c>
      <c r="F35" s="308">
        <f>SUM(C35:E35)</f>
        <v>842</v>
      </c>
      <c r="G35" s="299"/>
    </row>
    <row r="36" spans="1:7" ht="15.75" thickBot="1" x14ac:dyDescent="0.3">
      <c r="A36" s="488" t="s">
        <v>56</v>
      </c>
      <c r="B36" s="501"/>
      <c r="C36" s="307">
        <f>+'State, Local, Tribal (SLT)'!L128+'Private for Profit (PFP)'!M31+'Private NOT for Profit (PNP)'!M33</f>
        <v>0</v>
      </c>
      <c r="D36" s="307">
        <f>+'State, Local, Tribal (SLT)'!M128+'Private for Profit (PFP)'!N31+'Private NOT for Profit (PNP)'!N33+Individuals!M10</f>
        <v>0</v>
      </c>
      <c r="E36" s="307">
        <f>+'State, Local, Tribal (SLT)'!N128+'Private for Profit (PFP)'!O31+'Private NOT for Profit (PNP)'!O33</f>
        <v>0</v>
      </c>
      <c r="F36" s="308">
        <f>SUM(C36:E36)</f>
        <v>0</v>
      </c>
      <c r="G36" s="299"/>
    </row>
    <row r="37" spans="1:7" ht="15.75" thickBot="1" x14ac:dyDescent="0.3">
      <c r="A37" s="482" t="s">
        <v>57</v>
      </c>
      <c r="B37" s="502"/>
      <c r="C37" s="129">
        <f t="shared" ref="C37:F37" si="4">SUM(C35:C36)</f>
        <v>0</v>
      </c>
      <c r="D37" s="129">
        <f t="shared" si="4"/>
        <v>0</v>
      </c>
      <c r="E37" s="129">
        <f t="shared" si="4"/>
        <v>842</v>
      </c>
      <c r="F37" s="215">
        <f t="shared" si="4"/>
        <v>842</v>
      </c>
      <c r="G37" s="299"/>
    </row>
    <row r="38" spans="1:7" x14ac:dyDescent="0.25">
      <c r="A38" s="299"/>
      <c r="B38" s="299"/>
      <c r="C38" s="299"/>
      <c r="D38" s="299"/>
      <c r="E38" s="299"/>
      <c r="F38" s="299"/>
      <c r="G38" s="299"/>
    </row>
    <row r="39" spans="1:7" x14ac:dyDescent="0.25">
      <c r="A39" s="294"/>
      <c r="B39" s="294"/>
      <c r="C39" s="294"/>
      <c r="D39" s="295"/>
      <c r="E39" s="295"/>
      <c r="F39" s="294"/>
    </row>
    <row r="40" spans="1:7" x14ac:dyDescent="0.25">
      <c r="A40" s="294"/>
      <c r="B40" s="294"/>
      <c r="C40" s="294"/>
      <c r="D40" s="294"/>
      <c r="E40" s="294"/>
      <c r="F40" s="294"/>
    </row>
    <row r="41" spans="1:7" x14ac:dyDescent="0.25">
      <c r="A41" s="294"/>
      <c r="B41" s="294"/>
      <c r="C41" s="294"/>
      <c r="D41" s="294"/>
      <c r="E41" s="294"/>
      <c r="F41" s="294"/>
    </row>
  </sheetData>
  <mergeCells count="4">
    <mergeCell ref="A1:F1"/>
    <mergeCell ref="A35:B35"/>
    <mergeCell ref="A36:B36"/>
    <mergeCell ref="A37:B37"/>
  </mergeCells>
  <pageMargins left="0.7" right="0.7" top="0.75" bottom="0.75" header="0.3" footer="0.3"/>
  <pageSetup scale="72" orientation="landscape" horizontalDpi="300" verticalDpi="300" r:id="rId1"/>
  <headerFooter>
    <oddHeader xml:space="preserve">&amp;L#0584-0293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State, Local, Tribal (SLT)</vt:lpstr>
      <vt:lpstr>Private for Profit (PFP)</vt:lpstr>
      <vt:lpstr>Private NOT for Profit (PNP)</vt:lpstr>
      <vt:lpstr>Individuals</vt:lpstr>
      <vt:lpstr>Annualized Costs to Respondent</vt:lpstr>
      <vt:lpstr>Burden Summary</vt:lpstr>
      <vt:lpstr>Individuals!Print_Area</vt:lpstr>
      <vt:lpstr>'Private for Profit (PFP)'!Print_Area</vt:lpstr>
      <vt:lpstr>'Private NOT for Profit (PNP)'!Print_Area</vt:lpstr>
      <vt:lpstr>'State, Local, Tribal (SLT)'!Print_Area</vt:lpstr>
      <vt:lpstr>'Private for Profit (PFP)'!Print_Titles</vt:lpstr>
      <vt:lpstr>'Private NOT for Profit (PNP)'!Print_Titles</vt:lpstr>
      <vt:lpstr>'State, Local, Tribal (SLT)'!Print_Titles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Sandberg, Christina - FNS</cp:lastModifiedBy>
  <cp:lastPrinted>2019-11-26T02:15:19Z</cp:lastPrinted>
  <dcterms:created xsi:type="dcterms:W3CDTF">2014-01-09T20:10:25Z</dcterms:created>
  <dcterms:modified xsi:type="dcterms:W3CDTF">2019-11-26T18:45:30Z</dcterms:modified>
</cp:coreProperties>
</file>