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F:\New ICRs\"/>
    </mc:Choice>
  </mc:AlternateContent>
  <xr:revisionPtr revIDLastSave="0" documentId="8_{3213D3FB-46C4-43CB-8BD0-CC0B8A60E608}" xr6:coauthVersionLast="41" xr6:coauthVersionMax="41" xr10:uidLastSave="{00000000-0000-0000-0000-000000000000}"/>
  <bookViews>
    <workbookView xWindow="-120" yWindow="-120" windowWidth="15600" windowHeight="11160" firstSheet="1" activeTab="1" xr2:uid="{00000000-000D-0000-FFFF-FFFF00000000}"/>
  </bookViews>
  <sheets>
    <sheet name="Index" sheetId="17" r:id="rId1"/>
    <sheet name="TABLE 1a" sheetId="1" r:id="rId2"/>
    <sheet name="TABLE 1b" sheetId="6" r:id="rId3"/>
    <sheet name="Table 1c" sheetId="12" r:id="rId4"/>
    <sheet name="Table 1d" sheetId="11" r:id="rId5"/>
    <sheet name="TABLE 2a" sheetId="4" r:id="rId6"/>
    <sheet name="TABLE 2b" sheetId="8" r:id="rId7"/>
    <sheet name="Table 2c" sheetId="16" r:id="rId8"/>
    <sheet name="Table 2d" sheetId="15" r:id="rId9"/>
    <sheet name="O&amp;M" sheetId="18"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17" l="1"/>
  <c r="L39" i="11"/>
  <c r="L42" i="12"/>
  <c r="L38" i="6"/>
  <c r="L37" i="1"/>
  <c r="H21" i="18"/>
  <c r="H18" i="18"/>
  <c r="H17" i="18"/>
  <c r="H15" i="18"/>
  <c r="H13" i="18"/>
  <c r="H12" i="18"/>
  <c r="J36" i="1"/>
  <c r="D13" i="17" l="1"/>
  <c r="D8" i="17"/>
  <c r="I8" i="11"/>
  <c r="I8" i="12"/>
  <c r="I8" i="6"/>
  <c r="J8" i="6" l="1"/>
  <c r="K8" i="6"/>
  <c r="J8" i="11"/>
  <c r="K8" i="11"/>
  <c r="J8" i="12"/>
  <c r="K8" i="12"/>
  <c r="L8" i="11" l="1"/>
  <c r="L8" i="12"/>
  <c r="L8" i="6"/>
  <c r="G23" i="12"/>
  <c r="I23" i="12" s="1"/>
  <c r="F5" i="4"/>
  <c r="H5" i="4" s="1"/>
  <c r="F6" i="4"/>
  <c r="H6" i="4" s="1"/>
  <c r="F7" i="4"/>
  <c r="H7" i="4" s="1"/>
  <c r="F8" i="4"/>
  <c r="H8" i="4" s="1"/>
  <c r="F9" i="4"/>
  <c r="H9" i="4" s="1"/>
  <c r="F10" i="4"/>
  <c r="H10" i="4" s="1"/>
  <c r="F4" i="4"/>
  <c r="H4" i="4" s="1"/>
  <c r="F9" i="8"/>
  <c r="H9" i="8" s="1"/>
  <c r="F8" i="8"/>
  <c r="H8" i="8" s="1"/>
  <c r="F7" i="8"/>
  <c r="H7" i="8" s="1"/>
  <c r="I7" i="8" s="1"/>
  <c r="F6" i="8"/>
  <c r="H6" i="8" s="1"/>
  <c r="F5" i="8"/>
  <c r="H5" i="8" s="1"/>
  <c r="F4" i="8"/>
  <c r="H4" i="8" s="1"/>
  <c r="G17" i="6"/>
  <c r="I17" i="6" s="1"/>
  <c r="G18" i="6"/>
  <c r="I18" i="6" s="1"/>
  <c r="G19" i="6"/>
  <c r="I19" i="6"/>
  <c r="J19" i="6" s="1"/>
  <c r="G20" i="6"/>
  <c r="I20" i="6" s="1"/>
  <c r="K20" i="6" s="1"/>
  <c r="G21" i="6"/>
  <c r="I21" i="6"/>
  <c r="K21" i="6" s="1"/>
  <c r="G22" i="6"/>
  <c r="I22" i="6" s="1"/>
  <c r="K22" i="6" s="1"/>
  <c r="G23" i="6"/>
  <c r="I23" i="6" s="1"/>
  <c r="G24" i="6"/>
  <c r="I24" i="6" s="1"/>
  <c r="G31" i="1"/>
  <c r="I31" i="1" s="1"/>
  <c r="G9" i="1"/>
  <c r="I9" i="1" s="1"/>
  <c r="G11" i="1"/>
  <c r="I11" i="1" s="1"/>
  <c r="K11" i="1" s="1"/>
  <c r="G12" i="1"/>
  <c r="I12" i="1" s="1"/>
  <c r="G13" i="1"/>
  <c r="I13" i="1" s="1"/>
  <c r="G14" i="1"/>
  <c r="I14" i="1" s="1"/>
  <c r="G18" i="1"/>
  <c r="I18" i="1" s="1"/>
  <c r="G19" i="1"/>
  <c r="I19" i="1" s="1"/>
  <c r="J19" i="1" s="1"/>
  <c r="G20" i="1"/>
  <c r="I20" i="1" s="1"/>
  <c r="G21" i="1"/>
  <c r="I21" i="1" s="1"/>
  <c r="G22" i="1"/>
  <c r="I22" i="1" s="1"/>
  <c r="G23" i="1"/>
  <c r="I23" i="1" s="1"/>
  <c r="G10" i="6"/>
  <c r="I10" i="6" s="1"/>
  <c r="G11" i="6"/>
  <c r="I11" i="6" s="1"/>
  <c r="K11" i="6" s="1"/>
  <c r="G12" i="6"/>
  <c r="I12" i="6"/>
  <c r="J12" i="6" s="1"/>
  <c r="G13" i="6"/>
  <c r="I13" i="6"/>
  <c r="J13" i="6" s="1"/>
  <c r="G32" i="6"/>
  <c r="I32" i="6"/>
  <c r="J32" i="6" s="1"/>
  <c r="G10" i="12"/>
  <c r="I10" i="12" s="1"/>
  <c r="G11" i="12"/>
  <c r="I11" i="12" s="1"/>
  <c r="G12" i="12"/>
  <c r="I12" i="12" s="1"/>
  <c r="J12" i="12" s="1"/>
  <c r="G13" i="12"/>
  <c r="I13" i="12" s="1"/>
  <c r="G14" i="12"/>
  <c r="I14" i="12" s="1"/>
  <c r="G15" i="12"/>
  <c r="I15" i="12" s="1"/>
  <c r="G19" i="12"/>
  <c r="I19" i="12" s="1"/>
  <c r="G20" i="12"/>
  <c r="I20" i="12" s="1"/>
  <c r="G21" i="12"/>
  <c r="I21" i="12" s="1"/>
  <c r="G22" i="12"/>
  <c r="I22" i="12" s="1"/>
  <c r="J22" i="12" s="1"/>
  <c r="G24" i="12"/>
  <c r="I24" i="12" s="1"/>
  <c r="G25" i="12"/>
  <c r="I25" i="12" s="1"/>
  <c r="K25" i="12" s="1"/>
  <c r="G26" i="12"/>
  <c r="I26" i="12" s="1"/>
  <c r="K26" i="12" s="1"/>
  <c r="G27" i="12"/>
  <c r="I27" i="12"/>
  <c r="J27" i="12" s="1"/>
  <c r="G28" i="12"/>
  <c r="I28" i="12" s="1"/>
  <c r="G36" i="12"/>
  <c r="I36" i="12" s="1"/>
  <c r="G10" i="11"/>
  <c r="I10" i="11" s="1"/>
  <c r="G11" i="11"/>
  <c r="I11" i="11" s="1"/>
  <c r="G12" i="11"/>
  <c r="I12" i="11" s="1"/>
  <c r="G13" i="11"/>
  <c r="I13" i="11" s="1"/>
  <c r="G17" i="11"/>
  <c r="I17" i="11" s="1"/>
  <c r="G18" i="11"/>
  <c r="I18" i="11" s="1"/>
  <c r="G19" i="11"/>
  <c r="I19" i="11" s="1"/>
  <c r="J19" i="11" s="1"/>
  <c r="G20" i="11"/>
  <c r="I20" i="11" s="1"/>
  <c r="G21" i="11"/>
  <c r="I21" i="11"/>
  <c r="J21" i="11" s="1"/>
  <c r="G22" i="11"/>
  <c r="I22" i="11" s="1"/>
  <c r="G23" i="11"/>
  <c r="I23" i="11" s="1"/>
  <c r="G24" i="11"/>
  <c r="I24" i="11" s="1"/>
  <c r="G33" i="11"/>
  <c r="I33" i="11" s="1"/>
  <c r="I15" i="4"/>
  <c r="C13" i="17" s="1"/>
  <c r="F10" i="8"/>
  <c r="H10" i="8" s="1"/>
  <c r="F4" i="16"/>
  <c r="H4" i="16"/>
  <c r="H13" i="16" s="1"/>
  <c r="F5" i="16"/>
  <c r="H5" i="16" s="1"/>
  <c r="F6" i="16"/>
  <c r="H6" i="16"/>
  <c r="F7" i="16"/>
  <c r="H7" i="16"/>
  <c r="I7" i="16"/>
  <c r="K7" i="16" s="1"/>
  <c r="F8" i="16"/>
  <c r="H8" i="16"/>
  <c r="F9" i="16"/>
  <c r="H9" i="16" s="1"/>
  <c r="F10" i="16"/>
  <c r="H10" i="16" s="1"/>
  <c r="F11" i="16"/>
  <c r="H11" i="16" s="1"/>
  <c r="F12" i="16"/>
  <c r="H12" i="16"/>
  <c r="I12" i="16"/>
  <c r="J12" i="16"/>
  <c r="K12" i="16" s="1"/>
  <c r="F5" i="15"/>
  <c r="H5" i="15"/>
  <c r="I5" i="15" s="1"/>
  <c r="F6" i="15"/>
  <c r="H6" i="15" s="1"/>
  <c r="J6" i="15" s="1"/>
  <c r="F7" i="15"/>
  <c r="H7" i="15"/>
  <c r="I7" i="15" s="1"/>
  <c r="F8" i="15"/>
  <c r="H8" i="15"/>
  <c r="I8" i="15" s="1"/>
  <c r="F9" i="15"/>
  <c r="H9" i="15" s="1"/>
  <c r="F10" i="15"/>
  <c r="H10" i="15"/>
  <c r="J10" i="15" s="1"/>
  <c r="F11" i="15"/>
  <c r="H11" i="15" s="1"/>
  <c r="F12" i="15"/>
  <c r="H12" i="15" s="1"/>
  <c r="I4" i="16"/>
  <c r="K4" i="16" s="1"/>
  <c r="J4" i="16"/>
  <c r="J7" i="16"/>
  <c r="K13" i="6"/>
  <c r="J33" i="11" l="1"/>
  <c r="K21" i="11"/>
  <c r="L21" i="11" s="1"/>
  <c r="K24" i="11"/>
  <c r="J24" i="11"/>
  <c r="J18" i="11"/>
  <c r="K18" i="11"/>
  <c r="K12" i="11"/>
  <c r="J12" i="11"/>
  <c r="L12" i="11" s="1"/>
  <c r="J17" i="11"/>
  <c r="K17" i="11"/>
  <c r="K19" i="11"/>
  <c r="L19" i="11" s="1"/>
  <c r="K19" i="6"/>
  <c r="K10" i="12"/>
  <c r="K27" i="12"/>
  <c r="L27" i="12" s="1"/>
  <c r="K21" i="12"/>
  <c r="J21" i="12"/>
  <c r="J10" i="12"/>
  <c r="K22" i="12"/>
  <c r="L22" i="12" s="1"/>
  <c r="J26" i="12"/>
  <c r="L26" i="12" s="1"/>
  <c r="K32" i="6"/>
  <c r="J36" i="6"/>
  <c r="K12" i="6"/>
  <c r="L19" i="6"/>
  <c r="J21" i="6"/>
  <c r="L21" i="6" s="1"/>
  <c r="J12" i="1"/>
  <c r="K12" i="1"/>
  <c r="L12" i="1" s="1"/>
  <c r="K9" i="1"/>
  <c r="J23" i="1"/>
  <c r="K23" i="1"/>
  <c r="L23" i="1" s="1"/>
  <c r="K19" i="1"/>
  <c r="K20" i="11"/>
  <c r="J20" i="11"/>
  <c r="J19" i="12"/>
  <c r="K19" i="12"/>
  <c r="J18" i="6"/>
  <c r="K18" i="6"/>
  <c r="J36" i="12"/>
  <c r="J40" i="12" s="1"/>
  <c r="K36" i="12"/>
  <c r="J15" i="12"/>
  <c r="K15" i="12"/>
  <c r="K17" i="6"/>
  <c r="J17" i="6"/>
  <c r="J14" i="1"/>
  <c r="K14" i="1"/>
  <c r="J14" i="12"/>
  <c r="K14" i="12"/>
  <c r="J31" i="1"/>
  <c r="J35" i="1" s="1"/>
  <c r="K31" i="1"/>
  <c r="K13" i="1"/>
  <c r="J13" i="1"/>
  <c r="J24" i="6"/>
  <c r="K24" i="6"/>
  <c r="K18" i="1"/>
  <c r="J18" i="1"/>
  <c r="K13" i="12"/>
  <c r="J13" i="12"/>
  <c r="L13" i="12" s="1"/>
  <c r="J11" i="16"/>
  <c r="I11" i="16"/>
  <c r="K11" i="16"/>
  <c r="K22" i="1"/>
  <c r="J22" i="1"/>
  <c r="J23" i="6"/>
  <c r="K23" i="6"/>
  <c r="K23" i="11"/>
  <c r="J23" i="11"/>
  <c r="J24" i="12"/>
  <c r="L24" i="12" s="1"/>
  <c r="K24" i="12"/>
  <c r="I11" i="15"/>
  <c r="K11" i="15" s="1"/>
  <c r="J11" i="15"/>
  <c r="K10" i="16"/>
  <c r="J10" i="16"/>
  <c r="I10" i="16"/>
  <c r="K11" i="11"/>
  <c r="J11" i="11"/>
  <c r="K11" i="12"/>
  <c r="J11" i="12"/>
  <c r="L11" i="12" s="1"/>
  <c r="K21" i="1"/>
  <c r="J21" i="1"/>
  <c r="K10" i="6"/>
  <c r="J10" i="6"/>
  <c r="J9" i="16"/>
  <c r="I9" i="16"/>
  <c r="K9" i="16" s="1"/>
  <c r="I5" i="16"/>
  <c r="I13" i="16" s="1"/>
  <c r="I17" i="16" s="1"/>
  <c r="C15" i="17" s="1"/>
  <c r="J5" i="16"/>
  <c r="J13" i="16" s="1"/>
  <c r="J10" i="11"/>
  <c r="K10" i="11"/>
  <c r="J20" i="12"/>
  <c r="K20" i="12"/>
  <c r="J20" i="1"/>
  <c r="K20" i="1"/>
  <c r="J23" i="12"/>
  <c r="K23" i="12"/>
  <c r="L32" i="6"/>
  <c r="L36" i="6" s="1"/>
  <c r="J11" i="6"/>
  <c r="L11" i="6" s="1"/>
  <c r="J11" i="1"/>
  <c r="L11" i="1" s="1"/>
  <c r="I10" i="15"/>
  <c r="K10" i="15" s="1"/>
  <c r="K22" i="11"/>
  <c r="K28" i="12"/>
  <c r="J29" i="12" s="1"/>
  <c r="L13" i="6"/>
  <c r="J22" i="11"/>
  <c r="J28" i="12"/>
  <c r="J25" i="12"/>
  <c r="L25" i="12" s="1"/>
  <c r="I8" i="16"/>
  <c r="K8" i="16" s="1"/>
  <c r="I6" i="16"/>
  <c r="K6" i="16" s="1"/>
  <c r="L24" i="11"/>
  <c r="K12" i="12"/>
  <c r="L12" i="12" s="1"/>
  <c r="H13" i="15"/>
  <c r="J6" i="16"/>
  <c r="L12" i="6"/>
  <c r="J20" i="6"/>
  <c r="L20" i="6" s="1"/>
  <c r="J8" i="16"/>
  <c r="J22" i="6"/>
  <c r="L22" i="6" s="1"/>
  <c r="L19" i="1"/>
  <c r="J9" i="1"/>
  <c r="J24" i="1" s="1"/>
  <c r="I6" i="8"/>
  <c r="K6" i="8" s="1"/>
  <c r="J6" i="8"/>
  <c r="I6" i="4"/>
  <c r="J6" i="4"/>
  <c r="K6" i="4" s="1"/>
  <c r="J12" i="15"/>
  <c r="I12" i="15"/>
  <c r="K12" i="15" s="1"/>
  <c r="J9" i="15"/>
  <c r="I9" i="15"/>
  <c r="K9" i="15" s="1"/>
  <c r="J8" i="15"/>
  <c r="K8" i="15" s="1"/>
  <c r="I6" i="15"/>
  <c r="K6" i="15" s="1"/>
  <c r="J5" i="15"/>
  <c r="J7" i="15"/>
  <c r="K7" i="15" s="1"/>
  <c r="I9" i="8"/>
  <c r="J9" i="8"/>
  <c r="I4" i="8"/>
  <c r="J4" i="8"/>
  <c r="J5" i="8"/>
  <c r="I5" i="8"/>
  <c r="K5" i="8" s="1"/>
  <c r="J10" i="8"/>
  <c r="J11" i="8" s="1"/>
  <c r="I10" i="8"/>
  <c r="I11" i="8" s="1"/>
  <c r="H11" i="8"/>
  <c r="J8" i="8"/>
  <c r="K8" i="8" s="1"/>
  <c r="I8" i="8"/>
  <c r="J7" i="8"/>
  <c r="K7" i="8" s="1"/>
  <c r="J9" i="4"/>
  <c r="I9" i="4"/>
  <c r="I8" i="4"/>
  <c r="J8" i="4"/>
  <c r="J4" i="4"/>
  <c r="I4" i="4"/>
  <c r="J10" i="4"/>
  <c r="I10" i="4"/>
  <c r="I7" i="4"/>
  <c r="J7" i="4"/>
  <c r="J5" i="4"/>
  <c r="I5" i="4"/>
  <c r="K33" i="11"/>
  <c r="J37" i="11" s="1"/>
  <c r="J13" i="11"/>
  <c r="K13" i="11"/>
  <c r="J26" i="11" l="1"/>
  <c r="L17" i="11"/>
  <c r="L11" i="11"/>
  <c r="L22" i="11"/>
  <c r="L23" i="11"/>
  <c r="L20" i="11"/>
  <c r="L10" i="11"/>
  <c r="L18" i="11"/>
  <c r="L17" i="6"/>
  <c r="L18" i="6"/>
  <c r="L10" i="12"/>
  <c r="L23" i="12"/>
  <c r="L20" i="12"/>
  <c r="L15" i="12"/>
  <c r="L28" i="12"/>
  <c r="L14" i="12"/>
  <c r="L19" i="12"/>
  <c r="L21" i="12"/>
  <c r="J25" i="6"/>
  <c r="J37" i="6" s="1"/>
  <c r="C4" i="17" s="1"/>
  <c r="L23" i="6"/>
  <c r="L24" i="6"/>
  <c r="L22" i="1"/>
  <c r="L20" i="1"/>
  <c r="L21" i="1"/>
  <c r="L14" i="1"/>
  <c r="L13" i="1"/>
  <c r="K5" i="16"/>
  <c r="K14" i="16" s="1"/>
  <c r="K17" i="16" s="1"/>
  <c r="D15" i="17" s="1"/>
  <c r="L36" i="12"/>
  <c r="L40" i="12" s="1"/>
  <c r="L10" i="6"/>
  <c r="K9" i="8"/>
  <c r="L18" i="1"/>
  <c r="I13" i="15"/>
  <c r="K5" i="15"/>
  <c r="K14" i="15" s="1"/>
  <c r="K16" i="15" s="1"/>
  <c r="D16" i="17" s="1"/>
  <c r="J13" i="15"/>
  <c r="L31" i="1"/>
  <c r="L35" i="1" s="1"/>
  <c r="L9" i="1"/>
  <c r="K4" i="8"/>
  <c r="K10" i="8"/>
  <c r="K12" i="8" s="1"/>
  <c r="K15" i="8" s="1"/>
  <c r="D14" i="17" s="1"/>
  <c r="I15" i="8"/>
  <c r="C14" i="17" s="1"/>
  <c r="K10" i="4"/>
  <c r="K8" i="4"/>
  <c r="K9" i="4"/>
  <c r="K7" i="4"/>
  <c r="K4" i="4"/>
  <c r="K5" i="4"/>
  <c r="L33" i="11"/>
  <c r="L37" i="11" s="1"/>
  <c r="L13" i="11"/>
  <c r="L26" i="11" l="1"/>
  <c r="L38" i="11" s="1"/>
  <c r="D6" i="17" s="1"/>
  <c r="L29" i="12"/>
  <c r="L41" i="12" s="1"/>
  <c r="L43" i="12" s="1"/>
  <c r="L25" i="6"/>
  <c r="L37" i="6" s="1"/>
  <c r="L39" i="6" s="1"/>
  <c r="L24" i="1"/>
  <c r="J38" i="11"/>
  <c r="C6" i="17" s="1"/>
  <c r="J41" i="12"/>
  <c r="C5" i="17" s="1"/>
  <c r="C3" i="17"/>
  <c r="D17" i="17"/>
  <c r="L36" i="1"/>
  <c r="D3" i="17" s="1"/>
  <c r="I16" i="15"/>
  <c r="C16" i="17" s="1"/>
  <c r="C17" i="17" s="1"/>
  <c r="D4" i="17" l="1"/>
  <c r="C7" i="17"/>
  <c r="D5" i="17"/>
  <c r="L38" i="1"/>
  <c r="L40" i="11"/>
  <c r="D7" i="17" l="1"/>
  <c r="D9"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DWang</author>
  </authors>
  <commentList>
    <comment ref="C23" authorId="0" shapeId="0" xr:uid="{00000000-0006-0000-0300-000001000000}">
      <text>
        <r>
          <rPr>
            <b/>
            <sz val="9"/>
            <color indexed="81"/>
            <rFont val="Tahoma"/>
            <family val="2"/>
          </rPr>
          <t>DWang:</t>
        </r>
        <r>
          <rPr>
            <sz val="9"/>
            <color indexed="81"/>
            <rFont val="Tahoma"/>
            <family val="2"/>
          </rPr>
          <t xml:space="preserve">
Changed to reflect the number of sources doing annual and monthly performance test. Previously, there was just one burden item called "Performance test results", and it was assumed that 4 respondents would be subject to the burden 12 times a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DWang</author>
  </authors>
  <commentList>
    <comment ref="C18" authorId="0" shapeId="0" xr:uid="{00000000-0006-0000-0400-000001000000}">
      <text>
        <r>
          <rPr>
            <b/>
            <sz val="9"/>
            <color indexed="81"/>
            <rFont val="Tahoma"/>
            <family val="2"/>
          </rPr>
          <t>DWang:</t>
        </r>
        <r>
          <rPr>
            <sz val="9"/>
            <color indexed="81"/>
            <rFont val="Tahoma"/>
            <family val="2"/>
          </rPr>
          <t xml:space="preserve">
This item originally had footnote 'f'. I believe 'c' is more appropriate.</t>
        </r>
      </text>
    </comment>
  </commentList>
</comments>
</file>

<file path=xl/sharedStrings.xml><?xml version="1.0" encoding="utf-8"?>
<sst xmlns="http://schemas.openxmlformats.org/spreadsheetml/2006/main" count="489" uniqueCount="223">
  <si>
    <t>Notification of anticipated date for conducting the opacity of observations</t>
  </si>
  <si>
    <t>Notification of product change</t>
  </si>
  <si>
    <r>
      <t xml:space="preserve">Notification of CMS </t>
    </r>
    <r>
      <rPr>
        <vertAlign val="superscript"/>
        <sz val="10"/>
        <rFont val="Arial"/>
        <family val="2"/>
      </rPr>
      <t>e,f</t>
    </r>
  </si>
  <si>
    <r>
      <t>Notification of anticipated date for conducting the opacity of observations</t>
    </r>
    <r>
      <rPr>
        <vertAlign val="superscript"/>
        <sz val="10"/>
        <rFont val="Arial"/>
        <family val="2"/>
      </rPr>
      <t xml:space="preserve">e,f </t>
    </r>
  </si>
  <si>
    <t>Notification of modification/reconstruction</t>
  </si>
  <si>
    <r>
      <t>Semiannual reports of excess emissions and monitoring systems performance</t>
    </r>
    <r>
      <rPr>
        <vertAlign val="superscript"/>
        <sz val="10"/>
        <rFont val="Arial"/>
        <family val="2"/>
      </rPr>
      <t>g</t>
    </r>
  </si>
  <si>
    <t>5.  RECORDKEEPING REQUIREMENTS</t>
  </si>
  <si>
    <t>New and Existing Sources</t>
  </si>
  <si>
    <t>Process Change</t>
  </si>
  <si>
    <t>Records of startups, shutdowns, malfunctions, etc.</t>
  </si>
  <si>
    <t xml:space="preserve">(A)
Respondent Hours per Occurence  (Technical hours)        </t>
  </si>
  <si>
    <t xml:space="preserve">(B)
Number of Occurences per Respondent per Year                        </t>
  </si>
  <si>
    <t>Hours</t>
  </si>
  <si>
    <t>1.  APPLICATIONS</t>
  </si>
  <si>
    <t>2.  SURVEY AND STUDIES</t>
  </si>
  <si>
    <t>N/A</t>
  </si>
  <si>
    <t>TOTAL ANNUAL BURDEN</t>
  </si>
  <si>
    <t>Assumptions:</t>
  </si>
  <si>
    <t>Notification of initial performance test</t>
  </si>
  <si>
    <t>REPORTING/RECORDKEEPING REQUIREMENT</t>
  </si>
  <si>
    <t>B.  Required Activities</t>
  </si>
  <si>
    <t>C.  Create Information</t>
  </si>
  <si>
    <t>D.  Gather Existing Information</t>
  </si>
  <si>
    <t>E.  Write Report</t>
  </si>
  <si>
    <t>B.  Plan Activities</t>
  </si>
  <si>
    <t>C.  Implement Activities</t>
  </si>
  <si>
    <t xml:space="preserve">D.  Develop Record System </t>
  </si>
  <si>
    <t>F.   Train Personnel</t>
  </si>
  <si>
    <t>G.  Audits</t>
  </si>
  <si>
    <t>TOTAL ANNUAL HOURS</t>
  </si>
  <si>
    <t>SALARY BURDEN (per year)</t>
  </si>
  <si>
    <t xml:space="preserve">(C)
Hours per Respondent per Year
(C=A x B)          </t>
  </si>
  <si>
    <t xml:space="preserve">(A)
EPA Hours per Occurence  (Technical hours)        </t>
  </si>
  <si>
    <t xml:space="preserve">(B)
Number of Occurences per Plant per Year </t>
  </si>
  <si>
    <t xml:space="preserve">(C)
EPA Hours per Year
(C=A x B)          </t>
  </si>
  <si>
    <t>Table 1a:</t>
  </si>
  <si>
    <t>Annual Respondent Burden and Cost for NSPS for Secondary Brass and Bronze Production</t>
  </si>
  <si>
    <t>4. REPORTING REQUIREMENTS</t>
  </si>
  <si>
    <t>3. ACQUISITION, INSTALLATION, AND UTILIZATION OF TECHNOLOGY AND SYSTEMS</t>
  </si>
  <si>
    <r>
      <t>Initial performance test</t>
    </r>
    <r>
      <rPr>
        <vertAlign val="superscript"/>
        <sz val="10"/>
        <rFont val="Arial"/>
        <family val="2"/>
      </rPr>
      <t>c</t>
    </r>
  </si>
  <si>
    <r>
      <t>Repeat of Performance Test</t>
    </r>
    <r>
      <rPr>
        <vertAlign val="superscript"/>
        <sz val="10"/>
        <rFont val="Arial"/>
        <family val="2"/>
      </rPr>
      <t xml:space="preserve"> d</t>
    </r>
  </si>
  <si>
    <r>
      <t xml:space="preserve">Reference Method 5 or 9 </t>
    </r>
    <r>
      <rPr>
        <vertAlign val="superscript"/>
        <sz val="10"/>
        <rFont val="Arial"/>
        <family val="2"/>
      </rPr>
      <t>e</t>
    </r>
  </si>
  <si>
    <r>
      <t xml:space="preserve">Monitoring of emissions and systems performance </t>
    </r>
    <r>
      <rPr>
        <vertAlign val="superscript"/>
        <sz val="10"/>
        <rFont val="Arial"/>
        <family val="2"/>
      </rPr>
      <t>f</t>
    </r>
  </si>
  <si>
    <r>
      <t xml:space="preserve">Monitoring of emissions and operations </t>
    </r>
    <r>
      <rPr>
        <vertAlign val="superscript"/>
        <sz val="10"/>
        <rFont val="Arial"/>
        <family val="2"/>
      </rPr>
      <t>f</t>
    </r>
  </si>
  <si>
    <r>
      <t xml:space="preserve">Notification of anticipated date for conduction the opacity of observations </t>
    </r>
    <r>
      <rPr>
        <vertAlign val="superscript"/>
        <sz val="10"/>
        <rFont val="Arial"/>
        <family val="2"/>
      </rPr>
      <t>e,f</t>
    </r>
  </si>
  <si>
    <r>
      <t>Semiannual reports of excess emissions and monitoring systems performance</t>
    </r>
    <r>
      <rPr>
        <vertAlign val="superscript"/>
        <sz val="10"/>
        <rFont val="Arial"/>
        <family val="2"/>
      </rPr>
      <t xml:space="preserve"> g </t>
    </r>
  </si>
  <si>
    <r>
      <t xml:space="preserve">E.  Time to Enter and Transmit Information: </t>
    </r>
    <r>
      <rPr>
        <vertAlign val="superscript"/>
        <sz val="10"/>
        <rFont val="Arial"/>
        <family val="2"/>
      </rPr>
      <t xml:space="preserve">h </t>
    </r>
    <r>
      <rPr>
        <sz val="10"/>
        <rFont val="Arial"/>
        <family val="2"/>
      </rPr>
      <t xml:space="preserve"> </t>
    </r>
  </si>
  <si>
    <t>Records of monitoring of emissions and operations</t>
  </si>
  <si>
    <r>
      <t>E.  Time to Enter and Transmit Information</t>
    </r>
    <r>
      <rPr>
        <vertAlign val="superscript"/>
        <sz val="10"/>
        <rFont val="Arial"/>
        <family val="2"/>
      </rPr>
      <t>h</t>
    </r>
  </si>
  <si>
    <t>Records of emissions and systems performance</t>
  </si>
  <si>
    <t>F. Time to Train Personnel</t>
  </si>
  <si>
    <t>G.  Time for Audits</t>
  </si>
  <si>
    <t>3.  ACQUISITION, INSTALLATION AND UTILIZATION
     OF TECHNOLOGY AND SYSTEMS</t>
  </si>
  <si>
    <t>4.  RECORDING REQUIREMENTS</t>
  </si>
  <si>
    <r>
      <t xml:space="preserve">Initial performance test </t>
    </r>
    <r>
      <rPr>
        <vertAlign val="superscript"/>
        <sz val="10"/>
        <rFont val="Arial"/>
        <family val="2"/>
      </rPr>
      <t>c</t>
    </r>
  </si>
  <si>
    <r>
      <t xml:space="preserve">Repeat of performance test </t>
    </r>
    <r>
      <rPr>
        <vertAlign val="superscript"/>
        <sz val="10"/>
        <rFont val="Arial"/>
        <family val="2"/>
      </rPr>
      <t>d</t>
    </r>
  </si>
  <si>
    <r>
      <t xml:space="preserve">Monthly performance test </t>
    </r>
    <r>
      <rPr>
        <vertAlign val="superscript"/>
        <sz val="10"/>
        <rFont val="Arial"/>
        <family val="2"/>
      </rPr>
      <t>d</t>
    </r>
  </si>
  <si>
    <r>
      <t xml:space="preserve">Annual performance test </t>
    </r>
    <r>
      <rPr>
        <vertAlign val="superscript"/>
        <sz val="10"/>
        <rFont val="Arial"/>
        <family val="2"/>
      </rPr>
      <t>d</t>
    </r>
  </si>
  <si>
    <r>
      <t xml:space="preserve">Repeat of performance test </t>
    </r>
    <r>
      <rPr>
        <vertAlign val="superscript"/>
        <sz val="10"/>
        <rFont val="Arial"/>
        <family val="2"/>
      </rPr>
      <t>c,d</t>
    </r>
  </si>
  <si>
    <r>
      <t xml:space="preserve">(D)
Number of Respondents per Year </t>
    </r>
    <r>
      <rPr>
        <vertAlign val="superscript"/>
        <sz val="10"/>
        <rFont val="Arial"/>
        <family val="2"/>
      </rPr>
      <t>a</t>
    </r>
    <r>
      <rPr>
        <sz val="10"/>
        <rFont val="Arial"/>
        <family val="2"/>
      </rPr>
      <t xml:space="preserve">                 </t>
    </r>
  </si>
  <si>
    <r>
      <t xml:space="preserve"> Total Labor Costs per Year  </t>
    </r>
    <r>
      <rPr>
        <vertAlign val="superscript"/>
        <sz val="10"/>
        <rFont val="Arial"/>
        <family val="2"/>
      </rPr>
      <t>b</t>
    </r>
    <r>
      <rPr>
        <sz val="10"/>
        <rFont val="Arial"/>
        <family val="2"/>
      </rPr>
      <t xml:space="preserve">                               </t>
    </r>
  </si>
  <si>
    <t xml:space="preserve">(1 person x 0 plants/year x 1 d/plant x $50 per diem) + ($400 round trip/plant x 1 plant/yr) =  </t>
  </si>
  <si>
    <r>
      <t>Notification of initial performance test</t>
    </r>
    <r>
      <rPr>
        <vertAlign val="superscript"/>
        <sz val="10"/>
        <rFont val="Arial"/>
        <family val="2"/>
      </rPr>
      <t xml:space="preserve">  </t>
    </r>
  </si>
  <si>
    <t>Report of performance test results</t>
  </si>
  <si>
    <t xml:space="preserve">Notification of CMS </t>
  </si>
  <si>
    <r>
      <t>Semiannual reports of excess emissions and monitoring systems performance</t>
    </r>
    <r>
      <rPr>
        <vertAlign val="superscript"/>
        <sz val="10"/>
        <rFont val="Arial"/>
        <family val="2"/>
      </rPr>
      <t xml:space="preserve"> d </t>
    </r>
  </si>
  <si>
    <r>
      <t>ANNUAL TRAVEL EXPENSES</t>
    </r>
    <r>
      <rPr>
        <vertAlign val="superscript"/>
        <sz val="10"/>
        <rFont val="Arial"/>
        <family val="2"/>
      </rPr>
      <t xml:space="preserve"> e</t>
    </r>
  </si>
  <si>
    <r>
      <t xml:space="preserve">Notification of actual startup </t>
    </r>
    <r>
      <rPr>
        <vertAlign val="superscript"/>
        <sz val="10"/>
        <rFont val="Arial"/>
        <family val="2"/>
      </rPr>
      <t>c</t>
    </r>
  </si>
  <si>
    <r>
      <t xml:space="preserve">(D)
Plants per Year  </t>
    </r>
    <r>
      <rPr>
        <vertAlign val="superscript"/>
        <sz val="10"/>
        <rFont val="Arial"/>
        <family val="2"/>
      </rPr>
      <t>a</t>
    </r>
    <r>
      <rPr>
        <sz val="10"/>
        <rFont val="Arial"/>
        <family val="2"/>
      </rPr>
      <t xml:space="preserve">                </t>
    </r>
  </si>
  <si>
    <r>
      <t xml:space="preserve">
Costs per Year  </t>
    </r>
    <r>
      <rPr>
        <vertAlign val="superscript"/>
        <sz val="10"/>
        <rFont val="Arial"/>
        <family val="2"/>
      </rPr>
      <t>b</t>
    </r>
    <r>
      <rPr>
        <sz val="10"/>
        <rFont val="Arial"/>
        <family val="2"/>
      </rPr>
      <t xml:space="preserve">                               </t>
    </r>
  </si>
  <si>
    <r>
      <t>Semiannual reports of excess emissions and monitoring systems performance</t>
    </r>
    <r>
      <rPr>
        <vertAlign val="superscript"/>
        <sz val="10"/>
        <rFont val="Arial"/>
        <family val="2"/>
      </rPr>
      <t xml:space="preserve"> e </t>
    </r>
  </si>
  <si>
    <t xml:space="preserve">(1 person x 1 plants/year x 3 d/plant x $50 per diem) + ($400 round trip/plant x 1 plant/yr) =  </t>
  </si>
  <si>
    <r>
      <t xml:space="preserve">Notification of annual or monthly performance tests </t>
    </r>
    <r>
      <rPr>
        <vertAlign val="superscript"/>
        <sz val="10"/>
        <rFont val="Arial"/>
        <family val="2"/>
      </rPr>
      <t xml:space="preserve">d  </t>
    </r>
  </si>
  <si>
    <r>
      <t xml:space="preserve">Report of  annual or monthly performance test results </t>
    </r>
    <r>
      <rPr>
        <vertAlign val="superscript"/>
        <sz val="10"/>
        <rFont val="Arial"/>
        <family val="2"/>
      </rPr>
      <t>d</t>
    </r>
    <r>
      <rPr>
        <sz val="10"/>
        <rFont val="Arial"/>
        <family val="2"/>
      </rPr>
      <t xml:space="preserve">  </t>
    </r>
  </si>
  <si>
    <t>e. The time required to attend a performance test per plant is estimated to be approximately 24 hours (1 day).</t>
  </si>
  <si>
    <r>
      <t xml:space="preserve"> Total Labor Costs per Year </t>
    </r>
    <r>
      <rPr>
        <vertAlign val="superscript"/>
        <sz val="10"/>
        <rFont val="Arial"/>
        <family val="2"/>
      </rPr>
      <t xml:space="preserve">b   </t>
    </r>
    <r>
      <rPr>
        <sz val="10"/>
        <rFont val="Arial"/>
        <family val="2"/>
      </rPr>
      <t xml:space="preserve">                             </t>
    </r>
  </si>
  <si>
    <t>Table 1b:</t>
  </si>
  <si>
    <t>Table 1c:</t>
  </si>
  <si>
    <t>Table 1d:</t>
  </si>
  <si>
    <t xml:space="preserve">Table 2a: </t>
  </si>
  <si>
    <t xml:space="preserve">Table 2b: </t>
  </si>
  <si>
    <t xml:space="preserve">Table 2c: </t>
  </si>
  <si>
    <t xml:space="preserve">Table 2d: </t>
  </si>
  <si>
    <r>
      <t xml:space="preserve">(D)
Number of Respondents per Year </t>
    </r>
    <r>
      <rPr>
        <vertAlign val="superscript"/>
        <sz val="10"/>
        <rFont val="Arial"/>
        <family val="2"/>
      </rPr>
      <t>a</t>
    </r>
    <r>
      <rPr>
        <sz val="10"/>
        <rFont val="Arial"/>
        <family val="2"/>
      </rPr>
      <t xml:space="preserve">                 </t>
    </r>
  </si>
  <si>
    <r>
      <t xml:space="preserve"> Total Labor Costs per Year </t>
    </r>
    <r>
      <rPr>
        <vertAlign val="superscript"/>
        <sz val="10"/>
        <rFont val="Arial"/>
        <family val="2"/>
      </rPr>
      <t xml:space="preserve">b   </t>
    </r>
    <r>
      <rPr>
        <sz val="10"/>
        <rFont val="Arial"/>
        <family val="2"/>
      </rPr>
      <t xml:space="preserve">                             </t>
    </r>
  </si>
  <si>
    <r>
      <t xml:space="preserve">E.  Time to Enter and Transmit Information: </t>
    </r>
    <r>
      <rPr>
        <vertAlign val="superscript"/>
        <sz val="10"/>
        <rFont val="Arial"/>
        <family val="2"/>
      </rPr>
      <t xml:space="preserve">h </t>
    </r>
    <r>
      <rPr>
        <sz val="10"/>
        <rFont val="Arial"/>
        <family val="2"/>
      </rPr>
      <t xml:space="preserve"> </t>
    </r>
  </si>
  <si>
    <r>
      <t xml:space="preserve">Notification of annual performance tests </t>
    </r>
    <r>
      <rPr>
        <vertAlign val="superscript"/>
        <sz val="10"/>
        <rFont val="Arial"/>
        <family val="2"/>
      </rPr>
      <t xml:space="preserve"> d, f</t>
    </r>
  </si>
  <si>
    <r>
      <t xml:space="preserve">Notification of monthly performance tests </t>
    </r>
    <r>
      <rPr>
        <vertAlign val="superscript"/>
        <sz val="10"/>
        <rFont val="Arial"/>
        <family val="2"/>
      </rPr>
      <t xml:space="preserve"> d, f</t>
    </r>
  </si>
  <si>
    <t>Average Annual Agency Burden for NSPS for Primary Copper Smelters (40 CFR part 60, subpart P), Primary Zinc Smelters (40 CFR part 60, subpart Q), and Primary Lead Smelters (40 CFR part 60, subpart R) (Renewal)</t>
  </si>
  <si>
    <t>Average Annual Agency Burden for NSPS for Primary Aluminum Reduction Plants (40 CFR part 60, subpart S) (Renewal)</t>
  </si>
  <si>
    <t>Average Annual Agency Burden for NSPS for Ferroalloy Production Facilities (40 CFR part 60, subpart Z) (Renewal)</t>
  </si>
  <si>
    <t xml:space="preserve">(F)
Management Hours per Year
@ $138.43
(F= E x 0.05)        </t>
  </si>
  <si>
    <t xml:space="preserve">A.  Read and understand rule requirements  </t>
  </si>
  <si>
    <t xml:space="preserve"> </t>
  </si>
  <si>
    <r>
      <rPr>
        <vertAlign val="superscript"/>
        <sz val="10"/>
        <rFont val="Arial"/>
        <family val="2"/>
      </rPr>
      <t>d</t>
    </r>
    <r>
      <rPr>
        <sz val="10"/>
        <rFont val="Arial"/>
        <family val="2"/>
      </rPr>
      <t xml:space="preserve">  We have assumed that 20 percent of initial performance tests must be repeated due to failure.</t>
    </r>
  </si>
  <si>
    <r>
      <rPr>
        <vertAlign val="superscript"/>
        <sz val="10"/>
        <rFont val="Arial"/>
        <family val="2"/>
      </rPr>
      <t>f</t>
    </r>
    <r>
      <rPr>
        <sz val="10"/>
        <rFont val="Arial"/>
        <family val="2"/>
      </rPr>
      <t xml:space="preserve">  Section 60.11 of the General Provisions allows sources to use a continuous opacity monitor (COM) in lieu of Method 9 to determine compliance with the opacity standard.  However, we have assumed that all sources are complying with the standard using RM 9. </t>
    </r>
  </si>
  <si>
    <r>
      <rPr>
        <vertAlign val="superscript"/>
        <sz val="10"/>
        <rFont val="Arial"/>
        <family val="2"/>
      </rPr>
      <t>g</t>
    </r>
    <r>
      <rPr>
        <sz val="10"/>
        <rFont val="Arial"/>
        <family val="2"/>
      </rPr>
      <t xml:space="preserve">  Only existing sources using a continuous monitoring system (i.e., a COM or a continuous parameter monitoring system) are required to submit semiannual reports.  Therefore, sources subject to NSPS subpart M are not required to submit semiannual reports. </t>
    </r>
  </si>
  <si>
    <r>
      <rPr>
        <vertAlign val="superscript"/>
        <sz val="10"/>
        <rFont val="Arial"/>
        <family val="2"/>
      </rPr>
      <t>i</t>
    </r>
    <r>
      <rPr>
        <sz val="10"/>
        <rFont val="Arial"/>
        <family val="2"/>
      </rPr>
      <t xml:space="preserve"> Totals have been rounded to 3 significant figures.  Figures may not add exactly due to rounding. </t>
    </r>
  </si>
  <si>
    <r>
      <rPr>
        <vertAlign val="superscript"/>
        <sz val="10"/>
        <rFont val="Arial"/>
        <family val="2"/>
      </rPr>
      <t>a</t>
    </r>
    <r>
      <rPr>
        <sz val="10"/>
        <rFont val="Arial"/>
        <family val="2"/>
      </rPr>
      <t xml:space="preserve"> We have assumed that are approximately 5 out of 11 secondary brass and bronze ingots production plants subject to NSPS Subpart M.  We have further assumed that no new sources will become subject to the rule over the three year period of this ICR. </t>
    </r>
  </si>
  <si>
    <r>
      <t xml:space="preserve">Notification of anticipated date for conduction the opacity of observations </t>
    </r>
    <r>
      <rPr>
        <vertAlign val="superscript"/>
        <sz val="10"/>
        <rFont val="Arial"/>
        <family val="2"/>
      </rPr>
      <t>c,e,f</t>
    </r>
  </si>
  <si>
    <r>
      <rPr>
        <vertAlign val="superscript"/>
        <sz val="10"/>
        <rFont val="Arial"/>
        <family val="2"/>
      </rPr>
      <t>i</t>
    </r>
    <r>
      <rPr>
        <sz val="10"/>
        <rFont val="Arial"/>
        <family val="2"/>
      </rPr>
      <t xml:space="preserve"> Totals have been rounded to 3 significant figures.  Figures may not add exactly due to rounding. </t>
    </r>
  </si>
  <si>
    <r>
      <rPr>
        <vertAlign val="superscript"/>
        <sz val="10"/>
        <rFont val="Arial"/>
        <family val="2"/>
      </rPr>
      <t>h</t>
    </r>
    <r>
      <rPr>
        <sz val="10"/>
        <rFont val="Arial"/>
        <family val="2"/>
      </rPr>
      <t xml:space="preserve">  Sources are required to maintain records of monitoring of operations including startups, shutdowns and  malfunctions including periods where the continuous monitoring system is inoperative, emission test results, continuous monitoring system data including, performance test results and other data needed to determine compliance with mass and visible emission limits.</t>
    </r>
  </si>
  <si>
    <r>
      <rPr>
        <vertAlign val="superscript"/>
        <sz val="10"/>
        <rFont val="Arial"/>
        <family val="2"/>
      </rPr>
      <t>e</t>
    </r>
    <r>
      <rPr>
        <sz val="10"/>
        <rFont val="Arial"/>
        <family val="2"/>
      </rPr>
      <t xml:space="preserve">  Sources are required to use the following  Reference Methods (RM) in conducting performance tests, if applicable: 1) RM 5 for particulate matter concentrations and volumetric flow rate of the effluent gas (all subparts); 2) RM 9 for visible emissions observations of opacity.  Sources are expected to conduct the visible emissions observation of opacity during the initial performance test.</t>
    </r>
  </si>
  <si>
    <r>
      <rPr>
        <vertAlign val="superscript"/>
        <sz val="10"/>
        <rFont val="Arial"/>
        <family val="2"/>
      </rPr>
      <t>a</t>
    </r>
    <r>
      <rPr>
        <sz val="10"/>
        <rFont val="Arial"/>
        <family val="2"/>
      </rPr>
      <t xml:space="preserve">  It is estimated that six primary pyrometallic copper smelters (Subpart P), one primary pryrometallurgical zinc smelter (Subpart Q), and zero primary pryrometallurgical lead smelter (Subpart R) are currently subject to the NSPS standards, which totals 7 respondents.  However, the affected units at the primary lead smelter will be shutdown, and only 7 respondents will have burden associated with this rule.  We have further assumed that no additional sources will become subject to the standard in the next three years.</t>
    </r>
  </si>
  <si>
    <r>
      <rPr>
        <vertAlign val="superscript"/>
        <sz val="10"/>
        <rFont val="Arial"/>
        <family val="2"/>
      </rPr>
      <t>a</t>
    </r>
    <r>
      <rPr>
        <sz val="10"/>
        <rFont val="Arial"/>
        <family val="2"/>
      </rPr>
      <t xml:space="preserve"> It is estimated that there are 23 primary aluminum plants are currently operating nationwide with 91 potlines that produce aluminum, each plant having a paste production plant, and only 17 of these plants having anode bake furnaces.  However, only a total of 5 potlines at 4 plants are estimated to be subject to the NSPS standards.  However, the Agency has promulgated new standards for the primary aluminum sector, MACT subpart LL.  This rule allows sources to comply with the requirements for potroom groups and anode bake furnaces as an alternative to the NSPS requirements.  In addition, the MACT rule requirements for anode bake plants are more stringent and superseded the NSPS requirements for such affected facility.  Therefore, the burden for complying with the NSPS standard is associated with sources complying with the requirements for potroom groups only.  We have further assumed that no additional sources per year will become subject to the NSPS standard in the next three years.  </t>
    </r>
  </si>
  <si>
    <t>Annual Respondent Burden and Cost for NSPS for Primary Aluminum Reduction Plants (40 CFR Part 60, Subpart S) (Renewal)</t>
  </si>
  <si>
    <t xml:space="preserve">Annual Respondent Burden and Cost for Primary Copper Smelters (40 CFR Part 60, Subpart P), Primary Zinc Smelters (40 CFR Part 60, Subpart Q),  and Primary Lead Smelters (40 CFR Part 60, Subpart R) (Renewal)
</t>
  </si>
  <si>
    <t>(40 CFR part 60, Subpart M) (Renewal)</t>
  </si>
  <si>
    <r>
      <rPr>
        <vertAlign val="superscript"/>
        <sz val="10"/>
        <rFont val="Arial"/>
        <family val="2"/>
      </rPr>
      <t>d</t>
    </r>
    <r>
      <rPr>
        <sz val="10"/>
        <rFont val="Arial"/>
        <family val="2"/>
      </rPr>
      <t xml:space="preserve">  The rule requires sources to conduct a monthly performance test after the initial test and requires them to provide a 15 days advance notice of each test, except for the two sources specified in the rule that were allowed to conduct an annual performance test.  We have further assumed that only 10 percent of the performance tests will have to be repeated.</t>
    </r>
  </si>
  <si>
    <r>
      <rPr>
        <vertAlign val="superscript"/>
        <sz val="10"/>
        <rFont val="Arial"/>
        <family val="2"/>
      </rPr>
      <t>e</t>
    </r>
    <r>
      <rPr>
        <sz val="10"/>
        <rFont val="Arial"/>
        <family val="2"/>
      </rPr>
      <t xml:space="preserve">  Sources are required to use the following  Reference Methods (RM) in conducting performance tests, if applicable: 1) RM 5 for particulate matter concentrations and volumetric flow rate of the effluent gas; and 2) RM 9 for visible emissions observations of opacity. </t>
    </r>
  </si>
  <si>
    <r>
      <rPr>
        <vertAlign val="superscript"/>
        <sz val="10"/>
        <rFont val="Arial"/>
        <family val="2"/>
      </rPr>
      <t>g</t>
    </r>
    <r>
      <rPr>
        <sz val="10"/>
        <rFont val="Arial"/>
        <family val="2"/>
      </rPr>
      <t xml:space="preserve">   Only existing sources using a continuous monitoring system (i.e., a COM or a continuous parameter monitoring system) are required to submit semiannual reports.  Therefore, sources subject to NSPS subpart S are required to submit semiannual reports. </t>
    </r>
  </si>
  <si>
    <t>Annual Respondent Burden and Cost for NSPS for Ferroalloy Production Facilities (40 CFR Part 60, Subpart Z) (Renewal)</t>
  </si>
  <si>
    <r>
      <rPr>
        <vertAlign val="superscript"/>
        <sz val="10"/>
        <rFont val="Arial"/>
        <family val="2"/>
      </rPr>
      <t>a</t>
    </r>
    <r>
      <rPr>
        <sz val="10"/>
        <rFont val="Arial"/>
        <family val="2"/>
      </rPr>
      <t xml:space="preserve">  It is estimated that 2 out of 7 ferroalloy production facilities nationwide is subject to the NSPS Subpart Z standards.  We have further assumed that no additional sources per year will become subject to the NSPS standard in the next three years.    </t>
    </r>
  </si>
  <si>
    <r>
      <rPr>
        <vertAlign val="superscript"/>
        <sz val="10"/>
        <rFont val="Arial"/>
        <family val="2"/>
      </rPr>
      <t>e</t>
    </r>
    <r>
      <rPr>
        <sz val="10"/>
        <rFont val="Arial"/>
        <family val="2"/>
      </rPr>
      <t xml:space="preserve">  Sources are required to use the following  Reference Methods (RM) in conducting performance tests, if applicable: 1) RM 5 for particulate matter concentrations and volumetric flow rate of the effluent gas; 2) RM 9 for visible emissions observations of opacity. </t>
    </r>
  </si>
  <si>
    <r>
      <rPr>
        <vertAlign val="superscript"/>
        <sz val="10"/>
        <rFont val="Arial"/>
        <family val="2"/>
      </rPr>
      <t>h</t>
    </r>
    <r>
      <rPr>
        <sz val="10"/>
        <rFont val="Arial"/>
        <family val="2"/>
      </rPr>
      <t xml:space="preserve">  Only existing sources using a continuous monitoring system (i.e., a COM or a continuous parameter monitoring system) are required to submit semiannual reports.  Therefore, sources subject to NSPS Subpart Z are required to submit semiannual reports. </t>
    </r>
  </si>
  <si>
    <r>
      <rPr>
        <vertAlign val="superscript"/>
        <sz val="10"/>
        <rFont val="Arial"/>
        <family val="2"/>
      </rPr>
      <t>i</t>
    </r>
    <r>
      <rPr>
        <sz val="10"/>
        <rFont val="Arial"/>
        <family val="2"/>
      </rPr>
      <t xml:space="preserve">  Sources are required to maintain records of operations including startups, shutdowns and  malfunctions, periods where the continuous monitoring system is inoperative, emission test results, and continuous monitoring system data including, performance test results and other data needed to determine compliance with mass and visible emission limits.</t>
    </r>
  </si>
  <si>
    <r>
      <t xml:space="preserve">Notification of Product Change </t>
    </r>
    <r>
      <rPr>
        <vertAlign val="superscript"/>
        <sz val="10"/>
        <rFont val="Arial"/>
        <family val="2"/>
      </rPr>
      <t>g</t>
    </r>
  </si>
  <si>
    <r>
      <rPr>
        <vertAlign val="superscript"/>
        <sz val="10"/>
        <rFont val="Arial"/>
        <family val="2"/>
      </rPr>
      <t>g</t>
    </r>
    <r>
      <rPr>
        <sz val="10"/>
        <rFont val="Arial"/>
        <family val="2"/>
      </rPr>
      <t xml:space="preserve">  We have assumed that neither source will not have a product change over the 3 year period of the ICR.</t>
    </r>
  </si>
  <si>
    <r>
      <t>Semiannual reports of excess emissions and monitoring systems performance</t>
    </r>
    <r>
      <rPr>
        <vertAlign val="superscript"/>
        <sz val="10"/>
        <rFont val="Arial"/>
        <family val="2"/>
      </rPr>
      <t xml:space="preserve"> h </t>
    </r>
  </si>
  <si>
    <r>
      <t xml:space="preserve">E.  Time to Enter and Transmit Information: </t>
    </r>
    <r>
      <rPr>
        <vertAlign val="superscript"/>
        <sz val="10"/>
        <rFont val="Arial"/>
        <family val="2"/>
      </rPr>
      <t xml:space="preserve">i </t>
    </r>
    <r>
      <rPr>
        <sz val="10"/>
        <rFont val="Arial"/>
        <family val="2"/>
      </rPr>
      <t xml:space="preserve"> </t>
    </r>
  </si>
  <si>
    <r>
      <rPr>
        <vertAlign val="superscript"/>
        <sz val="10"/>
        <rFont val="Arial"/>
        <family val="2"/>
      </rPr>
      <t>j</t>
    </r>
    <r>
      <rPr>
        <sz val="10"/>
        <rFont val="Arial"/>
        <family val="2"/>
      </rPr>
      <t xml:space="preserve"> Totals have been rounded to 3 significant figures.  Figures may not add exactly due to rounding. </t>
    </r>
  </si>
  <si>
    <r>
      <rPr>
        <vertAlign val="superscript"/>
        <sz val="10"/>
        <rFont val="Arial"/>
        <family val="2"/>
      </rPr>
      <t xml:space="preserve">c </t>
    </r>
    <r>
      <rPr>
        <sz val="10"/>
        <rFont val="Arial"/>
        <family val="2"/>
      </rPr>
      <t>We have assumed that all existing sources are in compliance with the initial rule requirements.</t>
    </r>
  </si>
  <si>
    <t>Average Annual Agency Burden for NSPS for Secondary Brass and Bronze Production (40 CFR Part 60, Subpart M) (Renewal)</t>
  </si>
  <si>
    <r>
      <rPr>
        <vertAlign val="superscript"/>
        <sz val="10"/>
        <rFont val="Arial"/>
        <family val="2"/>
      </rPr>
      <t>f</t>
    </r>
    <r>
      <rPr>
        <sz val="10"/>
        <rFont val="Arial"/>
        <family val="2"/>
      </rPr>
      <t xml:space="preserve"> Totals have been rounded to 3 significant figures.  Figures may not add exactly due to rounding. </t>
    </r>
  </si>
  <si>
    <r>
      <rPr>
        <vertAlign val="superscript"/>
        <sz val="10"/>
        <rFont val="Arial"/>
        <family val="2"/>
      </rPr>
      <t>a</t>
    </r>
    <r>
      <rPr>
        <sz val="10"/>
        <rFont val="Arial"/>
        <family val="2"/>
      </rPr>
      <t xml:space="preserve"> We have assumed that there are approximately five secondary brass and bronze producers subject to the NSPS subpart M standard and that no new sources will become subject to the NSPS standard in the next three years.    </t>
    </r>
  </si>
  <si>
    <r>
      <rPr>
        <vertAlign val="superscript"/>
        <sz val="10"/>
        <rFont val="Arial"/>
        <family val="2"/>
      </rPr>
      <t>d</t>
    </r>
    <r>
      <rPr>
        <sz val="10"/>
        <rFont val="Arial"/>
        <family val="2"/>
      </rPr>
      <t xml:space="preserve"> Only existing sources using a continuous monitoring system (i.e., a COM or a continuous parameter monitoring system) are required to submit semiannual reports.  Therefore, sources subject to NSPS Subpart M are not required to submit semiannual reports. </t>
    </r>
  </si>
  <si>
    <r>
      <rPr>
        <vertAlign val="superscript"/>
        <sz val="10"/>
        <rFont val="Arial"/>
        <family val="2"/>
      </rPr>
      <t>e</t>
    </r>
    <r>
      <rPr>
        <sz val="10"/>
        <rFont val="Arial"/>
        <family val="2"/>
      </rPr>
      <t xml:space="preserve"> The time required to attend a performance test per plant is estimated to be approximately 24 hours (1 day).</t>
    </r>
  </si>
  <si>
    <r>
      <rPr>
        <vertAlign val="superscript"/>
        <sz val="10"/>
        <rFont val="Arial"/>
        <family val="2"/>
      </rPr>
      <t>f</t>
    </r>
    <r>
      <rPr>
        <sz val="10"/>
        <rFont val="Arial"/>
        <family val="2"/>
      </rPr>
      <t xml:space="preserve"> Totals have been rounded to 3 significant figures.  Figures may not add exactly due to rounding. </t>
    </r>
  </si>
  <si>
    <r>
      <rPr>
        <vertAlign val="superscript"/>
        <sz val="10"/>
        <rFont val="Arial"/>
        <family val="2"/>
      </rPr>
      <t>d</t>
    </r>
    <r>
      <rPr>
        <sz val="10"/>
        <rFont val="Arial"/>
        <family val="2"/>
      </rPr>
      <t xml:space="preserve"> Only existing sources using a continuous monitoring system (i.e., a COM or a continuous parameter monitoring system) are required to submit semiannual reports.  Therefore, sources subject to NSPS subparts P, Q and R are required to submit semiannual reports.</t>
    </r>
  </si>
  <si>
    <r>
      <rPr>
        <vertAlign val="superscript"/>
        <sz val="10"/>
        <rFont val="Arial"/>
        <family val="2"/>
      </rPr>
      <t>d</t>
    </r>
    <r>
      <rPr>
        <sz val="10"/>
        <rFont val="Arial"/>
        <family val="2"/>
      </rPr>
      <t xml:space="preserve"> Only existing sources using a continuous monitoring system (i.e., a COM or a continuous parameter monitoring system) are required to submit semiannual reports.  Therefore, sources subject to NSPS subpart S are required to submit semiannual reports.</t>
    </r>
  </si>
  <si>
    <t>Table 2c.</t>
  </si>
  <si>
    <r>
      <rPr>
        <vertAlign val="superscript"/>
        <sz val="10"/>
        <rFont val="Arial"/>
        <family val="2"/>
      </rPr>
      <t>a</t>
    </r>
    <r>
      <rPr>
        <sz val="10"/>
        <rFont val="Arial"/>
        <family val="2"/>
      </rPr>
      <t xml:space="preserve"> We have assumed that there are 2 ferroalloy production facilities subject to NSPS subpart Z and that no new sources will become subject to the NSPS standard in the next three years.  </t>
    </r>
  </si>
  <si>
    <r>
      <rPr>
        <vertAlign val="superscript"/>
        <sz val="10"/>
        <rFont val="Arial"/>
        <family val="2"/>
      </rPr>
      <t>d</t>
    </r>
    <r>
      <rPr>
        <sz val="10"/>
        <rFont val="Arial"/>
        <family val="2"/>
      </rPr>
      <t xml:space="preserve">  Only existing sources using a continuous monitoring system (i.e., a COM or a continuous parameter monitoring system) are required to submit semiannual reports.  Therefore, sources subject to NSPS subpart Z are required to submit semiannual reports.</t>
    </r>
  </si>
  <si>
    <r>
      <rPr>
        <vertAlign val="superscript"/>
        <sz val="10"/>
        <rFont val="Arial"/>
        <family val="2"/>
      </rPr>
      <t>a</t>
    </r>
    <r>
      <rPr>
        <sz val="10"/>
        <rFont val="Arial"/>
        <family val="2"/>
      </rPr>
      <t xml:space="preserve"> We have assumed that are approximately six primary copper smelters (subpart P), one primary zinc smelter (subpart Q), and one primary lead smelter 
(subpart R) subject to the NSPS standard for a total of eight respondents.  However, we assume that the affected units at the one primary lead smelter facility has be shutdown, so only 7 facilities in total will have burden associated with this rule. We have further assumed that there will be no new sources in the next three years.</t>
    </r>
  </si>
  <si>
    <t>Table 1 Index: Total Annual Respondent Burden and Cost</t>
  </si>
  <si>
    <t>Table 1a</t>
  </si>
  <si>
    <t>Table 1b</t>
  </si>
  <si>
    <t>Table 1c</t>
  </si>
  <si>
    <t>Table 1d</t>
  </si>
  <si>
    <t>NSPS Standard(s)</t>
  </si>
  <si>
    <t>Labor Hours</t>
  </si>
  <si>
    <t>Annual Cost</t>
  </si>
  <si>
    <t>Table</t>
  </si>
  <si>
    <t>NSPS for Secondary Brass and Bronze Production (40 CFR Part 60, Subpart M)</t>
  </si>
  <si>
    <t>NSPS for Primary Copper Smelters (40 CFR Part 60, Subpart P); Primary Zinc Smelters (40 CFR Part 60, Subpart Q); and Primary Lead Smelters (40 CFR Part 60, Subpart R)</t>
  </si>
  <si>
    <t>NSPS for Primary Aluminum Reduction Plants (40 CFR Part 60, Subpart S)</t>
  </si>
  <si>
    <t>NSPS for Ferroalloy Production Facilities (40 CFR Part 60, Subpart Z)</t>
  </si>
  <si>
    <t>Table 2 Index: Total Annual Burden and Cost for the Federal Government</t>
  </si>
  <si>
    <r>
      <t>Annual Cost</t>
    </r>
    <r>
      <rPr>
        <sz val="8"/>
        <rFont val="Times New Roman"/>
        <family val="1"/>
      </rPr>
      <t> </t>
    </r>
  </si>
  <si>
    <t>Table 2a</t>
  </si>
  <si>
    <t>NSPS for Secondary Brass and Bronze Production (40 CFR part 60, subpart M)</t>
  </si>
  <si>
    <t>Table 2b</t>
  </si>
  <si>
    <t>Table 2c</t>
  </si>
  <si>
    <t>NSPS for Primary Aluminum Reduction Plants (40 CFR part 60, subpart S)</t>
  </si>
  <si>
    <t>Table 2d</t>
  </si>
  <si>
    <t>Total Cost</t>
  </si>
  <si>
    <t>NSPS for Primary Copper Smelters (40 CFR part 60, subpart P); Primary Zinc Smelters (40 CFR part 60, subpart Q); and Primary Lead Smelters (40 CFR part 60, subpart R)</t>
  </si>
  <si>
    <t>NSPS for Ferroalloy Production Facilities (40 CFR part 60, subpart Z)</t>
  </si>
  <si>
    <t>Total O&amp;M Costs</t>
  </si>
  <si>
    <t>Grand Total (Labor + O&amp;M Costs)</t>
  </si>
  <si>
    <r>
      <rPr>
        <vertAlign val="superscript"/>
        <sz val="10"/>
        <rFont val="Arial"/>
        <family val="2"/>
      </rPr>
      <t>f</t>
    </r>
    <r>
      <rPr>
        <sz val="10"/>
        <rFont val="Arial"/>
        <family val="2"/>
      </rPr>
      <t xml:space="preserve">  Section 60.11 of the General Provisions allows sources to use a continuous opacity monitor (COM) in lieu of Method 9 to determine compliance with the opacity standard.  We have assumed that all sources are complying with the standard using RM 9, however, the sources are using continuous monitoring systems (CMS) to monitor other parameters.</t>
    </r>
  </si>
  <si>
    <r>
      <t>Annual performance test results</t>
    </r>
    <r>
      <rPr>
        <vertAlign val="superscript"/>
        <sz val="10"/>
        <rFont val="Arial"/>
        <family val="2"/>
      </rPr>
      <t>f</t>
    </r>
  </si>
  <si>
    <r>
      <t>Monthly performance test results</t>
    </r>
    <r>
      <rPr>
        <vertAlign val="superscript"/>
        <sz val="10"/>
        <rFont val="Arial"/>
        <family val="2"/>
      </rPr>
      <t>f</t>
    </r>
  </si>
  <si>
    <r>
      <rPr>
        <vertAlign val="superscript"/>
        <sz val="10"/>
        <rFont val="Arial"/>
        <family val="2"/>
      </rPr>
      <t>f</t>
    </r>
    <r>
      <rPr>
        <sz val="10"/>
        <rFont val="Arial"/>
        <family val="2"/>
      </rPr>
      <t xml:space="preserve">  Section 60.11of the General Provisions allows sources to use a continuous opacity monitor (COM) in lieu of Method 9 to determine compliance with the opacity standard. We have assumed that all sources are complying with the standard using COMs. In addition, we assume the sources are using continuous monitoring systems (CMS) to monitor other parameters.</t>
    </r>
  </si>
  <si>
    <t xml:space="preserve">(E)
Technical Hours per Year
@ $120.27
(E=C x D)        </t>
  </si>
  <si>
    <r>
      <rPr>
        <vertAlign val="superscript"/>
        <sz val="10"/>
        <rFont val="Arial"/>
        <family val="2"/>
      </rPr>
      <t>b</t>
    </r>
    <r>
      <rPr>
        <sz val="10"/>
        <rFont val="Arial"/>
        <family val="2"/>
      </rPr>
      <t xml:space="preserve">  The labor rates are from the United States Department of Labor, Bureau of Labor Statistics, June 2019, “Table 2. Civilian Workers, by occupational and industry group.”  The rates are from column 1, “Total compensation.”  The rate has been increased by 110% to account for the benefit packages available to those employed by private industry.</t>
    </r>
  </si>
  <si>
    <t xml:space="preserve">(F)
Management Hours per Year
@ $141.06
(F= E x 0.05)        </t>
  </si>
  <si>
    <t xml:space="preserve">(G)
Clerical Hours per Year
@ $58.67
(G= E x 0.1)        </t>
  </si>
  <si>
    <r>
      <rPr>
        <vertAlign val="superscript"/>
        <sz val="10"/>
        <rFont val="Arial"/>
        <family val="2"/>
      </rPr>
      <t>b</t>
    </r>
    <r>
      <rPr>
        <sz val="10"/>
        <rFont val="Arial"/>
        <family val="2"/>
      </rPr>
      <t xml:space="preserve"> This cost is based on the following hourly labor rates times a 1.6 benefits multiplication factor to account for government overhead expenses: $66.62 for Managerial (GS-13, Step 5, $41.64 x 1.6), $49.44 for Technical (GS-12, Step 1, $30.90 x 1.6) and $26.75 Clerical (GS-6, Step 3, $16.72 x 1.6).  These rates are from the Office of Personnel Management (OPM) "2019 General Schedule" which excludes locality rates of pay.</t>
    </r>
  </si>
  <si>
    <t xml:space="preserve">(F)
Management Hours per Year 
 @ $66.62
(F= E x 0.05)        </t>
  </si>
  <si>
    <t xml:space="preserve">(E)            Technical Hours per Year                @ $49.44  (E=C x D)        </t>
  </si>
  <si>
    <t xml:space="preserve">(G)
Clerical Hours per Year
@ $26.75
(G= E x 0.1)        </t>
  </si>
  <si>
    <r>
      <rPr>
        <vertAlign val="superscript"/>
        <sz val="10"/>
        <rFont val="Arial"/>
        <family val="2"/>
      </rPr>
      <t>e</t>
    </r>
    <r>
      <rPr>
        <sz val="10"/>
        <rFont val="Arial"/>
        <family val="2"/>
      </rPr>
      <t xml:space="preserve">  Sources are required to use the following Reference Methods (RM) in conducting performance tests, if applicable: 1) RM 5 for particulate matter concentrations and volumetric flow rate of the effluent gas (all subparts); 2) RM 9 for visible emissions observations of opacity. </t>
    </r>
  </si>
  <si>
    <r>
      <rPr>
        <vertAlign val="superscript"/>
        <sz val="10"/>
        <rFont val="Arial"/>
        <family val="2"/>
      </rPr>
      <t>h</t>
    </r>
    <r>
      <rPr>
        <sz val="10"/>
        <rFont val="Arial"/>
        <family val="2"/>
      </rPr>
      <t xml:space="preserve">  Sources are required to maintain records of startups, shutdowns and malfunctions including periods where the continuous monitoring system is inoperative, and of emission test results, continuous monitoring system data including, performance test results and other data needed to determine compliance with mass and visible emission limits.</t>
    </r>
  </si>
  <si>
    <r>
      <rPr>
        <vertAlign val="superscript"/>
        <sz val="10"/>
        <rFont val="Arial"/>
        <family val="2"/>
      </rPr>
      <t>f</t>
    </r>
    <r>
      <rPr>
        <sz val="10"/>
        <rFont val="Arial"/>
        <family val="2"/>
      </rPr>
      <t xml:space="preserve">  Section 60.11 of the General Provisions allows sources to use a continuous opacity monitor (COM) in lieu of Method 9 to determine compliance with the opacity standard.  We have assumed that all sources are complying with the standard using COMs. In addition, we assume the sources are using continuous monitoring systems (CMS) to monitor other parameters.</t>
    </r>
  </si>
  <si>
    <r>
      <rPr>
        <vertAlign val="superscript"/>
        <sz val="10"/>
        <rFont val="Arial"/>
        <family val="2"/>
      </rPr>
      <t xml:space="preserve">g </t>
    </r>
    <r>
      <rPr>
        <sz val="10"/>
        <rFont val="Arial"/>
        <family val="2"/>
      </rPr>
      <t xml:space="preserve">  Only existing sources using a continuous monitoring system (i.e., a COM or a continuous parameter monitoring system) are required to submit semiannual reports.  Therefore, sources subject to NSPS subparts P, Q, R and   are required to submit semiannual reports. </t>
    </r>
  </si>
  <si>
    <r>
      <t>Notification of actual startup</t>
    </r>
    <r>
      <rPr>
        <vertAlign val="superscript"/>
        <sz val="10"/>
        <rFont val="Arial"/>
        <family val="2"/>
      </rPr>
      <t>c</t>
    </r>
  </si>
  <si>
    <r>
      <t xml:space="preserve">Notification of  initial performance test </t>
    </r>
    <r>
      <rPr>
        <vertAlign val="superscript"/>
        <sz val="10"/>
        <rFont val="Arial"/>
        <family val="2"/>
      </rPr>
      <t>c</t>
    </r>
  </si>
  <si>
    <t>See 4B and 5E</t>
  </si>
  <si>
    <t>See 4A</t>
  </si>
  <si>
    <t>See 4B</t>
  </si>
  <si>
    <t>Capital/Startup vs. Operation and Maintenance (O&amp;M) Costs</t>
  </si>
  <si>
    <t>(A)</t>
  </si>
  <si>
    <t>Continuous Monitoring Device</t>
  </si>
  <si>
    <t>(B)</t>
  </si>
  <si>
    <t>Capital/Startup Cost for One Respondent</t>
  </si>
  <si>
    <t>(C)</t>
  </si>
  <si>
    <t>Number of New Respondents</t>
  </si>
  <si>
    <t>(D)</t>
  </si>
  <si>
    <t>Total Capital/Startup Cost, (B X C)</t>
  </si>
  <si>
    <t>(E)</t>
  </si>
  <si>
    <t>Annual O&amp;M Costs for One Respondent</t>
  </si>
  <si>
    <t>(F)</t>
  </si>
  <si>
    <t>Number of Respondents with O&amp;M</t>
  </si>
  <si>
    <t>(G)</t>
  </si>
  <si>
    <t>Total O&amp;M,</t>
  </si>
  <si>
    <t>(E X F)</t>
  </si>
  <si>
    <t>Subpart M</t>
  </si>
  <si>
    <t>None</t>
  </si>
  <si>
    <r>
      <t xml:space="preserve">Subparts P, Q, R </t>
    </r>
    <r>
      <rPr>
        <b/>
        <vertAlign val="superscript"/>
        <sz val="10"/>
        <rFont val="Times New Roman"/>
        <family val="1"/>
      </rPr>
      <t>a</t>
    </r>
  </si>
  <si>
    <t xml:space="preserve">Opacity monitor </t>
  </si>
  <si>
    <r>
      <t>CMS that measures SO</t>
    </r>
    <r>
      <rPr>
        <vertAlign val="subscript"/>
        <sz val="10"/>
        <rFont val="Times New Roman"/>
        <family val="1"/>
      </rPr>
      <t>2</t>
    </r>
    <r>
      <rPr>
        <sz val="10"/>
        <rFont val="Times New Roman"/>
        <family val="1"/>
      </rPr>
      <t xml:space="preserve"> emissions </t>
    </r>
  </si>
  <si>
    <t>Subpart S</t>
  </si>
  <si>
    <t xml:space="preserve">CMS that weighs Al and anode produced daily </t>
  </si>
  <si>
    <t>Unknown</t>
  </si>
  <si>
    <t>Subpart Z</t>
  </si>
  <si>
    <t xml:space="preserve">CMS that measures furnace power input and flow rate or fan motor power consumption and pressure drop across fan </t>
  </si>
  <si>
    <t>Gas flow - $13,500</t>
  </si>
  <si>
    <t>Pressure drop - $1,300</t>
  </si>
  <si>
    <t>TOTAL</t>
  </si>
  <si>
    <r>
      <rPr>
        <vertAlign val="superscript"/>
        <sz val="10"/>
        <rFont val="Arial"/>
        <family val="2"/>
      </rPr>
      <t>h</t>
    </r>
    <r>
      <rPr>
        <sz val="10"/>
        <rFont val="Arial"/>
        <family val="2"/>
      </rPr>
      <t xml:space="preserve">  Sources are required to maintain records of their operations including records of startups, shutdowns and  malfunctions, periods where the continuous monitoring system is inoperative, emission test results, performance test results and other operational data needed to determine compliance with mass and visible emission standards.  </t>
    </r>
  </si>
  <si>
    <t>Hrs/response</t>
  </si>
  <si>
    <t xml:space="preserve">A.  Familiarize with rule requirements  </t>
  </si>
  <si>
    <r>
      <rPr>
        <vertAlign val="superscript"/>
        <sz val="10"/>
        <rFont val="Arial"/>
        <family val="2"/>
      </rPr>
      <t>c</t>
    </r>
    <r>
      <rPr>
        <sz val="10"/>
        <rFont val="Arial"/>
        <family val="2"/>
      </rPr>
      <t xml:space="preserve">  Initial rule requirements would apply only to new sources. We have assumed that no new sources will become subject to the rule over the three year period of this ICR. </t>
    </r>
  </si>
  <si>
    <r>
      <t xml:space="preserve">Performance test results </t>
    </r>
    <r>
      <rPr>
        <vertAlign val="superscript"/>
        <sz val="10"/>
        <rFont val="Arial"/>
        <family val="2"/>
      </rPr>
      <t>c, f</t>
    </r>
  </si>
  <si>
    <r>
      <t xml:space="preserve">Notification of CMS </t>
    </r>
    <r>
      <rPr>
        <vertAlign val="superscript"/>
        <sz val="10"/>
        <rFont val="Arial"/>
        <family val="2"/>
      </rPr>
      <t>c,e,f</t>
    </r>
  </si>
  <si>
    <r>
      <t xml:space="preserve">Performance test results </t>
    </r>
    <r>
      <rPr>
        <vertAlign val="superscript"/>
        <sz val="10"/>
        <rFont val="Arial"/>
        <family val="2"/>
      </rPr>
      <t>c,f</t>
    </r>
  </si>
  <si>
    <r>
      <t xml:space="preserve">TOTAL (rounded) </t>
    </r>
    <r>
      <rPr>
        <b/>
        <vertAlign val="superscript"/>
        <sz val="10"/>
        <rFont val="Arial"/>
        <family val="2"/>
      </rPr>
      <t>f</t>
    </r>
  </si>
  <si>
    <t>Subtotal for Recordkeeping Requirements</t>
  </si>
  <si>
    <r>
      <t xml:space="preserve">TOTAL LABOR BURDEN AND COSTS </t>
    </r>
    <r>
      <rPr>
        <b/>
        <vertAlign val="superscript"/>
        <sz val="10"/>
        <rFont val="Arial"/>
        <family val="2"/>
      </rPr>
      <t>j</t>
    </r>
  </si>
  <si>
    <r>
      <t xml:space="preserve">TOTAL CAPITAL AND O&amp;M COSTS (rounded) </t>
    </r>
    <r>
      <rPr>
        <b/>
        <vertAlign val="superscript"/>
        <sz val="10"/>
        <rFont val="Arial"/>
        <family val="2"/>
      </rPr>
      <t>j</t>
    </r>
  </si>
  <si>
    <r>
      <t xml:space="preserve">GRAND TOTAL(rounded) </t>
    </r>
    <r>
      <rPr>
        <b/>
        <vertAlign val="superscript"/>
        <sz val="10"/>
        <rFont val="Arial"/>
        <family val="2"/>
      </rPr>
      <t>j</t>
    </r>
  </si>
  <si>
    <t>Subtotal for Reporting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</si>
</sst>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0.000000_);[Red]\(#,##0.000000\)"/>
    <numFmt numFmtId="167" formatCode="#,##0.0"/>
    <numFmt numFmtId="168" formatCode="#,##0.0_);[Red]\(#,##0.0\)"/>
    <numFmt numFmtId="169" formatCode="0.0"/>
    <numFmt numFmtId="170" formatCode="_(&quot;$&quot;* #,##0_);_(&quot;$&quot;* \(#,##0\);_(&quot;$&quot;* &quot;-&quot;??_);_(@_)"/>
  </numFmts>
  <fonts count="28" x14ac:knownFonts="1">
    <font>
      <sz val="10"/>
      <name val="Arial"/>
    </font>
    <font>
      <sz val="10"/>
      <name val="Arial"/>
      <family val="2"/>
    </font>
    <font>
      <sz val="8"/>
      <name val="Arial"/>
      <family val="2"/>
    </font>
    <font>
      <b/>
      <sz val="10"/>
      <name val="Arial"/>
      <family val="2"/>
    </font>
    <font>
      <b/>
      <sz val="10"/>
      <name val="Arial"/>
      <family val="2"/>
    </font>
    <font>
      <u/>
      <sz val="10"/>
      <name val="Arial"/>
      <family val="2"/>
    </font>
    <font>
      <sz val="10"/>
      <name val="Arial"/>
      <family val="2"/>
    </font>
    <font>
      <b/>
      <sz val="12"/>
      <name val="Arial"/>
      <family val="2"/>
    </font>
    <font>
      <vertAlign val="superscript"/>
      <sz val="10"/>
      <name val="Arial"/>
      <family val="2"/>
    </font>
    <font>
      <sz val="10"/>
      <name val="Times New Roman"/>
      <family val="1"/>
    </font>
    <font>
      <sz val="10"/>
      <color indexed="9"/>
      <name val="Arial"/>
      <family val="2"/>
    </font>
    <font>
      <vertAlign val="superscript"/>
      <sz val="10"/>
      <name val="Times New Roman"/>
      <family val="1"/>
    </font>
    <font>
      <sz val="10"/>
      <color indexed="9"/>
      <name val="Arial"/>
      <family val="2"/>
    </font>
    <font>
      <b/>
      <sz val="10"/>
      <name val="Arial"/>
      <family val="2"/>
    </font>
    <font>
      <sz val="10"/>
      <name val="Arial"/>
      <family val="2"/>
    </font>
    <font>
      <sz val="10"/>
      <name val="Arial"/>
      <family val="2"/>
    </font>
    <font>
      <b/>
      <u/>
      <sz val="12"/>
      <name val="Arial"/>
      <family val="2"/>
    </font>
    <font>
      <b/>
      <vertAlign val="superscript"/>
      <sz val="10"/>
      <name val="Arial"/>
      <family val="2"/>
    </font>
    <font>
      <sz val="9"/>
      <color indexed="81"/>
      <name val="Tahoma"/>
      <family val="2"/>
    </font>
    <font>
      <b/>
      <sz val="9"/>
      <color indexed="81"/>
      <name val="Tahoma"/>
      <family val="2"/>
    </font>
    <font>
      <sz val="10"/>
      <color theme="1"/>
      <name val="Arial"/>
      <family val="2"/>
    </font>
    <font>
      <b/>
      <sz val="10"/>
      <color theme="1"/>
      <name val="Arial"/>
      <family val="2"/>
    </font>
    <font>
      <b/>
      <sz val="12"/>
      <name val="Times New Roman"/>
      <family val="1"/>
    </font>
    <font>
      <b/>
      <sz val="10"/>
      <name val="Times New Roman"/>
      <family val="1"/>
    </font>
    <font>
      <sz val="8"/>
      <name val="Times New Roman"/>
      <family val="1"/>
    </font>
    <font>
      <sz val="12"/>
      <name val="Times New Roman"/>
      <family val="1"/>
    </font>
    <font>
      <b/>
      <vertAlign val="superscript"/>
      <sz val="10"/>
      <name val="Times New Roman"/>
      <family val="1"/>
    </font>
    <font>
      <vertAlign val="subscript"/>
      <sz val="10"/>
      <name val="Times New Roman"/>
      <family val="1"/>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diagonal/>
    </border>
    <border>
      <left style="thin">
        <color indexed="64"/>
      </left>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
      <left style="thin">
        <color indexed="8"/>
      </left>
      <right/>
      <top style="thin">
        <color indexed="64"/>
      </top>
      <bottom/>
      <diagonal/>
    </border>
    <border>
      <left style="thin">
        <color indexed="8"/>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right style="thin">
        <color indexed="64"/>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FFFFFF"/>
      </bottom>
      <diagonal/>
    </border>
    <border>
      <left/>
      <right/>
      <top/>
      <bottom style="medium">
        <color rgb="FFFFFFFF"/>
      </bottom>
      <diagonal/>
    </border>
    <border>
      <left/>
      <right style="medium">
        <color rgb="FF000000"/>
      </right>
      <top/>
      <bottom style="medium">
        <color rgb="FFFFFFFF"/>
      </bottom>
      <diagonal/>
    </border>
    <border>
      <left style="medium">
        <color rgb="FF000000"/>
      </left>
      <right style="medium">
        <color rgb="FFFFFFFF"/>
      </right>
      <top/>
      <bottom/>
      <diagonal/>
    </border>
    <border>
      <left/>
      <right style="medium">
        <color rgb="FFFFFFFF"/>
      </right>
      <top/>
      <bottom/>
      <diagonal/>
    </border>
    <border>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30">
    <xf numFmtId="0" fontId="0" fillId="0" borderId="0" xfId="0"/>
    <xf numFmtId="164" fontId="4" fillId="0" borderId="1" xfId="0" applyNumberFormat="1" applyFont="1" applyBorder="1" applyAlignment="1">
      <alignment horizontal="right"/>
    </xf>
    <xf numFmtId="0" fontId="5" fillId="0" borderId="0" xfId="0" applyFont="1" applyAlignment="1">
      <alignment wrapText="1"/>
    </xf>
    <xf numFmtId="0" fontId="6" fillId="0" borderId="0" xfId="0" applyFont="1" applyAlignment="1">
      <alignment wrapText="1"/>
    </xf>
    <xf numFmtId="0" fontId="6" fillId="0" borderId="0" xfId="0" applyFont="1"/>
    <xf numFmtId="0" fontId="6" fillId="0" borderId="2" xfId="0" applyFont="1" applyBorder="1"/>
    <xf numFmtId="0" fontId="6" fillId="0" borderId="4" xfId="0" applyFont="1" applyBorder="1"/>
    <xf numFmtId="0" fontId="6" fillId="0" borderId="1" xfId="0" applyFont="1" applyBorder="1" applyAlignment="1">
      <alignment horizontal="center"/>
    </xf>
    <xf numFmtId="0" fontId="6" fillId="0" borderId="1" xfId="0" applyFont="1" applyBorder="1" applyAlignment="1">
      <alignment horizontal="right"/>
    </xf>
    <xf numFmtId="165" fontId="6" fillId="0" borderId="1" xfId="0" applyNumberFormat="1" applyFont="1" applyBorder="1" applyAlignment="1">
      <alignment horizontal="right"/>
    </xf>
    <xf numFmtId="0" fontId="6" fillId="0" borderId="4" xfId="0" applyFont="1" applyBorder="1" applyAlignment="1"/>
    <xf numFmtId="0" fontId="6" fillId="0" borderId="3" xfId="0" applyFont="1" applyFill="1" applyBorder="1" applyAlignment="1"/>
    <xf numFmtId="3" fontId="6" fillId="0" borderId="1" xfId="0" applyNumberFormat="1" applyFont="1" applyFill="1" applyBorder="1" applyAlignment="1">
      <alignment horizontal="center"/>
    </xf>
    <xf numFmtId="0" fontId="5" fillId="0" borderId="1" xfId="0" applyFont="1" applyFill="1" applyBorder="1" applyAlignment="1">
      <alignment horizontal="center"/>
    </xf>
    <xf numFmtId="38" fontId="4" fillId="0" borderId="1" xfId="0" applyNumberFormat="1" applyFont="1" applyFill="1" applyBorder="1" applyAlignment="1">
      <alignment horizontal="center"/>
    </xf>
    <xf numFmtId="3" fontId="4" fillId="0" borderId="1" xfId="0" applyNumberFormat="1" applyFont="1" applyFill="1" applyBorder="1" applyAlignment="1">
      <alignment horizontal="left"/>
    </xf>
    <xf numFmtId="0" fontId="6" fillId="0" borderId="0" xfId="0" applyFont="1" applyAlignment="1"/>
    <xf numFmtId="0" fontId="5" fillId="0" borderId="0" xfId="0" applyFont="1"/>
    <xf numFmtId="0" fontId="7" fillId="0" borderId="0" xfId="0" applyFont="1" applyAlignment="1"/>
    <xf numFmtId="2" fontId="6" fillId="0" borderId="1" xfId="0" applyNumberFormat="1" applyFont="1" applyBorder="1" applyAlignment="1">
      <alignment horizontal="center"/>
    </xf>
    <xf numFmtId="1" fontId="6" fillId="0" borderId="1" xfId="0" applyNumberFormat="1" applyFont="1" applyBorder="1" applyAlignment="1">
      <alignment horizontal="center"/>
    </xf>
    <xf numFmtId="1" fontId="4" fillId="0" borderId="1" xfId="0" applyNumberFormat="1" applyFont="1" applyBorder="1" applyAlignment="1">
      <alignment horizontal="center"/>
    </xf>
    <xf numFmtId="0" fontId="4" fillId="0" borderId="1" xfId="0" applyFont="1" applyBorder="1" applyAlignment="1">
      <alignment horizontal="left"/>
    </xf>
    <xf numFmtId="0" fontId="7" fillId="0" borderId="0" xfId="0" applyFont="1"/>
    <xf numFmtId="0" fontId="9" fillId="0" borderId="0" xfId="0" applyFont="1"/>
    <xf numFmtId="0" fontId="7" fillId="0" borderId="0" xfId="0" applyFont="1" applyFill="1" applyAlignment="1">
      <alignment horizontal="left"/>
    </xf>
    <xf numFmtId="0" fontId="5" fillId="0" borderId="0" xfId="0" applyFont="1" applyFill="1" applyAlignment="1">
      <alignment horizontal="left" wrapText="1"/>
    </xf>
    <xf numFmtId="0" fontId="7" fillId="0" borderId="0" xfId="0" applyFont="1" applyFill="1" applyAlignment="1"/>
    <xf numFmtId="0" fontId="5" fillId="0" borderId="0" xfId="0" applyFont="1" applyFill="1" applyAlignment="1">
      <alignment wrapText="1"/>
    </xf>
    <xf numFmtId="0" fontId="6" fillId="0" borderId="0" xfId="0" applyFont="1" applyFill="1" applyBorder="1" applyAlignment="1">
      <alignment horizontal="center"/>
    </xf>
    <xf numFmtId="0" fontId="11" fillId="0" borderId="0" xfId="0" applyFont="1"/>
    <xf numFmtId="165" fontId="3" fillId="0" borderId="1" xfId="0" applyNumberFormat="1" applyFont="1" applyBorder="1" applyAlignment="1">
      <alignment horizontal="right"/>
    </xf>
    <xf numFmtId="0" fontId="1" fillId="0" borderId="1" xfId="0" applyFont="1" applyBorder="1" applyAlignment="1" applyProtection="1">
      <alignment vertical="center"/>
    </xf>
    <xf numFmtId="0" fontId="6" fillId="0" borderId="1" xfId="0" applyFont="1" applyBorder="1"/>
    <xf numFmtId="0" fontId="6" fillId="0" borderId="1" xfId="0" applyFont="1" applyFill="1" applyBorder="1" applyAlignment="1">
      <alignment horizontal="center"/>
    </xf>
    <xf numFmtId="165" fontId="3" fillId="0" borderId="1" xfId="0" applyNumberFormat="1" applyFont="1" applyFill="1" applyBorder="1" applyAlignment="1">
      <alignment horizontal="right"/>
    </xf>
    <xf numFmtId="165" fontId="6" fillId="0" borderId="1" xfId="0" applyNumberFormat="1" applyFont="1" applyFill="1" applyBorder="1" applyAlignment="1">
      <alignment horizontal="right"/>
    </xf>
    <xf numFmtId="0" fontId="1" fillId="0" borderId="2" xfId="0" applyFont="1" applyBorder="1" applyAlignment="1" applyProtection="1">
      <alignment vertical="center"/>
    </xf>
    <xf numFmtId="0" fontId="6" fillId="0" borderId="1" xfId="0" applyFont="1" applyFill="1" applyBorder="1"/>
    <xf numFmtId="0" fontId="6" fillId="0" borderId="1" xfId="0" applyFont="1" applyFill="1" applyBorder="1" applyAlignment="1">
      <alignment horizontal="left"/>
    </xf>
    <xf numFmtId="0" fontId="6" fillId="0" borderId="0" xfId="0" applyFont="1" applyFill="1" applyAlignment="1">
      <alignment wrapText="1"/>
    </xf>
    <xf numFmtId="0" fontId="6" fillId="0" borderId="0" xfId="0" applyFont="1" applyFill="1"/>
    <xf numFmtId="0" fontId="12" fillId="0" borderId="0" xfId="0" applyFont="1" applyAlignment="1" applyProtection="1">
      <alignment horizontal="left"/>
    </xf>
    <xf numFmtId="0" fontId="12" fillId="0" borderId="0" xfId="0" applyFont="1" applyAlignment="1">
      <alignment wrapText="1"/>
    </xf>
    <xf numFmtId="169" fontId="6" fillId="0" borderId="1" xfId="0" applyNumberFormat="1" applyFont="1" applyBorder="1" applyAlignment="1">
      <alignment horizontal="center"/>
    </xf>
    <xf numFmtId="3" fontId="13" fillId="0" borderId="1" xfId="0" applyNumberFormat="1" applyFont="1" applyFill="1" applyBorder="1" applyAlignment="1">
      <alignment horizontal="center"/>
    </xf>
    <xf numFmtId="168" fontId="6" fillId="0" borderId="1" xfId="0" applyNumberFormat="1" applyFont="1" applyBorder="1" applyAlignment="1">
      <alignment horizontal="center"/>
    </xf>
    <xf numFmtId="0" fontId="14" fillId="0" borderId="0" xfId="0" applyFont="1"/>
    <xf numFmtId="0" fontId="14" fillId="0" borderId="0" xfId="0" applyFont="1" applyAlignment="1">
      <alignment wrapText="1"/>
    </xf>
    <xf numFmtId="0" fontId="12" fillId="0" borderId="0" xfId="0" applyFont="1"/>
    <xf numFmtId="165" fontId="12" fillId="0" borderId="0" xfId="0" applyNumberFormat="1" applyFont="1"/>
    <xf numFmtId="0" fontId="6" fillId="0" borderId="4" xfId="0" applyFont="1" applyFill="1" applyBorder="1" applyAlignment="1"/>
    <xf numFmtId="0" fontId="1" fillId="0" borderId="4" xfId="0" applyFont="1" applyBorder="1" applyAlignment="1" applyProtection="1">
      <alignment vertical="center"/>
    </xf>
    <xf numFmtId="0" fontId="1" fillId="0" borderId="2" xfId="0" applyFont="1" applyBorder="1" applyAlignment="1" applyProtection="1">
      <alignment horizontal="left" vertical="center"/>
    </xf>
    <xf numFmtId="0" fontId="1" fillId="0" borderId="2" xfId="0" applyFont="1" applyBorder="1" applyProtection="1"/>
    <xf numFmtId="0" fontId="6" fillId="0" borderId="6" xfId="0" applyFont="1" applyBorder="1"/>
    <xf numFmtId="0" fontId="6" fillId="0" borderId="0" xfId="0" applyFont="1" applyBorder="1"/>
    <xf numFmtId="0" fontId="3" fillId="0" borderId="0" xfId="0" applyFont="1" applyBorder="1" applyAlignment="1" applyProtection="1">
      <alignment horizontal="left" vertical="center"/>
    </xf>
    <xf numFmtId="2" fontId="3" fillId="0" borderId="0" xfId="0" applyNumberFormat="1" applyFont="1" applyBorder="1"/>
    <xf numFmtId="0" fontId="4" fillId="0" borderId="0" xfId="0" applyFont="1" applyBorder="1" applyAlignment="1">
      <alignment horizontal="left"/>
    </xf>
    <xf numFmtId="165" fontId="4" fillId="0" borderId="0" xfId="0" applyNumberFormat="1" applyFont="1" applyBorder="1" applyAlignment="1">
      <alignment horizontal="right"/>
    </xf>
    <xf numFmtId="164" fontId="3" fillId="0" borderId="1" xfId="0" applyNumberFormat="1" applyFont="1" applyFill="1" applyBorder="1" applyAlignment="1">
      <alignment horizontal="right"/>
    </xf>
    <xf numFmtId="0" fontId="3" fillId="0" borderId="7" xfId="0" applyFont="1" applyBorder="1" applyAlignment="1" applyProtection="1">
      <alignment horizontal="left" vertical="center"/>
    </xf>
    <xf numFmtId="0" fontId="6" fillId="0" borderId="4" xfId="0" applyFont="1" applyFill="1" applyBorder="1" applyAlignment="1">
      <alignment horizontal="center"/>
    </xf>
    <xf numFmtId="0" fontId="6" fillId="0" borderId="8" xfId="0" applyFont="1" applyBorder="1"/>
    <xf numFmtId="0" fontId="6" fillId="0" borderId="9" xfId="0" applyFont="1" applyBorder="1"/>
    <xf numFmtId="0" fontId="1" fillId="0" borderId="7" xfId="0" applyFont="1" applyBorder="1" applyAlignment="1" applyProtection="1">
      <alignment vertical="center"/>
    </xf>
    <xf numFmtId="0" fontId="1" fillId="0" borderId="7" xfId="0" applyFont="1" applyBorder="1" applyAlignment="1" applyProtection="1">
      <alignment horizontal="left" vertical="center"/>
    </xf>
    <xf numFmtId="0" fontId="1" fillId="0" borderId="7" xfId="0" applyFont="1" applyBorder="1" applyProtection="1"/>
    <xf numFmtId="38" fontId="6" fillId="0" borderId="1" xfId="0" applyNumberFormat="1" applyFont="1" applyBorder="1" applyAlignment="1">
      <alignment horizontal="center"/>
    </xf>
    <xf numFmtId="0" fontId="10" fillId="0" borderId="0" xfId="0" applyFont="1" applyFill="1" applyAlignment="1" applyProtection="1">
      <alignment horizontal="left"/>
    </xf>
    <xf numFmtId="0" fontId="10" fillId="0" borderId="0" xfId="0" applyFont="1" applyFill="1" applyAlignment="1">
      <alignment wrapText="1"/>
    </xf>
    <xf numFmtId="165" fontId="10" fillId="0" borderId="0" xfId="0" applyNumberFormat="1" applyFont="1" applyFill="1" applyAlignment="1">
      <alignment wrapText="1"/>
    </xf>
    <xf numFmtId="0" fontId="6" fillId="0" borderId="10" xfId="0" applyFont="1" applyFill="1" applyBorder="1" applyAlignment="1" applyProtection="1">
      <alignment horizontal="center" vertical="top" wrapText="1"/>
    </xf>
    <xf numFmtId="0" fontId="6" fillId="0" borderId="10" xfId="0" quotePrefix="1" applyFont="1" applyFill="1" applyBorder="1" applyAlignment="1" applyProtection="1">
      <alignment horizontal="center" vertical="top" wrapText="1"/>
    </xf>
    <xf numFmtId="0" fontId="6" fillId="0" borderId="11" xfId="0" applyFont="1" applyFill="1" applyBorder="1" applyAlignment="1" applyProtection="1">
      <alignment horizontal="center" vertical="top" wrapText="1"/>
    </xf>
    <xf numFmtId="0" fontId="6" fillId="0" borderId="2" xfId="0" applyFont="1" applyFill="1" applyBorder="1"/>
    <xf numFmtId="0" fontId="6" fillId="0" borderId="3" xfId="0" applyFont="1" applyFill="1" applyBorder="1"/>
    <xf numFmtId="0" fontId="6" fillId="0" borderId="4" xfId="0" applyFont="1" applyFill="1" applyBorder="1"/>
    <xf numFmtId="0" fontId="6" fillId="0" borderId="1" xfId="0" applyFont="1" applyFill="1" applyBorder="1" applyAlignment="1">
      <alignment horizontal="right"/>
    </xf>
    <xf numFmtId="0" fontId="6" fillId="0" borderId="2" xfId="0" applyFont="1" applyFill="1" applyBorder="1" applyAlignment="1">
      <alignment horizontal="left"/>
    </xf>
    <xf numFmtId="1" fontId="6" fillId="0" borderId="1" xfId="0" applyNumberFormat="1" applyFont="1" applyFill="1" applyBorder="1" applyAlignment="1">
      <alignment horizontal="center"/>
    </xf>
    <xf numFmtId="1" fontId="5" fillId="0" borderId="4" xfId="0" applyNumberFormat="1" applyFont="1" applyFill="1" applyBorder="1" applyAlignment="1">
      <alignment horizontal="center"/>
    </xf>
    <xf numFmtId="1" fontId="6" fillId="0" borderId="4" xfId="0" applyNumberFormat="1" applyFont="1" applyFill="1" applyBorder="1" applyAlignment="1">
      <alignment horizontal="center"/>
    </xf>
    <xf numFmtId="169" fontId="6" fillId="0" borderId="1" xfId="0" applyNumberFormat="1" applyFont="1" applyFill="1" applyBorder="1" applyAlignment="1">
      <alignment horizontal="center"/>
    </xf>
    <xf numFmtId="169" fontId="6" fillId="0" borderId="4"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2" xfId="0" applyFont="1" applyFill="1" applyBorder="1" applyAlignment="1"/>
    <xf numFmtId="0" fontId="6" fillId="0" borderId="3" xfId="0" applyFont="1" applyFill="1" applyBorder="1" applyAlignment="1">
      <alignment horizontal="left" indent="2"/>
    </xf>
    <xf numFmtId="0" fontId="4" fillId="0" borderId="2" xfId="0" applyFont="1" applyFill="1" applyBorder="1"/>
    <xf numFmtId="164" fontId="4" fillId="0" borderId="1" xfId="0" applyNumberFormat="1" applyFont="1" applyFill="1" applyBorder="1" applyAlignment="1">
      <alignment horizontal="right"/>
    </xf>
    <xf numFmtId="0" fontId="6" fillId="0" borderId="3" xfId="0" applyFont="1" applyFill="1" applyBorder="1" applyAlignment="1">
      <alignment horizontal="left" indent="1"/>
    </xf>
    <xf numFmtId="0" fontId="6" fillId="0" borderId="4" xfId="0" applyFont="1" applyFill="1" applyBorder="1" applyAlignment="1">
      <alignment horizontal="left" indent="1"/>
    </xf>
    <xf numFmtId="0" fontId="6" fillId="0" borderId="2" xfId="0" applyFont="1" applyFill="1" applyBorder="1" applyAlignment="1">
      <alignment horizontal="left" indent="2"/>
    </xf>
    <xf numFmtId="0" fontId="6" fillId="0" borderId="4" xfId="0" applyFont="1" applyFill="1" applyBorder="1" applyAlignment="1">
      <alignment horizontal="left" indent="2"/>
    </xf>
    <xf numFmtId="40" fontId="6" fillId="0" borderId="1" xfId="0" applyNumberFormat="1" applyFont="1" applyFill="1" applyBorder="1" applyAlignment="1">
      <alignment horizontal="center"/>
    </xf>
    <xf numFmtId="0" fontId="5" fillId="0" borderId="0" xfId="0" applyFont="1" applyFill="1"/>
    <xf numFmtId="0" fontId="15" fillId="0" borderId="0" xfId="0" applyFont="1" applyFill="1" applyAlignment="1">
      <alignment wrapText="1"/>
    </xf>
    <xf numFmtId="0" fontId="15" fillId="0" borderId="10" xfId="0" applyFont="1" applyFill="1" applyBorder="1" applyAlignment="1" applyProtection="1">
      <alignment horizontal="center" vertical="top" wrapText="1"/>
    </xf>
    <xf numFmtId="0" fontId="15" fillId="0" borderId="10" xfId="0" quotePrefix="1" applyFont="1" applyFill="1" applyBorder="1" applyAlignment="1" applyProtection="1">
      <alignment horizontal="center" vertical="top" wrapText="1"/>
    </xf>
    <xf numFmtId="0" fontId="15" fillId="0" borderId="11" xfId="0" applyFont="1" applyFill="1" applyBorder="1" applyAlignment="1" applyProtection="1">
      <alignment horizontal="center" vertical="top" wrapText="1"/>
    </xf>
    <xf numFmtId="0" fontId="15" fillId="0" borderId="0" xfId="0" applyFont="1" applyFill="1"/>
    <xf numFmtId="0" fontId="15" fillId="0" borderId="2" xfId="0" applyFont="1" applyFill="1" applyBorder="1"/>
    <xf numFmtId="0" fontId="15" fillId="0" borderId="3" xfId="0" applyFont="1" applyFill="1" applyBorder="1"/>
    <xf numFmtId="0" fontId="15" fillId="0" borderId="4" xfId="0" applyFont="1" applyFill="1" applyBorder="1"/>
    <xf numFmtId="0" fontId="15" fillId="0" borderId="4" xfId="0" applyFont="1" applyFill="1" applyBorder="1" applyAlignment="1">
      <alignment horizontal="center"/>
    </xf>
    <xf numFmtId="0" fontId="15" fillId="0" borderId="1" xfId="0" applyFont="1" applyFill="1" applyBorder="1" applyAlignment="1">
      <alignment horizontal="center"/>
    </xf>
    <xf numFmtId="0" fontId="15" fillId="0" borderId="1" xfId="0" applyFont="1" applyFill="1" applyBorder="1" applyAlignment="1">
      <alignment horizontal="right"/>
    </xf>
    <xf numFmtId="0" fontId="15" fillId="0" borderId="2" xfId="0" applyFont="1" applyFill="1" applyBorder="1" applyAlignment="1">
      <alignment horizontal="left"/>
    </xf>
    <xf numFmtId="0" fontId="15" fillId="0" borderId="3" xfId="0" applyFont="1" applyFill="1" applyBorder="1" applyAlignment="1">
      <alignment horizontal="left"/>
    </xf>
    <xf numFmtId="0" fontId="15" fillId="0" borderId="4" xfId="0" applyFont="1" applyFill="1" applyBorder="1" applyAlignment="1">
      <alignment horizontal="left"/>
    </xf>
    <xf numFmtId="0" fontId="15" fillId="0" borderId="12" xfId="0" applyFont="1" applyFill="1" applyBorder="1" applyAlignment="1" applyProtection="1">
      <alignment horizontal="center"/>
    </xf>
    <xf numFmtId="1" fontId="15" fillId="0" borderId="1" xfId="0" applyNumberFormat="1" applyFont="1" applyFill="1" applyBorder="1" applyAlignment="1">
      <alignment horizontal="center"/>
    </xf>
    <xf numFmtId="165" fontId="15" fillId="0" borderId="1" xfId="0" applyNumberFormat="1" applyFont="1" applyFill="1" applyBorder="1" applyAlignment="1">
      <alignment horizontal="right"/>
    </xf>
    <xf numFmtId="0" fontId="3" fillId="0" borderId="2" xfId="0" applyFont="1" applyFill="1" applyBorder="1"/>
    <xf numFmtId="0" fontId="3" fillId="0" borderId="3" xfId="0" applyFont="1" applyFill="1" applyBorder="1" applyAlignment="1" applyProtection="1">
      <alignment horizontal="left" vertical="center"/>
    </xf>
    <xf numFmtId="3" fontId="3" fillId="0" borderId="1" xfId="0" applyNumberFormat="1" applyFont="1" applyFill="1" applyBorder="1" applyAlignment="1">
      <alignment horizontal="left"/>
    </xf>
    <xf numFmtId="0" fontId="0" fillId="0" borderId="3" xfId="0" applyFill="1" applyBorder="1" applyAlignment="1">
      <alignment horizontal="left" wrapText="1"/>
    </xf>
    <xf numFmtId="0" fontId="0" fillId="0" borderId="4" xfId="0" applyFill="1" applyBorder="1" applyAlignment="1">
      <alignment horizontal="left" wrapText="1"/>
    </xf>
    <xf numFmtId="0" fontId="5" fillId="0" borderId="4" xfId="0" applyFont="1" applyFill="1" applyBorder="1" applyAlignment="1">
      <alignment horizontal="center"/>
    </xf>
    <xf numFmtId="166" fontId="6" fillId="0" borderId="0" xfId="0" applyNumberFormat="1" applyFont="1" applyFill="1"/>
    <xf numFmtId="0" fontId="14" fillId="0" borderId="0" xfId="0" applyFont="1" applyFill="1"/>
    <xf numFmtId="0" fontId="11" fillId="0" borderId="0" xfId="0" applyFont="1" applyFill="1"/>
    <xf numFmtId="0" fontId="1" fillId="0" borderId="10" xfId="0" applyFont="1" applyFill="1" applyBorder="1" applyAlignment="1" applyProtection="1">
      <alignment horizontal="center" vertical="top" wrapText="1"/>
    </xf>
    <xf numFmtId="0" fontId="1" fillId="0" borderId="10" xfId="0" quotePrefix="1" applyFont="1" applyFill="1" applyBorder="1" applyAlignment="1" applyProtection="1">
      <alignment horizontal="center" vertical="top" wrapText="1"/>
    </xf>
    <xf numFmtId="0" fontId="1" fillId="0" borderId="11" xfId="0" applyFont="1" applyFill="1" applyBorder="1" applyAlignment="1" applyProtection="1">
      <alignment horizontal="center" vertical="top" wrapText="1"/>
    </xf>
    <xf numFmtId="0" fontId="1" fillId="0" borderId="0" xfId="0" applyFont="1" applyFill="1"/>
    <xf numFmtId="0" fontId="1" fillId="0" borderId="2" xfId="0" applyFont="1" applyFill="1" applyBorder="1"/>
    <xf numFmtId="0" fontId="1" fillId="0" borderId="3" xfId="0" applyFont="1" applyFill="1" applyBorder="1"/>
    <xf numFmtId="0" fontId="1" fillId="0" borderId="4" xfId="0" applyFont="1" applyFill="1" applyBorder="1"/>
    <xf numFmtId="0" fontId="1" fillId="0" borderId="4" xfId="0" applyFont="1" applyFill="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right"/>
    </xf>
    <xf numFmtId="0" fontId="1" fillId="0" borderId="3" xfId="0" applyFont="1" applyFill="1" applyBorder="1" applyAlignment="1">
      <alignment horizontal="left" wrapText="1"/>
    </xf>
    <xf numFmtId="0" fontId="1" fillId="0" borderId="4" xfId="0" applyFont="1" applyFill="1" applyBorder="1" applyAlignment="1">
      <alignment horizontal="left" wrapText="1"/>
    </xf>
    <xf numFmtId="0" fontId="1" fillId="0" borderId="2" xfId="0" applyFont="1" applyFill="1" applyBorder="1" applyAlignment="1">
      <alignment horizontal="left"/>
    </xf>
    <xf numFmtId="0" fontId="1" fillId="0" borderId="1" xfId="0" quotePrefix="1" applyFont="1" applyFill="1" applyBorder="1" applyAlignment="1" applyProtection="1">
      <alignment horizontal="center"/>
    </xf>
    <xf numFmtId="0" fontId="1" fillId="0" borderId="1" xfId="0" applyFont="1" applyFill="1" applyBorder="1" applyAlignment="1" applyProtection="1">
      <alignment horizontal="center"/>
    </xf>
    <xf numFmtId="165" fontId="1" fillId="0" borderId="1" xfId="0" applyNumberFormat="1" applyFont="1" applyFill="1" applyBorder="1" applyAlignment="1">
      <alignment horizontal="right"/>
    </xf>
    <xf numFmtId="0" fontId="1" fillId="0" borderId="4" xfId="0" applyFont="1" applyFill="1" applyBorder="1" applyAlignment="1"/>
    <xf numFmtId="0" fontId="1" fillId="0" borderId="3" xfId="0" applyFont="1" applyFill="1" applyBorder="1" applyAlignment="1"/>
    <xf numFmtId="2" fontId="6" fillId="0" borderId="4" xfId="0" applyNumberFormat="1" applyFont="1" applyFill="1" applyBorder="1" applyAlignment="1">
      <alignment horizontal="center"/>
    </xf>
    <xf numFmtId="38" fontId="3" fillId="0" borderId="1" xfId="0" applyNumberFormat="1" applyFont="1" applyFill="1" applyBorder="1" applyAlignment="1">
      <alignment horizontal="center"/>
    </xf>
    <xf numFmtId="4" fontId="6" fillId="0" borderId="0" xfId="0" applyNumberFormat="1" applyFont="1" applyFill="1"/>
    <xf numFmtId="2" fontId="15" fillId="0" borderId="1" xfId="0" applyNumberFormat="1" applyFont="1" applyFill="1" applyBorder="1" applyAlignment="1">
      <alignment horizontal="center"/>
    </xf>
    <xf numFmtId="4" fontId="15" fillId="0" borderId="0" xfId="0" applyNumberFormat="1" applyFont="1" applyFill="1"/>
    <xf numFmtId="0" fontId="7" fillId="0" borderId="0" xfId="0" applyFont="1" applyFill="1" applyAlignment="1">
      <alignment wrapText="1"/>
    </xf>
    <xf numFmtId="0" fontId="16" fillId="0" borderId="0" xfId="0" applyFont="1"/>
    <xf numFmtId="0" fontId="0" fillId="0" borderId="17" xfId="0" applyFont="1" applyFill="1" applyBorder="1" applyAlignment="1" applyProtection="1">
      <alignment horizontal="center" vertical="top" wrapText="1"/>
    </xf>
    <xf numFmtId="0" fontId="0" fillId="0" borderId="3" xfId="0" applyFont="1" applyFill="1" applyBorder="1"/>
    <xf numFmtId="0" fontId="13" fillId="0" borderId="3" xfId="0" applyFont="1" applyBorder="1" applyAlignment="1"/>
    <xf numFmtId="0" fontId="13" fillId="0" borderId="4" xfId="0" applyFont="1" applyBorder="1" applyAlignment="1"/>
    <xf numFmtId="0" fontId="14" fillId="0" borderId="3" xfId="0" applyFont="1" applyFill="1" applyBorder="1"/>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center" wrapText="1"/>
    </xf>
    <xf numFmtId="1" fontId="15" fillId="0" borderId="1" xfId="0" quotePrefix="1" applyNumberFormat="1" applyFont="1" applyFill="1" applyBorder="1" applyAlignment="1" applyProtection="1">
      <alignment horizontal="center"/>
    </xf>
    <xf numFmtId="0" fontId="14" fillId="0" borderId="3" xfId="0" applyFont="1" applyFill="1" applyBorder="1" applyAlignment="1"/>
    <xf numFmtId="0" fontId="13" fillId="0" borderId="1" xfId="0" applyFont="1" applyBorder="1" applyAlignment="1"/>
    <xf numFmtId="0" fontId="20" fillId="0" borderId="1" xfId="0" applyFont="1" applyBorder="1" applyAlignment="1"/>
    <xf numFmtId="0" fontId="0" fillId="0" borderId="1" xfId="0" applyBorder="1" applyAlignment="1"/>
    <xf numFmtId="0" fontId="3" fillId="0" borderId="8" xfId="0" applyFont="1" applyFill="1" applyBorder="1"/>
    <xf numFmtId="0" fontId="6" fillId="0" borderId="6" xfId="0" applyFont="1" applyFill="1" applyBorder="1"/>
    <xf numFmtId="0" fontId="6" fillId="0" borderId="18" xfId="0" applyFont="1" applyFill="1" applyBorder="1"/>
    <xf numFmtId="0" fontId="20" fillId="0" borderId="3" xfId="0" applyFont="1" applyBorder="1" applyAlignment="1"/>
    <xf numFmtId="0" fontId="20" fillId="0" borderId="4" xfId="0" applyFont="1" applyBorder="1" applyAlignment="1"/>
    <xf numFmtId="6" fontId="21" fillId="0" borderId="1" xfId="0" applyNumberFormat="1" applyFont="1" applyBorder="1" applyAlignment="1">
      <alignment vertical="center" wrapText="1"/>
    </xf>
    <xf numFmtId="0" fontId="6" fillId="0" borderId="1" xfId="0" quotePrefix="1" applyFont="1" applyFill="1" applyBorder="1" applyAlignment="1" applyProtection="1">
      <alignment horizontal="center"/>
    </xf>
    <xf numFmtId="0" fontId="6" fillId="0" borderId="1" xfId="0" applyFont="1" applyFill="1" applyBorder="1" applyAlignment="1" applyProtection="1">
      <alignment horizontal="center"/>
    </xf>
    <xf numFmtId="0" fontId="14" fillId="0" borderId="1" xfId="0" applyFont="1" applyBorder="1" applyAlignment="1">
      <alignment horizontal="center"/>
    </xf>
    <xf numFmtId="0" fontId="14" fillId="0" borderId="1" xfId="0" applyFont="1" applyFill="1" applyBorder="1" applyAlignment="1">
      <alignment horizontal="center"/>
    </xf>
    <xf numFmtId="1" fontId="3" fillId="0" borderId="1" xfId="0" applyNumberFormat="1" applyFont="1" applyBorder="1"/>
    <xf numFmtId="1" fontId="14" fillId="0" borderId="1" xfId="0" applyNumberFormat="1" applyFont="1" applyBorder="1" applyAlignment="1">
      <alignment horizontal="center"/>
    </xf>
    <xf numFmtId="169" fontId="14" fillId="0" borderId="1" xfId="0" applyNumberFormat="1" applyFont="1" applyBorder="1" applyAlignment="1">
      <alignment horizontal="center"/>
    </xf>
    <xf numFmtId="0" fontId="24" fillId="0" borderId="0" xfId="0" applyFont="1" applyAlignment="1">
      <alignment vertical="center"/>
    </xf>
    <xf numFmtId="0" fontId="23" fillId="0" borderId="1" xfId="0" applyFont="1" applyBorder="1" applyAlignment="1">
      <alignment horizontal="center" vertical="center" wrapText="1"/>
    </xf>
    <xf numFmtId="0" fontId="9" fillId="0" borderId="1" xfId="0" applyFont="1" applyBorder="1" applyAlignment="1">
      <alignment vertical="center" wrapText="1"/>
    </xf>
    <xf numFmtId="6" fontId="9" fillId="0" borderId="1" xfId="0" applyNumberFormat="1" applyFont="1" applyBorder="1" applyAlignment="1">
      <alignment horizontal="right" vertical="center" wrapText="1"/>
    </xf>
    <xf numFmtId="0" fontId="23" fillId="0" borderId="1" xfId="0" applyFont="1" applyBorder="1" applyAlignment="1">
      <alignment vertical="center" wrapText="1"/>
    </xf>
    <xf numFmtId="6" fontId="9" fillId="0" borderId="1" xfId="0" applyNumberFormat="1" applyFont="1" applyBorder="1" applyAlignment="1">
      <alignment vertical="center" wrapText="1"/>
    </xf>
    <xf numFmtId="170" fontId="23" fillId="0" borderId="1" xfId="1" applyNumberFormat="1" applyFont="1" applyBorder="1" applyAlignment="1">
      <alignment horizontal="center" vertical="center" wrapText="1"/>
    </xf>
    <xf numFmtId="0" fontId="23" fillId="0" borderId="1" xfId="0" applyFont="1" applyBorder="1" applyAlignment="1">
      <alignment horizontal="center"/>
    </xf>
    <xf numFmtId="3" fontId="9" fillId="0" borderId="1" xfId="0" applyNumberFormat="1" applyFont="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Border="1" applyAlignment="1"/>
    <xf numFmtId="6" fontId="23" fillId="0" borderId="1" xfId="0" applyNumberFormat="1" applyFont="1" applyBorder="1" applyAlignment="1">
      <alignment horizontal="right"/>
    </xf>
    <xf numFmtId="6" fontId="23" fillId="0" borderId="1" xfId="0" applyNumberFormat="1" applyFont="1" applyBorder="1"/>
    <xf numFmtId="0" fontId="5" fillId="0" borderId="0" xfId="0" applyFont="1" applyAlignment="1"/>
    <xf numFmtId="0" fontId="14" fillId="0" borderId="0" xfId="0" applyFont="1" applyFill="1" applyAlignment="1"/>
    <xf numFmtId="1" fontId="1" fillId="0" borderId="1" xfId="0" applyNumberFormat="1" applyFont="1" applyFill="1" applyBorder="1" applyAlignment="1">
      <alignment horizontal="center"/>
    </xf>
    <xf numFmtId="169" fontId="1" fillId="0" borderId="1" xfId="0" applyNumberFormat="1" applyFont="1" applyFill="1" applyBorder="1" applyAlignment="1">
      <alignment horizontal="center"/>
    </xf>
    <xf numFmtId="1" fontId="9" fillId="0" borderId="1" xfId="0" applyNumberFormat="1" applyFont="1" applyBorder="1" applyAlignment="1">
      <alignment horizontal="center" vertical="center" wrapText="1"/>
    </xf>
    <xf numFmtId="1" fontId="23" fillId="0" borderId="1" xfId="0" applyNumberFormat="1" applyFont="1" applyBorder="1" applyAlignment="1">
      <alignment horizontal="center" vertical="center" wrapText="1"/>
    </xf>
    <xf numFmtId="0" fontId="1" fillId="0" borderId="1" xfId="0" applyFont="1" applyFill="1" applyBorder="1" applyAlignment="1" applyProtection="1">
      <alignment horizontal="center" vertical="top" wrapText="1"/>
    </xf>
    <xf numFmtId="0" fontId="6" fillId="0" borderId="12" xfId="0" applyFont="1" applyFill="1" applyBorder="1" applyAlignment="1" applyProtection="1"/>
    <xf numFmtId="0" fontId="6" fillId="0" borderId="13" xfId="0" applyFont="1" applyFill="1" applyBorder="1" applyAlignment="1" applyProtection="1"/>
    <xf numFmtId="0" fontId="1" fillId="0" borderId="12" xfId="0" quotePrefix="1" applyFont="1" applyFill="1" applyBorder="1" applyAlignment="1" applyProtection="1"/>
    <xf numFmtId="0" fontId="1" fillId="0" borderId="12" xfId="0" quotePrefix="1" applyFont="1" applyFill="1" applyBorder="1" applyAlignment="1" applyProtection="1">
      <alignment horizontal="center"/>
    </xf>
    <xf numFmtId="0" fontId="6" fillId="0" borderId="1" xfId="0" applyFont="1" applyFill="1" applyBorder="1" applyAlignment="1" applyProtection="1"/>
    <xf numFmtId="164" fontId="6" fillId="0" borderId="1" xfId="0" applyNumberFormat="1" applyFont="1" applyFill="1" applyBorder="1" applyAlignment="1">
      <alignment horizontal="right"/>
    </xf>
    <xf numFmtId="164" fontId="6" fillId="0" borderId="1" xfId="0" applyNumberFormat="1" applyFont="1" applyBorder="1" applyAlignment="1">
      <alignment horizontal="right"/>
    </xf>
    <xf numFmtId="167" fontId="13" fillId="0" borderId="1" xfId="0" applyNumberFormat="1" applyFont="1" applyFill="1" applyBorder="1" applyAlignment="1">
      <alignment horizontal="center"/>
    </xf>
    <xf numFmtId="1" fontId="1" fillId="0" borderId="1" xfId="0" applyNumberFormat="1" applyFont="1" applyBorder="1" applyAlignment="1">
      <alignment horizontal="center"/>
    </xf>
    <xf numFmtId="37" fontId="23" fillId="0" borderId="1" xfId="2" applyNumberFormat="1" applyFont="1" applyBorder="1" applyAlignment="1">
      <alignment horizontal="center" vertical="center" wrapText="1"/>
    </xf>
    <xf numFmtId="6" fontId="23" fillId="0" borderId="1" xfId="0" applyNumberFormat="1" applyFont="1" applyBorder="1" applyAlignment="1">
      <alignment horizontal="right" vertical="center"/>
    </xf>
    <xf numFmtId="0" fontId="22"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6" fontId="0" fillId="0" borderId="0" xfId="0" applyNumberFormat="1"/>
    <xf numFmtId="0" fontId="0" fillId="0" borderId="1" xfId="0" applyBorder="1" applyAlignment="1">
      <alignment vertical="top" wrapText="1"/>
    </xf>
    <xf numFmtId="0" fontId="9" fillId="0" borderId="1" xfId="0" applyFont="1" applyBorder="1" applyAlignment="1">
      <alignment horizontal="center" vertical="center" wrapText="1"/>
    </xf>
    <xf numFmtId="6" fontId="9" fillId="0" borderId="1" xfId="0" applyNumberFormat="1" applyFont="1" applyBorder="1" applyAlignment="1">
      <alignment horizontal="center" vertical="center" wrapText="1"/>
    </xf>
    <xf numFmtId="6" fontId="23" fillId="0" borderId="1" xfId="0" applyNumberFormat="1" applyFont="1" applyBorder="1" applyAlignment="1">
      <alignment horizontal="right" vertical="center" wrapText="1"/>
    </xf>
    <xf numFmtId="6" fontId="9" fillId="0" borderId="28" xfId="0" applyNumberFormat="1"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vertical="center" wrapText="1"/>
    </xf>
    <xf numFmtId="6" fontId="9" fillId="0" borderId="4" xfId="0" applyNumberFormat="1" applyFont="1" applyBorder="1" applyAlignment="1">
      <alignment horizontal="right" vertical="center" wrapText="1"/>
    </xf>
    <xf numFmtId="6" fontId="23" fillId="0" borderId="29" xfId="0" applyNumberFormat="1" applyFont="1" applyBorder="1" applyAlignment="1">
      <alignment horizontal="center" vertical="center" wrapText="1"/>
    </xf>
    <xf numFmtId="0" fontId="9" fillId="0" borderId="30" xfId="0" applyFont="1" applyBorder="1" applyAlignment="1">
      <alignment horizontal="center" vertical="center" wrapText="1"/>
    </xf>
    <xf numFmtId="0" fontId="9" fillId="0" borderId="29" xfId="0" applyFont="1" applyBorder="1" applyAlignment="1">
      <alignment horizontal="center" vertical="center" wrapText="1"/>
    </xf>
    <xf numFmtId="1" fontId="0" fillId="0" borderId="0" xfId="0" applyNumberFormat="1"/>
    <xf numFmtId="0" fontId="1" fillId="0" borderId="0" xfId="0" applyFont="1"/>
    <xf numFmtId="0" fontId="1" fillId="0" borderId="6" xfId="0" applyFont="1" applyFill="1" applyBorder="1" applyAlignment="1"/>
    <xf numFmtId="0" fontId="3" fillId="0" borderId="3" xfId="0" applyFont="1" applyFill="1" applyBorder="1"/>
    <xf numFmtId="0" fontId="3" fillId="0" borderId="3" xfId="0" applyFont="1" applyBorder="1" applyAlignment="1"/>
    <xf numFmtId="0" fontId="22" fillId="0" borderId="2" xfId="0" applyFont="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3" fillId="0" borderId="1" xfId="0" applyFont="1" applyFill="1" applyBorder="1" applyAlignment="1">
      <alignment horizontal="left" vertical="center" wrapText="1"/>
    </xf>
    <xf numFmtId="0" fontId="23" fillId="0" borderId="1" xfId="0" applyFont="1" applyBorder="1" applyAlignment="1">
      <alignment horizontal="left"/>
    </xf>
    <xf numFmtId="0" fontId="22" fillId="0" borderId="1" xfId="0" applyFont="1" applyBorder="1" applyAlignment="1">
      <alignment horizontal="center" vertical="center" wrapText="1"/>
    </xf>
    <xf numFmtId="0" fontId="14" fillId="0" borderId="0" xfId="0" applyFont="1" applyFill="1" applyAlignment="1">
      <alignment wrapText="1"/>
    </xf>
    <xf numFmtId="0" fontId="1" fillId="0" borderId="0" xfId="0" applyFont="1" applyFill="1" applyAlignment="1">
      <alignment wrapText="1"/>
    </xf>
    <xf numFmtId="0" fontId="14" fillId="0" borderId="0" xfId="0" applyFont="1" applyFill="1" applyAlignment="1">
      <alignment horizontal="left"/>
    </xf>
    <xf numFmtId="0" fontId="1" fillId="0" borderId="0" xfId="0" applyFont="1" applyFill="1"/>
    <xf numFmtId="0" fontId="15" fillId="0" borderId="2" xfId="0" applyFont="1" applyFill="1" applyBorder="1" applyAlignment="1" applyProtection="1">
      <alignment horizontal="left" vertical="center" wrapText="1"/>
    </xf>
    <xf numFmtId="0" fontId="15" fillId="0" borderId="3" xfId="0" applyFont="1" applyFill="1" applyBorder="1" applyAlignment="1">
      <alignment wrapText="1"/>
    </xf>
    <xf numFmtId="0" fontId="15" fillId="0" borderId="16" xfId="0" applyFont="1" applyFill="1" applyBorder="1" applyAlignment="1">
      <alignment wrapText="1"/>
    </xf>
    <xf numFmtId="0" fontId="6" fillId="0" borderId="3" xfId="0" applyFont="1" applyFill="1" applyBorder="1" applyAlignment="1"/>
    <xf numFmtId="0" fontId="6" fillId="0" borderId="4" xfId="0" applyFont="1" applyFill="1" applyBorder="1" applyAlignment="1"/>
    <xf numFmtId="0" fontId="15" fillId="0" borderId="2" xfId="0" applyFont="1" applyFill="1" applyBorder="1" applyAlignment="1">
      <alignment wrapText="1"/>
    </xf>
    <xf numFmtId="0" fontId="15" fillId="0" borderId="4" xfId="0" applyFont="1" applyFill="1" applyBorder="1" applyAlignment="1">
      <alignment wrapText="1"/>
    </xf>
    <xf numFmtId="0" fontId="3" fillId="0" borderId="0" xfId="0" applyFont="1" applyFill="1" applyAlignment="1"/>
    <xf numFmtId="0" fontId="6" fillId="0" borderId="0" xfId="0" applyFont="1" applyFill="1" applyAlignment="1"/>
    <xf numFmtId="0" fontId="6" fillId="0" borderId="3" xfId="0" applyFont="1" applyFill="1" applyBorder="1" applyAlignment="1">
      <alignment wrapText="1"/>
    </xf>
    <xf numFmtId="0" fontId="6" fillId="0" borderId="4" xfId="0" applyFont="1" applyFill="1" applyBorder="1" applyAlignment="1">
      <alignment wrapText="1"/>
    </xf>
    <xf numFmtId="0" fontId="13" fillId="0" borderId="0" xfId="0" applyFont="1" applyFill="1" applyAlignment="1"/>
    <xf numFmtId="0" fontId="7" fillId="0" borderId="0" xfId="0" applyFont="1" applyFill="1" applyAlignment="1">
      <alignment horizontal="left" wrapText="1"/>
    </xf>
    <xf numFmtId="0" fontId="7" fillId="0" borderId="0" xfId="0" applyFont="1" applyAlignment="1">
      <alignment horizontal="right" vertical="top"/>
    </xf>
    <xf numFmtId="0" fontId="1" fillId="0" borderId="2" xfId="0" applyFont="1" applyFill="1" applyBorder="1" applyAlignment="1">
      <alignment horizontal="left" wrapText="1"/>
    </xf>
    <xf numFmtId="0" fontId="1" fillId="0" borderId="3" xfId="0" applyFont="1" applyFill="1" applyBorder="1" applyAlignment="1">
      <alignment horizontal="left" wrapText="1"/>
    </xf>
    <xf numFmtId="0" fontId="1" fillId="0" borderId="4" xfId="0" applyFont="1" applyFill="1" applyBorder="1" applyAlignment="1">
      <alignment horizontal="left" wrapText="1"/>
    </xf>
    <xf numFmtId="0" fontId="1" fillId="0" borderId="2" xfId="0" applyFont="1" applyFill="1" applyBorder="1" applyAlignment="1" applyProtection="1">
      <alignment horizontal="left" vertical="center" wrapText="1"/>
    </xf>
    <xf numFmtId="0" fontId="1" fillId="0" borderId="3" xfId="0" applyFont="1" applyFill="1" applyBorder="1" applyAlignment="1">
      <alignment wrapText="1"/>
    </xf>
    <xf numFmtId="0" fontId="1" fillId="0" borderId="16" xfId="0" applyFont="1" applyFill="1" applyBorder="1" applyAlignment="1">
      <alignment wrapText="1"/>
    </xf>
    <xf numFmtId="0" fontId="5" fillId="0" borderId="0" xfId="0" applyFont="1" applyFill="1" applyAlignment="1">
      <alignment horizontal="left"/>
    </xf>
    <xf numFmtId="0" fontId="1" fillId="0" borderId="14" xfId="0" applyFont="1" applyFill="1" applyBorder="1" applyAlignment="1">
      <alignment wrapText="1"/>
    </xf>
    <xf numFmtId="0" fontId="6" fillId="0" borderId="14" xfId="0" applyFont="1" applyFill="1" applyBorder="1" applyAlignment="1">
      <alignment wrapText="1"/>
    </xf>
    <xf numFmtId="0" fontId="7" fillId="0" borderId="0" xfId="0" applyFont="1" applyFill="1" applyAlignment="1">
      <alignment horizontal="left" vertical="top" wrapText="1"/>
    </xf>
    <xf numFmtId="0" fontId="6" fillId="0" borderId="2" xfId="0" applyFont="1" applyFill="1" applyBorder="1" applyAlignment="1" applyProtection="1">
      <alignment horizontal="left" vertical="center" wrapText="1"/>
    </xf>
    <xf numFmtId="0" fontId="6" fillId="0" borderId="16" xfId="0" applyFont="1" applyFill="1" applyBorder="1" applyAlignment="1">
      <alignment wrapText="1"/>
    </xf>
    <xf numFmtId="0" fontId="6" fillId="0" borderId="2" xfId="0" applyFont="1" applyFill="1" applyBorder="1" applyAlignment="1">
      <alignment horizontal="left" wrapText="1"/>
    </xf>
    <xf numFmtId="0" fontId="0" fillId="0" borderId="3" xfId="0" applyFill="1" applyBorder="1" applyAlignment="1">
      <alignment horizontal="left" wrapText="1"/>
    </xf>
    <xf numFmtId="0" fontId="0" fillId="0" borderId="4" xfId="0" applyFill="1" applyBorder="1" applyAlignment="1">
      <alignment horizontal="left" wrapText="1"/>
    </xf>
    <xf numFmtId="0" fontId="14" fillId="0" borderId="0" xfId="0" applyFont="1" applyAlignment="1">
      <alignment wrapText="1"/>
    </xf>
    <xf numFmtId="0" fontId="5" fillId="0" borderId="0" xfId="0" applyFont="1" applyAlignment="1">
      <alignment horizontal="left"/>
    </xf>
    <xf numFmtId="0" fontId="1" fillId="0" borderId="15" xfId="0" applyFont="1" applyFill="1" applyBorder="1" applyAlignment="1">
      <alignment wrapText="1"/>
    </xf>
    <xf numFmtId="0" fontId="0" fillId="0" borderId="4" xfId="0" applyFill="1" applyBorder="1" applyAlignment="1">
      <alignment wrapText="1"/>
    </xf>
    <xf numFmtId="0" fontId="4" fillId="0" borderId="0" xfId="0" applyFont="1" applyAlignment="1"/>
    <xf numFmtId="0" fontId="6" fillId="0" borderId="0" xfId="0" applyFont="1" applyAlignment="1"/>
    <xf numFmtId="0" fontId="7" fillId="0" borderId="0" xfId="0" applyFont="1" applyAlignment="1">
      <alignment horizontal="left" vertical="top"/>
    </xf>
    <xf numFmtId="0" fontId="0" fillId="0" borderId="0" xfId="0" applyAlignment="1">
      <alignment vertical="top"/>
    </xf>
    <xf numFmtId="0" fontId="14" fillId="0" borderId="14" xfId="0" applyFont="1" applyFill="1" applyBorder="1" applyAlignment="1">
      <alignment wrapText="1"/>
    </xf>
    <xf numFmtId="0" fontId="15" fillId="0" borderId="0" xfId="0" applyFont="1" applyFill="1" applyAlignment="1">
      <alignment horizontal="left"/>
    </xf>
    <xf numFmtId="0" fontId="6" fillId="0" borderId="1" xfId="0" applyFont="1" applyFill="1" applyBorder="1" applyAlignment="1" applyProtection="1">
      <alignment horizontal="left" vertical="center" wrapText="1"/>
    </xf>
    <xf numFmtId="0" fontId="6" fillId="0" borderId="1" xfId="0" applyFont="1" applyFill="1" applyBorder="1" applyAlignment="1">
      <alignment wrapText="1"/>
    </xf>
    <xf numFmtId="0" fontId="0" fillId="0" borderId="1" xfId="0" applyFill="1" applyBorder="1" applyAlignment="1">
      <alignment wrapText="1"/>
    </xf>
    <xf numFmtId="0" fontId="6" fillId="0" borderId="4" xfId="0" applyFont="1" applyBorder="1" applyAlignment="1">
      <alignment wrapText="1"/>
    </xf>
    <xf numFmtId="0" fontId="0" fillId="0" borderId="1" xfId="0" applyBorder="1" applyAlignment="1">
      <alignment wrapText="1"/>
    </xf>
    <xf numFmtId="0" fontId="1" fillId="0" borderId="4" xfId="0" applyFont="1" applyBorder="1" applyAlignment="1" applyProtection="1">
      <alignment horizontal="left" vertical="center" wrapText="1"/>
    </xf>
    <xf numFmtId="0" fontId="0" fillId="0" borderId="1" xfId="0" applyBorder="1" applyAlignment="1">
      <alignment vertical="center" wrapText="1"/>
    </xf>
    <xf numFmtId="0" fontId="14" fillId="0" borderId="0" xfId="0" applyFont="1" applyFill="1" applyAlignment="1">
      <alignment horizontal="left" wrapText="1"/>
    </xf>
    <xf numFmtId="0" fontId="3" fillId="0" borderId="5" xfId="0" applyFont="1" applyBorder="1" applyAlignment="1" applyProtection="1">
      <alignment horizontal="left" vertical="center"/>
    </xf>
    <xf numFmtId="0" fontId="13" fillId="0" borderId="12" xfId="0" applyFont="1" applyBorder="1" applyAlignment="1" applyProtection="1">
      <alignment horizontal="left" vertical="center"/>
    </xf>
    <xf numFmtId="0" fontId="13" fillId="0" borderId="35" xfId="0" applyFont="1" applyBorder="1" applyAlignment="1" applyProtection="1">
      <alignment horizontal="left" vertical="center"/>
    </xf>
    <xf numFmtId="0" fontId="7" fillId="0" borderId="0" xfId="0" applyFont="1" applyAlignment="1">
      <alignment wrapText="1"/>
    </xf>
    <xf numFmtId="0" fontId="0" fillId="0" borderId="0" xfId="0" applyAlignment="1">
      <alignment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2" xfId="0" applyFont="1" applyFill="1" applyBorder="1" applyAlignment="1">
      <alignment horizontal="left"/>
    </xf>
    <xf numFmtId="0" fontId="6" fillId="0" borderId="3" xfId="0" applyFont="1" applyFill="1" applyBorder="1" applyAlignment="1">
      <alignment horizontal="left"/>
    </xf>
    <xf numFmtId="0" fontId="6" fillId="0" borderId="4" xfId="0" applyFont="1" applyFill="1" applyBorder="1" applyAlignment="1">
      <alignment horizontal="left"/>
    </xf>
    <xf numFmtId="0" fontId="1" fillId="0" borderId="8"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4" xfId="0" applyFont="1" applyBorder="1" applyAlignment="1" applyProtection="1">
      <alignment horizontal="left" vertical="center"/>
    </xf>
    <xf numFmtId="0" fontId="6" fillId="0" borderId="1" xfId="0" applyFont="1" applyBorder="1" applyAlignment="1">
      <alignment horizontal="left" wrapText="1"/>
    </xf>
    <xf numFmtId="0" fontId="0" fillId="0" borderId="2" xfId="0" applyBorder="1" applyAlignment="1">
      <alignment horizontal="left" wrapText="1"/>
    </xf>
    <xf numFmtId="0" fontId="0" fillId="0" borderId="1" xfId="0" applyBorder="1" applyAlignment="1">
      <alignment horizontal="left" wrapText="1"/>
    </xf>
    <xf numFmtId="0" fontId="1" fillId="0" borderId="31" xfId="0" applyFont="1" applyBorder="1" applyAlignment="1" applyProtection="1">
      <alignment horizontal="left" vertical="center"/>
    </xf>
    <xf numFmtId="0" fontId="1" fillId="0" borderId="15" xfId="0" applyFont="1" applyBorder="1" applyAlignment="1" applyProtection="1">
      <alignment horizontal="left" vertical="center"/>
    </xf>
    <xf numFmtId="0" fontId="0" fillId="0" borderId="1" xfId="0" applyFont="1" applyBorder="1" applyAlignment="1" applyProtection="1">
      <alignment horizontal="left" vertical="center" wrapText="1"/>
    </xf>
    <xf numFmtId="0" fontId="0" fillId="0" borderId="2" xfId="0" applyBorder="1" applyAlignment="1">
      <alignment vertical="center" wrapText="1"/>
    </xf>
    <xf numFmtId="0" fontId="14" fillId="0" borderId="0" xfId="0" applyFont="1" applyAlignment="1">
      <alignment horizontal="left"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1" fillId="0" borderId="5"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0" borderId="35" xfId="0" applyFont="1" applyBorder="1" applyAlignment="1" applyProtection="1">
      <alignment horizontal="left" vertical="center"/>
    </xf>
    <xf numFmtId="0" fontId="1" fillId="0" borderId="32" xfId="0" applyFont="1" applyBorder="1" applyAlignment="1" applyProtection="1">
      <alignment horizontal="left" vertical="center"/>
    </xf>
    <xf numFmtId="0" fontId="1" fillId="0" borderId="33" xfId="0" applyFont="1" applyBorder="1" applyAlignment="1" applyProtection="1">
      <alignment horizontal="left" vertical="center"/>
    </xf>
    <xf numFmtId="0" fontId="1" fillId="0" borderId="34" xfId="0" applyFont="1" applyBorder="1" applyAlignment="1" applyProtection="1">
      <alignment horizontal="left" vertical="center"/>
    </xf>
    <xf numFmtId="0" fontId="9" fillId="0" borderId="2" xfId="0" applyFont="1" applyBorder="1" applyAlignment="1">
      <alignment vertical="center" wrapText="1"/>
    </xf>
    <xf numFmtId="0" fontId="9" fillId="0" borderId="4" xfId="0" applyFont="1" applyBorder="1" applyAlignment="1">
      <alignment horizontal="center" vertical="center" wrapText="1"/>
    </xf>
    <xf numFmtId="6" fontId="9" fillId="0" borderId="1" xfId="0" applyNumberFormat="1" applyFont="1" applyBorder="1" applyAlignment="1">
      <alignment horizontal="center" vertical="center" wrapText="1"/>
    </xf>
    <xf numFmtId="6" fontId="9" fillId="0" borderId="4" xfId="0" applyNumberFormat="1" applyFont="1" applyBorder="1" applyAlignment="1">
      <alignment horizontal="right" vertical="center" wrapText="1"/>
    </xf>
    <xf numFmtId="0" fontId="9" fillId="0" borderId="1" xfId="0" applyFont="1" applyBorder="1" applyAlignment="1">
      <alignment horizontal="center" vertical="center" wrapText="1"/>
    </xf>
    <xf numFmtId="0" fontId="23" fillId="0" borderId="1" xfId="0" applyFont="1" applyBorder="1" applyAlignment="1">
      <alignment vertical="center" wrapText="1"/>
    </xf>
    <xf numFmtId="0" fontId="25" fillId="0" borderId="19" xfId="0" applyFont="1" applyBorder="1" applyAlignment="1">
      <alignment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cellXfs>
  <cellStyles count="3">
    <cellStyle name="Comma" xfId="2" builtinId="3"/>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workbookViewId="0">
      <selection activeCell="F12" sqref="E12:F12"/>
    </sheetView>
  </sheetViews>
  <sheetFormatPr defaultRowHeight="12.75" x14ac:dyDescent="0.2"/>
  <cols>
    <col min="2" max="2" width="64.28515625" customWidth="1"/>
    <col min="4" max="4" width="9.42578125" customWidth="1"/>
    <col min="6" max="6" width="9" bestFit="1" customWidth="1"/>
  </cols>
  <sheetData>
    <row r="1" spans="1:7" ht="15.75" x14ac:dyDescent="0.25">
      <c r="A1" s="225" t="s">
        <v>134</v>
      </c>
      <c r="B1" s="226"/>
      <c r="C1" s="226"/>
      <c r="D1" s="227"/>
    </row>
    <row r="2" spans="1:7" ht="25.5" x14ac:dyDescent="0.2">
      <c r="A2" s="180" t="s">
        <v>142</v>
      </c>
      <c r="B2" s="174" t="s">
        <v>139</v>
      </c>
      <c r="C2" s="174" t="s">
        <v>140</v>
      </c>
      <c r="D2" s="174" t="s">
        <v>141</v>
      </c>
    </row>
    <row r="3" spans="1:7" x14ac:dyDescent="0.2">
      <c r="A3" s="175" t="s">
        <v>135</v>
      </c>
      <c r="B3" s="175" t="s">
        <v>143</v>
      </c>
      <c r="C3" s="181">
        <f>'TABLE 1a'!J36</f>
        <v>14.375</v>
      </c>
      <c r="D3" s="176">
        <f>'TABLE 1a'!L36</f>
        <v>1660</v>
      </c>
    </row>
    <row r="4" spans="1:7" ht="38.25" x14ac:dyDescent="0.2">
      <c r="A4" s="175" t="s">
        <v>136</v>
      </c>
      <c r="B4" s="175" t="s">
        <v>144</v>
      </c>
      <c r="C4" s="181">
        <f>'TABLE 1b'!J37</f>
        <v>1553.6499999999999</v>
      </c>
      <c r="D4" s="176">
        <f>'TABLE 1b'!L37</f>
        <v>180000</v>
      </c>
    </row>
    <row r="5" spans="1:7" x14ac:dyDescent="0.2">
      <c r="A5" s="175" t="s">
        <v>137</v>
      </c>
      <c r="B5" s="175" t="s">
        <v>145</v>
      </c>
      <c r="C5" s="181">
        <f>'Table 1c'!J41</f>
        <v>1868.5200000000004</v>
      </c>
      <c r="D5" s="176">
        <f>'Table 1c'!L41</f>
        <v>216000</v>
      </c>
    </row>
    <row r="6" spans="1:7" x14ac:dyDescent="0.2">
      <c r="A6" s="175" t="s">
        <v>138</v>
      </c>
      <c r="B6" s="175" t="s">
        <v>146</v>
      </c>
      <c r="C6" s="181">
        <f>'Table 1d'!J38</f>
        <v>443.90000000000003</v>
      </c>
      <c r="D6" s="176">
        <f>'Table 1d'!L38</f>
        <v>51400</v>
      </c>
    </row>
    <row r="7" spans="1:7" x14ac:dyDescent="0.2">
      <c r="A7" s="182" t="s">
        <v>155</v>
      </c>
      <c r="B7" s="183"/>
      <c r="C7" s="202">
        <f>SUM(C3:C6)</f>
        <v>3880.4450000000002</v>
      </c>
      <c r="D7" s="203">
        <f>ROUND(SUM(D3:D6),-3)</f>
        <v>449000</v>
      </c>
      <c r="F7" s="220">
        <f>C7/83</f>
        <v>46.752349397590365</v>
      </c>
      <c r="G7" s="221" t="s">
        <v>211</v>
      </c>
    </row>
    <row r="8" spans="1:7" x14ac:dyDescent="0.2">
      <c r="A8" s="228" t="s">
        <v>158</v>
      </c>
      <c r="B8" s="228"/>
      <c r="C8" s="228"/>
      <c r="D8" s="184">
        <f>ROUND('TABLE 1a'!L37+'TABLE 1b'!L38+'Table 1c'!L42+'Table 1d'!L39, -3)</f>
        <v>127000</v>
      </c>
    </row>
    <row r="9" spans="1:7" x14ac:dyDescent="0.2">
      <c r="A9" s="229" t="s">
        <v>159</v>
      </c>
      <c r="B9" s="229"/>
      <c r="C9" s="229"/>
      <c r="D9" s="185">
        <f>SUM(D7:D8)</f>
        <v>576000</v>
      </c>
      <c r="F9" s="208"/>
    </row>
    <row r="10" spans="1:7" x14ac:dyDescent="0.2">
      <c r="A10" s="24"/>
      <c r="B10" s="24"/>
      <c r="C10" s="24"/>
      <c r="D10" s="24"/>
    </row>
    <row r="11" spans="1:7" ht="15.75" x14ac:dyDescent="0.2">
      <c r="A11" s="230" t="s">
        <v>147</v>
      </c>
      <c r="B11" s="230"/>
      <c r="C11" s="230"/>
      <c r="D11" s="230"/>
    </row>
    <row r="12" spans="1:7" ht="25.5" x14ac:dyDescent="0.2">
      <c r="A12" s="174" t="s">
        <v>142</v>
      </c>
      <c r="B12" s="174" t="s">
        <v>139</v>
      </c>
      <c r="C12" s="174" t="s">
        <v>140</v>
      </c>
      <c r="D12" s="174" t="s">
        <v>148</v>
      </c>
    </row>
    <row r="13" spans="1:7" x14ac:dyDescent="0.2">
      <c r="A13" s="175" t="s">
        <v>149</v>
      </c>
      <c r="B13" s="175" t="s">
        <v>150</v>
      </c>
      <c r="C13" s="190">
        <f>'TABLE 2a'!I15</f>
        <v>0</v>
      </c>
      <c r="D13" s="176">
        <f>'TABLE 2a'!K15</f>
        <v>0</v>
      </c>
    </row>
    <row r="14" spans="1:7" ht="38.25" x14ac:dyDescent="0.2">
      <c r="A14" s="175" t="s">
        <v>151</v>
      </c>
      <c r="B14" s="175" t="s">
        <v>156</v>
      </c>
      <c r="C14" s="190">
        <f>ROUND('TABLE 2b'!I15, 0)</f>
        <v>64</v>
      </c>
      <c r="D14" s="178">
        <f>'TABLE 2b'!K15</f>
        <v>3100</v>
      </c>
    </row>
    <row r="15" spans="1:7" x14ac:dyDescent="0.2">
      <c r="A15" s="175" t="s">
        <v>152</v>
      </c>
      <c r="B15" s="175" t="s">
        <v>153</v>
      </c>
      <c r="C15" s="190">
        <f>ROUND('Table 2c'!I17, 0)</f>
        <v>156</v>
      </c>
      <c r="D15" s="176">
        <f>'Table 2c'!K17</f>
        <v>8090</v>
      </c>
    </row>
    <row r="16" spans="1:7" x14ac:dyDescent="0.2">
      <c r="A16" s="175" t="s">
        <v>154</v>
      </c>
      <c r="B16" s="175" t="s">
        <v>157</v>
      </c>
      <c r="C16" s="190">
        <f>'Table 2d'!I16</f>
        <v>18.400000000000002</v>
      </c>
      <c r="D16" s="178">
        <f>'Table 2d'!K16</f>
        <v>887.13599999999997</v>
      </c>
    </row>
    <row r="17" spans="1:4" x14ac:dyDescent="0.2">
      <c r="A17" s="177" t="s">
        <v>155</v>
      </c>
      <c r="B17" s="177"/>
      <c r="C17" s="191">
        <f>SUM(C13:C16)</f>
        <v>238.4</v>
      </c>
      <c r="D17" s="179">
        <f>ROUND(SUM(D13:D16),-2)</f>
        <v>12100</v>
      </c>
    </row>
    <row r="18" spans="1:4" x14ac:dyDescent="0.2">
      <c r="A18" s="173"/>
    </row>
  </sheetData>
  <mergeCells count="4">
    <mergeCell ref="A1:D1"/>
    <mergeCell ref="A8:C8"/>
    <mergeCell ref="A9:C9"/>
    <mergeCell ref="A11:D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15115-726A-466D-B2B6-7984B8769BB5}">
  <dimension ref="B2:I21"/>
  <sheetViews>
    <sheetView topLeftCell="A9" workbookViewId="0">
      <selection activeCell="C25" sqref="C25"/>
    </sheetView>
  </sheetViews>
  <sheetFormatPr defaultRowHeight="12.75" x14ac:dyDescent="0.2"/>
  <cols>
    <col min="3" max="3" width="10" customWidth="1"/>
    <col min="4" max="4" width="11.28515625" customWidth="1"/>
    <col min="5" max="5" width="10.5703125" customWidth="1"/>
    <col min="6" max="6" width="11.28515625" customWidth="1"/>
    <col min="7" max="7" width="11.7109375" customWidth="1"/>
    <col min="8" max="8" width="13.85546875" customWidth="1"/>
  </cols>
  <sheetData>
    <row r="2" spans="2:9" ht="13.5" thickBot="1" x14ac:dyDescent="0.25"/>
    <row r="3" spans="2:9" ht="15.75" x14ac:dyDescent="0.2">
      <c r="B3" s="324"/>
      <c r="C3" s="325"/>
      <c r="D3" s="325"/>
      <c r="E3" s="325"/>
      <c r="F3" s="325"/>
      <c r="G3" s="325"/>
      <c r="H3" s="326"/>
    </row>
    <row r="4" spans="2:9" ht="16.5" thickBot="1" x14ac:dyDescent="0.25">
      <c r="B4" s="327" t="s">
        <v>181</v>
      </c>
      <c r="C4" s="328"/>
      <c r="D4" s="328"/>
      <c r="E4" s="328"/>
      <c r="F4" s="328"/>
      <c r="G4" s="328"/>
      <c r="H4" s="329"/>
    </row>
    <row r="5" spans="2:9" ht="15.75" x14ac:dyDescent="0.2">
      <c r="B5" s="204"/>
      <c r="C5" s="206"/>
      <c r="D5" s="206"/>
      <c r="E5" s="206"/>
      <c r="F5" s="206"/>
      <c r="G5" s="206"/>
      <c r="H5" s="207"/>
    </row>
    <row r="6" spans="2:9" x14ac:dyDescent="0.2">
      <c r="B6" s="205" t="s">
        <v>182</v>
      </c>
      <c r="C6" s="206" t="s">
        <v>184</v>
      </c>
      <c r="D6" s="206" t="s">
        <v>186</v>
      </c>
      <c r="E6" s="206" t="s">
        <v>188</v>
      </c>
      <c r="F6" s="206" t="s">
        <v>190</v>
      </c>
      <c r="G6" s="206" t="s">
        <v>192</v>
      </c>
      <c r="H6" s="207" t="s">
        <v>194</v>
      </c>
    </row>
    <row r="7" spans="2:9" ht="63.75" x14ac:dyDescent="0.2">
      <c r="B7" s="205" t="s">
        <v>183</v>
      </c>
      <c r="C7" s="206" t="s">
        <v>185</v>
      </c>
      <c r="D7" s="206" t="s">
        <v>187</v>
      </c>
      <c r="E7" s="206" t="s">
        <v>189</v>
      </c>
      <c r="F7" s="206" t="s">
        <v>191</v>
      </c>
      <c r="G7" s="206" t="s">
        <v>193</v>
      </c>
      <c r="H7" s="207" t="s">
        <v>195</v>
      </c>
    </row>
    <row r="8" spans="2:9" x14ac:dyDescent="0.2">
      <c r="B8" s="209"/>
      <c r="C8" s="209"/>
      <c r="D8" s="209"/>
      <c r="E8" s="209"/>
      <c r="F8" s="209"/>
      <c r="G8" s="209"/>
      <c r="H8" s="210" t="s">
        <v>196</v>
      </c>
    </row>
    <row r="9" spans="2:9" x14ac:dyDescent="0.2">
      <c r="B9" s="323" t="s">
        <v>197</v>
      </c>
      <c r="C9" s="323"/>
      <c r="D9" s="323"/>
      <c r="E9" s="323"/>
      <c r="F9" s="323"/>
      <c r="G9" s="323"/>
      <c r="H9" s="323"/>
    </row>
    <row r="10" spans="2:9" x14ac:dyDescent="0.2">
      <c r="B10" s="175" t="s">
        <v>198</v>
      </c>
      <c r="C10" s="210" t="s">
        <v>15</v>
      </c>
      <c r="D10" s="210">
        <v>0</v>
      </c>
      <c r="E10" s="211">
        <v>0</v>
      </c>
      <c r="F10" s="210" t="s">
        <v>15</v>
      </c>
      <c r="G10" s="210">
        <v>0</v>
      </c>
      <c r="H10" s="176">
        <v>0</v>
      </c>
    </row>
    <row r="11" spans="2:9" ht="15" customHeight="1" x14ac:dyDescent="0.2">
      <c r="B11" s="323" t="s">
        <v>199</v>
      </c>
      <c r="C11" s="323"/>
      <c r="D11" s="323"/>
      <c r="E11" s="323"/>
      <c r="F11" s="323"/>
      <c r="G11" s="323"/>
      <c r="H11" s="323"/>
    </row>
    <row r="12" spans="2:9" ht="25.5" x14ac:dyDescent="0.2">
      <c r="B12" s="175" t="s">
        <v>200</v>
      </c>
      <c r="C12" s="211">
        <v>36000</v>
      </c>
      <c r="D12" s="210">
        <v>0</v>
      </c>
      <c r="E12" s="211">
        <v>0</v>
      </c>
      <c r="F12" s="211">
        <v>7500</v>
      </c>
      <c r="G12" s="210">
        <v>7</v>
      </c>
      <c r="H12" s="176">
        <f>F12*G12</f>
        <v>52500</v>
      </c>
      <c r="I12" s="208"/>
    </row>
    <row r="13" spans="2:9" ht="52.5" x14ac:dyDescent="0.2">
      <c r="B13" s="175" t="s">
        <v>201</v>
      </c>
      <c r="C13" s="211">
        <v>25100</v>
      </c>
      <c r="D13" s="210">
        <v>0</v>
      </c>
      <c r="E13" s="211">
        <v>0</v>
      </c>
      <c r="F13" s="211">
        <v>5400</v>
      </c>
      <c r="G13" s="210">
        <v>7</v>
      </c>
      <c r="H13" s="176">
        <f>F13*G13</f>
        <v>37800</v>
      </c>
      <c r="I13" s="208"/>
    </row>
    <row r="14" spans="2:9" x14ac:dyDescent="0.2">
      <c r="B14" s="323" t="s">
        <v>202</v>
      </c>
      <c r="C14" s="323"/>
      <c r="D14" s="323"/>
      <c r="E14" s="323"/>
      <c r="F14" s="323"/>
      <c r="G14" s="323"/>
      <c r="H14" s="323"/>
    </row>
    <row r="15" spans="2:9" ht="63.75" x14ac:dyDescent="0.2">
      <c r="B15" s="175" t="s">
        <v>203</v>
      </c>
      <c r="C15" s="210" t="s">
        <v>204</v>
      </c>
      <c r="D15" s="210">
        <v>0</v>
      </c>
      <c r="E15" s="211">
        <v>0</v>
      </c>
      <c r="F15" s="211">
        <v>5000</v>
      </c>
      <c r="G15" s="210">
        <v>4</v>
      </c>
      <c r="H15" s="176">
        <f>F15*G15</f>
        <v>20000</v>
      </c>
      <c r="I15" s="208"/>
    </row>
    <row r="16" spans="2:9" x14ac:dyDescent="0.2">
      <c r="B16" s="323" t="s">
        <v>205</v>
      </c>
      <c r="C16" s="323"/>
      <c r="D16" s="323"/>
      <c r="E16" s="323"/>
      <c r="F16" s="323"/>
      <c r="G16" s="323"/>
      <c r="H16" s="323"/>
    </row>
    <row r="17" spans="2:9" ht="25.5" x14ac:dyDescent="0.2">
      <c r="B17" s="175" t="s">
        <v>200</v>
      </c>
      <c r="C17" s="213">
        <v>36000</v>
      </c>
      <c r="D17" s="210">
        <v>0</v>
      </c>
      <c r="E17" s="211">
        <v>0</v>
      </c>
      <c r="F17" s="211">
        <v>7500</v>
      </c>
      <c r="G17" s="210">
        <v>2</v>
      </c>
      <c r="H17" s="216">
        <f>F17*G17</f>
        <v>15000</v>
      </c>
      <c r="I17" s="208"/>
    </row>
    <row r="18" spans="2:9" ht="129.6" customHeight="1" x14ac:dyDescent="0.2">
      <c r="B18" s="318" t="s">
        <v>206</v>
      </c>
      <c r="C18" s="214" t="s">
        <v>207</v>
      </c>
      <c r="D18" s="319">
        <v>0</v>
      </c>
      <c r="E18" s="320">
        <v>0</v>
      </c>
      <c r="F18" s="320">
        <v>900</v>
      </c>
      <c r="G18" s="322">
        <v>2</v>
      </c>
      <c r="H18" s="321">
        <f>F18*G18</f>
        <v>1800</v>
      </c>
    </row>
    <row r="19" spans="2:9" x14ac:dyDescent="0.2">
      <c r="B19" s="318"/>
      <c r="C19" s="218"/>
      <c r="D19" s="319"/>
      <c r="E19" s="320"/>
      <c r="F19" s="320"/>
      <c r="G19" s="322"/>
      <c r="H19" s="321"/>
    </row>
    <row r="20" spans="2:9" ht="38.25" x14ac:dyDescent="0.2">
      <c r="B20" s="318"/>
      <c r="C20" s="219" t="s">
        <v>208</v>
      </c>
      <c r="D20" s="319"/>
      <c r="E20" s="320"/>
      <c r="F20" s="320"/>
      <c r="G20" s="322"/>
      <c r="H20" s="321"/>
    </row>
    <row r="21" spans="2:9" x14ac:dyDescent="0.2">
      <c r="B21" s="177" t="s">
        <v>209</v>
      </c>
      <c r="C21" s="215"/>
      <c r="D21" s="175"/>
      <c r="E21" s="217">
        <v>0</v>
      </c>
      <c r="F21" s="215"/>
      <c r="G21" s="215"/>
      <c r="H21" s="212">
        <f>ROUND(SUM(H10,H12,H13,H15,H17,H18),-3)</f>
        <v>127000</v>
      </c>
    </row>
  </sheetData>
  <mergeCells count="12">
    <mergeCell ref="B16:H16"/>
    <mergeCell ref="B3:H3"/>
    <mergeCell ref="B4:H4"/>
    <mergeCell ref="B9:H9"/>
    <mergeCell ref="B11:H11"/>
    <mergeCell ref="B14:H14"/>
    <mergeCell ref="B18:B20"/>
    <mergeCell ref="D18:D20"/>
    <mergeCell ref="E18:E20"/>
    <mergeCell ref="H18:H20"/>
    <mergeCell ref="F18:F20"/>
    <mergeCell ref="G18:G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tabSelected="1" zoomScale="90" zoomScaleNormal="90" workbookViewId="0">
      <pane ySplit="4" topLeftCell="A5" activePane="bottomLeft" state="frozen"/>
      <selection activeCell="A22" sqref="A22:K22"/>
      <selection pane="bottomLeft" activeCell="D28" sqref="D28"/>
    </sheetView>
  </sheetViews>
  <sheetFormatPr defaultColWidth="9.140625" defaultRowHeight="12.75" x14ac:dyDescent="0.2"/>
  <cols>
    <col min="1" max="3" width="4.140625" style="101" customWidth="1"/>
    <col min="4" max="4" width="39.140625" style="101" customWidth="1"/>
    <col min="5" max="5" width="13" style="101" customWidth="1"/>
    <col min="6" max="7" width="12" style="101" customWidth="1"/>
    <col min="8" max="8" width="12.28515625" style="101" customWidth="1"/>
    <col min="9" max="9" width="11.140625" style="101" customWidth="1"/>
    <col min="10" max="10" width="12.42578125" style="101" customWidth="1"/>
    <col min="11" max="11" width="10.140625" style="101" customWidth="1"/>
    <col min="12" max="12" width="13" style="101" customWidth="1"/>
    <col min="13" max="13" width="9.140625" style="101"/>
    <col min="14" max="14" width="11.28515625" style="101" bestFit="1" customWidth="1"/>
    <col min="15" max="16384" width="9.140625" style="101"/>
  </cols>
  <sheetData>
    <row r="1" spans="1:12" s="28" customFormat="1" ht="15.75" x14ac:dyDescent="0.25">
      <c r="A1" s="25" t="s">
        <v>35</v>
      </c>
      <c r="B1" s="25"/>
      <c r="C1" s="25"/>
      <c r="D1" s="25" t="s">
        <v>36</v>
      </c>
      <c r="E1" s="26"/>
      <c r="F1" s="26"/>
      <c r="G1" s="26"/>
      <c r="H1" s="26"/>
      <c r="I1" s="26"/>
      <c r="J1" s="26"/>
      <c r="K1" s="26"/>
    </row>
    <row r="2" spans="1:12" s="28" customFormat="1" ht="15.75" x14ac:dyDescent="0.25">
      <c r="A2" s="27"/>
      <c r="B2" s="27"/>
      <c r="C2" s="27"/>
      <c r="D2" s="27" t="s">
        <v>107</v>
      </c>
      <c r="E2" s="146"/>
    </row>
    <row r="3" spans="1:12" s="97" customFormat="1" ht="17.25" customHeight="1" x14ac:dyDescent="0.2">
      <c r="A3" s="40"/>
      <c r="B3" s="40"/>
      <c r="C3" s="40"/>
      <c r="D3" s="40"/>
      <c r="E3" s="70">
        <v>0.86956500000000003</v>
      </c>
      <c r="F3" s="71"/>
      <c r="G3" s="71"/>
      <c r="H3" s="71"/>
      <c r="I3" s="72">
        <v>120.27</v>
      </c>
      <c r="J3" s="72">
        <v>141.06</v>
      </c>
      <c r="K3" s="72">
        <v>58.67</v>
      </c>
    </row>
    <row r="4" spans="1:12" ht="89.25" x14ac:dyDescent="0.2">
      <c r="A4" s="235" t="s">
        <v>19</v>
      </c>
      <c r="B4" s="236"/>
      <c r="C4" s="236"/>
      <c r="D4" s="237"/>
      <c r="E4" s="98" t="s">
        <v>10</v>
      </c>
      <c r="F4" s="98" t="s">
        <v>11</v>
      </c>
      <c r="G4" s="99" t="s">
        <v>31</v>
      </c>
      <c r="H4" s="98" t="s">
        <v>83</v>
      </c>
      <c r="I4" s="148" t="s">
        <v>164</v>
      </c>
      <c r="J4" s="148" t="s">
        <v>166</v>
      </c>
      <c r="K4" s="148" t="s">
        <v>167</v>
      </c>
      <c r="L4" s="100" t="s">
        <v>84</v>
      </c>
    </row>
    <row r="5" spans="1:12" x14ac:dyDescent="0.2">
      <c r="A5" s="102" t="s">
        <v>13</v>
      </c>
      <c r="B5" s="103"/>
      <c r="C5" s="103"/>
      <c r="D5" s="104"/>
      <c r="E5" s="105" t="s">
        <v>15</v>
      </c>
      <c r="F5" s="34"/>
      <c r="G5" s="34"/>
      <c r="H5" s="34"/>
      <c r="I5" s="34"/>
      <c r="J5" s="34"/>
      <c r="K5" s="34"/>
      <c r="L5" s="107"/>
    </row>
    <row r="6" spans="1:12" x14ac:dyDescent="0.2">
      <c r="A6" s="102" t="s">
        <v>14</v>
      </c>
      <c r="B6" s="103"/>
      <c r="C6" s="103"/>
      <c r="D6" s="104"/>
      <c r="E6" s="105" t="s">
        <v>15</v>
      </c>
      <c r="F6" s="34"/>
      <c r="G6" s="34"/>
      <c r="H6" s="34"/>
      <c r="I6" s="34"/>
      <c r="J6" s="34"/>
      <c r="K6" s="34"/>
      <c r="L6" s="107"/>
    </row>
    <row r="7" spans="1:12" ht="25.5" customHeight="1" x14ac:dyDescent="0.2">
      <c r="A7" s="240" t="s">
        <v>38</v>
      </c>
      <c r="B7" s="236"/>
      <c r="C7" s="236"/>
      <c r="D7" s="241"/>
      <c r="E7" s="105" t="s">
        <v>15</v>
      </c>
      <c r="F7" s="34"/>
      <c r="G7" s="34"/>
      <c r="H7" s="34"/>
      <c r="I7" s="34"/>
      <c r="J7" s="34"/>
      <c r="K7" s="34"/>
      <c r="L7" s="107"/>
    </row>
    <row r="8" spans="1:12" x14ac:dyDescent="0.2">
      <c r="A8" s="108" t="s">
        <v>37</v>
      </c>
      <c r="B8" s="109"/>
      <c r="C8" s="109"/>
      <c r="D8" s="110"/>
      <c r="E8" s="105"/>
      <c r="F8" s="106"/>
      <c r="G8" s="106"/>
      <c r="H8" s="106"/>
      <c r="I8" s="106"/>
      <c r="J8" s="106"/>
      <c r="K8" s="106"/>
      <c r="L8" s="107"/>
    </row>
    <row r="9" spans="1:12" x14ac:dyDescent="0.2">
      <c r="A9" s="102"/>
      <c r="B9" s="128" t="s">
        <v>212</v>
      </c>
      <c r="C9" s="128"/>
      <c r="D9" s="129"/>
      <c r="E9" s="155">
        <v>1</v>
      </c>
      <c r="F9" s="111">
        <v>1</v>
      </c>
      <c r="G9" s="112">
        <f>E9*F9</f>
        <v>1</v>
      </c>
      <c r="H9" s="106">
        <v>5</v>
      </c>
      <c r="I9" s="112">
        <f>G9*H9</f>
        <v>5</v>
      </c>
      <c r="J9" s="144">
        <f>I9*0.05</f>
        <v>0.25</v>
      </c>
      <c r="K9" s="112">
        <f>I9*0.1</f>
        <v>0.5</v>
      </c>
      <c r="L9" s="113">
        <f>(I9*$I$3)+(J9*$J$3)+(K9*$K$3)</f>
        <v>665.95</v>
      </c>
    </row>
    <row r="10" spans="1:12" s="41" customFormat="1" x14ac:dyDescent="0.2">
      <c r="A10" s="102"/>
      <c r="B10" s="103" t="s">
        <v>20</v>
      </c>
      <c r="C10" s="103"/>
      <c r="D10" s="104"/>
      <c r="E10" s="82"/>
      <c r="F10" s="34"/>
      <c r="G10" s="34"/>
      <c r="H10" s="34"/>
      <c r="I10" s="81"/>
      <c r="J10" s="81"/>
      <c r="K10" s="81"/>
      <c r="L10" s="79"/>
    </row>
    <row r="11" spans="1:12" s="41" customFormat="1" ht="14.25" x14ac:dyDescent="0.2">
      <c r="A11" s="76"/>
      <c r="B11" s="77"/>
      <c r="C11" s="238" t="s">
        <v>39</v>
      </c>
      <c r="D11" s="239"/>
      <c r="E11" s="83">
        <v>24</v>
      </c>
      <c r="F11" s="34">
        <v>1</v>
      </c>
      <c r="G11" s="81">
        <f>E11*F11</f>
        <v>24</v>
      </c>
      <c r="H11" s="34">
        <v>0</v>
      </c>
      <c r="I11" s="81">
        <f>G11*H11</f>
        <v>0</v>
      </c>
      <c r="J11" s="81">
        <f>I11*0.05</f>
        <v>0</v>
      </c>
      <c r="K11" s="81">
        <f>I11*0.1</f>
        <v>0</v>
      </c>
      <c r="L11" s="198">
        <f>(I11*$I$3)+(J11*$J$3)+(K11*$K$3)</f>
        <v>0</v>
      </c>
    </row>
    <row r="12" spans="1:12" s="41" customFormat="1" ht="14.25" x14ac:dyDescent="0.2">
      <c r="A12" s="76"/>
      <c r="B12" s="77"/>
      <c r="C12" s="51" t="s">
        <v>40</v>
      </c>
      <c r="E12" s="81">
        <v>24</v>
      </c>
      <c r="F12" s="34">
        <v>0.2</v>
      </c>
      <c r="G12" s="84">
        <f>E12*F12</f>
        <v>4.8000000000000007</v>
      </c>
      <c r="H12" s="34">
        <v>0</v>
      </c>
      <c r="I12" s="81">
        <f>G12*H12</f>
        <v>0</v>
      </c>
      <c r="J12" s="81">
        <f>I12*0.05</f>
        <v>0</v>
      </c>
      <c r="K12" s="81">
        <f>I12*0.1</f>
        <v>0</v>
      </c>
      <c r="L12" s="198">
        <f>(I12*$I$3)+(J12*$J$3)+(K12*$K$3)</f>
        <v>0</v>
      </c>
    </row>
    <row r="13" spans="1:12" s="41" customFormat="1" ht="14.25" x14ac:dyDescent="0.2">
      <c r="A13" s="76"/>
      <c r="B13" s="77"/>
      <c r="C13" s="51" t="s">
        <v>41</v>
      </c>
      <c r="D13" s="51"/>
      <c r="E13" s="83">
        <v>4</v>
      </c>
      <c r="F13" s="34">
        <v>1.2</v>
      </c>
      <c r="G13" s="84">
        <f>E13*F13</f>
        <v>4.8</v>
      </c>
      <c r="H13" s="34">
        <v>0</v>
      </c>
      <c r="I13" s="81">
        <f>G13*H13</f>
        <v>0</v>
      </c>
      <c r="J13" s="81">
        <f>I13*0.05</f>
        <v>0</v>
      </c>
      <c r="K13" s="81">
        <f>I13*0.1</f>
        <v>0</v>
      </c>
      <c r="L13" s="198">
        <f>(I13*$I$3)+(J13*$J$3)+(K13*$K$3)</f>
        <v>0</v>
      </c>
    </row>
    <row r="14" spans="1:12" s="41" customFormat="1" ht="14.25" x14ac:dyDescent="0.2">
      <c r="A14" s="76"/>
      <c r="B14" s="77"/>
      <c r="C14" s="11" t="s">
        <v>42</v>
      </c>
      <c r="D14" s="51"/>
      <c r="E14" s="85">
        <v>0.5</v>
      </c>
      <c r="F14" s="34">
        <v>365</v>
      </c>
      <c r="G14" s="84">
        <f>E14*F14</f>
        <v>182.5</v>
      </c>
      <c r="H14" s="34">
        <v>0</v>
      </c>
      <c r="I14" s="81">
        <f>G14*H14</f>
        <v>0</v>
      </c>
      <c r="J14" s="81">
        <f>I14*0.05</f>
        <v>0</v>
      </c>
      <c r="K14" s="81">
        <f>I14*0.1</f>
        <v>0</v>
      </c>
      <c r="L14" s="198">
        <f>(I14*$I$3)+(J14*$J$3)+(K14*$K$3)</f>
        <v>0</v>
      </c>
    </row>
    <row r="15" spans="1:12" s="41" customFormat="1" x14ac:dyDescent="0.2">
      <c r="A15" s="87"/>
      <c r="B15" s="77" t="s">
        <v>21</v>
      </c>
      <c r="C15" s="77"/>
      <c r="D15" s="78"/>
      <c r="E15" s="195" t="s">
        <v>178</v>
      </c>
      <c r="F15" s="197"/>
      <c r="G15" s="197"/>
      <c r="H15" s="197"/>
      <c r="I15" s="197"/>
      <c r="J15" s="197"/>
      <c r="K15" s="197"/>
      <c r="L15" s="198"/>
    </row>
    <row r="16" spans="1:12" s="41" customFormat="1" x14ac:dyDescent="0.2">
      <c r="A16" s="87"/>
      <c r="B16" s="77" t="s">
        <v>22</v>
      </c>
      <c r="C16" s="77"/>
      <c r="D16" s="78"/>
      <c r="E16" s="195" t="s">
        <v>178</v>
      </c>
      <c r="F16" s="197"/>
      <c r="G16" s="197"/>
      <c r="H16" s="197"/>
      <c r="I16" s="197"/>
      <c r="J16" s="197"/>
      <c r="K16" s="197"/>
      <c r="L16" s="198"/>
    </row>
    <row r="17" spans="1:12" s="41" customFormat="1" x14ac:dyDescent="0.2">
      <c r="A17" s="87"/>
      <c r="B17" s="77" t="s">
        <v>23</v>
      </c>
      <c r="C17" s="77"/>
      <c r="D17" s="78"/>
      <c r="E17" s="63"/>
      <c r="F17" s="34"/>
      <c r="G17" s="34"/>
      <c r="H17" s="34"/>
      <c r="I17" s="34"/>
      <c r="J17" s="34"/>
      <c r="K17" s="34"/>
      <c r="L17" s="198"/>
    </row>
    <row r="18" spans="1:12" s="41" customFormat="1" ht="14.25" x14ac:dyDescent="0.2">
      <c r="A18" s="76"/>
      <c r="B18" s="77"/>
      <c r="C18" s="140" t="s">
        <v>176</v>
      </c>
      <c r="D18" s="51"/>
      <c r="E18" s="83">
        <v>2</v>
      </c>
      <c r="F18" s="34">
        <v>1</v>
      </c>
      <c r="G18" s="81">
        <f t="shared" ref="G18:G23" si="0">E18*F18</f>
        <v>2</v>
      </c>
      <c r="H18" s="34">
        <v>0</v>
      </c>
      <c r="I18" s="81">
        <f t="shared" ref="I18:I23" si="1">G18*H18</f>
        <v>0</v>
      </c>
      <c r="J18" s="81">
        <f t="shared" ref="J18:J23" si="2">I18*0.05</f>
        <v>0</v>
      </c>
      <c r="K18" s="81">
        <f t="shared" ref="K18:K23" si="3">I18*0.1</f>
        <v>0</v>
      </c>
      <c r="L18" s="198">
        <f t="shared" ref="L18:L23" si="4">(I18*$I$3)+(J18*$J$3)+(K18*$K$3)</f>
        <v>0</v>
      </c>
    </row>
    <row r="19" spans="1:12" s="41" customFormat="1" ht="14.25" x14ac:dyDescent="0.2">
      <c r="A19" s="76"/>
      <c r="B19" s="77"/>
      <c r="C19" s="140" t="s">
        <v>177</v>
      </c>
      <c r="D19" s="51"/>
      <c r="E19" s="83">
        <v>2</v>
      </c>
      <c r="F19" s="34">
        <v>1</v>
      </c>
      <c r="G19" s="81">
        <f t="shared" si="0"/>
        <v>2</v>
      </c>
      <c r="H19" s="34">
        <v>0</v>
      </c>
      <c r="I19" s="81">
        <f t="shared" si="1"/>
        <v>0</v>
      </c>
      <c r="J19" s="81">
        <f t="shared" si="2"/>
        <v>0</v>
      </c>
      <c r="K19" s="81">
        <f t="shared" si="3"/>
        <v>0</v>
      </c>
      <c r="L19" s="198">
        <f t="shared" si="4"/>
        <v>0</v>
      </c>
    </row>
    <row r="20" spans="1:12" s="41" customFormat="1" ht="14.25" x14ac:dyDescent="0.2">
      <c r="A20" s="76"/>
      <c r="B20" s="77"/>
      <c r="C20" s="11" t="s">
        <v>2</v>
      </c>
      <c r="D20" s="51"/>
      <c r="E20" s="83">
        <v>2</v>
      </c>
      <c r="F20" s="34">
        <v>1</v>
      </c>
      <c r="G20" s="81">
        <f t="shared" si="0"/>
        <v>2</v>
      </c>
      <c r="H20" s="34">
        <v>0</v>
      </c>
      <c r="I20" s="81">
        <f t="shared" si="1"/>
        <v>0</v>
      </c>
      <c r="J20" s="81">
        <f t="shared" si="2"/>
        <v>0</v>
      </c>
      <c r="K20" s="81">
        <f t="shared" si="3"/>
        <v>0</v>
      </c>
      <c r="L20" s="198">
        <f t="shared" si="4"/>
        <v>0</v>
      </c>
    </row>
    <row r="21" spans="1:12" s="41" customFormat="1" ht="25.5" customHeight="1" x14ac:dyDescent="0.2">
      <c r="A21" s="76"/>
      <c r="B21" s="77"/>
      <c r="C21" s="244" t="s">
        <v>3</v>
      </c>
      <c r="D21" s="245"/>
      <c r="E21" s="83">
        <v>2</v>
      </c>
      <c r="F21" s="34">
        <v>1</v>
      </c>
      <c r="G21" s="81">
        <f t="shared" si="0"/>
        <v>2</v>
      </c>
      <c r="H21" s="34">
        <v>0</v>
      </c>
      <c r="I21" s="81">
        <f t="shared" si="1"/>
        <v>0</v>
      </c>
      <c r="J21" s="81">
        <f t="shared" si="2"/>
        <v>0</v>
      </c>
      <c r="K21" s="81">
        <f t="shared" si="3"/>
        <v>0</v>
      </c>
      <c r="L21" s="198">
        <f t="shared" si="4"/>
        <v>0</v>
      </c>
    </row>
    <row r="22" spans="1:12" s="41" customFormat="1" x14ac:dyDescent="0.2">
      <c r="A22" s="76"/>
      <c r="B22" s="77"/>
      <c r="C22" s="11" t="s">
        <v>4</v>
      </c>
      <c r="D22" s="51"/>
      <c r="E22" s="83">
        <v>2</v>
      </c>
      <c r="F22" s="34">
        <v>1</v>
      </c>
      <c r="G22" s="81">
        <f t="shared" si="0"/>
        <v>2</v>
      </c>
      <c r="H22" s="34">
        <v>0</v>
      </c>
      <c r="I22" s="81">
        <f t="shared" si="1"/>
        <v>0</v>
      </c>
      <c r="J22" s="81">
        <f t="shared" si="2"/>
        <v>0</v>
      </c>
      <c r="K22" s="81">
        <f t="shared" si="3"/>
        <v>0</v>
      </c>
      <c r="L22" s="198">
        <f t="shared" si="4"/>
        <v>0</v>
      </c>
    </row>
    <row r="23" spans="1:12" s="41" customFormat="1" ht="27" customHeight="1" x14ac:dyDescent="0.2">
      <c r="A23" s="76"/>
      <c r="B23" s="88"/>
      <c r="C23" s="244" t="s">
        <v>5</v>
      </c>
      <c r="D23" s="245"/>
      <c r="E23" s="83">
        <v>4</v>
      </c>
      <c r="F23" s="34">
        <v>2</v>
      </c>
      <c r="G23" s="81">
        <f t="shared" si="0"/>
        <v>8</v>
      </c>
      <c r="H23" s="34">
        <v>0</v>
      </c>
      <c r="I23" s="81">
        <f t="shared" si="1"/>
        <v>0</v>
      </c>
      <c r="J23" s="81">
        <f t="shared" si="2"/>
        <v>0</v>
      </c>
      <c r="K23" s="81">
        <f t="shared" si="3"/>
        <v>0</v>
      </c>
      <c r="L23" s="198">
        <f t="shared" si="4"/>
        <v>0</v>
      </c>
    </row>
    <row r="24" spans="1:12" s="41" customFormat="1" x14ac:dyDescent="0.2">
      <c r="A24" s="114"/>
      <c r="B24" s="115" t="s">
        <v>222</v>
      </c>
      <c r="C24" s="77"/>
      <c r="D24" s="78"/>
      <c r="E24" s="63"/>
      <c r="F24" s="34"/>
      <c r="G24" s="34"/>
      <c r="H24" s="34"/>
      <c r="I24" s="13"/>
      <c r="J24" s="200">
        <f>SUM(I9:K23)</f>
        <v>5.75</v>
      </c>
      <c r="K24" s="116" t="s">
        <v>12</v>
      </c>
      <c r="L24" s="61">
        <f>SUM(L8:L23)</f>
        <v>665.95</v>
      </c>
    </row>
    <row r="25" spans="1:12" s="41" customFormat="1" x14ac:dyDescent="0.2">
      <c r="A25" s="80" t="s">
        <v>6</v>
      </c>
      <c r="B25" s="77"/>
      <c r="C25" s="77"/>
      <c r="D25" s="78"/>
      <c r="E25" s="63"/>
      <c r="F25" s="34"/>
      <c r="G25" s="34"/>
      <c r="H25" s="34"/>
      <c r="I25" s="34"/>
      <c r="J25" s="34"/>
      <c r="K25" s="34"/>
      <c r="L25" s="79"/>
    </row>
    <row r="26" spans="1:12" s="41" customFormat="1" x14ac:dyDescent="0.2">
      <c r="A26" s="76"/>
      <c r="B26" s="149" t="s">
        <v>92</v>
      </c>
      <c r="C26" s="77"/>
      <c r="D26" s="78"/>
      <c r="E26" s="196" t="s">
        <v>179</v>
      </c>
      <c r="F26" s="197"/>
      <c r="G26" s="197"/>
      <c r="H26" s="197"/>
      <c r="I26" s="197"/>
      <c r="J26" s="197"/>
      <c r="K26" s="197"/>
      <c r="L26" s="79"/>
    </row>
    <row r="27" spans="1:12" s="41" customFormat="1" x14ac:dyDescent="0.2">
      <c r="A27" s="76"/>
      <c r="B27" s="11" t="s">
        <v>24</v>
      </c>
      <c r="C27" s="91"/>
      <c r="D27" s="92"/>
      <c r="E27" s="196" t="s">
        <v>180</v>
      </c>
      <c r="F27" s="197"/>
      <c r="G27" s="197"/>
      <c r="H27" s="197"/>
      <c r="I27" s="197"/>
      <c r="J27" s="197"/>
      <c r="K27" s="197"/>
      <c r="L27" s="79"/>
    </row>
    <row r="28" spans="1:12" s="41" customFormat="1" x14ac:dyDescent="0.2">
      <c r="A28" s="76"/>
      <c r="B28" s="77" t="s">
        <v>25</v>
      </c>
      <c r="C28" s="77"/>
      <c r="D28" s="78"/>
      <c r="E28" s="196" t="s">
        <v>180</v>
      </c>
      <c r="F28" s="197"/>
      <c r="G28" s="197"/>
      <c r="H28" s="197"/>
      <c r="I28" s="197"/>
      <c r="J28" s="197"/>
      <c r="K28" s="197"/>
      <c r="L28" s="79"/>
    </row>
    <row r="29" spans="1:12" s="41" customFormat="1" x14ac:dyDescent="0.2">
      <c r="A29" s="93"/>
      <c r="B29" s="11" t="s">
        <v>26</v>
      </c>
      <c r="C29" s="88"/>
      <c r="D29" s="94"/>
      <c r="E29" s="63" t="s">
        <v>15</v>
      </c>
      <c r="F29" s="34"/>
      <c r="G29" s="34"/>
      <c r="H29" s="34"/>
      <c r="I29" s="34"/>
      <c r="J29" s="34"/>
      <c r="K29" s="34"/>
      <c r="L29" s="79"/>
    </row>
    <row r="30" spans="1:12" s="41" customFormat="1" ht="14.25" x14ac:dyDescent="0.2">
      <c r="A30" s="93"/>
      <c r="B30" s="11" t="s">
        <v>48</v>
      </c>
      <c r="C30" s="88"/>
      <c r="D30" s="94"/>
      <c r="E30" s="63"/>
      <c r="F30" s="34"/>
      <c r="G30" s="34"/>
      <c r="H30" s="34"/>
      <c r="I30" s="34"/>
      <c r="J30" s="34"/>
      <c r="K30" s="34"/>
      <c r="L30" s="79"/>
    </row>
    <row r="31" spans="1:12" s="41" customFormat="1" x14ac:dyDescent="0.2">
      <c r="A31" s="76"/>
      <c r="C31" s="77" t="s">
        <v>9</v>
      </c>
      <c r="D31" s="78"/>
      <c r="E31" s="85">
        <v>1.5</v>
      </c>
      <c r="F31" s="34">
        <v>1</v>
      </c>
      <c r="G31" s="84">
        <f>E31*F31</f>
        <v>1.5</v>
      </c>
      <c r="H31" s="34">
        <v>5</v>
      </c>
      <c r="I31" s="84">
        <f>G31*H31</f>
        <v>7.5</v>
      </c>
      <c r="J31" s="95">
        <f>I31*0.05</f>
        <v>0.375</v>
      </c>
      <c r="K31" s="86">
        <f>I31*0.1</f>
        <v>0.75</v>
      </c>
      <c r="L31" s="36">
        <f>(I31*$I$3)+(J31*$J$3)+(K31*$K$3)</f>
        <v>998.92499999999995</v>
      </c>
    </row>
    <row r="32" spans="1:12" s="41" customFormat="1" x14ac:dyDescent="0.2">
      <c r="A32" s="76"/>
      <c r="B32" s="77"/>
      <c r="C32" s="77" t="s">
        <v>49</v>
      </c>
      <c r="D32" s="78"/>
      <c r="E32" s="196" t="s">
        <v>180</v>
      </c>
      <c r="F32" s="193"/>
      <c r="G32" s="193"/>
      <c r="H32" s="193"/>
      <c r="I32" s="193"/>
      <c r="J32" s="193"/>
      <c r="K32" s="194"/>
      <c r="L32" s="36"/>
    </row>
    <row r="33" spans="1:12" s="41" customFormat="1" x14ac:dyDescent="0.2">
      <c r="A33" s="76"/>
      <c r="B33" s="11" t="s">
        <v>50</v>
      </c>
      <c r="C33" s="88"/>
      <c r="D33" s="94"/>
      <c r="E33" s="105" t="s">
        <v>15</v>
      </c>
      <c r="F33" s="34"/>
      <c r="G33" s="34"/>
      <c r="H33" s="34"/>
      <c r="I33" s="34"/>
      <c r="J33" s="34"/>
      <c r="K33" s="34"/>
      <c r="L33" s="107"/>
    </row>
    <row r="34" spans="1:12" s="41" customFormat="1" x14ac:dyDescent="0.2">
      <c r="A34" s="76"/>
      <c r="B34" s="11" t="s">
        <v>51</v>
      </c>
      <c r="C34" s="88"/>
      <c r="D34" s="94"/>
      <c r="E34" s="105" t="s">
        <v>15</v>
      </c>
      <c r="F34" s="34"/>
      <c r="G34" s="34"/>
      <c r="H34" s="34"/>
      <c r="I34" s="34"/>
      <c r="J34" s="34"/>
      <c r="K34" s="34"/>
      <c r="L34" s="107"/>
    </row>
    <row r="35" spans="1:12" s="41" customFormat="1" x14ac:dyDescent="0.2">
      <c r="A35" s="114"/>
      <c r="B35" s="115" t="s">
        <v>218</v>
      </c>
      <c r="C35" s="88"/>
      <c r="D35" s="94"/>
      <c r="E35" s="63"/>
      <c r="F35" s="34"/>
      <c r="G35" s="34"/>
      <c r="H35" s="34"/>
      <c r="I35" s="13"/>
      <c r="J35" s="200">
        <f>SUM(I26:K34)</f>
        <v>8.625</v>
      </c>
      <c r="K35" s="116" t="s">
        <v>12</v>
      </c>
      <c r="L35" s="61">
        <f>SUM(L26:L34)</f>
        <v>998.92499999999995</v>
      </c>
    </row>
    <row r="36" spans="1:12" s="41" customFormat="1" ht="14.25" x14ac:dyDescent="0.2">
      <c r="A36" s="160"/>
      <c r="B36" s="223" t="s">
        <v>219</v>
      </c>
      <c r="C36" s="161"/>
      <c r="D36" s="162"/>
      <c r="E36" s="63"/>
      <c r="F36" s="34"/>
      <c r="G36" s="34"/>
      <c r="H36" s="34"/>
      <c r="I36" s="12"/>
      <c r="J36" s="45">
        <f>J35+J24</f>
        <v>14.375</v>
      </c>
      <c r="K36" s="116" t="s">
        <v>12</v>
      </c>
      <c r="L36" s="61">
        <f>ROUND(L24+L35, -1)</f>
        <v>1660</v>
      </c>
    </row>
    <row r="37" spans="1:12" s="41" customFormat="1" ht="14.25" x14ac:dyDescent="0.2">
      <c r="A37" s="76"/>
      <c r="B37" s="224" t="s">
        <v>220</v>
      </c>
      <c r="C37" s="150"/>
      <c r="D37" s="151"/>
      <c r="E37" s="151"/>
      <c r="F37" s="157"/>
      <c r="G37" s="157"/>
      <c r="H37" s="157"/>
      <c r="I37" s="157"/>
      <c r="J37" s="157"/>
      <c r="K37" s="157"/>
      <c r="L37" s="165">
        <f>'O&amp;M'!H10</f>
        <v>0</v>
      </c>
    </row>
    <row r="38" spans="1:12" s="41" customFormat="1" ht="12" customHeight="1" x14ac:dyDescent="0.2">
      <c r="A38" s="76"/>
      <c r="B38" s="224" t="s">
        <v>221</v>
      </c>
      <c r="C38" s="163"/>
      <c r="D38" s="164"/>
      <c r="E38" s="158"/>
      <c r="F38" s="158"/>
      <c r="G38" s="158"/>
      <c r="H38" s="158"/>
      <c r="I38" s="159"/>
      <c r="J38" s="159"/>
      <c r="K38" s="159"/>
      <c r="L38" s="165">
        <f>SUM(L36:L37)</f>
        <v>1660</v>
      </c>
    </row>
    <row r="39" spans="1:12" x14ac:dyDescent="0.2">
      <c r="I39" s="145"/>
      <c r="J39" s="145"/>
      <c r="K39" s="145"/>
    </row>
    <row r="40" spans="1:12" s="41" customFormat="1" x14ac:dyDescent="0.2">
      <c r="A40" s="242"/>
      <c r="B40" s="243"/>
      <c r="C40" s="243"/>
      <c r="D40" s="243"/>
      <c r="E40" s="243"/>
      <c r="F40" s="243"/>
      <c r="G40" s="243"/>
      <c r="H40" s="243"/>
      <c r="I40" s="243"/>
      <c r="J40" s="243"/>
    </row>
    <row r="41" spans="1:12" s="41" customFormat="1" x14ac:dyDescent="0.2">
      <c r="A41" s="96" t="s">
        <v>17</v>
      </c>
      <c r="B41" s="96"/>
      <c r="C41" s="96"/>
      <c r="D41" s="96"/>
      <c r="E41" s="121"/>
      <c r="F41" s="121"/>
      <c r="G41" s="121"/>
      <c r="H41" s="121"/>
      <c r="I41" s="121"/>
      <c r="J41" s="121"/>
      <c r="K41" s="121"/>
      <c r="L41" s="121"/>
    </row>
    <row r="42" spans="1:12" ht="27" customHeight="1" x14ac:dyDescent="0.2">
      <c r="A42" s="232" t="s">
        <v>98</v>
      </c>
      <c r="B42" s="231"/>
      <c r="C42" s="231"/>
      <c r="D42" s="231"/>
      <c r="E42" s="231"/>
      <c r="F42" s="231"/>
      <c r="G42" s="231"/>
      <c r="H42" s="231"/>
      <c r="I42" s="231"/>
      <c r="J42" s="231"/>
      <c r="K42" s="231"/>
      <c r="L42" s="231"/>
    </row>
    <row r="43" spans="1:12" ht="25.5" customHeight="1" x14ac:dyDescent="0.2">
      <c r="A43" s="232" t="s">
        <v>165</v>
      </c>
      <c r="B43" s="231"/>
      <c r="C43" s="231"/>
      <c r="D43" s="231"/>
      <c r="E43" s="231"/>
      <c r="F43" s="231"/>
      <c r="G43" s="231"/>
      <c r="H43" s="231"/>
      <c r="I43" s="231"/>
      <c r="J43" s="231"/>
      <c r="K43" s="231"/>
      <c r="L43" s="231"/>
    </row>
    <row r="44" spans="1:12" ht="14.25" x14ac:dyDescent="0.2">
      <c r="A44" s="234" t="s">
        <v>213</v>
      </c>
      <c r="B44" s="234"/>
      <c r="C44" s="234"/>
      <c r="D44" s="234"/>
      <c r="E44" s="234"/>
      <c r="F44" s="234"/>
      <c r="G44" s="234"/>
      <c r="H44" s="234"/>
      <c r="I44" s="234"/>
      <c r="J44" s="234"/>
      <c r="K44" s="234"/>
      <c r="L44" s="234"/>
    </row>
    <row r="45" spans="1:12" x14ac:dyDescent="0.2">
      <c r="A45" s="231" t="s">
        <v>94</v>
      </c>
      <c r="B45" s="231"/>
      <c r="C45" s="231"/>
      <c r="D45" s="231"/>
      <c r="E45" s="231"/>
      <c r="F45" s="231"/>
      <c r="G45" s="231"/>
      <c r="H45" s="231"/>
      <c r="I45" s="231"/>
      <c r="J45" s="231"/>
      <c r="K45" s="231"/>
      <c r="L45" s="231"/>
    </row>
    <row r="46" spans="1:12" ht="25.5" customHeight="1" x14ac:dyDescent="0.2">
      <c r="A46" s="232" t="s">
        <v>172</v>
      </c>
      <c r="B46" s="231"/>
      <c r="C46" s="231"/>
      <c r="D46" s="231"/>
      <c r="E46" s="231"/>
      <c r="F46" s="231"/>
      <c r="G46" s="231"/>
      <c r="H46" s="231"/>
      <c r="I46" s="231"/>
      <c r="J46" s="231"/>
      <c r="K46" s="231"/>
      <c r="L46" s="231"/>
    </row>
    <row r="47" spans="1:12" ht="27.75" customHeight="1" x14ac:dyDescent="0.2">
      <c r="A47" s="231" t="s">
        <v>95</v>
      </c>
      <c r="B47" s="231"/>
      <c r="C47" s="231"/>
      <c r="D47" s="231"/>
      <c r="E47" s="231"/>
      <c r="F47" s="231"/>
      <c r="G47" s="231"/>
      <c r="H47" s="231"/>
      <c r="I47" s="231"/>
      <c r="J47" s="231"/>
      <c r="K47" s="231"/>
      <c r="L47" s="231"/>
    </row>
    <row r="48" spans="1:12" ht="25.5" customHeight="1" x14ac:dyDescent="0.2">
      <c r="A48" s="231" t="s">
        <v>96</v>
      </c>
      <c r="B48" s="231"/>
      <c r="C48" s="231"/>
      <c r="D48" s="231"/>
      <c r="E48" s="231"/>
      <c r="F48" s="231"/>
      <c r="G48" s="231"/>
      <c r="H48" s="231"/>
      <c r="I48" s="231"/>
      <c r="J48" s="231"/>
      <c r="K48" s="231"/>
      <c r="L48" s="231"/>
    </row>
    <row r="49" spans="1:12" ht="25.5" customHeight="1" x14ac:dyDescent="0.2">
      <c r="A49" s="232" t="s">
        <v>173</v>
      </c>
      <c r="B49" s="231"/>
      <c r="C49" s="231"/>
      <c r="D49" s="231"/>
      <c r="E49" s="231"/>
      <c r="F49" s="231"/>
      <c r="G49" s="231"/>
      <c r="H49" s="231"/>
      <c r="I49" s="231"/>
      <c r="J49" s="231"/>
      <c r="K49" s="231"/>
      <c r="L49" s="231"/>
    </row>
    <row r="50" spans="1:12" ht="14.25" x14ac:dyDescent="0.2">
      <c r="A50" s="233" t="s">
        <v>97</v>
      </c>
      <c r="B50" s="233"/>
      <c r="C50" s="233"/>
      <c r="D50" s="233"/>
      <c r="E50" s="233"/>
      <c r="F50" s="233"/>
      <c r="G50" s="233"/>
      <c r="H50" s="233"/>
      <c r="I50" s="233"/>
      <c r="J50" s="233"/>
      <c r="K50" s="233"/>
      <c r="L50" s="233"/>
    </row>
  </sheetData>
  <mergeCells count="15">
    <mergeCell ref="A4:D4"/>
    <mergeCell ref="C11:D11"/>
    <mergeCell ref="A7:D7"/>
    <mergeCell ref="A40:J40"/>
    <mergeCell ref="C21:D21"/>
    <mergeCell ref="C23:D23"/>
    <mergeCell ref="A47:L47"/>
    <mergeCell ref="A48:L48"/>
    <mergeCell ref="A49:L49"/>
    <mergeCell ref="A50:L50"/>
    <mergeCell ref="A42:L42"/>
    <mergeCell ref="A46:L46"/>
    <mergeCell ref="A43:L43"/>
    <mergeCell ref="A44:L44"/>
    <mergeCell ref="A45:L45"/>
  </mergeCells>
  <phoneticPr fontId="2" type="noConversion"/>
  <pageMargins left="0.17" right="0.18" top="0.35" bottom="0.46" header="0.22" footer="0.3"/>
  <pageSetup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6"/>
  <sheetViews>
    <sheetView topLeftCell="A11" zoomScale="82" zoomScaleNormal="82" workbookViewId="0">
      <selection activeCell="D38" sqref="D38"/>
    </sheetView>
  </sheetViews>
  <sheetFormatPr defaultColWidth="9.140625" defaultRowHeight="12.75" x14ac:dyDescent="0.2"/>
  <cols>
    <col min="1" max="3" width="4.140625" style="4" customWidth="1"/>
    <col min="4" max="4" width="36.85546875" style="4" customWidth="1"/>
    <col min="5" max="5" width="11.28515625" style="4" customWidth="1"/>
    <col min="6" max="7" width="12" style="4" customWidth="1"/>
    <col min="8" max="8" width="11.5703125" style="4" customWidth="1"/>
    <col min="9" max="9" width="10.140625" style="4" customWidth="1"/>
    <col min="10" max="10" width="12.42578125" style="4" customWidth="1"/>
    <col min="11" max="11" width="9.85546875" style="4" customWidth="1"/>
    <col min="12" max="12" width="12.140625" style="4" customWidth="1"/>
    <col min="13" max="13" width="9.140625" style="4"/>
    <col min="14" max="14" width="11.28515625" style="4" bestFit="1" customWidth="1"/>
    <col min="15" max="16384" width="9.140625" style="4"/>
  </cols>
  <sheetData>
    <row r="1" spans="1:12" s="2" customFormat="1" ht="48.75" customHeight="1" x14ac:dyDescent="0.25">
      <c r="A1" s="248" t="s">
        <v>76</v>
      </c>
      <c r="B1" s="248"/>
      <c r="C1" s="248"/>
      <c r="D1" s="247" t="s">
        <v>106</v>
      </c>
      <c r="E1" s="247"/>
      <c r="F1" s="247"/>
      <c r="G1" s="247"/>
      <c r="H1" s="247"/>
      <c r="I1" s="247"/>
      <c r="J1" s="247"/>
      <c r="K1" s="247"/>
      <c r="L1" s="247"/>
    </row>
    <row r="2" spans="1:12" s="3" customFormat="1" ht="9.75" customHeight="1" x14ac:dyDescent="0.2">
      <c r="E2" s="42">
        <v>0.86956500000000003</v>
      </c>
      <c r="F2" s="43"/>
      <c r="G2" s="43"/>
      <c r="H2" s="43"/>
      <c r="I2" s="72">
        <v>120.27</v>
      </c>
      <c r="J2" s="72">
        <v>141.06</v>
      </c>
      <c r="K2" s="72">
        <v>58.67</v>
      </c>
    </row>
    <row r="3" spans="1:12" s="126" customFormat="1" ht="89.25" x14ac:dyDescent="0.2">
      <c r="A3" s="252" t="s">
        <v>19</v>
      </c>
      <c r="B3" s="253"/>
      <c r="C3" s="253"/>
      <c r="D3" s="254"/>
      <c r="E3" s="123" t="s">
        <v>10</v>
      </c>
      <c r="F3" s="123" t="s">
        <v>11</v>
      </c>
      <c r="G3" s="124" t="s">
        <v>31</v>
      </c>
      <c r="H3" s="123" t="s">
        <v>83</v>
      </c>
      <c r="I3" s="148" t="s">
        <v>164</v>
      </c>
      <c r="J3" s="148" t="s">
        <v>166</v>
      </c>
      <c r="K3" s="148" t="s">
        <v>167</v>
      </c>
      <c r="L3" s="125" t="s">
        <v>84</v>
      </c>
    </row>
    <row r="4" spans="1:12" s="126" customFormat="1" x14ac:dyDescent="0.2">
      <c r="A4" s="127" t="s">
        <v>13</v>
      </c>
      <c r="B4" s="128"/>
      <c r="C4" s="128"/>
      <c r="D4" s="129"/>
      <c r="E4" s="130" t="s">
        <v>15</v>
      </c>
      <c r="F4" s="34"/>
      <c r="G4" s="34"/>
      <c r="H4" s="34"/>
      <c r="I4" s="34"/>
      <c r="J4" s="34"/>
      <c r="K4" s="34"/>
      <c r="L4" s="107"/>
    </row>
    <row r="5" spans="1:12" s="126" customFormat="1" x14ac:dyDescent="0.2">
      <c r="A5" s="127" t="s">
        <v>14</v>
      </c>
      <c r="B5" s="128"/>
      <c r="C5" s="128"/>
      <c r="D5" s="129"/>
      <c r="E5" s="130" t="s">
        <v>15</v>
      </c>
      <c r="F5" s="34"/>
      <c r="G5" s="34"/>
      <c r="H5" s="34"/>
      <c r="I5" s="34"/>
      <c r="J5" s="34"/>
      <c r="K5" s="34"/>
      <c r="L5" s="107"/>
    </row>
    <row r="6" spans="1:12" s="126" customFormat="1" ht="24.95" customHeight="1" x14ac:dyDescent="0.2">
      <c r="A6" s="249" t="s">
        <v>52</v>
      </c>
      <c r="B6" s="250"/>
      <c r="C6" s="250"/>
      <c r="D6" s="251"/>
      <c r="E6" s="130" t="s">
        <v>15</v>
      </c>
      <c r="F6" s="34"/>
      <c r="G6" s="34"/>
      <c r="H6" s="34"/>
      <c r="I6" s="34"/>
      <c r="J6" s="34"/>
      <c r="K6" s="34"/>
      <c r="L6" s="107"/>
    </row>
    <row r="7" spans="1:12" s="126" customFormat="1" x14ac:dyDescent="0.2">
      <c r="A7" s="135" t="s">
        <v>53</v>
      </c>
      <c r="B7" s="128"/>
      <c r="C7" s="133"/>
      <c r="D7" s="134"/>
      <c r="E7" s="130"/>
      <c r="F7" s="131"/>
      <c r="G7" s="131"/>
      <c r="H7" s="131"/>
      <c r="I7" s="131"/>
      <c r="J7" s="131"/>
      <c r="K7" s="131"/>
      <c r="L7" s="132"/>
    </row>
    <row r="8" spans="1:12" s="126" customFormat="1" x14ac:dyDescent="0.2">
      <c r="A8" s="127"/>
      <c r="B8" s="128" t="s">
        <v>212</v>
      </c>
      <c r="C8" s="128"/>
      <c r="D8" s="129"/>
      <c r="E8" s="136">
        <v>1</v>
      </c>
      <c r="F8" s="137">
        <v>1</v>
      </c>
      <c r="G8" s="137">
        <v>1</v>
      </c>
      <c r="H8" s="137">
        <v>7</v>
      </c>
      <c r="I8" s="84">
        <f>H8*G8</f>
        <v>7</v>
      </c>
      <c r="J8" s="86">
        <f>I8*0.05</f>
        <v>0.35000000000000003</v>
      </c>
      <c r="K8" s="86">
        <f>I8*0.1</f>
        <v>0.70000000000000007</v>
      </c>
      <c r="L8" s="36">
        <f>(I8*$I$2)+(J8*$J$2)+(K8*$K$2)</f>
        <v>932.32999999999993</v>
      </c>
    </row>
    <row r="9" spans="1:12" s="41" customFormat="1" x14ac:dyDescent="0.2">
      <c r="A9" s="127"/>
      <c r="B9" s="128" t="s">
        <v>20</v>
      </c>
      <c r="C9" s="128"/>
      <c r="D9" s="129"/>
      <c r="E9" s="119"/>
      <c r="F9" s="34"/>
      <c r="G9" s="34"/>
      <c r="H9" s="34"/>
      <c r="I9" s="34"/>
      <c r="J9" s="34"/>
      <c r="K9" s="34"/>
      <c r="L9" s="79"/>
    </row>
    <row r="10" spans="1:12" s="41" customFormat="1" ht="14.25" x14ac:dyDescent="0.2">
      <c r="A10" s="76"/>
      <c r="B10" s="77"/>
      <c r="C10" s="238" t="s">
        <v>54</v>
      </c>
      <c r="D10" s="239"/>
      <c r="E10" s="83">
        <v>24</v>
      </c>
      <c r="F10" s="34">
        <v>1</v>
      </c>
      <c r="G10" s="81">
        <f>E10*F10</f>
        <v>24</v>
      </c>
      <c r="H10" s="34">
        <v>0</v>
      </c>
      <c r="I10" s="81">
        <f>G10*H10</f>
        <v>0</v>
      </c>
      <c r="J10" s="81">
        <f>I10*0.05</f>
        <v>0</v>
      </c>
      <c r="K10" s="81">
        <f>I10*0.1</f>
        <v>0</v>
      </c>
      <c r="L10" s="198">
        <f>(I10*$I$2)+(J10*$J$2)+(K10*$K$2)</f>
        <v>0</v>
      </c>
    </row>
    <row r="11" spans="1:12" s="41" customFormat="1" ht="14.25" x14ac:dyDescent="0.2">
      <c r="A11" s="76"/>
      <c r="B11" s="77"/>
      <c r="C11" s="11" t="s">
        <v>55</v>
      </c>
      <c r="D11" s="51"/>
      <c r="E11" s="83">
        <v>24</v>
      </c>
      <c r="F11" s="34">
        <v>0.2</v>
      </c>
      <c r="G11" s="84">
        <f>E11*F11</f>
        <v>4.8000000000000007</v>
      </c>
      <c r="H11" s="34">
        <v>0</v>
      </c>
      <c r="I11" s="81">
        <f>G11*H11</f>
        <v>0</v>
      </c>
      <c r="J11" s="81">
        <f>I11*0.05</f>
        <v>0</v>
      </c>
      <c r="K11" s="81">
        <f>I11*0.1</f>
        <v>0</v>
      </c>
      <c r="L11" s="198">
        <f>(I11*$I$2)+(J11*$J$2)+(K11*$K$2)</f>
        <v>0</v>
      </c>
    </row>
    <row r="12" spans="1:12" s="41" customFormat="1" ht="14.25" x14ac:dyDescent="0.2">
      <c r="A12" s="76"/>
      <c r="B12" s="77"/>
      <c r="C12" s="140" t="s">
        <v>41</v>
      </c>
      <c r="D12" s="51"/>
      <c r="E12" s="83">
        <v>4</v>
      </c>
      <c r="F12" s="34">
        <v>1.2</v>
      </c>
      <c r="G12" s="84">
        <f>E12*F12</f>
        <v>4.8</v>
      </c>
      <c r="H12" s="34">
        <v>0</v>
      </c>
      <c r="I12" s="81">
        <f>G12*H12</f>
        <v>0</v>
      </c>
      <c r="J12" s="81">
        <f>I12*0.05</f>
        <v>0</v>
      </c>
      <c r="K12" s="81">
        <f>I12*0.1</f>
        <v>0</v>
      </c>
      <c r="L12" s="198">
        <f>(I12*$I$2)+(J12*$J$2)+(K12*$K$2)</f>
        <v>0</v>
      </c>
    </row>
    <row r="13" spans="1:12" s="41" customFormat="1" ht="14.25" x14ac:dyDescent="0.2">
      <c r="C13" s="126" t="s">
        <v>43</v>
      </c>
      <c r="D13" s="11"/>
      <c r="E13" s="84">
        <v>0.5</v>
      </c>
      <c r="F13" s="29">
        <v>365</v>
      </c>
      <c r="G13" s="84">
        <f>E13*F13</f>
        <v>182.5</v>
      </c>
      <c r="H13" s="29">
        <v>7</v>
      </c>
      <c r="I13" s="84">
        <f>H13*G13</f>
        <v>1277.5</v>
      </c>
      <c r="J13" s="86">
        <f>I13*0.05</f>
        <v>63.875</v>
      </c>
      <c r="K13" s="86">
        <f>I13*0.1</f>
        <v>127.75</v>
      </c>
      <c r="L13" s="36">
        <f>(I13*$I$2)+(J13*$J$2)+(K13*$K$2)</f>
        <v>170150.22499999998</v>
      </c>
    </row>
    <row r="14" spans="1:12" s="41" customFormat="1" x14ac:dyDescent="0.2">
      <c r="A14" s="87"/>
      <c r="B14" s="77" t="s">
        <v>21</v>
      </c>
      <c r="C14" s="77"/>
      <c r="D14" s="78"/>
      <c r="E14" s="195" t="s">
        <v>178</v>
      </c>
      <c r="F14" s="197"/>
      <c r="G14" s="197"/>
      <c r="H14" s="197"/>
      <c r="I14" s="197"/>
      <c r="J14" s="197"/>
      <c r="K14" s="197"/>
      <c r="L14" s="79"/>
    </row>
    <row r="15" spans="1:12" s="41" customFormat="1" x14ac:dyDescent="0.2">
      <c r="A15" s="87"/>
      <c r="B15" s="77" t="s">
        <v>22</v>
      </c>
      <c r="C15" s="77"/>
      <c r="D15" s="78"/>
      <c r="E15" s="195" t="s">
        <v>178</v>
      </c>
      <c r="F15" s="197"/>
      <c r="G15" s="197"/>
      <c r="H15" s="197"/>
      <c r="I15" s="197"/>
      <c r="J15" s="197"/>
      <c r="K15" s="197"/>
      <c r="L15" s="79"/>
    </row>
    <row r="16" spans="1:12" s="41" customFormat="1" x14ac:dyDescent="0.2">
      <c r="A16" s="87"/>
      <c r="B16" s="77" t="s">
        <v>23</v>
      </c>
      <c r="C16" s="128"/>
      <c r="D16" s="129"/>
      <c r="E16" s="63"/>
      <c r="F16" s="34"/>
      <c r="G16" s="34"/>
      <c r="H16" s="34"/>
      <c r="I16" s="34"/>
      <c r="J16" s="34"/>
      <c r="K16" s="34"/>
      <c r="L16" s="79"/>
    </row>
    <row r="17" spans="1:14" s="41" customFormat="1" ht="14.25" x14ac:dyDescent="0.2">
      <c r="A17" s="76"/>
      <c r="B17" s="77"/>
      <c r="C17" s="140" t="s">
        <v>176</v>
      </c>
      <c r="D17" s="139"/>
      <c r="E17" s="83">
        <v>2</v>
      </c>
      <c r="F17" s="34">
        <v>1</v>
      </c>
      <c r="G17" s="81">
        <f t="shared" ref="G17:G24" si="0">E17*F17</f>
        <v>2</v>
      </c>
      <c r="H17" s="34">
        <v>0</v>
      </c>
      <c r="I17" s="81">
        <f t="shared" ref="I17:I24" si="1">G17*H17</f>
        <v>0</v>
      </c>
      <c r="J17" s="81">
        <f t="shared" ref="J17:J24" si="2">I17*0.05</f>
        <v>0</v>
      </c>
      <c r="K17" s="81">
        <f t="shared" ref="K17:K24" si="3">I17*0.1</f>
        <v>0</v>
      </c>
      <c r="L17" s="198">
        <f t="shared" ref="L17:L24" si="4">(I17*$I$2)+(J17*$J$2)+(K17*$K$2)</f>
        <v>0</v>
      </c>
    </row>
    <row r="18" spans="1:14" s="41" customFormat="1" ht="14.25" x14ac:dyDescent="0.2">
      <c r="A18" s="76"/>
      <c r="B18" s="77"/>
      <c r="C18" s="140" t="s">
        <v>177</v>
      </c>
      <c r="D18" s="139"/>
      <c r="E18" s="83">
        <v>2</v>
      </c>
      <c r="F18" s="34">
        <v>1</v>
      </c>
      <c r="G18" s="81">
        <f t="shared" si="0"/>
        <v>2</v>
      </c>
      <c r="H18" s="34">
        <v>0</v>
      </c>
      <c r="I18" s="81">
        <f t="shared" si="1"/>
        <v>0</v>
      </c>
      <c r="J18" s="81">
        <f t="shared" si="2"/>
        <v>0</v>
      </c>
      <c r="K18" s="81">
        <f t="shared" si="3"/>
        <v>0</v>
      </c>
      <c r="L18" s="198">
        <f t="shared" si="4"/>
        <v>0</v>
      </c>
    </row>
    <row r="19" spans="1:14" s="41" customFormat="1" ht="14.25" x14ac:dyDescent="0.2">
      <c r="A19" s="76"/>
      <c r="B19" s="77"/>
      <c r="C19" s="140" t="s">
        <v>214</v>
      </c>
      <c r="D19" s="140"/>
      <c r="E19" s="81">
        <v>2</v>
      </c>
      <c r="F19" s="34">
        <v>1</v>
      </c>
      <c r="G19" s="81">
        <f t="shared" si="0"/>
        <v>2</v>
      </c>
      <c r="H19" s="34">
        <v>0</v>
      </c>
      <c r="I19" s="81">
        <f t="shared" si="1"/>
        <v>0</v>
      </c>
      <c r="J19" s="81">
        <f t="shared" si="2"/>
        <v>0</v>
      </c>
      <c r="K19" s="81">
        <f t="shared" si="3"/>
        <v>0</v>
      </c>
      <c r="L19" s="198">
        <f t="shared" si="4"/>
        <v>0</v>
      </c>
    </row>
    <row r="20" spans="1:14" s="41" customFormat="1" ht="14.25" x14ac:dyDescent="0.2">
      <c r="C20" s="222" t="s">
        <v>215</v>
      </c>
      <c r="D20" s="126"/>
      <c r="E20" s="81">
        <v>2</v>
      </c>
      <c r="F20" s="34">
        <v>1</v>
      </c>
      <c r="G20" s="81">
        <f t="shared" si="0"/>
        <v>2</v>
      </c>
      <c r="H20" s="34">
        <v>0</v>
      </c>
      <c r="I20" s="81">
        <f t="shared" si="1"/>
        <v>0</v>
      </c>
      <c r="J20" s="81">
        <f t="shared" si="2"/>
        <v>0</v>
      </c>
      <c r="K20" s="81">
        <f t="shared" si="3"/>
        <v>0</v>
      </c>
      <c r="L20" s="198">
        <f t="shared" si="4"/>
        <v>0</v>
      </c>
    </row>
    <row r="21" spans="1:14" s="41" customFormat="1" ht="27" customHeight="1" x14ac:dyDescent="0.2">
      <c r="C21" s="256" t="s">
        <v>99</v>
      </c>
      <c r="D21" s="256"/>
      <c r="E21" s="81">
        <v>2</v>
      </c>
      <c r="F21" s="34">
        <v>1</v>
      </c>
      <c r="G21" s="81">
        <f t="shared" si="0"/>
        <v>2</v>
      </c>
      <c r="H21" s="34">
        <v>0</v>
      </c>
      <c r="I21" s="81">
        <f t="shared" si="1"/>
        <v>0</v>
      </c>
      <c r="J21" s="81">
        <f t="shared" si="2"/>
        <v>0</v>
      </c>
      <c r="K21" s="81">
        <f t="shared" si="3"/>
        <v>0</v>
      </c>
      <c r="L21" s="198">
        <f t="shared" si="4"/>
        <v>0</v>
      </c>
    </row>
    <row r="22" spans="1:14" s="41" customFormat="1" x14ac:dyDescent="0.2">
      <c r="A22" s="76"/>
      <c r="B22" s="88"/>
      <c r="C22" s="11" t="s">
        <v>4</v>
      </c>
      <c r="D22" s="11"/>
      <c r="E22" s="81">
        <v>2</v>
      </c>
      <c r="F22" s="34">
        <v>1</v>
      </c>
      <c r="G22" s="81">
        <f t="shared" si="0"/>
        <v>2</v>
      </c>
      <c r="H22" s="34">
        <v>0</v>
      </c>
      <c r="I22" s="81">
        <f t="shared" si="1"/>
        <v>0</v>
      </c>
      <c r="J22" s="81">
        <f t="shared" si="2"/>
        <v>0</v>
      </c>
      <c r="K22" s="81">
        <f t="shared" si="3"/>
        <v>0</v>
      </c>
      <c r="L22" s="198">
        <f t="shared" si="4"/>
        <v>0</v>
      </c>
    </row>
    <row r="23" spans="1:14" s="41" customFormat="1" ht="26.25" customHeight="1" x14ac:dyDescent="0.2">
      <c r="A23" s="76"/>
      <c r="B23" s="77"/>
      <c r="C23" s="257" t="s">
        <v>45</v>
      </c>
      <c r="D23" s="257"/>
      <c r="E23" s="81">
        <v>4</v>
      </c>
      <c r="F23" s="34">
        <v>2</v>
      </c>
      <c r="G23" s="81">
        <f t="shared" si="0"/>
        <v>8</v>
      </c>
      <c r="H23" s="34">
        <v>7</v>
      </c>
      <c r="I23" s="81">
        <f t="shared" si="1"/>
        <v>56</v>
      </c>
      <c r="J23" s="84">
        <f t="shared" si="2"/>
        <v>2.8000000000000003</v>
      </c>
      <c r="K23" s="84">
        <f t="shared" si="3"/>
        <v>5.6000000000000005</v>
      </c>
      <c r="L23" s="36">
        <f t="shared" si="4"/>
        <v>7458.6399999999994</v>
      </c>
      <c r="N23" s="120"/>
    </row>
    <row r="24" spans="1:14" s="41" customFormat="1" x14ac:dyDescent="0.2">
      <c r="A24" s="76"/>
      <c r="B24" s="77"/>
      <c r="C24" s="11" t="s">
        <v>8</v>
      </c>
      <c r="D24" s="51"/>
      <c r="E24" s="83">
        <v>2</v>
      </c>
      <c r="F24" s="34">
        <v>2</v>
      </c>
      <c r="G24" s="81">
        <f t="shared" si="0"/>
        <v>4</v>
      </c>
      <c r="H24" s="34">
        <v>0</v>
      </c>
      <c r="I24" s="81">
        <f t="shared" si="1"/>
        <v>0</v>
      </c>
      <c r="J24" s="81">
        <f t="shared" si="2"/>
        <v>0</v>
      </c>
      <c r="K24" s="81">
        <f t="shared" si="3"/>
        <v>0</v>
      </c>
      <c r="L24" s="198">
        <f t="shared" si="4"/>
        <v>0</v>
      </c>
    </row>
    <row r="25" spans="1:14" s="41" customFormat="1" x14ac:dyDescent="0.2">
      <c r="A25" s="114"/>
      <c r="B25" s="115" t="s">
        <v>222</v>
      </c>
      <c r="C25" s="77"/>
      <c r="D25" s="78"/>
      <c r="E25" s="63"/>
      <c r="F25" s="34"/>
      <c r="G25" s="34"/>
      <c r="H25" s="34"/>
      <c r="I25" s="13"/>
      <c r="J25" s="142">
        <f>SUM(I8:K24)</f>
        <v>1541.5749999999998</v>
      </c>
      <c r="K25" s="116" t="s">
        <v>12</v>
      </c>
      <c r="L25" s="61">
        <f>SUM(L8:L24)</f>
        <v>178541.19499999995</v>
      </c>
    </row>
    <row r="26" spans="1:14" s="41" customFormat="1" x14ac:dyDescent="0.2">
      <c r="A26" s="80" t="s">
        <v>6</v>
      </c>
      <c r="B26" s="77"/>
      <c r="C26" s="77"/>
      <c r="D26" s="78"/>
      <c r="E26" s="63"/>
      <c r="F26" s="34"/>
      <c r="G26" s="34"/>
      <c r="H26" s="34"/>
      <c r="I26" s="34"/>
      <c r="J26" s="34"/>
      <c r="K26" s="34"/>
      <c r="L26" s="79"/>
    </row>
    <row r="27" spans="1:14" s="41" customFormat="1" x14ac:dyDescent="0.2">
      <c r="A27" s="76"/>
      <c r="B27" s="152" t="s">
        <v>92</v>
      </c>
      <c r="C27" s="77"/>
      <c r="D27" s="78"/>
      <c r="E27" s="196" t="s">
        <v>179</v>
      </c>
      <c r="F27" s="197"/>
      <c r="G27" s="197"/>
      <c r="H27" s="197"/>
      <c r="I27" s="197"/>
      <c r="J27" s="197"/>
      <c r="K27" s="197"/>
      <c r="L27" s="79"/>
    </row>
    <row r="28" spans="1:14" s="41" customFormat="1" x14ac:dyDescent="0.2">
      <c r="A28" s="76"/>
      <c r="B28" s="11" t="s">
        <v>24</v>
      </c>
      <c r="C28" s="91"/>
      <c r="D28" s="92"/>
      <c r="E28" s="196" t="s">
        <v>180</v>
      </c>
      <c r="F28" s="197"/>
      <c r="G28" s="197"/>
      <c r="H28" s="197"/>
      <c r="I28" s="197"/>
      <c r="J28" s="197"/>
      <c r="K28" s="197"/>
      <c r="L28" s="79"/>
    </row>
    <row r="29" spans="1:14" s="41" customFormat="1" x14ac:dyDescent="0.2">
      <c r="A29" s="76"/>
      <c r="B29" s="77" t="s">
        <v>25</v>
      </c>
      <c r="C29" s="77"/>
      <c r="D29" s="78"/>
      <c r="E29" s="196" t="s">
        <v>180</v>
      </c>
      <c r="F29" s="197"/>
      <c r="G29" s="197"/>
      <c r="H29" s="197"/>
      <c r="I29" s="197"/>
      <c r="J29" s="197"/>
      <c r="K29" s="197"/>
      <c r="L29" s="79"/>
    </row>
    <row r="30" spans="1:14" s="41" customFormat="1" x14ac:dyDescent="0.2">
      <c r="A30" s="93"/>
      <c r="B30" s="11" t="s">
        <v>26</v>
      </c>
      <c r="C30" s="88"/>
      <c r="D30" s="94"/>
      <c r="E30" s="63" t="s">
        <v>15</v>
      </c>
      <c r="F30" s="197"/>
      <c r="G30" s="197"/>
      <c r="H30" s="197"/>
      <c r="I30" s="197"/>
      <c r="J30" s="197"/>
      <c r="K30" s="197"/>
      <c r="L30" s="79"/>
    </row>
    <row r="31" spans="1:14" s="41" customFormat="1" ht="14.25" x14ac:dyDescent="0.2">
      <c r="A31" s="93"/>
      <c r="B31" s="11" t="s">
        <v>85</v>
      </c>
      <c r="C31" s="88"/>
      <c r="D31" s="94"/>
      <c r="E31" s="63"/>
      <c r="F31" s="34"/>
      <c r="G31" s="34"/>
      <c r="H31" s="34"/>
      <c r="I31" s="34"/>
      <c r="J31" s="34"/>
      <c r="K31" s="34"/>
      <c r="L31" s="79"/>
    </row>
    <row r="32" spans="1:14" s="41" customFormat="1" x14ac:dyDescent="0.2">
      <c r="A32" s="76"/>
      <c r="B32" s="77"/>
      <c r="C32" s="77" t="s">
        <v>9</v>
      </c>
      <c r="D32" s="78"/>
      <c r="E32" s="85">
        <v>1.5</v>
      </c>
      <c r="F32" s="34">
        <v>1</v>
      </c>
      <c r="G32" s="84">
        <f>E32*F32</f>
        <v>1.5</v>
      </c>
      <c r="H32" s="34">
        <v>7</v>
      </c>
      <c r="I32" s="84">
        <f>G32*H32</f>
        <v>10.5</v>
      </c>
      <c r="J32" s="95">
        <f>I32*0.05</f>
        <v>0.52500000000000002</v>
      </c>
      <c r="K32" s="95">
        <f>I32*0.1</f>
        <v>1.05</v>
      </c>
      <c r="L32" s="36">
        <f>(I32*$I$2)+(J32*$J$2)+(K32*$K$2)</f>
        <v>1398.4949999999999</v>
      </c>
    </row>
    <row r="33" spans="1:12" s="41" customFormat="1" x14ac:dyDescent="0.2">
      <c r="A33" s="76"/>
      <c r="B33" s="77"/>
      <c r="C33" s="77" t="s">
        <v>47</v>
      </c>
      <c r="D33" s="78"/>
      <c r="E33" s="196" t="s">
        <v>180</v>
      </c>
      <c r="F33" s="193"/>
      <c r="G33" s="193"/>
      <c r="H33" s="193"/>
      <c r="I33" s="193"/>
      <c r="J33" s="193"/>
      <c r="K33" s="194"/>
      <c r="L33" s="36"/>
    </row>
    <row r="34" spans="1:12" s="41" customFormat="1" x14ac:dyDescent="0.2">
      <c r="A34" s="76"/>
      <c r="B34" s="11" t="s">
        <v>27</v>
      </c>
      <c r="C34" s="88"/>
      <c r="D34" s="94"/>
      <c r="E34" s="105" t="s">
        <v>15</v>
      </c>
      <c r="F34" s="34"/>
      <c r="G34" s="34"/>
      <c r="H34" s="34"/>
      <c r="I34" s="34"/>
      <c r="J34" s="34"/>
      <c r="K34" s="34"/>
      <c r="L34" s="107"/>
    </row>
    <row r="35" spans="1:12" s="41" customFormat="1" x14ac:dyDescent="0.2">
      <c r="A35" s="76"/>
      <c r="B35" s="11" t="s">
        <v>28</v>
      </c>
      <c r="C35" s="88"/>
      <c r="D35" s="94"/>
      <c r="E35" s="105" t="s">
        <v>15</v>
      </c>
      <c r="F35" s="34"/>
      <c r="G35" s="34"/>
      <c r="H35" s="34"/>
      <c r="I35" s="34"/>
      <c r="J35" s="34"/>
      <c r="K35" s="34"/>
      <c r="L35" s="107"/>
    </row>
    <row r="36" spans="1:12" s="41" customFormat="1" x14ac:dyDescent="0.2">
      <c r="A36" s="114"/>
      <c r="B36" s="115" t="s">
        <v>218</v>
      </c>
      <c r="C36" s="88"/>
      <c r="D36" s="94"/>
      <c r="E36" s="29"/>
      <c r="F36" s="29"/>
      <c r="G36" s="29"/>
      <c r="H36" s="29"/>
      <c r="J36" s="45">
        <f>SUM(I27:K35)</f>
        <v>12.075000000000001</v>
      </c>
      <c r="K36" s="116" t="s">
        <v>12</v>
      </c>
      <c r="L36" s="61">
        <f>SUM(L30:L35)</f>
        <v>1398.4949999999999</v>
      </c>
    </row>
    <row r="37" spans="1:12" s="41" customFormat="1" ht="14.25" x14ac:dyDescent="0.2">
      <c r="A37" s="114"/>
      <c r="B37" s="223" t="s">
        <v>219</v>
      </c>
      <c r="C37" s="77"/>
      <c r="D37" s="78"/>
      <c r="E37" s="63"/>
      <c r="F37" s="34"/>
      <c r="G37" s="34"/>
      <c r="H37" s="34"/>
      <c r="I37" s="12"/>
      <c r="J37" s="45">
        <f>J25+J36</f>
        <v>1553.6499999999999</v>
      </c>
      <c r="K37" s="116" t="s">
        <v>12</v>
      </c>
      <c r="L37" s="61">
        <f>ROUND(L25+L36,-3)</f>
        <v>180000</v>
      </c>
    </row>
    <row r="38" spans="1:12" s="41" customFormat="1" ht="14.25" x14ac:dyDescent="0.2">
      <c r="A38" s="76"/>
      <c r="B38" s="224" t="s">
        <v>220</v>
      </c>
      <c r="C38" s="150"/>
      <c r="D38" s="151"/>
      <c r="E38" s="151"/>
      <c r="F38" s="157"/>
      <c r="G38" s="157"/>
      <c r="H38" s="157"/>
      <c r="I38" s="157"/>
      <c r="J38" s="157"/>
      <c r="K38" s="157"/>
      <c r="L38" s="165">
        <f>'O&amp;M'!H12+'O&amp;M'!H13</f>
        <v>90300</v>
      </c>
    </row>
    <row r="39" spans="1:12" s="41" customFormat="1" ht="14.25" x14ac:dyDescent="0.2">
      <c r="A39" s="76"/>
      <c r="B39" s="224" t="s">
        <v>221</v>
      </c>
      <c r="C39" s="163"/>
      <c r="D39" s="164"/>
      <c r="E39" s="158"/>
      <c r="F39" s="158"/>
      <c r="G39" s="158"/>
      <c r="H39" s="158"/>
      <c r="I39" s="159"/>
      <c r="J39" s="159"/>
      <c r="K39" s="159"/>
      <c r="L39" s="165">
        <f>ROUND(SUM(L37:L38),-3)</f>
        <v>270000</v>
      </c>
    </row>
    <row r="40" spans="1:12" s="41" customFormat="1" x14ac:dyDescent="0.2">
      <c r="A40" s="121" t="s">
        <v>93</v>
      </c>
    </row>
    <row r="41" spans="1:12" s="101" customFormat="1" x14ac:dyDescent="0.2">
      <c r="A41" s="246"/>
      <c r="B41" s="246"/>
      <c r="C41" s="246"/>
      <c r="D41" s="246"/>
      <c r="E41" s="246"/>
      <c r="F41" s="246"/>
      <c r="G41" s="246"/>
      <c r="H41" s="246"/>
      <c r="I41" s="246"/>
      <c r="J41" s="246"/>
      <c r="K41" s="121"/>
      <c r="L41" s="121"/>
    </row>
    <row r="42" spans="1:12" s="101" customFormat="1" x14ac:dyDescent="0.2">
      <c r="A42" s="255" t="s">
        <v>17</v>
      </c>
      <c r="B42" s="255"/>
      <c r="C42" s="255"/>
      <c r="D42" s="255"/>
      <c r="E42" s="255"/>
      <c r="F42" s="255"/>
      <c r="G42" s="255"/>
      <c r="H42" s="255"/>
      <c r="I42" s="255"/>
      <c r="J42" s="255"/>
      <c r="K42" s="255"/>
      <c r="L42" s="255"/>
    </row>
    <row r="43" spans="1:12" s="101" customFormat="1" ht="53.25" customHeight="1" x14ac:dyDescent="0.2">
      <c r="A43" s="231" t="s">
        <v>103</v>
      </c>
      <c r="B43" s="231"/>
      <c r="C43" s="231"/>
      <c r="D43" s="231"/>
      <c r="E43" s="231"/>
      <c r="F43" s="231"/>
      <c r="G43" s="231"/>
      <c r="H43" s="231"/>
      <c r="I43" s="231"/>
      <c r="J43" s="231"/>
      <c r="K43" s="231"/>
      <c r="L43" s="231"/>
    </row>
    <row r="44" spans="1:12" s="101" customFormat="1" ht="43.5" customHeight="1" x14ac:dyDescent="0.2">
      <c r="A44" s="232" t="s">
        <v>165</v>
      </c>
      <c r="B44" s="231"/>
      <c r="C44" s="231"/>
      <c r="D44" s="231"/>
      <c r="E44" s="231"/>
      <c r="F44" s="231"/>
      <c r="G44" s="231"/>
      <c r="H44" s="231"/>
      <c r="I44" s="231"/>
      <c r="J44" s="231"/>
      <c r="K44" s="231"/>
      <c r="L44" s="231"/>
    </row>
    <row r="45" spans="1:12" s="101" customFormat="1" ht="14.25" x14ac:dyDescent="0.2">
      <c r="A45" s="234" t="s">
        <v>213</v>
      </c>
      <c r="B45" s="234"/>
      <c r="C45" s="234"/>
      <c r="D45" s="234"/>
      <c r="E45" s="234"/>
      <c r="F45" s="234"/>
      <c r="G45" s="234"/>
      <c r="H45" s="234"/>
      <c r="I45" s="234"/>
      <c r="J45" s="234"/>
      <c r="K45" s="234"/>
      <c r="L45" s="234"/>
    </row>
    <row r="46" spans="1:12" s="101" customFormat="1" ht="14.25" x14ac:dyDescent="0.2">
      <c r="A46" s="233" t="s">
        <v>94</v>
      </c>
      <c r="B46" s="233"/>
      <c r="C46" s="233"/>
      <c r="D46" s="233"/>
      <c r="E46" s="233"/>
      <c r="F46" s="233"/>
      <c r="G46" s="233"/>
      <c r="H46" s="233"/>
      <c r="I46" s="233"/>
      <c r="J46" s="233"/>
      <c r="K46" s="233"/>
      <c r="L46" s="233"/>
    </row>
    <row r="47" spans="1:12" s="101" customFormat="1" ht="26.1" customHeight="1" x14ac:dyDescent="0.2">
      <c r="A47" s="231" t="s">
        <v>102</v>
      </c>
      <c r="B47" s="231"/>
      <c r="C47" s="231"/>
      <c r="D47" s="231"/>
      <c r="E47" s="231"/>
      <c r="F47" s="231"/>
      <c r="G47" s="231"/>
      <c r="H47" s="231"/>
      <c r="I47" s="231"/>
      <c r="J47" s="231"/>
      <c r="K47" s="231"/>
      <c r="L47" s="231"/>
    </row>
    <row r="48" spans="1:12" s="101" customFormat="1" ht="45.75" customHeight="1" x14ac:dyDescent="0.2">
      <c r="A48" s="232" t="s">
        <v>174</v>
      </c>
      <c r="B48" s="232"/>
      <c r="C48" s="232"/>
      <c r="D48" s="232"/>
      <c r="E48" s="232"/>
      <c r="F48" s="232"/>
      <c r="G48" s="232"/>
      <c r="H48" s="232"/>
      <c r="I48" s="232"/>
      <c r="J48" s="232"/>
      <c r="K48" s="232"/>
      <c r="L48" s="232"/>
    </row>
    <row r="49" spans="1:12" s="101" customFormat="1" ht="25.5" customHeight="1" x14ac:dyDescent="0.2">
      <c r="A49" s="232" t="s">
        <v>175</v>
      </c>
      <c r="B49" s="231"/>
      <c r="C49" s="231"/>
      <c r="D49" s="231"/>
      <c r="E49" s="231"/>
      <c r="F49" s="231"/>
      <c r="G49" s="231"/>
      <c r="H49" s="231"/>
      <c r="I49" s="231"/>
      <c r="J49" s="231"/>
      <c r="K49" s="231"/>
      <c r="L49" s="231"/>
    </row>
    <row r="50" spans="1:12" s="101" customFormat="1" ht="36.950000000000003" customHeight="1" x14ac:dyDescent="0.2">
      <c r="A50" s="231" t="s">
        <v>101</v>
      </c>
      <c r="B50" s="231"/>
      <c r="C50" s="231"/>
      <c r="D50" s="231"/>
      <c r="E50" s="231"/>
      <c r="F50" s="231"/>
      <c r="G50" s="231"/>
      <c r="H50" s="231"/>
      <c r="I50" s="231"/>
      <c r="J50" s="231"/>
      <c r="K50" s="231"/>
      <c r="L50" s="231"/>
    </row>
    <row r="51" spans="1:12" s="101" customFormat="1" ht="14.25" x14ac:dyDescent="0.2">
      <c r="A51" s="233" t="s">
        <v>100</v>
      </c>
      <c r="B51" s="233"/>
      <c r="C51" s="233"/>
      <c r="D51" s="233"/>
      <c r="E51" s="233"/>
      <c r="F51" s="233"/>
      <c r="G51" s="233"/>
      <c r="H51" s="233"/>
      <c r="I51" s="233"/>
      <c r="J51" s="233"/>
      <c r="K51" s="233"/>
      <c r="L51" s="233"/>
    </row>
    <row r="52" spans="1:12" s="101" customFormat="1" ht="15.75" x14ac:dyDescent="0.2">
      <c r="A52" s="122"/>
    </row>
    <row r="53" spans="1:12" s="101" customFormat="1" x14ac:dyDescent="0.2"/>
    <row r="54" spans="1:12" ht="15.75" x14ac:dyDescent="0.2">
      <c r="A54" s="30"/>
    </row>
    <row r="55" spans="1:12" ht="15.75" x14ac:dyDescent="0.2">
      <c r="A55" s="30"/>
    </row>
    <row r="56" spans="1:12" ht="15.75" x14ac:dyDescent="0.2">
      <c r="A56" s="30"/>
    </row>
  </sheetData>
  <mergeCells count="18">
    <mergeCell ref="C21:D21"/>
    <mergeCell ref="C23:D23"/>
    <mergeCell ref="A50:L50"/>
    <mergeCell ref="A47:L47"/>
    <mergeCell ref="A43:L43"/>
    <mergeCell ref="D1:L1"/>
    <mergeCell ref="A1:C1"/>
    <mergeCell ref="A6:D6"/>
    <mergeCell ref="A3:D3"/>
    <mergeCell ref="C10:D10"/>
    <mergeCell ref="A44:L44"/>
    <mergeCell ref="A49:L49"/>
    <mergeCell ref="A48:L48"/>
    <mergeCell ref="A41:J41"/>
    <mergeCell ref="A51:L51"/>
    <mergeCell ref="A42:L42"/>
    <mergeCell ref="A45:L45"/>
    <mergeCell ref="A46:L46"/>
  </mergeCells>
  <phoneticPr fontId="2" type="noConversion"/>
  <pageMargins left="0.17" right="0.18" top="0.67" bottom="0.57999999999999996" header="0.37" footer="0.5"/>
  <pageSetup scale="95"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5"/>
  <sheetViews>
    <sheetView topLeftCell="A21" zoomScale="88" zoomScaleNormal="88" workbookViewId="0">
      <selection activeCell="B29" sqref="B29"/>
    </sheetView>
  </sheetViews>
  <sheetFormatPr defaultColWidth="9.140625" defaultRowHeight="12.75" x14ac:dyDescent="0.2"/>
  <cols>
    <col min="1" max="3" width="4.140625" style="4" customWidth="1"/>
    <col min="4" max="4" width="36.85546875" style="4" customWidth="1"/>
    <col min="5" max="7" width="12" style="4" customWidth="1"/>
    <col min="8" max="8" width="12.7109375" style="4" customWidth="1"/>
    <col min="9" max="9" width="11.140625" style="4" customWidth="1"/>
    <col min="10" max="10" width="12.42578125" style="4" customWidth="1"/>
    <col min="11" max="11" width="11.7109375" style="4" customWidth="1"/>
    <col min="12" max="12" width="10.28515625" style="4" customWidth="1"/>
    <col min="13" max="13" width="9.140625" style="4"/>
    <col min="14" max="14" width="11.28515625" style="4" customWidth="1"/>
    <col min="15" max="16384" width="9.140625" style="4"/>
  </cols>
  <sheetData>
    <row r="1" spans="1:12" s="2" customFormat="1" ht="19.5" customHeight="1" x14ac:dyDescent="0.2">
      <c r="A1" s="248" t="s">
        <v>77</v>
      </c>
      <c r="B1" s="248"/>
      <c r="C1" s="248"/>
      <c r="D1" s="258" t="s">
        <v>105</v>
      </c>
      <c r="E1" s="258"/>
      <c r="F1" s="258"/>
      <c r="G1" s="258"/>
      <c r="H1" s="258"/>
      <c r="I1" s="258"/>
      <c r="J1" s="258"/>
      <c r="K1" s="258"/>
      <c r="L1" s="258"/>
    </row>
    <row r="2" spans="1:12" s="3" customFormat="1" ht="13.5" customHeight="1" x14ac:dyDescent="0.2">
      <c r="E2" s="42">
        <v>0.86956500000000003</v>
      </c>
      <c r="F2" s="43"/>
      <c r="G2" s="43"/>
      <c r="H2" s="43"/>
      <c r="I2" s="72">
        <v>120.27</v>
      </c>
      <c r="J2" s="72">
        <v>141.06</v>
      </c>
      <c r="K2" s="72">
        <v>58.67</v>
      </c>
    </row>
    <row r="3" spans="1:12" s="41" customFormat="1" ht="76.5" x14ac:dyDescent="0.2">
      <c r="A3" s="259" t="s">
        <v>19</v>
      </c>
      <c r="B3" s="244"/>
      <c r="C3" s="244"/>
      <c r="D3" s="260"/>
      <c r="E3" s="73" t="s">
        <v>10</v>
      </c>
      <c r="F3" s="73" t="s">
        <v>11</v>
      </c>
      <c r="G3" s="74" t="s">
        <v>31</v>
      </c>
      <c r="H3" s="73" t="s">
        <v>59</v>
      </c>
      <c r="I3" s="148" t="s">
        <v>164</v>
      </c>
      <c r="J3" s="148" t="s">
        <v>91</v>
      </c>
      <c r="K3" s="148" t="s">
        <v>167</v>
      </c>
      <c r="L3" s="75" t="s">
        <v>75</v>
      </c>
    </row>
    <row r="4" spans="1:12" s="41" customFormat="1" x14ac:dyDescent="0.2">
      <c r="A4" s="76" t="s">
        <v>13</v>
      </c>
      <c r="B4" s="77"/>
      <c r="C4" s="77"/>
      <c r="D4" s="78"/>
      <c r="E4" s="63" t="s">
        <v>15</v>
      </c>
      <c r="F4" s="34"/>
      <c r="G4" s="34"/>
      <c r="H4" s="34"/>
      <c r="I4" s="34"/>
      <c r="J4" s="34"/>
      <c r="K4" s="34"/>
      <c r="L4" s="107"/>
    </row>
    <row r="5" spans="1:12" s="41" customFormat="1" x14ac:dyDescent="0.2">
      <c r="A5" s="76" t="s">
        <v>14</v>
      </c>
      <c r="B5" s="77"/>
      <c r="C5" s="77"/>
      <c r="D5" s="78"/>
      <c r="E5" s="63" t="s">
        <v>15</v>
      </c>
      <c r="F5" s="34"/>
      <c r="G5" s="34"/>
      <c r="H5" s="34"/>
      <c r="I5" s="34"/>
      <c r="J5" s="34"/>
      <c r="K5" s="34"/>
      <c r="L5" s="107"/>
    </row>
    <row r="6" spans="1:12" s="41" customFormat="1" ht="24.95" customHeight="1" x14ac:dyDescent="0.2">
      <c r="A6" s="261" t="s">
        <v>52</v>
      </c>
      <c r="B6" s="262"/>
      <c r="C6" s="262"/>
      <c r="D6" s="263"/>
      <c r="E6" s="63" t="s">
        <v>15</v>
      </c>
      <c r="F6" s="34"/>
      <c r="G6" s="34"/>
      <c r="H6" s="34"/>
      <c r="I6" s="34"/>
      <c r="J6" s="34"/>
      <c r="K6" s="34"/>
      <c r="L6" s="107"/>
    </row>
    <row r="7" spans="1:12" s="41" customFormat="1" x14ac:dyDescent="0.2">
      <c r="A7" s="80" t="s">
        <v>53</v>
      </c>
      <c r="B7" s="77"/>
      <c r="C7" s="117"/>
      <c r="D7" s="118"/>
      <c r="E7" s="63"/>
      <c r="F7" s="34"/>
      <c r="G7" s="34"/>
      <c r="H7" s="34"/>
      <c r="I7" s="34"/>
      <c r="J7" s="34"/>
      <c r="K7" s="34"/>
      <c r="L7" s="79"/>
    </row>
    <row r="8" spans="1:12" s="41" customFormat="1" x14ac:dyDescent="0.2">
      <c r="A8" s="76"/>
      <c r="B8" s="128" t="s">
        <v>212</v>
      </c>
      <c r="C8" s="128"/>
      <c r="D8" s="129"/>
      <c r="E8" s="166">
        <v>1</v>
      </c>
      <c r="F8" s="167">
        <v>1</v>
      </c>
      <c r="G8" s="167">
        <v>1</v>
      </c>
      <c r="H8" s="167">
        <v>4</v>
      </c>
      <c r="I8" s="81">
        <f>G8*H8</f>
        <v>4</v>
      </c>
      <c r="J8" s="84">
        <f t="shared" ref="J8" si="0">I8*0.05</f>
        <v>0.2</v>
      </c>
      <c r="K8" s="84">
        <f t="shared" ref="K8" si="1">I8*0.1</f>
        <v>0.4</v>
      </c>
      <c r="L8" s="36">
        <f t="shared" ref="L8" si="2">(I8*$I$2)+(J8*$J$2)+(K8*$K$2)</f>
        <v>532.76</v>
      </c>
    </row>
    <row r="9" spans="1:12" s="41" customFormat="1" x14ac:dyDescent="0.2">
      <c r="A9" s="76"/>
      <c r="B9" s="77" t="s">
        <v>20</v>
      </c>
      <c r="C9" s="77"/>
      <c r="D9" s="78"/>
      <c r="E9" s="119"/>
      <c r="F9" s="34"/>
      <c r="G9" s="34"/>
      <c r="H9" s="34"/>
      <c r="I9" s="34"/>
      <c r="J9" s="34"/>
      <c r="K9" s="34"/>
      <c r="L9" s="79"/>
    </row>
    <row r="10" spans="1:12" s="41" customFormat="1" ht="14.25" x14ac:dyDescent="0.2">
      <c r="A10" s="76"/>
      <c r="B10" s="77"/>
      <c r="C10" s="238" t="s">
        <v>54</v>
      </c>
      <c r="D10" s="239"/>
      <c r="E10" s="83">
        <v>24</v>
      </c>
      <c r="F10" s="34">
        <v>1</v>
      </c>
      <c r="G10" s="81">
        <f t="shared" ref="G10:G15" si="3">E10*F10</f>
        <v>24</v>
      </c>
      <c r="H10" s="34">
        <v>0</v>
      </c>
      <c r="I10" s="81">
        <f>G10*H10</f>
        <v>0</v>
      </c>
      <c r="J10" s="81">
        <f t="shared" ref="J10:J15" si="4">I10*0.05</f>
        <v>0</v>
      </c>
      <c r="K10" s="81">
        <f t="shared" ref="K10:K15" si="5">I10*0.1</f>
        <v>0</v>
      </c>
      <c r="L10" s="198">
        <f t="shared" ref="L10:L15" si="6">(I10*$I$2)+(J10*$J$2)+(K10*$K$2)</f>
        <v>0</v>
      </c>
    </row>
    <row r="11" spans="1:12" s="41" customFormat="1" ht="14.25" x14ac:dyDescent="0.2">
      <c r="A11" s="76"/>
      <c r="B11" s="77"/>
      <c r="C11" s="238" t="s">
        <v>56</v>
      </c>
      <c r="D11" s="239"/>
      <c r="E11" s="83">
        <v>24</v>
      </c>
      <c r="F11" s="34">
        <v>12</v>
      </c>
      <c r="G11" s="81">
        <f t="shared" si="3"/>
        <v>288</v>
      </c>
      <c r="H11" s="34">
        <v>2</v>
      </c>
      <c r="I11" s="81">
        <f>G11*H11</f>
        <v>576</v>
      </c>
      <c r="J11" s="84">
        <f t="shared" si="4"/>
        <v>28.8</v>
      </c>
      <c r="K11" s="84">
        <f t="shared" si="5"/>
        <v>57.6</v>
      </c>
      <c r="L11" s="36">
        <f t="shared" si="6"/>
        <v>76717.440000000017</v>
      </c>
    </row>
    <row r="12" spans="1:12" s="41" customFormat="1" ht="14.25" x14ac:dyDescent="0.2">
      <c r="A12" s="76"/>
      <c r="B12" s="77"/>
      <c r="C12" s="238" t="s">
        <v>57</v>
      </c>
      <c r="D12" s="239"/>
      <c r="E12" s="83">
        <v>24</v>
      </c>
      <c r="F12" s="34">
        <v>1</v>
      </c>
      <c r="G12" s="81">
        <f t="shared" si="3"/>
        <v>24</v>
      </c>
      <c r="H12" s="34">
        <v>2</v>
      </c>
      <c r="I12" s="81">
        <f>G12*H12</f>
        <v>48</v>
      </c>
      <c r="J12" s="84">
        <f t="shared" si="4"/>
        <v>2.4000000000000004</v>
      </c>
      <c r="K12" s="84">
        <f t="shared" si="5"/>
        <v>4.8000000000000007</v>
      </c>
      <c r="L12" s="36">
        <f t="shared" si="6"/>
        <v>6393.12</v>
      </c>
    </row>
    <row r="13" spans="1:12" s="41" customFormat="1" ht="14.25" x14ac:dyDescent="0.2">
      <c r="A13" s="76"/>
      <c r="B13" s="77"/>
      <c r="C13" s="11" t="s">
        <v>58</v>
      </c>
      <c r="D13" s="51"/>
      <c r="E13" s="83">
        <v>24</v>
      </c>
      <c r="F13" s="34">
        <v>1.3</v>
      </c>
      <c r="G13" s="84">
        <f t="shared" si="3"/>
        <v>31.200000000000003</v>
      </c>
      <c r="H13" s="34">
        <v>4</v>
      </c>
      <c r="I13" s="81">
        <f>G13*H13</f>
        <v>124.80000000000001</v>
      </c>
      <c r="J13" s="84">
        <f t="shared" si="4"/>
        <v>6.2400000000000011</v>
      </c>
      <c r="K13" s="84">
        <f t="shared" si="5"/>
        <v>12.480000000000002</v>
      </c>
      <c r="L13" s="36">
        <f t="shared" si="6"/>
        <v>16622.112000000001</v>
      </c>
    </row>
    <row r="14" spans="1:12" s="41" customFormat="1" ht="14.25" x14ac:dyDescent="0.2">
      <c r="A14" s="76"/>
      <c r="B14" s="77"/>
      <c r="C14" s="11"/>
      <c r="D14" s="51" t="s">
        <v>41</v>
      </c>
      <c r="E14" s="83">
        <v>4</v>
      </c>
      <c r="F14" s="34">
        <v>1.2</v>
      </c>
      <c r="G14" s="84">
        <f t="shared" si="3"/>
        <v>4.8</v>
      </c>
      <c r="H14" s="34">
        <v>0</v>
      </c>
      <c r="I14" s="81">
        <f>G14*H14</f>
        <v>0</v>
      </c>
      <c r="J14" s="81">
        <f t="shared" si="4"/>
        <v>0</v>
      </c>
      <c r="K14" s="81">
        <f t="shared" si="5"/>
        <v>0</v>
      </c>
      <c r="L14" s="198">
        <f t="shared" si="6"/>
        <v>0</v>
      </c>
    </row>
    <row r="15" spans="1:12" s="41" customFormat="1" ht="14.25" x14ac:dyDescent="0.2">
      <c r="D15" s="11" t="s">
        <v>43</v>
      </c>
      <c r="E15" s="84">
        <v>0.5</v>
      </c>
      <c r="F15" s="29">
        <v>365</v>
      </c>
      <c r="G15" s="84">
        <f t="shared" si="3"/>
        <v>182.5</v>
      </c>
      <c r="H15" s="29">
        <v>4</v>
      </c>
      <c r="I15" s="81">
        <f>H15*G15</f>
        <v>730</v>
      </c>
      <c r="J15" s="84">
        <f t="shared" si="4"/>
        <v>36.5</v>
      </c>
      <c r="K15" s="81">
        <f t="shared" si="5"/>
        <v>73</v>
      </c>
      <c r="L15" s="36">
        <f t="shared" si="6"/>
        <v>97228.7</v>
      </c>
    </row>
    <row r="16" spans="1:12" s="41" customFormat="1" x14ac:dyDescent="0.2">
      <c r="A16" s="87"/>
      <c r="B16" s="77" t="s">
        <v>21</v>
      </c>
      <c r="C16" s="77"/>
      <c r="D16" s="78"/>
      <c r="E16" s="195" t="s">
        <v>178</v>
      </c>
      <c r="F16" s="197"/>
      <c r="G16" s="197"/>
      <c r="H16" s="197"/>
      <c r="I16" s="197"/>
      <c r="J16" s="197"/>
      <c r="K16" s="197"/>
      <c r="L16" s="79"/>
    </row>
    <row r="17" spans="1:14" s="41" customFormat="1" x14ac:dyDescent="0.2">
      <c r="A17" s="87"/>
      <c r="B17" s="77" t="s">
        <v>22</v>
      </c>
      <c r="C17" s="77"/>
      <c r="D17" s="78"/>
      <c r="E17" s="195" t="s">
        <v>178</v>
      </c>
      <c r="F17" s="197"/>
      <c r="G17" s="197"/>
      <c r="H17" s="197"/>
      <c r="I17" s="197"/>
      <c r="J17" s="197"/>
      <c r="K17" s="197"/>
      <c r="L17" s="79"/>
    </row>
    <row r="18" spans="1:14" s="41" customFormat="1" x14ac:dyDescent="0.2">
      <c r="A18" s="87"/>
      <c r="B18" s="77" t="s">
        <v>23</v>
      </c>
      <c r="C18" s="128"/>
      <c r="D18" s="129"/>
      <c r="E18" s="63"/>
      <c r="F18" s="34"/>
      <c r="G18" s="34"/>
      <c r="H18" s="34"/>
      <c r="I18" s="34"/>
      <c r="J18" s="34"/>
      <c r="K18" s="34"/>
      <c r="L18" s="79"/>
    </row>
    <row r="19" spans="1:14" s="41" customFormat="1" ht="14.25" x14ac:dyDescent="0.2">
      <c r="A19" s="76"/>
      <c r="B19" s="77"/>
      <c r="C19" s="140" t="s">
        <v>176</v>
      </c>
      <c r="D19" s="139"/>
      <c r="E19" s="83">
        <v>2</v>
      </c>
      <c r="F19" s="34">
        <v>1</v>
      </c>
      <c r="G19" s="81">
        <f t="shared" ref="G19:G28" si="7">E19*F19</f>
        <v>2</v>
      </c>
      <c r="H19" s="34">
        <v>0</v>
      </c>
      <c r="I19" s="81">
        <f t="shared" ref="I19:I28" si="8">G19*H19</f>
        <v>0</v>
      </c>
      <c r="J19" s="81">
        <f t="shared" ref="J19:J28" si="9">I19*0.05</f>
        <v>0</v>
      </c>
      <c r="K19" s="81">
        <f t="shared" ref="K19:K28" si="10">I19*0.1</f>
        <v>0</v>
      </c>
      <c r="L19" s="198">
        <f t="shared" ref="L19:L26" si="11">(I19*$I$2)+(J19*$J$2)+(K19*$K$2)</f>
        <v>0</v>
      </c>
    </row>
    <row r="20" spans="1:14" s="41" customFormat="1" ht="14.25" x14ac:dyDescent="0.2">
      <c r="A20" s="76"/>
      <c r="B20" s="77"/>
      <c r="C20" s="140" t="s">
        <v>86</v>
      </c>
      <c r="D20" s="139"/>
      <c r="E20" s="83">
        <v>2</v>
      </c>
      <c r="F20" s="34">
        <v>1</v>
      </c>
      <c r="G20" s="81">
        <f t="shared" si="7"/>
        <v>2</v>
      </c>
      <c r="H20" s="34">
        <v>2</v>
      </c>
      <c r="I20" s="81">
        <f t="shared" si="8"/>
        <v>4</v>
      </c>
      <c r="J20" s="84">
        <f t="shared" si="9"/>
        <v>0.2</v>
      </c>
      <c r="K20" s="84">
        <f t="shared" si="10"/>
        <v>0.4</v>
      </c>
      <c r="L20" s="36">
        <f t="shared" si="11"/>
        <v>532.76</v>
      </c>
    </row>
    <row r="21" spans="1:14" s="41" customFormat="1" ht="14.25" x14ac:dyDescent="0.2">
      <c r="A21" s="76"/>
      <c r="B21" s="77"/>
      <c r="C21" s="140" t="s">
        <v>87</v>
      </c>
      <c r="D21" s="140"/>
      <c r="E21" s="81">
        <v>2</v>
      </c>
      <c r="F21" s="34">
        <v>12</v>
      </c>
      <c r="G21" s="81">
        <f t="shared" si="7"/>
        <v>24</v>
      </c>
      <c r="H21" s="34">
        <v>2</v>
      </c>
      <c r="I21" s="81">
        <f>G21*H21</f>
        <v>48</v>
      </c>
      <c r="J21" s="84">
        <f t="shared" si="9"/>
        <v>2.4000000000000004</v>
      </c>
      <c r="K21" s="84">
        <f>I21*0.1</f>
        <v>4.8000000000000007</v>
      </c>
      <c r="L21" s="36">
        <f>(I21*$I$2)+(J21*$J$2)+(K21*$K$2)</f>
        <v>6393.12</v>
      </c>
    </row>
    <row r="22" spans="1:14" s="126" customFormat="1" ht="14.25" x14ac:dyDescent="0.2">
      <c r="A22" s="127"/>
      <c r="B22" s="128"/>
      <c r="C22" s="140" t="s">
        <v>161</v>
      </c>
      <c r="D22" s="140"/>
      <c r="E22" s="188">
        <v>2</v>
      </c>
      <c r="F22" s="131">
        <v>1</v>
      </c>
      <c r="G22" s="188">
        <f t="shared" si="7"/>
        <v>2</v>
      </c>
      <c r="H22" s="131">
        <v>2</v>
      </c>
      <c r="I22" s="188">
        <f t="shared" si="8"/>
        <v>4</v>
      </c>
      <c r="J22" s="189">
        <f t="shared" si="9"/>
        <v>0.2</v>
      </c>
      <c r="K22" s="189">
        <f t="shared" si="10"/>
        <v>0.4</v>
      </c>
      <c r="L22" s="138">
        <f t="shared" si="11"/>
        <v>532.76</v>
      </c>
    </row>
    <row r="23" spans="1:14" s="126" customFormat="1" ht="14.25" x14ac:dyDescent="0.2">
      <c r="A23" s="128"/>
      <c r="B23" s="128"/>
      <c r="C23" s="140" t="s">
        <v>162</v>
      </c>
      <c r="D23" s="140"/>
      <c r="E23" s="188">
        <v>2</v>
      </c>
      <c r="F23" s="131">
        <v>12</v>
      </c>
      <c r="G23" s="188">
        <f>E23*F23</f>
        <v>24</v>
      </c>
      <c r="H23" s="131">
        <v>2</v>
      </c>
      <c r="I23" s="188">
        <f>G23*H23</f>
        <v>48</v>
      </c>
      <c r="J23" s="189">
        <f>I23*0.05</f>
        <v>2.4000000000000004</v>
      </c>
      <c r="K23" s="189">
        <f>I23*0.1</f>
        <v>4.8000000000000007</v>
      </c>
      <c r="L23" s="138">
        <f>(I23*$I$2)+(J23*$J$2)+(K23*$K$2)</f>
        <v>6393.12</v>
      </c>
    </row>
    <row r="24" spans="1:14" s="41" customFormat="1" ht="14.25" x14ac:dyDescent="0.2">
      <c r="A24" s="77"/>
      <c r="B24" s="77"/>
      <c r="C24" s="140" t="s">
        <v>2</v>
      </c>
      <c r="D24" s="129"/>
      <c r="E24" s="83">
        <v>2</v>
      </c>
      <c r="F24" s="34">
        <v>1</v>
      </c>
      <c r="G24" s="81">
        <f t="shared" si="7"/>
        <v>2</v>
      </c>
      <c r="H24" s="34">
        <v>0</v>
      </c>
      <c r="I24" s="81">
        <f t="shared" si="8"/>
        <v>0</v>
      </c>
      <c r="J24" s="81">
        <f t="shared" si="9"/>
        <v>0</v>
      </c>
      <c r="K24" s="81">
        <f t="shared" si="10"/>
        <v>0</v>
      </c>
      <c r="L24" s="198">
        <f t="shared" si="11"/>
        <v>0</v>
      </c>
    </row>
    <row r="25" spans="1:14" s="41" customFormat="1" ht="24" customHeight="1" x14ac:dyDescent="0.2">
      <c r="C25" s="256" t="s">
        <v>44</v>
      </c>
      <c r="D25" s="266"/>
      <c r="E25" s="83">
        <v>2</v>
      </c>
      <c r="F25" s="34">
        <v>1</v>
      </c>
      <c r="G25" s="81">
        <f t="shared" si="7"/>
        <v>2</v>
      </c>
      <c r="H25" s="34">
        <v>0</v>
      </c>
      <c r="I25" s="81">
        <f t="shared" si="8"/>
        <v>0</v>
      </c>
      <c r="J25" s="81">
        <f t="shared" si="9"/>
        <v>0</v>
      </c>
      <c r="K25" s="81">
        <f t="shared" si="10"/>
        <v>0</v>
      </c>
      <c r="L25" s="198">
        <f t="shared" si="11"/>
        <v>0</v>
      </c>
    </row>
    <row r="26" spans="1:14" s="41" customFormat="1" x14ac:dyDescent="0.2">
      <c r="A26" s="76"/>
      <c r="B26" s="88"/>
      <c r="C26" s="11" t="s">
        <v>4</v>
      </c>
      <c r="D26" s="51"/>
      <c r="E26" s="83">
        <v>2</v>
      </c>
      <c r="F26" s="34">
        <v>1</v>
      </c>
      <c r="G26" s="81">
        <f t="shared" si="7"/>
        <v>2</v>
      </c>
      <c r="H26" s="34">
        <v>0</v>
      </c>
      <c r="I26" s="81">
        <f t="shared" si="8"/>
        <v>0</v>
      </c>
      <c r="J26" s="81">
        <f t="shared" si="9"/>
        <v>0</v>
      </c>
      <c r="K26" s="81">
        <f t="shared" si="10"/>
        <v>0</v>
      </c>
      <c r="L26" s="198">
        <f t="shared" si="11"/>
        <v>0</v>
      </c>
    </row>
    <row r="27" spans="1:14" s="41" customFormat="1" ht="24.75" customHeight="1" x14ac:dyDescent="0.2">
      <c r="A27" s="76"/>
      <c r="B27" s="77"/>
      <c r="C27" s="244" t="s">
        <v>45</v>
      </c>
      <c r="D27" s="267"/>
      <c r="E27" s="83">
        <v>4</v>
      </c>
      <c r="F27" s="34">
        <v>2</v>
      </c>
      <c r="G27" s="81">
        <f t="shared" si="7"/>
        <v>8</v>
      </c>
      <c r="H27" s="169">
        <v>4</v>
      </c>
      <c r="I27" s="81">
        <f t="shared" si="8"/>
        <v>32</v>
      </c>
      <c r="J27" s="84">
        <f t="shared" si="9"/>
        <v>1.6</v>
      </c>
      <c r="K27" s="84">
        <f t="shared" si="10"/>
        <v>3.2</v>
      </c>
      <c r="L27" s="36">
        <f>(I27*$I$2)+(J27*$J$2)+(K27*$K$2)</f>
        <v>4262.08</v>
      </c>
      <c r="N27" s="120"/>
    </row>
    <row r="28" spans="1:14" s="41" customFormat="1" x14ac:dyDescent="0.2">
      <c r="A28" s="76"/>
      <c r="B28" s="77"/>
      <c r="C28" s="11" t="s">
        <v>8</v>
      </c>
      <c r="D28" s="51"/>
      <c r="E28" s="81">
        <v>2</v>
      </c>
      <c r="F28" s="34">
        <v>2</v>
      </c>
      <c r="G28" s="81">
        <f t="shared" si="7"/>
        <v>4</v>
      </c>
      <c r="H28" s="34">
        <v>0</v>
      </c>
      <c r="I28" s="81">
        <f t="shared" si="8"/>
        <v>0</v>
      </c>
      <c r="J28" s="81">
        <f t="shared" si="9"/>
        <v>0</v>
      </c>
      <c r="K28" s="81">
        <f t="shared" si="10"/>
        <v>0</v>
      </c>
      <c r="L28" s="198">
        <f>(I28*$I$2)+(J28*$J$2)+(K28*$K$2)</f>
        <v>0</v>
      </c>
    </row>
    <row r="29" spans="1:14" s="41" customFormat="1" x14ac:dyDescent="0.2">
      <c r="A29" s="89"/>
      <c r="B29" s="115" t="s">
        <v>222</v>
      </c>
      <c r="C29" s="77"/>
      <c r="D29" s="78"/>
      <c r="E29" s="63"/>
      <c r="F29" s="34"/>
      <c r="G29" s="34"/>
      <c r="H29" s="34"/>
      <c r="I29" s="13"/>
      <c r="J29" s="14">
        <f>SUM(I8:K28)</f>
        <v>1861.6200000000003</v>
      </c>
      <c r="K29" s="15" t="s">
        <v>12</v>
      </c>
      <c r="L29" s="90">
        <f>SUM(L8:L28)</f>
        <v>215607.97199999998</v>
      </c>
    </row>
    <row r="30" spans="1:14" s="41" customFormat="1" x14ac:dyDescent="0.2">
      <c r="A30" s="80" t="s">
        <v>6</v>
      </c>
      <c r="B30" s="77"/>
      <c r="C30" s="77"/>
      <c r="D30" s="78"/>
      <c r="E30" s="63"/>
      <c r="F30" s="34"/>
      <c r="G30" s="34"/>
      <c r="H30" s="34"/>
      <c r="I30" s="34"/>
      <c r="J30" s="34"/>
      <c r="K30" s="34"/>
      <c r="L30" s="79"/>
    </row>
    <row r="31" spans="1:14" s="41" customFormat="1" x14ac:dyDescent="0.2">
      <c r="A31" s="76"/>
      <c r="B31" s="152" t="s">
        <v>92</v>
      </c>
      <c r="C31" s="77"/>
      <c r="D31" s="78"/>
      <c r="E31" s="196" t="s">
        <v>179</v>
      </c>
      <c r="F31" s="197"/>
      <c r="G31" s="197"/>
      <c r="H31" s="197"/>
      <c r="I31" s="197"/>
      <c r="J31" s="197"/>
      <c r="K31" s="197"/>
      <c r="L31" s="79"/>
    </row>
    <row r="32" spans="1:14" s="41" customFormat="1" x14ac:dyDescent="0.2">
      <c r="A32" s="76"/>
      <c r="B32" s="11" t="s">
        <v>24</v>
      </c>
      <c r="C32" s="91"/>
      <c r="D32" s="92"/>
      <c r="E32" s="196" t="s">
        <v>180</v>
      </c>
      <c r="F32" s="197"/>
      <c r="G32" s="197"/>
      <c r="H32" s="197"/>
      <c r="I32" s="197"/>
      <c r="J32" s="197"/>
      <c r="K32" s="197"/>
      <c r="L32" s="79"/>
    </row>
    <row r="33" spans="1:12" s="41" customFormat="1" x14ac:dyDescent="0.2">
      <c r="A33" s="76"/>
      <c r="B33" s="77" t="s">
        <v>25</v>
      </c>
      <c r="C33" s="77"/>
      <c r="D33" s="78"/>
      <c r="E33" s="196" t="s">
        <v>180</v>
      </c>
      <c r="F33" s="197"/>
      <c r="G33" s="197"/>
      <c r="H33" s="197"/>
      <c r="I33" s="197"/>
      <c r="J33" s="197"/>
      <c r="K33" s="197"/>
      <c r="L33" s="79"/>
    </row>
    <row r="34" spans="1:12" s="41" customFormat="1" x14ac:dyDescent="0.2">
      <c r="A34" s="93"/>
      <c r="B34" s="11" t="s">
        <v>26</v>
      </c>
      <c r="C34" s="88"/>
      <c r="D34" s="94"/>
      <c r="E34" s="63" t="s">
        <v>15</v>
      </c>
      <c r="F34" s="197"/>
      <c r="G34" s="197"/>
      <c r="H34" s="197"/>
      <c r="I34" s="197"/>
      <c r="J34" s="197"/>
      <c r="K34" s="197"/>
      <c r="L34" s="79"/>
    </row>
    <row r="35" spans="1:12" s="41" customFormat="1" ht="14.25" x14ac:dyDescent="0.2">
      <c r="A35" s="93"/>
      <c r="B35" s="11" t="s">
        <v>46</v>
      </c>
      <c r="C35" s="88"/>
      <c r="D35" s="94"/>
      <c r="E35" s="63"/>
      <c r="F35" s="34"/>
      <c r="G35" s="34"/>
      <c r="H35" s="34"/>
      <c r="I35" s="34"/>
      <c r="J35" s="34"/>
      <c r="K35" s="34"/>
      <c r="L35" s="79"/>
    </row>
    <row r="36" spans="1:12" s="41" customFormat="1" x14ac:dyDescent="0.2">
      <c r="A36" s="76"/>
      <c r="B36" s="77"/>
      <c r="C36" s="77" t="s">
        <v>9</v>
      </c>
      <c r="D36" s="78"/>
      <c r="E36" s="85">
        <v>1.5</v>
      </c>
      <c r="F36" s="81">
        <v>1</v>
      </c>
      <c r="G36" s="84">
        <f>E36*F36</f>
        <v>1.5</v>
      </c>
      <c r="H36" s="34">
        <v>4</v>
      </c>
      <c r="I36" s="81">
        <f>G36*H36</f>
        <v>6</v>
      </c>
      <c r="J36" s="84">
        <f>I36*0.05</f>
        <v>0.30000000000000004</v>
      </c>
      <c r="K36" s="84">
        <f>I36*0.1</f>
        <v>0.60000000000000009</v>
      </c>
      <c r="L36" s="36">
        <f>(I36*$I$2)+(J36*$J$2)+(K36*$K$2)</f>
        <v>799.14</v>
      </c>
    </row>
    <row r="37" spans="1:12" s="41" customFormat="1" x14ac:dyDescent="0.2">
      <c r="A37" s="76"/>
      <c r="B37" s="77"/>
      <c r="C37" s="77" t="s">
        <v>47</v>
      </c>
      <c r="D37" s="78"/>
      <c r="E37" s="196" t="s">
        <v>180</v>
      </c>
      <c r="F37" s="193"/>
      <c r="G37" s="193"/>
      <c r="H37" s="193"/>
      <c r="I37" s="193"/>
      <c r="J37" s="193"/>
      <c r="K37" s="194"/>
      <c r="L37" s="36"/>
    </row>
    <row r="38" spans="1:12" s="41" customFormat="1" x14ac:dyDescent="0.2">
      <c r="A38" s="76"/>
      <c r="B38" s="11" t="s">
        <v>27</v>
      </c>
      <c r="C38" s="88"/>
      <c r="D38" s="94"/>
      <c r="E38" s="105" t="s">
        <v>15</v>
      </c>
      <c r="F38" s="34"/>
      <c r="G38" s="34"/>
      <c r="H38" s="34"/>
      <c r="I38" s="34"/>
      <c r="J38" s="34"/>
      <c r="K38" s="34"/>
      <c r="L38" s="107"/>
    </row>
    <row r="39" spans="1:12" s="41" customFormat="1" x14ac:dyDescent="0.2">
      <c r="A39" s="76"/>
      <c r="B39" s="11" t="s">
        <v>28</v>
      </c>
      <c r="C39" s="88"/>
      <c r="D39" s="94"/>
      <c r="E39" s="105" t="s">
        <v>15</v>
      </c>
      <c r="F39" s="34"/>
      <c r="G39" s="34"/>
      <c r="H39" s="34"/>
      <c r="I39" s="34"/>
      <c r="J39" s="34"/>
      <c r="K39" s="34"/>
      <c r="L39" s="107"/>
    </row>
    <row r="40" spans="1:12" s="41" customFormat="1" x14ac:dyDescent="0.2">
      <c r="A40" s="89"/>
      <c r="B40" s="115" t="s">
        <v>218</v>
      </c>
      <c r="C40" s="88"/>
      <c r="D40" s="94"/>
      <c r="E40" s="63"/>
      <c r="F40" s="34"/>
      <c r="G40" s="34"/>
      <c r="H40" s="34"/>
      <c r="I40" s="13"/>
      <c r="J40" s="45">
        <f>SUM(I31:K39)</f>
        <v>6.9</v>
      </c>
      <c r="K40" s="15" t="s">
        <v>12</v>
      </c>
      <c r="L40" s="90">
        <f>SUM(L34:L39)</f>
        <v>799.14</v>
      </c>
    </row>
    <row r="41" spans="1:12" s="41" customFormat="1" ht="14.25" x14ac:dyDescent="0.2">
      <c r="A41" s="89"/>
      <c r="B41" s="223" t="s">
        <v>219</v>
      </c>
      <c r="C41" s="77"/>
      <c r="D41" s="78"/>
      <c r="E41" s="63"/>
      <c r="F41" s="34"/>
      <c r="G41" s="34"/>
      <c r="H41" s="34"/>
      <c r="I41" s="12"/>
      <c r="J41" s="45">
        <f>SUM(J40,J29)</f>
        <v>1868.5200000000004</v>
      </c>
      <c r="K41" s="15" t="s">
        <v>12</v>
      </c>
      <c r="L41" s="90">
        <f>ROUND(L29+L40,-3)</f>
        <v>216000</v>
      </c>
    </row>
    <row r="42" spans="1:12" s="41" customFormat="1" ht="14.25" x14ac:dyDescent="0.2">
      <c r="A42" s="76"/>
      <c r="B42" s="224" t="s">
        <v>220</v>
      </c>
      <c r="C42" s="150"/>
      <c r="D42" s="151"/>
      <c r="E42" s="151"/>
      <c r="F42" s="157"/>
      <c r="G42" s="157"/>
      <c r="H42" s="157"/>
      <c r="I42" s="157"/>
      <c r="J42" s="157"/>
      <c r="K42" s="157"/>
      <c r="L42" s="165">
        <f>'O&amp;M'!H15</f>
        <v>20000</v>
      </c>
    </row>
    <row r="43" spans="1:12" s="41" customFormat="1" ht="14.25" x14ac:dyDescent="0.2">
      <c r="A43" s="76"/>
      <c r="B43" s="224" t="s">
        <v>221</v>
      </c>
      <c r="C43" s="163"/>
      <c r="D43" s="164"/>
      <c r="E43" s="158"/>
      <c r="F43" s="158"/>
      <c r="G43" s="158"/>
      <c r="H43" s="158"/>
      <c r="I43" s="159"/>
      <c r="J43" s="159"/>
      <c r="K43" s="159"/>
      <c r="L43" s="165">
        <f>SUM(L41:L42)</f>
        <v>236000</v>
      </c>
    </row>
    <row r="45" spans="1:12" x14ac:dyDescent="0.2">
      <c r="A45" s="268"/>
      <c r="B45" s="269"/>
      <c r="C45" s="269"/>
      <c r="D45" s="269"/>
      <c r="E45" s="269"/>
      <c r="F45" s="269"/>
      <c r="G45" s="269"/>
      <c r="H45" s="269"/>
      <c r="I45" s="269"/>
      <c r="J45" s="269"/>
    </row>
    <row r="46" spans="1:12" x14ac:dyDescent="0.2">
      <c r="A46" s="265" t="s">
        <v>17</v>
      </c>
      <c r="B46" s="265"/>
      <c r="C46" s="265"/>
      <c r="D46" s="265"/>
      <c r="E46" s="265"/>
      <c r="F46" s="265"/>
      <c r="G46" s="265"/>
      <c r="H46" s="265"/>
      <c r="I46" s="265"/>
      <c r="J46" s="265"/>
      <c r="K46" s="265"/>
      <c r="L46" s="265"/>
    </row>
    <row r="47" spans="1:12" ht="81" customHeight="1" x14ac:dyDescent="0.2">
      <c r="A47" s="264" t="s">
        <v>104</v>
      </c>
      <c r="B47" s="264"/>
      <c r="C47" s="264"/>
      <c r="D47" s="264"/>
      <c r="E47" s="264"/>
      <c r="F47" s="264"/>
      <c r="G47" s="264"/>
      <c r="H47" s="264"/>
      <c r="I47" s="264"/>
      <c r="J47" s="264"/>
      <c r="K47" s="264"/>
      <c r="L47" s="264"/>
    </row>
    <row r="48" spans="1:12" ht="25.5" customHeight="1" x14ac:dyDescent="0.2">
      <c r="A48" s="232" t="s">
        <v>165</v>
      </c>
      <c r="B48" s="231"/>
      <c r="C48" s="231"/>
      <c r="D48" s="231"/>
      <c r="E48" s="231"/>
      <c r="F48" s="231"/>
      <c r="G48" s="231"/>
      <c r="H48" s="231"/>
      <c r="I48" s="231"/>
      <c r="J48" s="231"/>
      <c r="K48" s="231"/>
      <c r="L48" s="231"/>
    </row>
    <row r="49" spans="1:12" ht="12.6" customHeight="1" x14ac:dyDescent="0.2">
      <c r="A49" s="234" t="s">
        <v>213</v>
      </c>
      <c r="B49" s="234"/>
      <c r="C49" s="234"/>
      <c r="D49" s="234"/>
      <c r="E49" s="234"/>
      <c r="F49" s="234"/>
      <c r="G49" s="234"/>
      <c r="H49" s="234"/>
      <c r="I49" s="234"/>
      <c r="J49" s="234"/>
      <c r="K49" s="234"/>
      <c r="L49" s="234"/>
    </row>
    <row r="50" spans="1:12" ht="39.75" customHeight="1" x14ac:dyDescent="0.2">
      <c r="A50" s="231" t="s">
        <v>108</v>
      </c>
      <c r="B50" s="231"/>
      <c r="C50" s="231"/>
      <c r="D50" s="231"/>
      <c r="E50" s="231"/>
      <c r="F50" s="231"/>
      <c r="G50" s="231"/>
      <c r="H50" s="231"/>
      <c r="I50" s="231"/>
      <c r="J50" s="231"/>
      <c r="K50" s="231"/>
      <c r="L50" s="231"/>
    </row>
    <row r="51" spans="1:12" ht="27" customHeight="1" x14ac:dyDescent="0.2">
      <c r="A51" s="231" t="s">
        <v>109</v>
      </c>
      <c r="B51" s="231"/>
      <c r="C51" s="231"/>
      <c r="D51" s="231"/>
      <c r="E51" s="231"/>
      <c r="F51" s="231"/>
      <c r="G51" s="231"/>
      <c r="H51" s="231"/>
      <c r="I51" s="231"/>
      <c r="J51" s="231"/>
      <c r="K51" s="231"/>
      <c r="L51" s="231"/>
    </row>
    <row r="52" spans="1:12" ht="36" customHeight="1" x14ac:dyDescent="0.2">
      <c r="A52" s="232" t="s">
        <v>160</v>
      </c>
      <c r="B52" s="232"/>
      <c r="C52" s="232"/>
      <c r="D52" s="232"/>
      <c r="E52" s="232"/>
      <c r="F52" s="232"/>
      <c r="G52" s="232"/>
      <c r="H52" s="232"/>
      <c r="I52" s="232"/>
      <c r="J52" s="232"/>
      <c r="K52" s="232"/>
      <c r="L52" s="232"/>
    </row>
    <row r="53" spans="1:12" ht="25.5" customHeight="1" x14ac:dyDescent="0.2">
      <c r="A53" s="231" t="s">
        <v>110</v>
      </c>
      <c r="B53" s="231"/>
      <c r="C53" s="231"/>
      <c r="D53" s="231"/>
      <c r="E53" s="231"/>
      <c r="F53" s="231"/>
      <c r="G53" s="231"/>
      <c r="H53" s="231"/>
      <c r="I53" s="231"/>
      <c r="J53" s="231"/>
      <c r="K53" s="231"/>
      <c r="L53" s="231"/>
    </row>
    <row r="54" spans="1:12" ht="24" customHeight="1" x14ac:dyDescent="0.2">
      <c r="A54" s="232" t="s">
        <v>210</v>
      </c>
      <c r="B54" s="231"/>
      <c r="C54" s="231"/>
      <c r="D54" s="231"/>
      <c r="E54" s="231"/>
      <c r="F54" s="231"/>
      <c r="G54" s="231"/>
      <c r="H54" s="231"/>
      <c r="I54" s="231"/>
      <c r="J54" s="231"/>
      <c r="K54" s="231"/>
      <c r="L54" s="231"/>
    </row>
    <row r="55" spans="1:12" ht="14.25" x14ac:dyDescent="0.2">
      <c r="A55" s="233" t="s">
        <v>100</v>
      </c>
      <c r="B55" s="233"/>
      <c r="C55" s="233"/>
      <c r="D55" s="233"/>
      <c r="E55" s="233"/>
      <c r="F55" s="233"/>
      <c r="G55" s="233"/>
      <c r="H55" s="233"/>
      <c r="I55" s="233"/>
      <c r="J55" s="233"/>
      <c r="K55" s="233"/>
      <c r="L55" s="233"/>
    </row>
  </sheetData>
  <mergeCells count="20">
    <mergeCell ref="A45:J45"/>
    <mergeCell ref="A55:L55"/>
    <mergeCell ref="A53:L53"/>
    <mergeCell ref="A54:L54"/>
    <mergeCell ref="A1:C1"/>
    <mergeCell ref="D1:L1"/>
    <mergeCell ref="A3:D3"/>
    <mergeCell ref="A6:D6"/>
    <mergeCell ref="A52:L52"/>
    <mergeCell ref="A51:L51"/>
    <mergeCell ref="A47:L47"/>
    <mergeCell ref="A48:L48"/>
    <mergeCell ref="A46:L46"/>
    <mergeCell ref="C10:D10"/>
    <mergeCell ref="C25:D25"/>
    <mergeCell ref="A50:L50"/>
    <mergeCell ref="C11:D11"/>
    <mergeCell ref="C12:D12"/>
    <mergeCell ref="A49:L49"/>
    <mergeCell ref="C27:D27"/>
  </mergeCells>
  <phoneticPr fontId="2" type="noConversion"/>
  <pageMargins left="0.28000000000000003" right="0.18" top="0.8" bottom="0.73" header="0.39" footer="0.5"/>
  <pageSetup scale="95" orientation="landscape" horizontalDpi="4294967292" verticalDpi="4294967292"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1"/>
  <sheetViews>
    <sheetView topLeftCell="A18" zoomScale="85" zoomScaleNormal="85" workbookViewId="0">
      <selection activeCell="B40" sqref="B37:B40"/>
    </sheetView>
  </sheetViews>
  <sheetFormatPr defaultColWidth="9.140625" defaultRowHeight="12.75" x14ac:dyDescent="0.2"/>
  <cols>
    <col min="1" max="3" width="4.140625" style="4" customWidth="1"/>
    <col min="4" max="4" width="36" style="4" customWidth="1"/>
    <col min="5" max="7" width="12" style="4" customWidth="1"/>
    <col min="8" max="8" width="12.7109375" style="4" customWidth="1"/>
    <col min="9" max="9" width="11.140625" style="4" customWidth="1"/>
    <col min="10" max="10" width="12.42578125" style="4" customWidth="1"/>
    <col min="11" max="11" width="10.140625" style="4" customWidth="1"/>
    <col min="12" max="12" width="11" style="4" customWidth="1"/>
    <col min="13" max="13" width="9.140625" style="4"/>
    <col min="14" max="14" width="11.28515625" style="4" customWidth="1"/>
    <col min="15" max="16384" width="9.140625" style="4"/>
  </cols>
  <sheetData>
    <row r="1" spans="1:12" s="2" customFormat="1" ht="19.5" customHeight="1" x14ac:dyDescent="0.2">
      <c r="A1" s="248" t="s">
        <v>78</v>
      </c>
      <c r="B1" s="248"/>
      <c r="C1" s="248"/>
      <c r="D1" s="270" t="s">
        <v>111</v>
      </c>
      <c r="E1" s="270"/>
      <c r="F1" s="270"/>
      <c r="G1" s="271"/>
      <c r="H1" s="271"/>
      <c r="I1" s="271"/>
      <c r="J1" s="271"/>
      <c r="K1" s="271"/>
      <c r="L1" s="271"/>
    </row>
    <row r="2" spans="1:12" s="3" customFormat="1" ht="22.5" customHeight="1" x14ac:dyDescent="0.2">
      <c r="E2" s="42">
        <v>0.86956500000000003</v>
      </c>
      <c r="F2" s="43"/>
      <c r="G2" s="43"/>
      <c r="H2" s="43"/>
      <c r="I2" s="72">
        <v>120.27</v>
      </c>
      <c r="J2" s="72">
        <v>141.06</v>
      </c>
      <c r="K2" s="72">
        <v>58.67</v>
      </c>
    </row>
    <row r="3" spans="1:12" ht="89.25" x14ac:dyDescent="0.2">
      <c r="A3" s="259" t="s">
        <v>19</v>
      </c>
      <c r="B3" s="244"/>
      <c r="C3" s="244"/>
      <c r="D3" s="260"/>
      <c r="E3" s="73" t="s">
        <v>10</v>
      </c>
      <c r="F3" s="73" t="s">
        <v>11</v>
      </c>
      <c r="G3" s="74" t="s">
        <v>31</v>
      </c>
      <c r="H3" s="73" t="s">
        <v>59</v>
      </c>
      <c r="I3" s="148" t="s">
        <v>164</v>
      </c>
      <c r="J3" s="148" t="s">
        <v>166</v>
      </c>
      <c r="K3" s="148" t="s">
        <v>167</v>
      </c>
      <c r="L3" s="75" t="s">
        <v>60</v>
      </c>
    </row>
    <row r="4" spans="1:12" s="126" customFormat="1" x14ac:dyDescent="0.2">
      <c r="A4" s="127" t="s">
        <v>13</v>
      </c>
      <c r="B4" s="128"/>
      <c r="C4" s="128"/>
      <c r="D4" s="129"/>
      <c r="E4" s="130" t="s">
        <v>15</v>
      </c>
      <c r="F4" s="34"/>
      <c r="G4" s="34"/>
      <c r="H4" s="34"/>
      <c r="I4" s="34"/>
      <c r="J4" s="34"/>
      <c r="K4" s="34"/>
      <c r="L4" s="107"/>
    </row>
    <row r="5" spans="1:12" s="126" customFormat="1" x14ac:dyDescent="0.2">
      <c r="A5" s="127" t="s">
        <v>14</v>
      </c>
      <c r="B5" s="128"/>
      <c r="C5" s="128"/>
      <c r="D5" s="129"/>
      <c r="E5" s="130" t="s">
        <v>15</v>
      </c>
      <c r="F5" s="34"/>
      <c r="G5" s="34"/>
      <c r="H5" s="34"/>
      <c r="I5" s="34"/>
      <c r="J5" s="34"/>
      <c r="K5" s="34"/>
      <c r="L5" s="107"/>
    </row>
    <row r="6" spans="1:12" s="126" customFormat="1" ht="24.95" customHeight="1" x14ac:dyDescent="0.2">
      <c r="A6" s="249" t="s">
        <v>52</v>
      </c>
      <c r="B6" s="250"/>
      <c r="C6" s="250"/>
      <c r="D6" s="251"/>
      <c r="E6" s="130" t="s">
        <v>15</v>
      </c>
      <c r="F6" s="34"/>
      <c r="G6" s="34"/>
      <c r="H6" s="34"/>
      <c r="I6" s="34"/>
      <c r="J6" s="34"/>
      <c r="K6" s="34"/>
      <c r="L6" s="107"/>
    </row>
    <row r="7" spans="1:12" s="126" customFormat="1" x14ac:dyDescent="0.2">
      <c r="A7" s="135" t="s">
        <v>53</v>
      </c>
      <c r="B7" s="128"/>
      <c r="C7" s="133"/>
      <c r="D7" s="134"/>
      <c r="E7" s="130"/>
      <c r="F7" s="131"/>
      <c r="G7" s="131"/>
      <c r="H7" s="131"/>
      <c r="I7" s="131"/>
      <c r="J7" s="131"/>
      <c r="K7" s="131"/>
      <c r="L7" s="132"/>
    </row>
    <row r="8" spans="1:12" s="126" customFormat="1" x14ac:dyDescent="0.2">
      <c r="A8" s="127"/>
      <c r="B8" s="128" t="s">
        <v>212</v>
      </c>
      <c r="C8" s="128"/>
      <c r="D8" s="129"/>
      <c r="E8" s="136">
        <v>1</v>
      </c>
      <c r="F8" s="137">
        <v>1</v>
      </c>
      <c r="G8" s="137">
        <v>1</v>
      </c>
      <c r="H8" s="137">
        <v>2</v>
      </c>
      <c r="I8" s="81">
        <f>H8*G8</f>
        <v>2</v>
      </c>
      <c r="J8" s="86">
        <f>I8*0.05</f>
        <v>0.1</v>
      </c>
      <c r="K8" s="84">
        <f>I8*0.1</f>
        <v>0.2</v>
      </c>
      <c r="L8" s="36">
        <f>(I8*$I$2)+(J8*$J$2)+(K8*$K$2)</f>
        <v>266.38</v>
      </c>
    </row>
    <row r="9" spans="1:12" s="41" customFormat="1" x14ac:dyDescent="0.2">
      <c r="A9" s="127"/>
      <c r="B9" s="128" t="s">
        <v>20</v>
      </c>
      <c r="C9" s="128"/>
      <c r="D9" s="129"/>
      <c r="E9" s="119"/>
      <c r="F9" s="34"/>
      <c r="G9" s="34"/>
      <c r="H9" s="34"/>
      <c r="I9" s="34"/>
      <c r="J9" s="34"/>
      <c r="K9" s="34"/>
      <c r="L9" s="79"/>
    </row>
    <row r="10" spans="1:12" s="41" customFormat="1" ht="14.25" x14ac:dyDescent="0.2">
      <c r="A10" s="76"/>
      <c r="B10" s="77"/>
      <c r="C10" s="238" t="s">
        <v>54</v>
      </c>
      <c r="D10" s="239"/>
      <c r="E10" s="83">
        <v>24</v>
      </c>
      <c r="F10" s="34">
        <v>1</v>
      </c>
      <c r="G10" s="81">
        <f>E10*F10</f>
        <v>24</v>
      </c>
      <c r="H10" s="34">
        <v>0</v>
      </c>
      <c r="I10" s="81">
        <f>G10*H10</f>
        <v>0</v>
      </c>
      <c r="J10" s="81">
        <f>I10*0.05</f>
        <v>0</v>
      </c>
      <c r="K10" s="81">
        <f>I10*0.1</f>
        <v>0</v>
      </c>
      <c r="L10" s="198">
        <f>(I10*$I$2)+(J10*$J$2)+(K10*$K$2)</f>
        <v>0</v>
      </c>
    </row>
    <row r="11" spans="1:12" s="41" customFormat="1" ht="14.25" x14ac:dyDescent="0.2">
      <c r="A11" s="76"/>
      <c r="B11" s="77"/>
      <c r="C11" s="11" t="s">
        <v>58</v>
      </c>
      <c r="D11" s="51"/>
      <c r="E11" s="83">
        <v>24</v>
      </c>
      <c r="F11" s="34">
        <v>0.2</v>
      </c>
      <c r="G11" s="84">
        <f>E11*F11</f>
        <v>4.8000000000000007</v>
      </c>
      <c r="H11" s="34">
        <v>0</v>
      </c>
      <c r="I11" s="81">
        <f>G11*H11</f>
        <v>0</v>
      </c>
      <c r="J11" s="81">
        <f>I11*0.05</f>
        <v>0</v>
      </c>
      <c r="K11" s="81">
        <f>I11*0.1</f>
        <v>0</v>
      </c>
      <c r="L11" s="198">
        <f>(I11*$I$2)+(J11*$J$2)+(K11*$K$2)</f>
        <v>0</v>
      </c>
    </row>
    <row r="12" spans="1:12" s="41" customFormat="1" ht="14.25" x14ac:dyDescent="0.2">
      <c r="A12" s="76"/>
      <c r="B12" s="77"/>
      <c r="C12" s="11"/>
      <c r="D12" s="51" t="s">
        <v>41</v>
      </c>
      <c r="E12" s="83">
        <v>4</v>
      </c>
      <c r="F12" s="34">
        <v>1.2</v>
      </c>
      <c r="G12" s="84">
        <f>E12*F12</f>
        <v>4.8</v>
      </c>
      <c r="H12" s="34">
        <v>0</v>
      </c>
      <c r="I12" s="81">
        <f>G12*H12</f>
        <v>0</v>
      </c>
      <c r="J12" s="81">
        <f>I12*0.05</f>
        <v>0</v>
      </c>
      <c r="K12" s="81">
        <f>I12*0.1</f>
        <v>0</v>
      </c>
      <c r="L12" s="198">
        <f>(I12*$I$2)+(J12*$J$2)+(K12*$K$2)</f>
        <v>0</v>
      </c>
    </row>
    <row r="13" spans="1:12" s="41" customFormat="1" ht="14.25" x14ac:dyDescent="0.2">
      <c r="D13" s="11" t="s">
        <v>43</v>
      </c>
      <c r="E13" s="84">
        <v>0.5</v>
      </c>
      <c r="F13" s="29">
        <v>365</v>
      </c>
      <c r="G13" s="84">
        <f>E13*F13</f>
        <v>182.5</v>
      </c>
      <c r="H13" s="29">
        <v>2</v>
      </c>
      <c r="I13" s="81">
        <f>H13*G13</f>
        <v>365</v>
      </c>
      <c r="J13" s="86">
        <f>I13*0.05</f>
        <v>18.25</v>
      </c>
      <c r="K13" s="84">
        <f>I13*0.1</f>
        <v>36.5</v>
      </c>
      <c r="L13" s="36">
        <f>(I13*$I$2)+(J13*$J$2)+(K13*$K$2)</f>
        <v>48614.35</v>
      </c>
    </row>
    <row r="14" spans="1:12" s="41" customFormat="1" x14ac:dyDescent="0.2">
      <c r="A14" s="87"/>
      <c r="B14" s="77" t="s">
        <v>21</v>
      </c>
      <c r="C14" s="77"/>
      <c r="D14" s="78"/>
      <c r="E14" s="196" t="s">
        <v>178</v>
      </c>
      <c r="F14" s="197"/>
      <c r="G14" s="197"/>
      <c r="H14" s="197"/>
      <c r="I14" s="197"/>
      <c r="J14" s="197"/>
      <c r="K14" s="197"/>
      <c r="L14" s="79"/>
    </row>
    <row r="15" spans="1:12" s="41" customFormat="1" x14ac:dyDescent="0.2">
      <c r="A15" s="87"/>
      <c r="B15" s="77" t="s">
        <v>22</v>
      </c>
      <c r="C15" s="77"/>
      <c r="D15" s="78"/>
      <c r="E15" s="196" t="s">
        <v>178</v>
      </c>
      <c r="F15" s="197"/>
      <c r="G15" s="197"/>
      <c r="H15" s="197"/>
      <c r="I15" s="197"/>
      <c r="J15" s="197"/>
      <c r="K15" s="197"/>
      <c r="L15" s="79"/>
    </row>
    <row r="16" spans="1:12" s="41" customFormat="1" x14ac:dyDescent="0.2">
      <c r="A16" s="87"/>
      <c r="B16" s="77" t="s">
        <v>23</v>
      </c>
      <c r="C16" s="77"/>
      <c r="D16" s="129"/>
      <c r="E16" s="63"/>
      <c r="F16" s="34"/>
      <c r="G16" s="34"/>
      <c r="H16" s="34"/>
      <c r="I16" s="34"/>
      <c r="J16" s="34"/>
      <c r="K16" s="34"/>
      <c r="L16" s="79"/>
    </row>
    <row r="17" spans="1:14" s="41" customFormat="1" ht="14.25" x14ac:dyDescent="0.2">
      <c r="A17" s="76"/>
      <c r="B17" s="77"/>
      <c r="C17" s="140" t="s">
        <v>176</v>
      </c>
      <c r="D17" s="139"/>
      <c r="E17" s="83">
        <v>2</v>
      </c>
      <c r="F17" s="34">
        <v>1</v>
      </c>
      <c r="G17" s="81">
        <f t="shared" ref="G17:G24" si="0">E17*F17</f>
        <v>2</v>
      </c>
      <c r="H17" s="34">
        <v>0</v>
      </c>
      <c r="I17" s="81">
        <f t="shared" ref="I17:I24" si="1">G17*H17</f>
        <v>0</v>
      </c>
      <c r="J17" s="81">
        <f t="shared" ref="J17:J24" si="2">I17*0.05</f>
        <v>0</v>
      </c>
      <c r="K17" s="81">
        <f t="shared" ref="K17:K24" si="3">I17*0.1</f>
        <v>0</v>
      </c>
      <c r="L17" s="198">
        <f t="shared" ref="L17:L24" si="4">(I17*$I$2)+(J17*$J$2)+(K17*$K$2)</f>
        <v>0</v>
      </c>
    </row>
    <row r="18" spans="1:14" s="41" customFormat="1" ht="14.25" x14ac:dyDescent="0.2">
      <c r="A18" s="76"/>
      <c r="B18" s="77"/>
      <c r="C18" s="140" t="s">
        <v>177</v>
      </c>
      <c r="D18" s="139"/>
      <c r="E18" s="83">
        <v>2</v>
      </c>
      <c r="F18" s="34">
        <v>1</v>
      </c>
      <c r="G18" s="81">
        <f t="shared" si="0"/>
        <v>2</v>
      </c>
      <c r="H18" s="34">
        <v>0</v>
      </c>
      <c r="I18" s="81">
        <f t="shared" si="1"/>
        <v>0</v>
      </c>
      <c r="J18" s="81">
        <f t="shared" si="2"/>
        <v>0</v>
      </c>
      <c r="K18" s="81">
        <f t="shared" si="3"/>
        <v>0</v>
      </c>
      <c r="L18" s="198">
        <f t="shared" si="4"/>
        <v>0</v>
      </c>
    </row>
    <row r="19" spans="1:14" s="41" customFormat="1" ht="14.25" x14ac:dyDescent="0.2">
      <c r="A19" s="76"/>
      <c r="B19" s="77"/>
      <c r="C19" s="140" t="s">
        <v>216</v>
      </c>
      <c r="D19" s="140"/>
      <c r="E19" s="81">
        <v>2</v>
      </c>
      <c r="F19" s="34">
        <v>1</v>
      </c>
      <c r="G19" s="81">
        <f t="shared" si="0"/>
        <v>2</v>
      </c>
      <c r="H19" s="34">
        <v>0</v>
      </c>
      <c r="I19" s="81">
        <f t="shared" si="1"/>
        <v>0</v>
      </c>
      <c r="J19" s="81">
        <f t="shared" si="2"/>
        <v>0</v>
      </c>
      <c r="K19" s="81">
        <f t="shared" si="3"/>
        <v>0</v>
      </c>
      <c r="L19" s="198">
        <f t="shared" si="4"/>
        <v>0</v>
      </c>
    </row>
    <row r="20" spans="1:14" s="41" customFormat="1" ht="14.25" x14ac:dyDescent="0.2">
      <c r="C20" s="140" t="s">
        <v>215</v>
      </c>
      <c r="D20" s="126"/>
      <c r="E20" s="81">
        <v>2</v>
      </c>
      <c r="F20" s="34">
        <v>1</v>
      </c>
      <c r="G20" s="81">
        <f t="shared" si="0"/>
        <v>2</v>
      </c>
      <c r="H20" s="34">
        <v>0</v>
      </c>
      <c r="I20" s="81">
        <f t="shared" si="1"/>
        <v>0</v>
      </c>
      <c r="J20" s="81">
        <f t="shared" si="2"/>
        <v>0</v>
      </c>
      <c r="K20" s="81">
        <f t="shared" si="3"/>
        <v>0</v>
      </c>
      <c r="L20" s="198">
        <f t="shared" si="4"/>
        <v>0</v>
      </c>
    </row>
    <row r="21" spans="1:14" s="41" customFormat="1" ht="24" customHeight="1" x14ac:dyDescent="0.2">
      <c r="C21" s="257" t="s">
        <v>44</v>
      </c>
      <c r="D21" s="257"/>
      <c r="E21" s="81">
        <v>2</v>
      </c>
      <c r="F21" s="34">
        <v>1</v>
      </c>
      <c r="G21" s="81">
        <f t="shared" si="0"/>
        <v>2</v>
      </c>
      <c r="H21" s="34">
        <v>0</v>
      </c>
      <c r="I21" s="81">
        <f t="shared" si="1"/>
        <v>0</v>
      </c>
      <c r="J21" s="81">
        <f t="shared" si="2"/>
        <v>0</v>
      </c>
      <c r="K21" s="81">
        <f t="shared" si="3"/>
        <v>0</v>
      </c>
      <c r="L21" s="198">
        <f t="shared" si="4"/>
        <v>0</v>
      </c>
    </row>
    <row r="22" spans="1:14" s="41" customFormat="1" x14ac:dyDescent="0.2">
      <c r="A22" s="76"/>
      <c r="B22" s="88" t="s">
        <v>7</v>
      </c>
      <c r="C22" s="11" t="s">
        <v>4</v>
      </c>
      <c r="D22" s="11"/>
      <c r="E22" s="81">
        <v>2</v>
      </c>
      <c r="F22" s="34">
        <v>1</v>
      </c>
      <c r="G22" s="81">
        <f t="shared" si="0"/>
        <v>2</v>
      </c>
      <c r="H22" s="34">
        <v>0</v>
      </c>
      <c r="I22" s="81">
        <f t="shared" si="1"/>
        <v>0</v>
      </c>
      <c r="J22" s="81">
        <f t="shared" si="2"/>
        <v>0</v>
      </c>
      <c r="K22" s="81">
        <f t="shared" si="3"/>
        <v>0</v>
      </c>
      <c r="L22" s="198">
        <f t="shared" si="4"/>
        <v>0</v>
      </c>
    </row>
    <row r="23" spans="1:14" s="41" customFormat="1" ht="14.25" x14ac:dyDescent="0.2">
      <c r="A23" s="76"/>
      <c r="B23" s="77"/>
      <c r="C23" s="156" t="s">
        <v>116</v>
      </c>
      <c r="D23" s="51"/>
      <c r="E23" s="81">
        <v>4</v>
      </c>
      <c r="F23" s="34">
        <v>1</v>
      </c>
      <c r="G23" s="81">
        <f t="shared" si="0"/>
        <v>4</v>
      </c>
      <c r="H23" s="34">
        <v>0</v>
      </c>
      <c r="I23" s="81">
        <f t="shared" si="1"/>
        <v>0</v>
      </c>
      <c r="J23" s="81">
        <f t="shared" si="2"/>
        <v>0</v>
      </c>
      <c r="K23" s="81">
        <f t="shared" si="3"/>
        <v>0</v>
      </c>
      <c r="L23" s="198">
        <f t="shared" si="4"/>
        <v>0</v>
      </c>
    </row>
    <row r="24" spans="1:14" s="41" customFormat="1" ht="26.25" customHeight="1" x14ac:dyDescent="0.2">
      <c r="A24" s="76"/>
      <c r="B24" s="77"/>
      <c r="C24" s="272" t="s">
        <v>118</v>
      </c>
      <c r="D24" s="257"/>
      <c r="E24" s="81">
        <v>4</v>
      </c>
      <c r="F24" s="34">
        <v>2</v>
      </c>
      <c r="G24" s="81">
        <f t="shared" si="0"/>
        <v>8</v>
      </c>
      <c r="H24" s="34">
        <v>2</v>
      </c>
      <c r="I24" s="81">
        <f t="shared" si="1"/>
        <v>16</v>
      </c>
      <c r="J24" s="84">
        <f t="shared" si="2"/>
        <v>0.8</v>
      </c>
      <c r="K24" s="81">
        <f t="shared" si="3"/>
        <v>1.6</v>
      </c>
      <c r="L24" s="36">
        <f t="shared" si="4"/>
        <v>2131.04</v>
      </c>
      <c r="N24" s="120"/>
    </row>
    <row r="25" spans="1:14" s="41" customFormat="1" x14ac:dyDescent="0.2">
      <c r="E25" s="81"/>
      <c r="F25" s="34"/>
      <c r="G25" s="81"/>
      <c r="H25" s="34"/>
      <c r="I25" s="81"/>
      <c r="J25" s="81"/>
      <c r="K25" s="81"/>
    </row>
    <row r="26" spans="1:14" s="41" customFormat="1" x14ac:dyDescent="0.2">
      <c r="A26" s="114"/>
      <c r="B26" s="115" t="s">
        <v>222</v>
      </c>
      <c r="C26" s="77"/>
      <c r="D26" s="78"/>
      <c r="E26" s="63"/>
      <c r="F26" s="34"/>
      <c r="G26" s="34"/>
      <c r="H26" s="34"/>
      <c r="I26" s="13"/>
      <c r="J26" s="142">
        <f>SUM(I8:K24)</f>
        <v>440.45000000000005</v>
      </c>
      <c r="K26" s="116" t="s">
        <v>12</v>
      </c>
      <c r="L26" s="61">
        <f>SUM(L8:L24)</f>
        <v>51011.77</v>
      </c>
    </row>
    <row r="27" spans="1:14" s="41" customFormat="1" x14ac:dyDescent="0.2">
      <c r="A27" s="80" t="s">
        <v>6</v>
      </c>
      <c r="B27" s="77"/>
      <c r="C27" s="77"/>
      <c r="D27" s="78"/>
      <c r="E27" s="63"/>
      <c r="F27" s="34"/>
      <c r="G27" s="34"/>
      <c r="H27" s="34"/>
      <c r="I27" s="34"/>
      <c r="J27" s="34"/>
      <c r="K27" s="34"/>
      <c r="L27" s="79"/>
    </row>
    <row r="28" spans="1:14" s="41" customFormat="1" x14ac:dyDescent="0.2">
      <c r="A28" s="76"/>
      <c r="B28" s="152" t="s">
        <v>92</v>
      </c>
      <c r="C28" s="77"/>
      <c r="D28" s="78"/>
      <c r="E28" s="196" t="s">
        <v>179</v>
      </c>
      <c r="F28" s="197"/>
      <c r="G28" s="197"/>
      <c r="H28" s="197"/>
      <c r="I28" s="197"/>
      <c r="J28" s="197"/>
      <c r="K28" s="197"/>
      <c r="L28" s="79"/>
    </row>
    <row r="29" spans="1:14" s="41" customFormat="1" x14ac:dyDescent="0.2">
      <c r="A29" s="76"/>
      <c r="B29" s="11" t="s">
        <v>24</v>
      </c>
      <c r="C29" s="91"/>
      <c r="D29" s="92"/>
      <c r="E29" s="196" t="s">
        <v>180</v>
      </c>
      <c r="F29" s="197"/>
      <c r="G29" s="197"/>
      <c r="H29" s="197"/>
      <c r="I29" s="197"/>
      <c r="J29" s="197"/>
      <c r="K29" s="197"/>
      <c r="L29" s="79"/>
    </row>
    <row r="30" spans="1:14" s="41" customFormat="1" x14ac:dyDescent="0.2">
      <c r="A30" s="76"/>
      <c r="B30" s="77" t="s">
        <v>25</v>
      </c>
      <c r="C30" s="77"/>
      <c r="D30" s="78"/>
      <c r="E30" s="196" t="s">
        <v>180</v>
      </c>
      <c r="F30" s="197"/>
      <c r="G30" s="197"/>
      <c r="H30" s="197"/>
      <c r="I30" s="197"/>
      <c r="J30" s="197"/>
      <c r="K30" s="197"/>
      <c r="L30" s="79"/>
    </row>
    <row r="31" spans="1:14" s="41" customFormat="1" x14ac:dyDescent="0.2">
      <c r="A31" s="93"/>
      <c r="B31" s="11" t="s">
        <v>26</v>
      </c>
      <c r="C31" s="88"/>
      <c r="D31" s="94"/>
      <c r="E31" s="63" t="s">
        <v>15</v>
      </c>
      <c r="F31" s="197"/>
      <c r="G31" s="197"/>
      <c r="H31" s="197"/>
      <c r="I31" s="197"/>
      <c r="J31" s="197"/>
      <c r="K31" s="197"/>
      <c r="L31" s="79"/>
    </row>
    <row r="32" spans="1:14" s="41" customFormat="1" ht="14.25" x14ac:dyDescent="0.2">
      <c r="A32" s="93"/>
      <c r="B32" s="156" t="s">
        <v>119</v>
      </c>
      <c r="C32" s="88"/>
      <c r="D32" s="94"/>
      <c r="E32" s="63"/>
      <c r="F32" s="34"/>
      <c r="G32" s="34"/>
      <c r="H32" s="34"/>
      <c r="I32" s="34"/>
      <c r="J32" s="34"/>
      <c r="K32" s="34"/>
      <c r="L32" s="79"/>
    </row>
    <row r="33" spans="1:12" s="41" customFormat="1" x14ac:dyDescent="0.2">
      <c r="A33" s="76"/>
      <c r="B33" s="77"/>
      <c r="C33" s="77" t="s">
        <v>9</v>
      </c>
      <c r="D33" s="78"/>
      <c r="E33" s="141">
        <v>1.5</v>
      </c>
      <c r="F33" s="34">
        <v>1</v>
      </c>
      <c r="G33" s="86">
        <f>E33*F33</f>
        <v>1.5</v>
      </c>
      <c r="H33" s="34">
        <v>2</v>
      </c>
      <c r="I33" s="81">
        <f>G33*H33</f>
        <v>3</v>
      </c>
      <c r="J33" s="95">
        <f>I33*0.05</f>
        <v>0.15000000000000002</v>
      </c>
      <c r="K33" s="84">
        <f>I33*0.1</f>
        <v>0.30000000000000004</v>
      </c>
      <c r="L33" s="36">
        <f>(I33*$I$2)+(J33*$J$2)+(K33*$K$2)</f>
        <v>399.57</v>
      </c>
    </row>
    <row r="34" spans="1:12" s="41" customFormat="1" x14ac:dyDescent="0.2">
      <c r="A34" s="76"/>
      <c r="B34" s="77"/>
      <c r="C34" s="77" t="s">
        <v>47</v>
      </c>
      <c r="D34" s="78"/>
      <c r="E34" s="196" t="s">
        <v>180</v>
      </c>
      <c r="F34" s="193"/>
      <c r="G34" s="193"/>
      <c r="H34" s="193"/>
      <c r="I34" s="193"/>
      <c r="J34" s="193"/>
      <c r="K34" s="194"/>
      <c r="L34" s="36"/>
    </row>
    <row r="35" spans="1:12" s="41" customFormat="1" x14ac:dyDescent="0.2">
      <c r="A35" s="76"/>
      <c r="B35" s="11" t="s">
        <v>27</v>
      </c>
      <c r="C35" s="88"/>
      <c r="D35" s="94"/>
      <c r="E35" s="105" t="s">
        <v>15</v>
      </c>
      <c r="F35" s="34"/>
      <c r="G35" s="34"/>
      <c r="H35" s="34"/>
      <c r="I35" s="34"/>
      <c r="J35" s="34"/>
      <c r="K35" s="34"/>
      <c r="L35" s="107"/>
    </row>
    <row r="36" spans="1:12" s="41" customFormat="1" x14ac:dyDescent="0.2">
      <c r="A36" s="76"/>
      <c r="B36" s="11" t="s">
        <v>28</v>
      </c>
      <c r="C36" s="88"/>
      <c r="D36" s="94"/>
      <c r="E36" s="105" t="s">
        <v>15</v>
      </c>
      <c r="F36" s="34"/>
      <c r="G36" s="34"/>
      <c r="H36" s="34"/>
      <c r="I36" s="34"/>
      <c r="J36" s="34"/>
      <c r="K36" s="34"/>
      <c r="L36" s="107"/>
    </row>
    <row r="37" spans="1:12" s="41" customFormat="1" x14ac:dyDescent="0.2">
      <c r="A37" s="114"/>
      <c r="B37" s="115" t="s">
        <v>218</v>
      </c>
      <c r="C37" s="88"/>
      <c r="D37" s="94"/>
      <c r="E37" s="34"/>
      <c r="F37" s="34"/>
      <c r="G37" s="34"/>
      <c r="H37" s="34"/>
      <c r="I37" s="38"/>
      <c r="J37" s="45">
        <f>SUM(I28:K36)</f>
        <v>3.45</v>
      </c>
      <c r="K37" s="116" t="s">
        <v>12</v>
      </c>
      <c r="L37" s="61">
        <f>SUM(L33:L36)</f>
        <v>399.57</v>
      </c>
    </row>
    <row r="38" spans="1:12" s="41" customFormat="1" ht="14.25" x14ac:dyDescent="0.2">
      <c r="A38" s="114"/>
      <c r="B38" s="223" t="s">
        <v>219</v>
      </c>
      <c r="C38" s="77"/>
      <c r="D38" s="78"/>
      <c r="E38" s="63"/>
      <c r="F38" s="34"/>
      <c r="G38" s="34"/>
      <c r="H38" s="34"/>
      <c r="I38" s="12"/>
      <c r="J38" s="45">
        <f>SUM(J37,J26)</f>
        <v>443.90000000000003</v>
      </c>
      <c r="K38" s="116" t="s">
        <v>12</v>
      </c>
      <c r="L38" s="61">
        <f>ROUND(L26+L37,-2)</f>
        <v>51400</v>
      </c>
    </row>
    <row r="39" spans="1:12" s="41" customFormat="1" ht="14.25" x14ac:dyDescent="0.2">
      <c r="A39" s="76"/>
      <c r="B39" s="224" t="s">
        <v>220</v>
      </c>
      <c r="C39" s="150"/>
      <c r="D39" s="151"/>
      <c r="E39" s="151"/>
      <c r="F39" s="157"/>
      <c r="G39" s="157"/>
      <c r="H39" s="157"/>
      <c r="I39" s="157"/>
      <c r="J39" s="157"/>
      <c r="K39" s="157"/>
      <c r="L39" s="165">
        <f>'O&amp;M'!H17+'O&amp;M'!H18</f>
        <v>16800</v>
      </c>
    </row>
    <row r="40" spans="1:12" s="41" customFormat="1" ht="14.25" x14ac:dyDescent="0.2">
      <c r="A40" s="76"/>
      <c r="B40" s="224" t="s">
        <v>221</v>
      </c>
      <c r="C40" s="163"/>
      <c r="D40" s="164"/>
      <c r="E40" s="158"/>
      <c r="F40" s="158"/>
      <c r="G40" s="158"/>
      <c r="H40" s="158"/>
      <c r="I40" s="159"/>
      <c r="J40" s="159"/>
      <c r="K40" s="159"/>
      <c r="L40" s="165">
        <f>SUM(L38:L39)</f>
        <v>68200</v>
      </c>
    </row>
    <row r="41" spans="1:12" s="41" customFormat="1" x14ac:dyDescent="0.2">
      <c r="K41" s="143"/>
      <c r="L41" s="143"/>
    </row>
    <row r="42" spans="1:12" s="41" customFormat="1" x14ac:dyDescent="0.2">
      <c r="A42" s="242"/>
      <c r="B42" s="243"/>
      <c r="C42" s="243"/>
      <c r="D42" s="243"/>
      <c r="E42" s="243"/>
      <c r="F42" s="243"/>
      <c r="G42" s="243"/>
      <c r="H42" s="243"/>
      <c r="I42" s="243"/>
      <c r="J42" s="243"/>
      <c r="K42" s="143"/>
    </row>
    <row r="43" spans="1:12" s="41" customFormat="1" x14ac:dyDescent="0.2">
      <c r="A43" s="255" t="s">
        <v>17</v>
      </c>
      <c r="B43" s="255"/>
      <c r="C43" s="255"/>
      <c r="D43" s="255"/>
      <c r="E43" s="255"/>
      <c r="F43" s="255"/>
      <c r="G43" s="255"/>
      <c r="H43" s="255"/>
      <c r="I43" s="255"/>
      <c r="J43" s="255"/>
      <c r="K43" s="255"/>
      <c r="L43" s="255"/>
    </row>
    <row r="44" spans="1:12" s="101" customFormat="1" ht="39.75" customHeight="1" x14ac:dyDescent="0.2">
      <c r="A44" s="231" t="s">
        <v>112</v>
      </c>
      <c r="B44" s="231"/>
      <c r="C44" s="231"/>
      <c r="D44" s="231"/>
      <c r="E44" s="231"/>
      <c r="F44" s="231"/>
      <c r="G44" s="231"/>
      <c r="H44" s="231"/>
      <c r="I44" s="231"/>
      <c r="J44" s="231"/>
      <c r="K44" s="231"/>
      <c r="L44" s="231"/>
    </row>
    <row r="45" spans="1:12" s="101" customFormat="1" ht="34.5" customHeight="1" x14ac:dyDescent="0.2">
      <c r="A45" s="232" t="s">
        <v>165</v>
      </c>
      <c r="B45" s="231"/>
      <c r="C45" s="231"/>
      <c r="D45" s="231"/>
      <c r="E45" s="231"/>
      <c r="F45" s="231"/>
      <c r="G45" s="231"/>
      <c r="H45" s="231"/>
      <c r="I45" s="231"/>
      <c r="J45" s="231"/>
      <c r="K45" s="231"/>
      <c r="L45" s="231"/>
    </row>
    <row r="46" spans="1:12" s="101" customFormat="1" ht="12.6" customHeight="1" x14ac:dyDescent="0.2">
      <c r="A46" s="234" t="s">
        <v>213</v>
      </c>
      <c r="B46" s="234"/>
      <c r="C46" s="234"/>
      <c r="D46" s="234"/>
      <c r="E46" s="234"/>
      <c r="F46" s="234"/>
      <c r="G46" s="234"/>
      <c r="H46" s="234"/>
      <c r="I46" s="234"/>
      <c r="J46" s="234"/>
      <c r="K46" s="234"/>
      <c r="L46" s="234"/>
    </row>
    <row r="47" spans="1:12" s="101" customFormat="1" x14ac:dyDescent="0.2">
      <c r="A47" s="231" t="s">
        <v>94</v>
      </c>
      <c r="B47" s="231"/>
      <c r="C47" s="231"/>
      <c r="D47" s="231"/>
      <c r="E47" s="231"/>
      <c r="F47" s="231"/>
      <c r="G47" s="231"/>
      <c r="H47" s="231"/>
      <c r="I47" s="231"/>
      <c r="J47" s="231"/>
      <c r="K47" s="231"/>
      <c r="L47" s="231"/>
    </row>
    <row r="48" spans="1:12" s="101" customFormat="1" ht="32.25" customHeight="1" x14ac:dyDescent="0.2">
      <c r="A48" s="231" t="s">
        <v>113</v>
      </c>
      <c r="B48" s="231"/>
      <c r="C48" s="231"/>
      <c r="D48" s="231"/>
      <c r="E48" s="231"/>
      <c r="F48" s="231"/>
      <c r="G48" s="231"/>
      <c r="H48" s="231"/>
      <c r="I48" s="231"/>
      <c r="J48" s="231"/>
      <c r="K48" s="231"/>
      <c r="L48" s="231"/>
    </row>
    <row r="49" spans="1:12" s="101" customFormat="1" ht="45" customHeight="1" x14ac:dyDescent="0.2">
      <c r="A49" s="232" t="s">
        <v>163</v>
      </c>
      <c r="B49" s="232"/>
      <c r="C49" s="232"/>
      <c r="D49" s="232"/>
      <c r="E49" s="232"/>
      <c r="F49" s="232"/>
      <c r="G49" s="232"/>
      <c r="H49" s="232"/>
      <c r="I49" s="232"/>
      <c r="J49" s="232"/>
      <c r="K49" s="232"/>
      <c r="L49" s="232"/>
    </row>
    <row r="50" spans="1:12" s="101" customFormat="1" x14ac:dyDescent="0.2">
      <c r="A50" s="231" t="s">
        <v>117</v>
      </c>
      <c r="B50" s="231"/>
      <c r="C50" s="231"/>
      <c r="D50" s="231"/>
      <c r="E50" s="231"/>
      <c r="F50" s="231"/>
      <c r="G50" s="231"/>
      <c r="H50" s="231"/>
      <c r="I50" s="231"/>
      <c r="J50" s="231"/>
      <c r="K50" s="231"/>
      <c r="L50" s="231"/>
    </row>
    <row r="51" spans="1:12" s="101" customFormat="1" ht="35.25" customHeight="1" x14ac:dyDescent="0.2">
      <c r="A51" s="231" t="s">
        <v>114</v>
      </c>
      <c r="B51" s="231"/>
      <c r="C51" s="231"/>
      <c r="D51" s="231"/>
      <c r="E51" s="231"/>
      <c r="F51" s="231"/>
      <c r="G51" s="231"/>
      <c r="H51" s="231"/>
      <c r="I51" s="231"/>
      <c r="J51" s="231"/>
      <c r="K51" s="231"/>
      <c r="L51" s="231"/>
    </row>
    <row r="52" spans="1:12" s="101" customFormat="1" ht="44.25" customHeight="1" x14ac:dyDescent="0.2">
      <c r="A52" s="231" t="s">
        <v>115</v>
      </c>
      <c r="B52" s="231"/>
      <c r="C52" s="231"/>
      <c r="D52" s="231"/>
      <c r="E52" s="231"/>
      <c r="F52" s="231"/>
      <c r="G52" s="231"/>
      <c r="H52" s="231"/>
      <c r="I52" s="231"/>
      <c r="J52" s="231"/>
      <c r="K52" s="231"/>
      <c r="L52" s="231"/>
    </row>
    <row r="53" spans="1:12" s="101" customFormat="1" ht="14.25" x14ac:dyDescent="0.2">
      <c r="A53" s="233" t="s">
        <v>120</v>
      </c>
      <c r="B53" s="273"/>
      <c r="C53" s="273"/>
      <c r="D53" s="273"/>
      <c r="E53" s="273"/>
      <c r="F53" s="273"/>
      <c r="G53" s="273"/>
      <c r="H53" s="273"/>
      <c r="I53" s="273"/>
      <c r="J53" s="273"/>
      <c r="K53" s="273"/>
      <c r="L53" s="273"/>
    </row>
    <row r="54" spans="1:12" s="101" customFormat="1" x14ac:dyDescent="0.2"/>
    <row r="55" spans="1:12" s="101" customFormat="1" x14ac:dyDescent="0.2"/>
    <row r="56" spans="1:12" s="101" customFormat="1" x14ac:dyDescent="0.2"/>
    <row r="57" spans="1:12" s="101" customFormat="1" x14ac:dyDescent="0.2"/>
    <row r="58" spans="1:12" s="101" customFormat="1" x14ac:dyDescent="0.2"/>
    <row r="59" spans="1:12" s="101" customFormat="1" x14ac:dyDescent="0.2"/>
    <row r="60" spans="1:12" s="101" customFormat="1" x14ac:dyDescent="0.2"/>
    <row r="61" spans="1:12" s="101" customFormat="1" x14ac:dyDescent="0.2"/>
  </sheetData>
  <mergeCells count="19">
    <mergeCell ref="A53:L53"/>
    <mergeCell ref="A48:L48"/>
    <mergeCell ref="A49:L49"/>
    <mergeCell ref="A47:L47"/>
    <mergeCell ref="C21:D21"/>
    <mergeCell ref="D1:L1"/>
    <mergeCell ref="A52:L52"/>
    <mergeCell ref="A51:L51"/>
    <mergeCell ref="A42:J42"/>
    <mergeCell ref="A44:L44"/>
    <mergeCell ref="A45:L45"/>
    <mergeCell ref="A46:L46"/>
    <mergeCell ref="A1:C1"/>
    <mergeCell ref="A50:L50"/>
    <mergeCell ref="A43:L43"/>
    <mergeCell ref="C24:D24"/>
    <mergeCell ref="A6:D6"/>
    <mergeCell ref="C10:D10"/>
    <mergeCell ref="A3:D3"/>
  </mergeCells>
  <phoneticPr fontId="2" type="noConversion"/>
  <pageMargins left="0.17" right="0.18" top="0.54" bottom="0.59" header="0.4" footer="0.5"/>
  <pageSetup scale="95" orientation="landscape" horizontalDpi="4294967292" verticalDpi="4294967292"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3"/>
  <sheetViews>
    <sheetView zoomScaleNormal="100" workbookViewId="0">
      <selection activeCell="A15" sqref="A15:C15"/>
    </sheetView>
  </sheetViews>
  <sheetFormatPr defaultColWidth="9.140625" defaultRowHeight="12.75" x14ac:dyDescent="0.2"/>
  <cols>
    <col min="1" max="1" width="4.28515625" style="4" customWidth="1"/>
    <col min="2" max="2" width="6.7109375" style="4" customWidth="1"/>
    <col min="3" max="3" width="34" style="4" customWidth="1"/>
    <col min="4" max="8" width="11.42578125" style="4" customWidth="1"/>
    <col min="9" max="9" width="13.42578125" style="4" customWidth="1"/>
    <col min="10" max="10" width="11.42578125" style="4" customWidth="1"/>
    <col min="11" max="11" width="10.7109375" style="4" customWidth="1"/>
    <col min="12" max="16384" width="9.140625" style="4"/>
  </cols>
  <sheetData>
    <row r="1" spans="1:12" ht="15.75" x14ac:dyDescent="0.25">
      <c r="A1" s="18" t="s">
        <v>79</v>
      </c>
      <c r="B1" s="18"/>
      <c r="C1" s="18" t="s">
        <v>122</v>
      </c>
      <c r="E1" s="16"/>
      <c r="F1" s="16"/>
      <c r="G1" s="16"/>
      <c r="H1" s="16"/>
      <c r="I1" s="16"/>
      <c r="J1" s="16"/>
      <c r="L1" s="147"/>
    </row>
    <row r="2" spans="1:12" x14ac:dyDescent="0.2">
      <c r="D2" s="42">
        <v>0.86956500000000003</v>
      </c>
      <c r="E2" s="49"/>
      <c r="F2" s="49"/>
      <c r="G2" s="49"/>
      <c r="H2" s="50">
        <v>49.44</v>
      </c>
      <c r="I2" s="50">
        <v>66.62</v>
      </c>
      <c r="J2" s="50">
        <v>26.75</v>
      </c>
    </row>
    <row r="3" spans="1:12" ht="76.5" x14ac:dyDescent="0.2">
      <c r="A3" s="274" t="s">
        <v>19</v>
      </c>
      <c r="B3" s="275"/>
      <c r="C3" s="276"/>
      <c r="D3" s="153" t="s">
        <v>32</v>
      </c>
      <c r="E3" s="154" t="s">
        <v>33</v>
      </c>
      <c r="F3" s="153" t="s">
        <v>34</v>
      </c>
      <c r="G3" s="153" t="s">
        <v>68</v>
      </c>
      <c r="H3" s="192" t="s">
        <v>170</v>
      </c>
      <c r="I3" s="192" t="s">
        <v>169</v>
      </c>
      <c r="J3" s="192" t="s">
        <v>171</v>
      </c>
      <c r="K3" s="153" t="s">
        <v>69</v>
      </c>
    </row>
    <row r="4" spans="1:12" ht="14.25" x14ac:dyDescent="0.2">
      <c r="A4" s="5"/>
      <c r="B4" s="10" t="s">
        <v>67</v>
      </c>
      <c r="C4" s="33"/>
      <c r="D4" s="19">
        <v>2</v>
      </c>
      <c r="E4" s="7">
        <v>1</v>
      </c>
      <c r="F4" s="20">
        <f t="shared" ref="F4:F10" si="0">D4*E4</f>
        <v>2</v>
      </c>
      <c r="G4" s="20">
        <v>0</v>
      </c>
      <c r="H4" s="20">
        <f t="shared" ref="H4:H10" si="1">F4*G4</f>
        <v>0</v>
      </c>
      <c r="I4" s="20">
        <f t="shared" ref="I4:I10" si="2">H4*0.05</f>
        <v>0</v>
      </c>
      <c r="J4" s="20">
        <f t="shared" ref="J4:J10" si="3">H4*0.1</f>
        <v>0</v>
      </c>
      <c r="K4" s="199">
        <f>(H4*$H$2)+(I4*$I$2)+(J4*$J$2)</f>
        <v>0</v>
      </c>
    </row>
    <row r="5" spans="1:12" ht="14.25" x14ac:dyDescent="0.2">
      <c r="A5" s="5"/>
      <c r="B5" s="10" t="s">
        <v>62</v>
      </c>
      <c r="C5" s="33"/>
      <c r="D5" s="19">
        <v>2</v>
      </c>
      <c r="E5" s="7">
        <v>1</v>
      </c>
      <c r="F5" s="20">
        <f t="shared" si="0"/>
        <v>2</v>
      </c>
      <c r="G5" s="20">
        <v>0</v>
      </c>
      <c r="H5" s="20">
        <f t="shared" si="1"/>
        <v>0</v>
      </c>
      <c r="I5" s="20">
        <f t="shared" si="2"/>
        <v>0</v>
      </c>
      <c r="J5" s="20">
        <f t="shared" si="3"/>
        <v>0</v>
      </c>
      <c r="K5" s="199">
        <f t="shared" ref="K5:K10" si="4">(H5*$H$2)+(I5*$I$2)+(J5*$J$2)</f>
        <v>0</v>
      </c>
    </row>
    <row r="6" spans="1:12" x14ac:dyDescent="0.2">
      <c r="A6" s="5"/>
      <c r="B6" s="10" t="s">
        <v>63</v>
      </c>
      <c r="C6" s="33"/>
      <c r="D6" s="19">
        <v>2</v>
      </c>
      <c r="E6" s="7">
        <v>1</v>
      </c>
      <c r="F6" s="20">
        <f t="shared" si="0"/>
        <v>2</v>
      </c>
      <c r="G6" s="20">
        <v>0</v>
      </c>
      <c r="H6" s="20">
        <f t="shared" si="1"/>
        <v>0</v>
      </c>
      <c r="I6" s="20">
        <f t="shared" si="2"/>
        <v>0</v>
      </c>
      <c r="J6" s="20">
        <f t="shared" si="3"/>
        <v>0</v>
      </c>
      <c r="K6" s="199">
        <f t="shared" si="4"/>
        <v>0</v>
      </c>
    </row>
    <row r="7" spans="1:12" x14ac:dyDescent="0.2">
      <c r="A7" s="5"/>
      <c r="B7" s="10" t="s">
        <v>64</v>
      </c>
      <c r="C7" s="33"/>
      <c r="D7" s="19">
        <v>2</v>
      </c>
      <c r="E7" s="7">
        <v>1</v>
      </c>
      <c r="F7" s="20">
        <f t="shared" si="0"/>
        <v>2</v>
      </c>
      <c r="G7" s="20">
        <v>0</v>
      </c>
      <c r="H7" s="20">
        <f t="shared" si="1"/>
        <v>0</v>
      </c>
      <c r="I7" s="20">
        <f t="shared" si="2"/>
        <v>0</v>
      </c>
      <c r="J7" s="20">
        <f t="shared" si="3"/>
        <v>0</v>
      </c>
      <c r="K7" s="199">
        <f t="shared" si="4"/>
        <v>0</v>
      </c>
    </row>
    <row r="8" spans="1:12" ht="26.25" customHeight="1" x14ac:dyDescent="0.2">
      <c r="A8" s="5"/>
      <c r="B8" s="277" t="s">
        <v>0</v>
      </c>
      <c r="C8" s="278"/>
      <c r="D8" s="19">
        <v>2</v>
      </c>
      <c r="E8" s="7">
        <v>1</v>
      </c>
      <c r="F8" s="20">
        <f t="shared" si="0"/>
        <v>2</v>
      </c>
      <c r="G8" s="20">
        <v>0</v>
      </c>
      <c r="H8" s="20">
        <f t="shared" si="1"/>
        <v>0</v>
      </c>
      <c r="I8" s="20">
        <f t="shared" si="2"/>
        <v>0</v>
      </c>
      <c r="J8" s="20">
        <f t="shared" si="3"/>
        <v>0</v>
      </c>
      <c r="K8" s="199">
        <f t="shared" si="4"/>
        <v>0</v>
      </c>
    </row>
    <row r="9" spans="1:12" x14ac:dyDescent="0.2">
      <c r="A9" s="5"/>
      <c r="B9" s="51" t="s">
        <v>4</v>
      </c>
      <c r="C9" s="33"/>
      <c r="D9" s="19">
        <v>2</v>
      </c>
      <c r="E9" s="7">
        <v>1</v>
      </c>
      <c r="F9" s="20">
        <f t="shared" si="0"/>
        <v>2</v>
      </c>
      <c r="G9" s="20">
        <v>0</v>
      </c>
      <c r="H9" s="20">
        <f t="shared" si="1"/>
        <v>0</v>
      </c>
      <c r="I9" s="20">
        <f t="shared" si="2"/>
        <v>0</v>
      </c>
      <c r="J9" s="20">
        <f t="shared" si="3"/>
        <v>0</v>
      </c>
      <c r="K9" s="199">
        <f t="shared" si="4"/>
        <v>0</v>
      </c>
    </row>
    <row r="10" spans="1:12" ht="28.5" customHeight="1" x14ac:dyDescent="0.2">
      <c r="A10" s="5"/>
      <c r="B10" s="277" t="s">
        <v>65</v>
      </c>
      <c r="C10" s="278"/>
      <c r="D10" s="19">
        <v>4</v>
      </c>
      <c r="E10" s="7">
        <v>2</v>
      </c>
      <c r="F10" s="20">
        <f t="shared" si="0"/>
        <v>8</v>
      </c>
      <c r="G10" s="20">
        <v>0</v>
      </c>
      <c r="H10" s="20">
        <f t="shared" si="1"/>
        <v>0</v>
      </c>
      <c r="I10" s="20">
        <f t="shared" si="2"/>
        <v>0</v>
      </c>
      <c r="J10" s="20">
        <f t="shared" si="3"/>
        <v>0</v>
      </c>
      <c r="K10" s="199">
        <f t="shared" si="4"/>
        <v>0</v>
      </c>
    </row>
    <row r="11" spans="1:12" hidden="1" x14ac:dyDescent="0.2">
      <c r="A11" s="37" t="s">
        <v>29</v>
      </c>
      <c r="B11" s="6"/>
      <c r="C11" s="33"/>
      <c r="D11" s="7"/>
      <c r="E11" s="7"/>
      <c r="F11" s="7"/>
      <c r="G11" s="7"/>
      <c r="H11" s="201">
        <v>0</v>
      </c>
      <c r="I11" s="201">
        <v>0</v>
      </c>
      <c r="J11" s="201">
        <v>0</v>
      </c>
      <c r="K11" s="199"/>
    </row>
    <row r="12" spans="1:12" x14ac:dyDescent="0.2">
      <c r="A12" s="53" t="s">
        <v>30</v>
      </c>
      <c r="B12" s="52"/>
      <c r="C12" s="32"/>
      <c r="D12" s="7"/>
      <c r="E12" s="7"/>
      <c r="F12" s="7"/>
      <c r="G12" s="7"/>
      <c r="H12" s="7"/>
      <c r="I12" s="7"/>
      <c r="J12" s="7"/>
      <c r="K12" s="199">
        <v>0</v>
      </c>
    </row>
    <row r="13" spans="1:12" ht="14.25" x14ac:dyDescent="0.2">
      <c r="A13" s="53" t="s">
        <v>66</v>
      </c>
      <c r="B13" s="52"/>
      <c r="C13" s="32"/>
      <c r="D13" s="34"/>
      <c r="E13" s="34"/>
      <c r="F13" s="34"/>
      <c r="G13" s="34"/>
      <c r="H13" s="34"/>
      <c r="I13" s="34"/>
      <c r="J13" s="34"/>
      <c r="K13" s="79"/>
    </row>
    <row r="14" spans="1:12" ht="31.5" customHeight="1" x14ac:dyDescent="0.2">
      <c r="A14" s="54"/>
      <c r="B14" s="279" t="s">
        <v>61</v>
      </c>
      <c r="C14" s="280"/>
      <c r="D14" s="7"/>
      <c r="E14" s="7"/>
      <c r="F14" s="7"/>
      <c r="G14" s="7"/>
      <c r="H14" s="7"/>
      <c r="I14" s="7"/>
      <c r="J14" s="7"/>
      <c r="K14" s="199">
        <v>0</v>
      </c>
    </row>
    <row r="15" spans="1:12" ht="14.25" x14ac:dyDescent="0.2">
      <c r="A15" s="282" t="s">
        <v>217</v>
      </c>
      <c r="B15" s="283"/>
      <c r="C15" s="284"/>
      <c r="D15" s="7"/>
      <c r="E15" s="7"/>
      <c r="F15" s="7"/>
      <c r="G15" s="7"/>
      <c r="H15" s="20"/>
      <c r="I15" s="21">
        <f>H11+I11+J11</f>
        <v>0</v>
      </c>
      <c r="J15" s="22" t="s">
        <v>12</v>
      </c>
      <c r="K15" s="1">
        <v>0</v>
      </c>
    </row>
    <row r="17" spans="1:11" x14ac:dyDescent="0.2">
      <c r="A17" s="265" t="s">
        <v>17</v>
      </c>
      <c r="B17" s="265"/>
      <c r="C17" s="265"/>
      <c r="D17" s="265"/>
      <c r="E17" s="265"/>
      <c r="F17" s="265"/>
      <c r="G17" s="265"/>
      <c r="H17" s="265"/>
      <c r="I17" s="265"/>
      <c r="J17" s="265"/>
      <c r="K17" s="265"/>
    </row>
    <row r="18" spans="1:11" ht="24" customHeight="1" x14ac:dyDescent="0.2">
      <c r="A18" s="231" t="s">
        <v>124</v>
      </c>
      <c r="B18" s="231"/>
      <c r="C18" s="231"/>
      <c r="D18" s="231"/>
      <c r="E18" s="231"/>
      <c r="F18" s="231"/>
      <c r="G18" s="231"/>
      <c r="H18" s="231"/>
      <c r="I18" s="231"/>
      <c r="J18" s="231"/>
      <c r="K18" s="231"/>
    </row>
    <row r="19" spans="1:11" ht="42.75" customHeight="1" x14ac:dyDescent="0.2">
      <c r="A19" s="232" t="s">
        <v>168</v>
      </c>
      <c r="B19" s="231"/>
      <c r="C19" s="231"/>
      <c r="D19" s="231"/>
      <c r="E19" s="231"/>
      <c r="F19" s="231"/>
      <c r="G19" s="231"/>
      <c r="H19" s="231"/>
      <c r="I19" s="231"/>
      <c r="J19" s="231"/>
      <c r="K19" s="231"/>
    </row>
    <row r="20" spans="1:11" ht="17.25" customHeight="1" x14ac:dyDescent="0.2">
      <c r="A20" s="281" t="s">
        <v>121</v>
      </c>
      <c r="B20" s="281"/>
      <c r="C20" s="281"/>
      <c r="D20" s="281"/>
      <c r="E20" s="281"/>
      <c r="F20" s="281"/>
      <c r="G20" s="281"/>
      <c r="H20" s="281"/>
      <c r="I20" s="281"/>
      <c r="J20" s="281"/>
      <c r="K20" s="281"/>
    </row>
    <row r="21" spans="1:11" ht="25.5" customHeight="1" x14ac:dyDescent="0.2">
      <c r="A21" s="231" t="s">
        <v>125</v>
      </c>
      <c r="B21" s="231"/>
      <c r="C21" s="231"/>
      <c r="D21" s="231"/>
      <c r="E21" s="231"/>
      <c r="F21" s="231"/>
      <c r="G21" s="231"/>
      <c r="H21" s="231"/>
      <c r="I21" s="231"/>
      <c r="J21" s="231"/>
      <c r="K21" s="231"/>
    </row>
    <row r="22" spans="1:11" ht="14.25" x14ac:dyDescent="0.2">
      <c r="A22" s="233" t="s">
        <v>126</v>
      </c>
      <c r="B22" s="233"/>
      <c r="C22" s="233"/>
      <c r="D22" s="233"/>
      <c r="E22" s="233"/>
      <c r="F22" s="233"/>
      <c r="G22" s="233"/>
      <c r="H22" s="233"/>
      <c r="I22" s="233"/>
      <c r="J22" s="233"/>
      <c r="K22" s="233"/>
    </row>
    <row r="23" spans="1:11" ht="14.25" x14ac:dyDescent="0.2">
      <c r="A23" s="233" t="s">
        <v>127</v>
      </c>
      <c r="B23" s="233"/>
      <c r="C23" s="233"/>
      <c r="D23" s="233"/>
      <c r="E23" s="233"/>
      <c r="F23" s="233"/>
      <c r="G23" s="233"/>
      <c r="H23" s="233"/>
      <c r="I23" s="233"/>
      <c r="J23" s="233"/>
      <c r="K23" s="233"/>
    </row>
  </sheetData>
  <mergeCells count="12">
    <mergeCell ref="A23:K23"/>
    <mergeCell ref="A22:K22"/>
    <mergeCell ref="A18:K18"/>
    <mergeCell ref="A19:K19"/>
    <mergeCell ref="A21:K21"/>
    <mergeCell ref="A3:C3"/>
    <mergeCell ref="B10:C10"/>
    <mergeCell ref="B8:C8"/>
    <mergeCell ref="B14:C14"/>
    <mergeCell ref="A20:K20"/>
    <mergeCell ref="A17:K17"/>
    <mergeCell ref="A15:C15"/>
  </mergeCells>
  <phoneticPr fontId="0" type="noConversion"/>
  <pageMargins left="0.31" right="0.25" top="0.56000000000000005" bottom="0.99" header="0.31" footer="0.72"/>
  <pageSetup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3"/>
  <sheetViews>
    <sheetView topLeftCell="A5" zoomScaleNormal="100" workbookViewId="0">
      <selection activeCell="A15" sqref="A15:C15"/>
    </sheetView>
  </sheetViews>
  <sheetFormatPr defaultColWidth="9.140625" defaultRowHeight="12.75" x14ac:dyDescent="0.2"/>
  <cols>
    <col min="1" max="1" width="4.28515625" style="4" customWidth="1"/>
    <col min="2" max="2" width="6.7109375" style="4" customWidth="1"/>
    <col min="3" max="3" width="34" style="4" customWidth="1"/>
    <col min="4" max="6" width="11.42578125" style="4" customWidth="1"/>
    <col min="7" max="7" width="10.28515625" style="4" customWidth="1"/>
    <col min="8" max="8" width="11.42578125" style="4" customWidth="1"/>
    <col min="9" max="9" width="13.42578125" style="4" customWidth="1"/>
    <col min="10" max="10" width="11.42578125" style="4" customWidth="1"/>
    <col min="11" max="11" width="10.7109375" style="4" customWidth="1"/>
    <col min="12" max="16384" width="9.140625" style="4"/>
  </cols>
  <sheetData>
    <row r="1" spans="1:11" ht="42" customHeight="1" x14ac:dyDescent="0.25">
      <c r="A1" s="18" t="s">
        <v>80</v>
      </c>
      <c r="B1" s="18"/>
      <c r="C1" s="285" t="s">
        <v>88</v>
      </c>
      <c r="D1" s="286"/>
      <c r="E1" s="286"/>
      <c r="F1" s="286"/>
      <c r="G1" s="286"/>
      <c r="H1" s="286"/>
      <c r="I1" s="286"/>
      <c r="J1" s="286"/>
      <c r="K1" s="286"/>
    </row>
    <row r="2" spans="1:11" x14ac:dyDescent="0.2">
      <c r="D2" s="42">
        <v>0.86956500000000003</v>
      </c>
      <c r="E2" s="49"/>
      <c r="F2" s="49"/>
      <c r="G2" s="49"/>
      <c r="H2" s="50">
        <v>49.44</v>
      </c>
      <c r="I2" s="50">
        <v>66.62</v>
      </c>
      <c r="J2" s="50">
        <v>26.75</v>
      </c>
    </row>
    <row r="3" spans="1:11" ht="76.5" x14ac:dyDescent="0.2">
      <c r="A3" s="274" t="s">
        <v>19</v>
      </c>
      <c r="B3" s="275"/>
      <c r="C3" s="276"/>
      <c r="D3" s="153" t="s">
        <v>32</v>
      </c>
      <c r="E3" s="154" t="s">
        <v>33</v>
      </c>
      <c r="F3" s="153" t="s">
        <v>34</v>
      </c>
      <c r="G3" s="153" t="s">
        <v>68</v>
      </c>
      <c r="H3" s="192" t="s">
        <v>170</v>
      </c>
      <c r="I3" s="192" t="s">
        <v>169</v>
      </c>
      <c r="J3" s="192" t="s">
        <v>171</v>
      </c>
      <c r="K3" s="153" t="s">
        <v>69</v>
      </c>
    </row>
    <row r="4" spans="1:11" ht="14.25" x14ac:dyDescent="0.2">
      <c r="A4" s="287" t="s">
        <v>67</v>
      </c>
      <c r="B4" s="288"/>
      <c r="C4" s="289"/>
      <c r="D4" s="20">
        <v>2</v>
      </c>
      <c r="E4" s="7">
        <v>1</v>
      </c>
      <c r="F4" s="20">
        <f t="shared" ref="F4:F10" si="0">D4*E4</f>
        <v>2</v>
      </c>
      <c r="G4" s="7">
        <v>0</v>
      </c>
      <c r="H4" s="20">
        <f t="shared" ref="H4:H10" si="1">F4*G4</f>
        <v>0</v>
      </c>
      <c r="I4" s="20">
        <f t="shared" ref="I4:I10" si="2">H4*0.05</f>
        <v>0</v>
      </c>
      <c r="J4" s="20">
        <f t="shared" ref="J4:J10" si="3">H4*0.1</f>
        <v>0</v>
      </c>
      <c r="K4" s="199">
        <f t="shared" ref="K4:K9" si="4">(H4*$H$2)+(I4*$I$2)+(J4*$J$2)</f>
        <v>0</v>
      </c>
    </row>
    <row r="5" spans="1:11" ht="14.25" x14ac:dyDescent="0.2">
      <c r="A5" s="287" t="s">
        <v>62</v>
      </c>
      <c r="B5" s="288"/>
      <c r="C5" s="289"/>
      <c r="D5" s="20">
        <v>2</v>
      </c>
      <c r="E5" s="7">
        <v>1</v>
      </c>
      <c r="F5" s="20">
        <f t="shared" si="0"/>
        <v>2</v>
      </c>
      <c r="G5" s="7">
        <v>0</v>
      </c>
      <c r="H5" s="20">
        <f t="shared" si="1"/>
        <v>0</v>
      </c>
      <c r="I5" s="20">
        <f t="shared" si="2"/>
        <v>0</v>
      </c>
      <c r="J5" s="20">
        <f t="shared" si="3"/>
        <v>0</v>
      </c>
      <c r="K5" s="199">
        <f t="shared" si="4"/>
        <v>0</v>
      </c>
    </row>
    <row r="6" spans="1:11" x14ac:dyDescent="0.2">
      <c r="A6" s="287" t="s">
        <v>63</v>
      </c>
      <c r="B6" s="288"/>
      <c r="C6" s="289"/>
      <c r="D6" s="20">
        <v>2</v>
      </c>
      <c r="E6" s="7">
        <v>1</v>
      </c>
      <c r="F6" s="20">
        <f t="shared" si="0"/>
        <v>2</v>
      </c>
      <c r="G6" s="7">
        <v>0</v>
      </c>
      <c r="H6" s="20">
        <f t="shared" si="1"/>
        <v>0</v>
      </c>
      <c r="I6" s="20">
        <f t="shared" si="2"/>
        <v>0</v>
      </c>
      <c r="J6" s="20">
        <f t="shared" si="3"/>
        <v>0</v>
      </c>
      <c r="K6" s="199">
        <f t="shared" si="4"/>
        <v>0</v>
      </c>
    </row>
    <row r="7" spans="1:11" x14ac:dyDescent="0.2">
      <c r="A7" s="287" t="s">
        <v>64</v>
      </c>
      <c r="B7" s="288"/>
      <c r="C7" s="289"/>
      <c r="D7" s="20">
        <v>2</v>
      </c>
      <c r="E7" s="7">
        <v>1</v>
      </c>
      <c r="F7" s="20">
        <f t="shared" si="0"/>
        <v>2</v>
      </c>
      <c r="G7" s="7">
        <v>0</v>
      </c>
      <c r="H7" s="20">
        <f t="shared" si="1"/>
        <v>0</v>
      </c>
      <c r="I7" s="20">
        <f t="shared" si="2"/>
        <v>0</v>
      </c>
      <c r="J7" s="20">
        <f t="shared" si="3"/>
        <v>0</v>
      </c>
      <c r="K7" s="199">
        <f t="shared" si="4"/>
        <v>0</v>
      </c>
    </row>
    <row r="8" spans="1:11" ht="24" customHeight="1" x14ac:dyDescent="0.2">
      <c r="A8" s="290" t="s">
        <v>0</v>
      </c>
      <c r="B8" s="291"/>
      <c r="C8" s="292"/>
      <c r="D8" s="20">
        <v>2</v>
      </c>
      <c r="E8" s="7">
        <v>1</v>
      </c>
      <c r="F8" s="20">
        <f t="shared" si="0"/>
        <v>2</v>
      </c>
      <c r="G8" s="7">
        <v>0</v>
      </c>
      <c r="H8" s="20">
        <f t="shared" si="1"/>
        <v>0</v>
      </c>
      <c r="I8" s="20">
        <f t="shared" si="2"/>
        <v>0</v>
      </c>
      <c r="J8" s="20">
        <f t="shared" si="3"/>
        <v>0</v>
      </c>
      <c r="K8" s="199">
        <f t="shared" si="4"/>
        <v>0</v>
      </c>
    </row>
    <row r="9" spans="1:11" x14ac:dyDescent="0.2">
      <c r="A9" s="293" t="s">
        <v>4</v>
      </c>
      <c r="B9" s="294"/>
      <c r="C9" s="295"/>
      <c r="D9" s="20">
        <v>2</v>
      </c>
      <c r="E9" s="7">
        <v>1</v>
      </c>
      <c r="F9" s="20">
        <f t="shared" si="0"/>
        <v>2</v>
      </c>
      <c r="G9" s="7">
        <v>0</v>
      </c>
      <c r="H9" s="20">
        <f t="shared" si="1"/>
        <v>0</v>
      </c>
      <c r="I9" s="20">
        <f t="shared" si="2"/>
        <v>0</v>
      </c>
      <c r="J9" s="20">
        <f t="shared" si="3"/>
        <v>0</v>
      </c>
      <c r="K9" s="199">
        <f t="shared" si="4"/>
        <v>0</v>
      </c>
    </row>
    <row r="10" spans="1:11" ht="24" customHeight="1" x14ac:dyDescent="0.2">
      <c r="A10" s="290" t="s">
        <v>65</v>
      </c>
      <c r="B10" s="291"/>
      <c r="C10" s="292"/>
      <c r="D10" s="20">
        <v>4</v>
      </c>
      <c r="E10" s="7">
        <v>2</v>
      </c>
      <c r="F10" s="20">
        <f t="shared" si="0"/>
        <v>8</v>
      </c>
      <c r="G10" s="168">
        <v>7</v>
      </c>
      <c r="H10" s="20">
        <f t="shared" si="1"/>
        <v>56</v>
      </c>
      <c r="I10" s="44">
        <f t="shared" si="2"/>
        <v>2.8000000000000003</v>
      </c>
      <c r="J10" s="44">
        <f t="shared" si="3"/>
        <v>5.6000000000000005</v>
      </c>
      <c r="K10" s="9">
        <f>(H10*$H$2)+(I10*$I$2)+(J10*$J$2)</f>
        <v>3104.9760000000001</v>
      </c>
    </row>
    <row r="11" spans="1:11" hidden="1" x14ac:dyDescent="0.2">
      <c r="A11" s="299" t="s">
        <v>29</v>
      </c>
      <c r="B11" s="300"/>
      <c r="C11" s="301"/>
      <c r="D11" s="7"/>
      <c r="E11" s="7"/>
      <c r="F11" s="7"/>
      <c r="G11" s="7"/>
      <c r="H11" s="171">
        <f>H10</f>
        <v>56</v>
      </c>
      <c r="I11" s="172">
        <f>I10</f>
        <v>2.8000000000000003</v>
      </c>
      <c r="J11" s="172">
        <f>J10</f>
        <v>5.6000000000000005</v>
      </c>
      <c r="K11" s="8"/>
    </row>
    <row r="12" spans="1:11" x14ac:dyDescent="0.2">
      <c r="A12" s="299" t="s">
        <v>30</v>
      </c>
      <c r="B12" s="300"/>
      <c r="C12" s="301"/>
      <c r="D12" s="7"/>
      <c r="E12" s="7"/>
      <c r="F12" s="7"/>
      <c r="G12" s="7"/>
      <c r="H12" s="7"/>
      <c r="I12" s="7"/>
      <c r="J12" s="7"/>
      <c r="K12" s="31">
        <f>K10</f>
        <v>3104.9760000000001</v>
      </c>
    </row>
    <row r="13" spans="1:11" ht="14.25" x14ac:dyDescent="0.2">
      <c r="A13" s="299" t="s">
        <v>66</v>
      </c>
      <c r="B13" s="300"/>
      <c r="C13" s="301"/>
      <c r="D13" s="34"/>
      <c r="E13" s="34"/>
      <c r="F13" s="34"/>
      <c r="G13" s="34"/>
      <c r="H13" s="34"/>
      <c r="I13" s="34"/>
      <c r="J13" s="34"/>
      <c r="K13" s="79"/>
    </row>
    <row r="14" spans="1:11" ht="27.75" customHeight="1" x14ac:dyDescent="0.2">
      <c r="A14" s="296" t="s">
        <v>61</v>
      </c>
      <c r="B14" s="297"/>
      <c r="C14" s="298"/>
      <c r="D14" s="7"/>
      <c r="E14" s="7"/>
      <c r="F14" s="7"/>
      <c r="G14" s="7"/>
      <c r="H14" s="7"/>
      <c r="I14" s="7"/>
      <c r="J14" s="7"/>
      <c r="K14" s="199">
        <v>0</v>
      </c>
    </row>
    <row r="15" spans="1:11" ht="14.25" x14ac:dyDescent="0.2">
      <c r="A15" s="282" t="s">
        <v>217</v>
      </c>
      <c r="B15" s="283"/>
      <c r="C15" s="284"/>
      <c r="D15" s="7"/>
      <c r="E15" s="7"/>
      <c r="F15" s="7"/>
      <c r="G15" s="7"/>
      <c r="H15" s="20"/>
      <c r="I15" s="21">
        <f>H11+I11+J11</f>
        <v>64.399999999999991</v>
      </c>
      <c r="J15" s="22" t="s">
        <v>12</v>
      </c>
      <c r="K15" s="1">
        <f>ROUND(K12,-1)</f>
        <v>3100</v>
      </c>
    </row>
    <row r="17" spans="1:11" x14ac:dyDescent="0.2">
      <c r="A17" s="265" t="s">
        <v>17</v>
      </c>
      <c r="B17" s="265"/>
      <c r="C17" s="265"/>
      <c r="D17" s="265"/>
      <c r="E17" s="265"/>
      <c r="F17" s="265"/>
      <c r="G17" s="265"/>
      <c r="H17" s="265"/>
      <c r="I17" s="265"/>
      <c r="J17" s="265"/>
      <c r="K17" s="265"/>
    </row>
    <row r="18" spans="1:11" ht="47.25" customHeight="1" x14ac:dyDescent="0.2">
      <c r="A18" s="231" t="s">
        <v>133</v>
      </c>
      <c r="B18" s="231"/>
      <c r="C18" s="231"/>
      <c r="D18" s="231"/>
      <c r="E18" s="231"/>
      <c r="F18" s="231"/>
      <c r="G18" s="231"/>
      <c r="H18" s="231"/>
      <c r="I18" s="231"/>
      <c r="J18" s="231"/>
      <c r="K18" s="231"/>
    </row>
    <row r="19" spans="1:11" ht="45.75" customHeight="1" x14ac:dyDescent="0.2">
      <c r="A19" s="232" t="s">
        <v>168</v>
      </c>
      <c r="B19" s="231"/>
      <c r="C19" s="231"/>
      <c r="D19" s="231"/>
      <c r="E19" s="231"/>
      <c r="F19" s="231"/>
      <c r="G19" s="231"/>
      <c r="H19" s="231"/>
      <c r="I19" s="231"/>
      <c r="J19" s="231"/>
      <c r="K19" s="231"/>
    </row>
    <row r="20" spans="1:11" x14ac:dyDescent="0.2">
      <c r="A20" s="281" t="s">
        <v>121</v>
      </c>
      <c r="B20" s="281"/>
      <c r="C20" s="281"/>
      <c r="D20" s="281"/>
      <c r="E20" s="281"/>
      <c r="F20" s="281"/>
      <c r="G20" s="281"/>
      <c r="H20" s="281"/>
      <c r="I20" s="281"/>
      <c r="J20" s="281"/>
      <c r="K20" s="281"/>
    </row>
    <row r="21" spans="1:11" ht="28.5" customHeight="1" x14ac:dyDescent="0.2">
      <c r="A21" s="231" t="s">
        <v>128</v>
      </c>
      <c r="B21" s="231"/>
      <c r="C21" s="231"/>
      <c r="D21" s="231"/>
      <c r="E21" s="231"/>
      <c r="F21" s="231"/>
      <c r="G21" s="231"/>
      <c r="H21" s="231"/>
      <c r="I21" s="231"/>
      <c r="J21" s="231"/>
      <c r="K21" s="231"/>
    </row>
    <row r="22" spans="1:11" ht="14.25" x14ac:dyDescent="0.2">
      <c r="A22" s="233" t="s">
        <v>126</v>
      </c>
      <c r="B22" s="233"/>
      <c r="C22" s="233"/>
      <c r="D22" s="233"/>
      <c r="E22" s="233"/>
      <c r="F22" s="233"/>
      <c r="G22" s="233"/>
      <c r="H22" s="233"/>
      <c r="I22" s="233"/>
      <c r="J22" s="233"/>
      <c r="K22" s="233"/>
    </row>
    <row r="23" spans="1:11" ht="14.25" x14ac:dyDescent="0.2">
      <c r="A23" s="233" t="s">
        <v>123</v>
      </c>
      <c r="B23" s="233"/>
      <c r="C23" s="233"/>
      <c r="D23" s="233"/>
      <c r="E23" s="233"/>
      <c r="F23" s="233"/>
      <c r="G23" s="233"/>
      <c r="H23" s="233"/>
      <c r="I23" s="233"/>
      <c r="J23" s="233"/>
      <c r="K23" s="233"/>
    </row>
  </sheetData>
  <mergeCells count="21">
    <mergeCell ref="A23:K23"/>
    <mergeCell ref="A22:K22"/>
    <mergeCell ref="A20:K20"/>
    <mergeCell ref="A19:K19"/>
    <mergeCell ref="A21:K21"/>
    <mergeCell ref="C1:K1"/>
    <mergeCell ref="A18:K18"/>
    <mergeCell ref="A3:C3"/>
    <mergeCell ref="A17:K17"/>
    <mergeCell ref="A4:C4"/>
    <mergeCell ref="A5:C5"/>
    <mergeCell ref="A6:C6"/>
    <mergeCell ref="A7:C7"/>
    <mergeCell ref="A8:C8"/>
    <mergeCell ref="A9:C9"/>
    <mergeCell ref="A10:C10"/>
    <mergeCell ref="A14:C14"/>
    <mergeCell ref="A15:C15"/>
    <mergeCell ref="A11:C11"/>
    <mergeCell ref="A12:C12"/>
    <mergeCell ref="A13:C13"/>
  </mergeCells>
  <phoneticPr fontId="2" type="noConversion"/>
  <pageMargins left="0.17" right="0.18" top="0.4" bottom="0.59" header="0.26" footer="0.5"/>
  <pageSetup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5"/>
  <sheetViews>
    <sheetView topLeftCell="B8" zoomScaleNormal="100" workbookViewId="0">
      <selection activeCell="B17" sqref="B17:D17"/>
    </sheetView>
  </sheetViews>
  <sheetFormatPr defaultColWidth="9.140625" defaultRowHeight="12.75" x14ac:dyDescent="0.2"/>
  <cols>
    <col min="1" max="1" width="4.28515625" style="4" hidden="1" customWidth="1"/>
    <col min="2" max="2" width="12.140625" style="4" customWidth="1"/>
    <col min="3" max="3" width="34" style="4" customWidth="1"/>
    <col min="4" max="6" width="11.42578125" style="4" customWidth="1"/>
    <col min="7" max="7" width="9.5703125" style="4" customWidth="1"/>
    <col min="8" max="8" width="11.42578125" style="4" customWidth="1"/>
    <col min="9" max="9" width="13.42578125" style="4" customWidth="1"/>
    <col min="10" max="10" width="11.42578125" style="4" customWidth="1"/>
    <col min="11" max="11" width="10.140625" style="4" customWidth="1"/>
    <col min="12" max="16384" width="9.140625" style="4"/>
  </cols>
  <sheetData>
    <row r="1" spans="1:11" ht="33.75" customHeight="1" x14ac:dyDescent="0.25">
      <c r="A1" s="18" t="s">
        <v>81</v>
      </c>
      <c r="B1" s="18" t="s">
        <v>130</v>
      </c>
      <c r="C1" s="285" t="s">
        <v>89</v>
      </c>
      <c r="D1" s="286"/>
      <c r="E1" s="286"/>
      <c r="F1" s="286"/>
      <c r="G1" s="286"/>
      <c r="H1" s="286"/>
      <c r="I1" s="286"/>
      <c r="J1" s="286"/>
      <c r="K1" s="286"/>
    </row>
    <row r="2" spans="1:11" x14ac:dyDescent="0.2">
      <c r="D2" s="42">
        <v>0.86956500000000003</v>
      </c>
      <c r="E2" s="49"/>
      <c r="F2" s="49"/>
      <c r="G2" s="49"/>
      <c r="H2" s="50">
        <v>49.44</v>
      </c>
      <c r="I2" s="50">
        <v>66.62</v>
      </c>
      <c r="J2" s="50">
        <v>26.75</v>
      </c>
    </row>
    <row r="3" spans="1:11" ht="76.5" x14ac:dyDescent="0.2">
      <c r="A3" s="274" t="s">
        <v>19</v>
      </c>
      <c r="B3" s="275"/>
      <c r="C3" s="276"/>
      <c r="D3" s="153" t="s">
        <v>32</v>
      </c>
      <c r="E3" s="154" t="s">
        <v>33</v>
      </c>
      <c r="F3" s="153" t="s">
        <v>34</v>
      </c>
      <c r="G3" s="153" t="s">
        <v>68</v>
      </c>
      <c r="H3" s="192" t="s">
        <v>170</v>
      </c>
      <c r="I3" s="192" t="s">
        <v>169</v>
      </c>
      <c r="J3" s="192" t="s">
        <v>171</v>
      </c>
      <c r="K3" s="153" t="s">
        <v>69</v>
      </c>
    </row>
    <row r="4" spans="1:11" ht="14.25" x14ac:dyDescent="0.2">
      <c r="A4" s="64"/>
      <c r="B4" s="287" t="s">
        <v>67</v>
      </c>
      <c r="C4" s="289"/>
      <c r="D4" s="20">
        <v>2</v>
      </c>
      <c r="E4" s="7">
        <v>1</v>
      </c>
      <c r="F4" s="20">
        <f t="shared" ref="F4:F12" si="0">D4*E4</f>
        <v>2</v>
      </c>
      <c r="G4" s="7">
        <v>0</v>
      </c>
      <c r="H4" s="20">
        <f t="shared" ref="H4:H12" si="1">F4*G4</f>
        <v>0</v>
      </c>
      <c r="I4" s="69">
        <f t="shared" ref="I4:I12" si="2">H4*0.05</f>
        <v>0</v>
      </c>
      <c r="J4" s="69">
        <f t="shared" ref="J4:J12" si="3">H4*0.1</f>
        <v>0</v>
      </c>
      <c r="K4" s="199">
        <f t="shared" ref="K4:K12" si="4">(H4*$H$2)+(I4*$I$2)+(J4*$J$2)</f>
        <v>0</v>
      </c>
    </row>
    <row r="5" spans="1:11" x14ac:dyDescent="0.2">
      <c r="A5" s="65"/>
      <c r="B5" s="302" t="s">
        <v>72</v>
      </c>
      <c r="C5" s="303"/>
      <c r="D5" s="20">
        <v>2</v>
      </c>
      <c r="E5" s="7">
        <v>1</v>
      </c>
      <c r="F5" s="20">
        <f t="shared" si="0"/>
        <v>2</v>
      </c>
      <c r="G5" s="7">
        <v>2</v>
      </c>
      <c r="H5" s="20">
        <f t="shared" si="1"/>
        <v>4</v>
      </c>
      <c r="I5" s="46">
        <f t="shared" si="2"/>
        <v>0.2</v>
      </c>
      <c r="J5" s="46">
        <f t="shared" si="3"/>
        <v>0.4</v>
      </c>
      <c r="K5" s="9">
        <f t="shared" si="4"/>
        <v>221.78399999999999</v>
      </c>
    </row>
    <row r="6" spans="1:11" x14ac:dyDescent="0.2">
      <c r="A6" s="65"/>
      <c r="B6" s="304"/>
      <c r="C6" s="303"/>
      <c r="D6" s="20">
        <v>2</v>
      </c>
      <c r="E6" s="7">
        <v>12</v>
      </c>
      <c r="F6" s="20">
        <f t="shared" si="0"/>
        <v>24</v>
      </c>
      <c r="G6" s="7">
        <v>2</v>
      </c>
      <c r="H6" s="20">
        <f t="shared" si="1"/>
        <v>48</v>
      </c>
      <c r="I6" s="46">
        <f t="shared" si="2"/>
        <v>2.4000000000000004</v>
      </c>
      <c r="J6" s="46">
        <f t="shared" si="3"/>
        <v>4.8000000000000007</v>
      </c>
      <c r="K6" s="9">
        <f t="shared" si="4"/>
        <v>2661.4079999999999</v>
      </c>
    </row>
    <row r="7" spans="1:11" x14ac:dyDescent="0.2">
      <c r="A7" s="65"/>
      <c r="B7" s="302" t="s">
        <v>73</v>
      </c>
      <c r="C7" s="303"/>
      <c r="D7" s="20">
        <v>2</v>
      </c>
      <c r="E7" s="7">
        <v>1</v>
      </c>
      <c r="F7" s="20">
        <f t="shared" si="0"/>
        <v>2</v>
      </c>
      <c r="G7" s="7">
        <v>2</v>
      </c>
      <c r="H7" s="20">
        <f t="shared" si="1"/>
        <v>4</v>
      </c>
      <c r="I7" s="46">
        <f t="shared" si="2"/>
        <v>0.2</v>
      </c>
      <c r="J7" s="46">
        <f t="shared" si="3"/>
        <v>0.4</v>
      </c>
      <c r="K7" s="9">
        <f t="shared" si="4"/>
        <v>221.78399999999999</v>
      </c>
    </row>
    <row r="8" spans="1:11" x14ac:dyDescent="0.2">
      <c r="A8" s="65"/>
      <c r="B8" s="304"/>
      <c r="C8" s="303"/>
      <c r="D8" s="20">
        <v>2</v>
      </c>
      <c r="E8" s="7">
        <v>12</v>
      </c>
      <c r="F8" s="20">
        <f t="shared" si="0"/>
        <v>24</v>
      </c>
      <c r="G8" s="7">
        <v>2</v>
      </c>
      <c r="H8" s="20">
        <f t="shared" si="1"/>
        <v>48</v>
      </c>
      <c r="I8" s="46">
        <f t="shared" si="2"/>
        <v>2.4000000000000004</v>
      </c>
      <c r="J8" s="46">
        <f t="shared" si="3"/>
        <v>4.8000000000000007</v>
      </c>
      <c r="K8" s="9">
        <f t="shared" si="4"/>
        <v>2661.4079999999999</v>
      </c>
    </row>
    <row r="9" spans="1:11" ht="24" customHeight="1" x14ac:dyDescent="0.2">
      <c r="A9" s="65"/>
      <c r="B9" s="287" t="s">
        <v>64</v>
      </c>
      <c r="C9" s="289"/>
      <c r="D9" s="20">
        <v>2</v>
      </c>
      <c r="E9" s="7">
        <v>1</v>
      </c>
      <c r="F9" s="20">
        <f t="shared" si="0"/>
        <v>2</v>
      </c>
      <c r="G9" s="7">
        <v>0</v>
      </c>
      <c r="H9" s="20">
        <f t="shared" si="1"/>
        <v>0</v>
      </c>
      <c r="I9" s="20">
        <f t="shared" si="2"/>
        <v>0</v>
      </c>
      <c r="J9" s="20">
        <f t="shared" si="3"/>
        <v>0</v>
      </c>
      <c r="K9" s="199">
        <f t="shared" si="4"/>
        <v>0</v>
      </c>
    </row>
    <row r="10" spans="1:11" ht="27.75" customHeight="1" x14ac:dyDescent="0.2">
      <c r="A10" s="65"/>
      <c r="B10" s="302" t="s">
        <v>0</v>
      </c>
      <c r="C10" s="303"/>
      <c r="D10" s="20">
        <v>2</v>
      </c>
      <c r="E10" s="7">
        <v>1</v>
      </c>
      <c r="F10" s="20">
        <f t="shared" si="0"/>
        <v>2</v>
      </c>
      <c r="G10" s="7">
        <v>0</v>
      </c>
      <c r="H10" s="20">
        <f t="shared" si="1"/>
        <v>0</v>
      </c>
      <c r="I10" s="20">
        <f t="shared" si="2"/>
        <v>0</v>
      </c>
      <c r="J10" s="20">
        <f t="shared" si="3"/>
        <v>0</v>
      </c>
      <c r="K10" s="199">
        <f t="shared" si="4"/>
        <v>0</v>
      </c>
    </row>
    <row r="11" spans="1:11" ht="24" customHeight="1" x14ac:dyDescent="0.2">
      <c r="A11" s="65"/>
      <c r="B11" s="293" t="s">
        <v>4</v>
      </c>
      <c r="C11" s="295"/>
      <c r="D11" s="20">
        <v>2</v>
      </c>
      <c r="E11" s="7">
        <v>1</v>
      </c>
      <c r="F11" s="20">
        <f t="shared" si="0"/>
        <v>2</v>
      </c>
      <c r="G11" s="7">
        <v>0</v>
      </c>
      <c r="H11" s="20">
        <f t="shared" si="1"/>
        <v>0</v>
      </c>
      <c r="I11" s="20">
        <f t="shared" si="2"/>
        <v>0</v>
      </c>
      <c r="J11" s="20">
        <f t="shared" si="3"/>
        <v>0</v>
      </c>
      <c r="K11" s="199">
        <f t="shared" si="4"/>
        <v>0</v>
      </c>
    </row>
    <row r="12" spans="1:11" ht="27.75" customHeight="1" x14ac:dyDescent="0.2">
      <c r="A12" s="65"/>
      <c r="B12" s="302" t="s">
        <v>70</v>
      </c>
      <c r="C12" s="303"/>
      <c r="D12" s="20">
        <v>4</v>
      </c>
      <c r="E12" s="7">
        <v>2</v>
      </c>
      <c r="F12" s="20">
        <f t="shared" si="0"/>
        <v>8</v>
      </c>
      <c r="G12" s="7">
        <v>4</v>
      </c>
      <c r="H12" s="20">
        <f t="shared" si="1"/>
        <v>32</v>
      </c>
      <c r="I12" s="46">
        <f t="shared" si="2"/>
        <v>1.6</v>
      </c>
      <c r="J12" s="46">
        <f t="shared" si="3"/>
        <v>3.2</v>
      </c>
      <c r="K12" s="9">
        <f t="shared" si="4"/>
        <v>1774.2719999999999</v>
      </c>
    </row>
    <row r="13" spans="1:11" hidden="1" x14ac:dyDescent="0.2">
      <c r="A13" s="66" t="s">
        <v>29</v>
      </c>
      <c r="B13" s="299" t="s">
        <v>29</v>
      </c>
      <c r="C13" s="301"/>
      <c r="D13" s="34"/>
      <c r="E13" s="34"/>
      <c r="F13" s="34"/>
      <c r="G13" s="34"/>
      <c r="H13" s="20">
        <f>SUM(H4:H12)</f>
        <v>136</v>
      </c>
      <c r="I13" s="46">
        <f>SUM(I4:I12)</f>
        <v>6.8000000000000007</v>
      </c>
      <c r="J13" s="46">
        <f>SUM(J4:J12)</f>
        <v>13.600000000000001</v>
      </c>
      <c r="K13" s="9"/>
    </row>
    <row r="14" spans="1:11" x14ac:dyDescent="0.2">
      <c r="A14" s="67" t="s">
        <v>30</v>
      </c>
      <c r="B14" s="305" t="s">
        <v>30</v>
      </c>
      <c r="C14" s="306"/>
      <c r="D14" s="34"/>
      <c r="E14" s="34"/>
      <c r="F14" s="34"/>
      <c r="G14" s="34"/>
      <c r="H14" s="34"/>
      <c r="I14" s="34"/>
      <c r="J14" s="34"/>
      <c r="K14" s="61">
        <f>SUM(K4:K12)</f>
        <v>7540.6559999999999</v>
      </c>
    </row>
    <row r="15" spans="1:11" ht="14.25" x14ac:dyDescent="0.2">
      <c r="A15" s="53" t="s">
        <v>66</v>
      </c>
      <c r="B15" s="299" t="s">
        <v>66</v>
      </c>
      <c r="C15" s="301"/>
      <c r="D15" s="34"/>
      <c r="E15" s="34"/>
      <c r="F15" s="34"/>
      <c r="G15" s="34"/>
      <c r="H15" s="34"/>
      <c r="I15" s="34"/>
      <c r="J15" s="34"/>
      <c r="K15" s="79"/>
    </row>
    <row r="16" spans="1:11" ht="27" customHeight="1" x14ac:dyDescent="0.2">
      <c r="A16" s="68"/>
      <c r="B16" s="307" t="s">
        <v>71</v>
      </c>
      <c r="C16" s="308"/>
      <c r="D16" s="7"/>
      <c r="E16" s="7"/>
      <c r="F16" s="7"/>
      <c r="G16" s="7"/>
      <c r="H16" s="20"/>
      <c r="I16" s="33"/>
      <c r="J16" s="33"/>
      <c r="K16" s="9">
        <v>550</v>
      </c>
    </row>
    <row r="17" spans="1:12" ht="14.25" x14ac:dyDescent="0.2">
      <c r="A17" s="62" t="s">
        <v>16</v>
      </c>
      <c r="B17" s="282" t="s">
        <v>217</v>
      </c>
      <c r="C17" s="283"/>
      <c r="D17" s="284"/>
      <c r="E17" s="33"/>
      <c r="F17" s="33"/>
      <c r="G17" s="33"/>
      <c r="H17" s="33"/>
      <c r="I17" s="170">
        <f>H13+I13+J13</f>
        <v>156.4</v>
      </c>
      <c r="J17" s="22" t="s">
        <v>12</v>
      </c>
      <c r="K17" s="1">
        <f>ROUND(K14+K16,-1)</f>
        <v>8090</v>
      </c>
    </row>
    <row r="18" spans="1:12" x14ac:dyDescent="0.2">
      <c r="B18" s="55"/>
      <c r="C18" s="55"/>
      <c r="D18" s="55"/>
      <c r="E18" s="55"/>
      <c r="F18" s="55"/>
      <c r="G18" s="55"/>
      <c r="H18" s="55"/>
      <c r="I18" s="55"/>
      <c r="J18" s="55"/>
      <c r="K18" s="55"/>
    </row>
    <row r="19" spans="1:12" x14ac:dyDescent="0.2">
      <c r="A19" s="17" t="s">
        <v>17</v>
      </c>
      <c r="B19" s="265" t="s">
        <v>17</v>
      </c>
      <c r="C19" s="265"/>
      <c r="D19" s="265"/>
      <c r="E19" s="265"/>
      <c r="F19" s="265"/>
      <c r="G19" s="265"/>
      <c r="H19" s="265"/>
      <c r="I19" s="265"/>
      <c r="J19" s="265"/>
      <c r="K19" s="265"/>
      <c r="L19" s="186"/>
    </row>
    <row r="20" spans="1:12" ht="90.75" customHeight="1" x14ac:dyDescent="0.2">
      <c r="A20" s="309" t="s">
        <v>104</v>
      </c>
      <c r="B20" s="309"/>
      <c r="C20" s="309"/>
      <c r="D20" s="309"/>
      <c r="E20" s="309"/>
      <c r="F20" s="309"/>
      <c r="G20" s="309"/>
      <c r="H20" s="309"/>
      <c r="I20" s="309"/>
      <c r="J20" s="309"/>
      <c r="K20" s="309"/>
      <c r="L20" s="48"/>
    </row>
    <row r="21" spans="1:12" ht="44.25" customHeight="1" x14ac:dyDescent="0.2">
      <c r="A21" s="232" t="s">
        <v>168</v>
      </c>
      <c r="B21" s="231"/>
      <c r="C21" s="231"/>
      <c r="D21" s="231"/>
      <c r="E21" s="231"/>
      <c r="F21" s="231"/>
      <c r="G21" s="231"/>
      <c r="H21" s="231"/>
      <c r="I21" s="231"/>
      <c r="J21" s="231"/>
      <c r="K21" s="231"/>
      <c r="L21" s="47"/>
    </row>
    <row r="22" spans="1:12" ht="12.75" customHeight="1" x14ac:dyDescent="0.2">
      <c r="A22" s="281" t="s">
        <v>121</v>
      </c>
      <c r="B22" s="281"/>
      <c r="C22" s="281"/>
      <c r="D22" s="281"/>
      <c r="E22" s="281"/>
      <c r="F22" s="281"/>
      <c r="G22" s="281"/>
      <c r="H22" s="281"/>
      <c r="I22" s="281"/>
      <c r="J22" s="281"/>
      <c r="K22" s="281"/>
      <c r="L22" s="47"/>
    </row>
    <row r="23" spans="1:12" ht="26.25" customHeight="1" x14ac:dyDescent="0.2">
      <c r="A23" s="231" t="s">
        <v>129</v>
      </c>
      <c r="B23" s="231"/>
      <c r="C23" s="231"/>
      <c r="D23" s="231"/>
      <c r="E23" s="231"/>
      <c r="F23" s="231"/>
      <c r="G23" s="231"/>
      <c r="H23" s="231"/>
      <c r="I23" s="231"/>
      <c r="J23" s="231"/>
      <c r="K23" s="231"/>
      <c r="L23" s="47"/>
    </row>
    <row r="24" spans="1:12" ht="14.25" x14ac:dyDescent="0.2">
      <c r="A24" s="47" t="s">
        <v>74</v>
      </c>
      <c r="B24" s="233" t="s">
        <v>126</v>
      </c>
      <c r="C24" s="233"/>
      <c r="D24" s="233"/>
      <c r="E24" s="233"/>
      <c r="F24" s="233"/>
      <c r="G24" s="233"/>
      <c r="H24" s="233"/>
      <c r="I24" s="233"/>
      <c r="J24" s="233"/>
      <c r="K24" s="233"/>
      <c r="L24" s="187"/>
    </row>
    <row r="25" spans="1:12" ht="14.25" x14ac:dyDescent="0.2">
      <c r="A25" s="47"/>
      <c r="B25" s="233" t="s">
        <v>127</v>
      </c>
      <c r="C25" s="233"/>
      <c r="D25" s="233"/>
      <c r="E25" s="233"/>
      <c r="F25" s="233"/>
      <c r="G25" s="233"/>
      <c r="H25" s="233"/>
      <c r="I25" s="233"/>
      <c r="J25" s="233"/>
      <c r="K25" s="233"/>
      <c r="L25" s="187"/>
    </row>
  </sheetData>
  <mergeCells count="21">
    <mergeCell ref="B24:K24"/>
    <mergeCell ref="B25:K25"/>
    <mergeCell ref="A23:K23"/>
    <mergeCell ref="B16:C16"/>
    <mergeCell ref="A20:K20"/>
    <mergeCell ref="A3:C3"/>
    <mergeCell ref="A21:K21"/>
    <mergeCell ref="A22:K22"/>
    <mergeCell ref="B19:K19"/>
    <mergeCell ref="C1:K1"/>
    <mergeCell ref="B10:C10"/>
    <mergeCell ref="B12:C12"/>
    <mergeCell ref="B5:C6"/>
    <mergeCell ref="B7:C8"/>
    <mergeCell ref="B4:C4"/>
    <mergeCell ref="B9:C9"/>
    <mergeCell ref="B11:C11"/>
    <mergeCell ref="B13:C13"/>
    <mergeCell ref="B14:C14"/>
    <mergeCell ref="B15:C15"/>
    <mergeCell ref="B17:D17"/>
  </mergeCells>
  <phoneticPr fontId="2" type="noConversion"/>
  <pageMargins left="0.35" right="0.21" top="0.4" bottom="0.24" header="0.17" footer="0.26"/>
  <pageSetup orientation="landscape"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4"/>
  <sheetViews>
    <sheetView topLeftCell="A5" zoomScaleNormal="100" workbookViewId="0">
      <selection activeCell="A16" sqref="A16:C16"/>
    </sheetView>
  </sheetViews>
  <sheetFormatPr defaultColWidth="9.140625" defaultRowHeight="12.75" x14ac:dyDescent="0.2"/>
  <cols>
    <col min="1" max="1" width="4.28515625" style="4" customWidth="1"/>
    <col min="2" max="2" width="6.7109375" style="4" customWidth="1"/>
    <col min="3" max="3" width="34" style="4" customWidth="1"/>
    <col min="4" max="6" width="11.42578125" style="4" customWidth="1"/>
    <col min="7" max="7" width="9.140625" style="4"/>
    <col min="8" max="8" width="11.42578125" style="4" customWidth="1"/>
    <col min="9" max="9" width="13.42578125" style="4" customWidth="1"/>
    <col min="10" max="10" width="11.42578125" style="4" customWidth="1"/>
    <col min="11" max="11" width="10.7109375" style="4" customWidth="1"/>
    <col min="12" max="16384" width="9.140625" style="4"/>
  </cols>
  <sheetData>
    <row r="1" spans="1:11" ht="31.5" customHeight="1" x14ac:dyDescent="0.25">
      <c r="A1" s="18" t="s">
        <v>82</v>
      </c>
      <c r="B1" s="18"/>
      <c r="C1" s="285" t="s">
        <v>90</v>
      </c>
      <c r="D1" s="285"/>
      <c r="E1" s="285"/>
      <c r="F1" s="285"/>
      <c r="G1" s="285"/>
      <c r="H1" s="285"/>
      <c r="I1" s="285"/>
      <c r="J1" s="285"/>
      <c r="K1" s="285"/>
    </row>
    <row r="2" spans="1:11" ht="15.75" x14ac:dyDescent="0.25">
      <c r="A2" s="23"/>
      <c r="B2" s="23"/>
      <c r="C2" s="23"/>
    </row>
    <row r="3" spans="1:11" x14ac:dyDescent="0.2">
      <c r="D3" s="42">
        <v>0.86956500000000003</v>
      </c>
      <c r="E3" s="49"/>
      <c r="F3" s="49"/>
      <c r="G3" s="49"/>
      <c r="H3" s="50">
        <v>49.44</v>
      </c>
      <c r="I3" s="50">
        <v>66.62</v>
      </c>
      <c r="J3" s="50">
        <v>26.75</v>
      </c>
    </row>
    <row r="4" spans="1:11" ht="86.25" customHeight="1" x14ac:dyDescent="0.2">
      <c r="A4" s="259" t="s">
        <v>19</v>
      </c>
      <c r="B4" s="310"/>
      <c r="C4" s="311"/>
      <c r="D4" s="153" t="s">
        <v>32</v>
      </c>
      <c r="E4" s="154" t="s">
        <v>33</v>
      </c>
      <c r="F4" s="153" t="s">
        <v>34</v>
      </c>
      <c r="G4" s="153" t="s">
        <v>68</v>
      </c>
      <c r="H4" s="192" t="s">
        <v>170</v>
      </c>
      <c r="I4" s="192" t="s">
        <v>169</v>
      </c>
      <c r="J4" s="192" t="s">
        <v>171</v>
      </c>
      <c r="K4" s="153" t="s">
        <v>69</v>
      </c>
    </row>
    <row r="5" spans="1:11" ht="14.25" x14ac:dyDescent="0.2">
      <c r="A5" s="287" t="s">
        <v>67</v>
      </c>
      <c r="B5" s="288"/>
      <c r="C5" s="289"/>
      <c r="D5" s="20">
        <v>2</v>
      </c>
      <c r="E5" s="7">
        <v>1</v>
      </c>
      <c r="F5" s="20">
        <f t="shared" ref="F5:F12" si="0">D5*E5</f>
        <v>2</v>
      </c>
      <c r="G5" s="7">
        <v>0</v>
      </c>
      <c r="H5" s="20">
        <f t="shared" ref="H5:H12" si="1">F5*G5</f>
        <v>0</v>
      </c>
      <c r="I5" s="20">
        <f t="shared" ref="I5:I12" si="2">H5*0.05</f>
        <v>0</v>
      </c>
      <c r="J5" s="20">
        <f t="shared" ref="J5:J12" si="3">H5*0.1</f>
        <v>0</v>
      </c>
      <c r="K5" s="199">
        <f>(H5*$I$2)+(I5*$J$2)+(J5*$K$2)</f>
        <v>0</v>
      </c>
    </row>
    <row r="6" spans="1:11" x14ac:dyDescent="0.2">
      <c r="A6" s="287" t="s">
        <v>18</v>
      </c>
      <c r="B6" s="288"/>
      <c r="C6" s="289"/>
      <c r="D6" s="20">
        <v>2</v>
      </c>
      <c r="E6" s="7">
        <v>1</v>
      </c>
      <c r="F6" s="20">
        <f>D6*E6</f>
        <v>2</v>
      </c>
      <c r="G6" s="7">
        <v>0</v>
      </c>
      <c r="H6" s="20">
        <f>F6*G6</f>
        <v>0</v>
      </c>
      <c r="I6" s="20">
        <f t="shared" si="2"/>
        <v>0</v>
      </c>
      <c r="J6" s="20">
        <f>H6*0.1</f>
        <v>0</v>
      </c>
      <c r="K6" s="199">
        <f>(H6*$I$2)+(I6*$J$2)+(J6*$K$2)</f>
        <v>0</v>
      </c>
    </row>
    <row r="7" spans="1:11" x14ac:dyDescent="0.2">
      <c r="A7" s="287" t="s">
        <v>63</v>
      </c>
      <c r="B7" s="288"/>
      <c r="C7" s="289"/>
      <c r="D7" s="20">
        <v>2</v>
      </c>
      <c r="E7" s="7">
        <v>1</v>
      </c>
      <c r="F7" s="20">
        <f>D7*E7</f>
        <v>2</v>
      </c>
      <c r="G7" s="7">
        <v>0</v>
      </c>
      <c r="H7" s="20">
        <f>F7*G7</f>
        <v>0</v>
      </c>
      <c r="I7" s="20">
        <f t="shared" si="2"/>
        <v>0</v>
      </c>
      <c r="J7" s="20">
        <f>H7*0.1</f>
        <v>0</v>
      </c>
      <c r="K7" s="199">
        <f>(H7*$I$2)+(I7*$J$2)+(J7*$K$2)</f>
        <v>0</v>
      </c>
    </row>
    <row r="8" spans="1:11" ht="24" customHeight="1" x14ac:dyDescent="0.2">
      <c r="A8" s="287" t="s">
        <v>64</v>
      </c>
      <c r="B8" s="288"/>
      <c r="C8" s="289"/>
      <c r="D8" s="20">
        <v>2</v>
      </c>
      <c r="E8" s="7">
        <v>1</v>
      </c>
      <c r="F8" s="20">
        <f t="shared" si="0"/>
        <v>2</v>
      </c>
      <c r="G8" s="7">
        <v>0</v>
      </c>
      <c r="H8" s="20">
        <f t="shared" si="1"/>
        <v>0</v>
      </c>
      <c r="I8" s="20">
        <f t="shared" si="2"/>
        <v>0</v>
      </c>
      <c r="J8" s="20">
        <f t="shared" si="3"/>
        <v>0</v>
      </c>
      <c r="K8" s="199">
        <f>(H8*$H$3)+(I8*$I$3)+(J8*$J$3)</f>
        <v>0</v>
      </c>
    </row>
    <row r="9" spans="1:11" ht="24" customHeight="1" x14ac:dyDescent="0.2">
      <c r="A9" s="290" t="s">
        <v>0</v>
      </c>
      <c r="B9" s="291"/>
      <c r="C9" s="292"/>
      <c r="D9" s="20">
        <v>2</v>
      </c>
      <c r="E9" s="7">
        <v>1</v>
      </c>
      <c r="F9" s="20">
        <f t="shared" si="0"/>
        <v>2</v>
      </c>
      <c r="G9" s="7">
        <v>0</v>
      </c>
      <c r="H9" s="20">
        <f t="shared" si="1"/>
        <v>0</v>
      </c>
      <c r="I9" s="20">
        <f t="shared" si="2"/>
        <v>0</v>
      </c>
      <c r="J9" s="20">
        <f t="shared" si="3"/>
        <v>0</v>
      </c>
      <c r="K9" s="199">
        <f>(H9*$H$3)+(I9*$I$3)+(J9*$J$3)</f>
        <v>0</v>
      </c>
    </row>
    <row r="10" spans="1:11" ht="24" customHeight="1" x14ac:dyDescent="0.2">
      <c r="A10" s="293" t="s">
        <v>4</v>
      </c>
      <c r="B10" s="294"/>
      <c r="C10" s="295"/>
      <c r="D10" s="20">
        <v>2</v>
      </c>
      <c r="E10" s="7">
        <v>1</v>
      </c>
      <c r="F10" s="20">
        <f t="shared" si="0"/>
        <v>2</v>
      </c>
      <c r="G10" s="7">
        <v>0</v>
      </c>
      <c r="H10" s="20">
        <f t="shared" si="1"/>
        <v>0</v>
      </c>
      <c r="I10" s="20">
        <f t="shared" si="2"/>
        <v>0</v>
      </c>
      <c r="J10" s="20">
        <f t="shared" si="3"/>
        <v>0</v>
      </c>
      <c r="K10" s="199">
        <f>(H10*$H$3)+(I10*$I$3)+(J10*$J$3)</f>
        <v>0</v>
      </c>
    </row>
    <row r="11" spans="1:11" ht="24" customHeight="1" x14ac:dyDescent="0.2">
      <c r="A11" s="293" t="s">
        <v>1</v>
      </c>
      <c r="B11" s="294"/>
      <c r="C11" s="295"/>
      <c r="D11" s="20">
        <v>4</v>
      </c>
      <c r="E11" s="7">
        <v>1</v>
      </c>
      <c r="F11" s="20">
        <f t="shared" si="0"/>
        <v>4</v>
      </c>
      <c r="G11" s="7">
        <v>0</v>
      </c>
      <c r="H11" s="20">
        <f t="shared" si="1"/>
        <v>0</v>
      </c>
      <c r="I11" s="20">
        <f t="shared" si="2"/>
        <v>0</v>
      </c>
      <c r="J11" s="20">
        <f t="shared" si="3"/>
        <v>0</v>
      </c>
      <c r="K11" s="199">
        <f>(H11*$H$3)+(I11*$I$3)+(J11*$J$3)</f>
        <v>0</v>
      </c>
    </row>
    <row r="12" spans="1:11" ht="27.75" customHeight="1" x14ac:dyDescent="0.2">
      <c r="A12" s="290" t="s">
        <v>70</v>
      </c>
      <c r="B12" s="291"/>
      <c r="C12" s="292"/>
      <c r="D12" s="20">
        <v>4</v>
      </c>
      <c r="E12" s="20">
        <v>2</v>
      </c>
      <c r="F12" s="20">
        <f t="shared" si="0"/>
        <v>8</v>
      </c>
      <c r="G12" s="20">
        <v>2</v>
      </c>
      <c r="H12" s="20">
        <f t="shared" si="1"/>
        <v>16</v>
      </c>
      <c r="I12" s="46">
        <f t="shared" si="2"/>
        <v>0.8</v>
      </c>
      <c r="J12" s="46">
        <f t="shared" si="3"/>
        <v>1.6</v>
      </c>
      <c r="K12" s="9">
        <f>(H12*$H$3)+(I12*$I$3)+(J12*$J$3)</f>
        <v>887.13599999999997</v>
      </c>
    </row>
    <row r="13" spans="1:11" hidden="1" x14ac:dyDescent="0.2">
      <c r="A13" s="315" t="s">
        <v>29</v>
      </c>
      <c r="B13" s="316"/>
      <c r="C13" s="317"/>
      <c r="D13" s="34"/>
      <c r="E13" s="34"/>
      <c r="F13" s="34"/>
      <c r="G13" s="34"/>
      <c r="H13" s="20">
        <f>SUM(H5:H12)</f>
        <v>16</v>
      </c>
      <c r="I13" s="20">
        <f>SUM(I5:I12)</f>
        <v>0.8</v>
      </c>
      <c r="J13" s="20">
        <f>SUM(J5:J12)</f>
        <v>1.6</v>
      </c>
      <c r="K13" s="38"/>
    </row>
    <row r="14" spans="1:11" x14ac:dyDescent="0.2">
      <c r="A14" s="312" t="s">
        <v>30</v>
      </c>
      <c r="B14" s="313"/>
      <c r="C14" s="314"/>
      <c r="D14" s="34"/>
      <c r="E14" s="34"/>
      <c r="F14" s="34"/>
      <c r="G14" s="34"/>
      <c r="H14" s="34"/>
      <c r="I14" s="34"/>
      <c r="J14" s="34"/>
      <c r="K14" s="35">
        <f>SUM(K5:K12)</f>
        <v>887.13599999999997</v>
      </c>
    </row>
    <row r="15" spans="1:11" ht="27" customHeight="1" x14ac:dyDescent="0.2">
      <c r="A15" s="312" t="s">
        <v>66</v>
      </c>
      <c r="B15" s="313"/>
      <c r="C15" s="314"/>
      <c r="D15" s="39" t="s">
        <v>61</v>
      </c>
      <c r="E15" s="34"/>
      <c r="F15" s="34"/>
      <c r="G15" s="34"/>
      <c r="H15" s="34"/>
      <c r="I15" s="34"/>
      <c r="J15" s="34"/>
      <c r="K15" s="199">
        <v>0</v>
      </c>
    </row>
    <row r="16" spans="1:11" ht="14.25" x14ac:dyDescent="0.2">
      <c r="A16" s="282" t="s">
        <v>217</v>
      </c>
      <c r="B16" s="283"/>
      <c r="C16" s="284"/>
      <c r="D16" s="33"/>
      <c r="E16" s="33"/>
      <c r="F16" s="33"/>
      <c r="G16" s="33"/>
      <c r="H16" s="33"/>
      <c r="I16" s="20">
        <f>H13+I13+J13</f>
        <v>18.400000000000002</v>
      </c>
      <c r="J16" s="22" t="s">
        <v>12</v>
      </c>
      <c r="K16" s="1">
        <f>K14</f>
        <v>887.13599999999997</v>
      </c>
    </row>
    <row r="17" spans="1:11" x14ac:dyDescent="0.2">
      <c r="A17" s="57"/>
      <c r="B17" s="56"/>
      <c r="C17" s="56"/>
      <c r="D17" s="56"/>
      <c r="E17" s="56"/>
      <c r="F17" s="56"/>
      <c r="G17" s="56"/>
      <c r="H17" s="56"/>
      <c r="I17" s="58"/>
      <c r="J17" s="59"/>
      <c r="K17" s="60"/>
    </row>
    <row r="18" spans="1:11" x14ac:dyDescent="0.2">
      <c r="A18" s="265" t="s">
        <v>17</v>
      </c>
      <c r="B18" s="265"/>
      <c r="C18" s="265"/>
      <c r="D18" s="265"/>
      <c r="E18" s="265"/>
      <c r="F18" s="265"/>
      <c r="G18" s="265"/>
      <c r="H18" s="265"/>
      <c r="I18" s="265"/>
      <c r="J18" s="265"/>
      <c r="K18" s="265"/>
    </row>
    <row r="19" spans="1:11" ht="27.95" customHeight="1" x14ac:dyDescent="0.2">
      <c r="A19" s="231" t="s">
        <v>131</v>
      </c>
      <c r="B19" s="231"/>
      <c r="C19" s="231"/>
      <c r="D19" s="231"/>
      <c r="E19" s="231"/>
      <c r="F19" s="231"/>
      <c r="G19" s="231"/>
      <c r="H19" s="231"/>
      <c r="I19" s="231"/>
      <c r="J19" s="231"/>
      <c r="K19" s="231"/>
    </row>
    <row r="20" spans="1:11" ht="42.95" customHeight="1" x14ac:dyDescent="0.2">
      <c r="A20" s="232" t="s">
        <v>168</v>
      </c>
      <c r="B20" s="231"/>
      <c r="C20" s="231"/>
      <c r="D20" s="231"/>
      <c r="E20" s="231"/>
      <c r="F20" s="231"/>
      <c r="G20" s="231"/>
      <c r="H20" s="231"/>
      <c r="I20" s="231"/>
      <c r="J20" s="231"/>
      <c r="K20" s="231"/>
    </row>
    <row r="21" spans="1:11" x14ac:dyDescent="0.2">
      <c r="A21" s="281" t="s">
        <v>121</v>
      </c>
      <c r="B21" s="281"/>
      <c r="C21" s="281"/>
      <c r="D21" s="281"/>
      <c r="E21" s="281"/>
      <c r="F21" s="281"/>
      <c r="G21" s="281"/>
      <c r="H21" s="281"/>
      <c r="I21" s="281"/>
      <c r="J21" s="281"/>
      <c r="K21" s="281"/>
    </row>
    <row r="22" spans="1:11" ht="28.5" customHeight="1" x14ac:dyDescent="0.2">
      <c r="A22" s="231" t="s">
        <v>132</v>
      </c>
      <c r="B22" s="231"/>
      <c r="C22" s="231"/>
      <c r="D22" s="231"/>
      <c r="E22" s="231"/>
      <c r="F22" s="231"/>
      <c r="G22" s="231"/>
      <c r="H22" s="231"/>
      <c r="I22" s="231"/>
      <c r="J22" s="231"/>
      <c r="K22" s="231"/>
    </row>
    <row r="23" spans="1:11" ht="14.25" x14ac:dyDescent="0.2">
      <c r="A23" s="233" t="s">
        <v>126</v>
      </c>
      <c r="B23" s="233"/>
      <c r="C23" s="233"/>
      <c r="D23" s="233"/>
      <c r="E23" s="233"/>
      <c r="F23" s="233"/>
      <c r="G23" s="233"/>
      <c r="H23" s="233"/>
      <c r="I23" s="233"/>
      <c r="J23" s="233"/>
      <c r="K23" s="233"/>
    </row>
    <row r="24" spans="1:11" ht="14.25" x14ac:dyDescent="0.2">
      <c r="A24" s="233" t="s">
        <v>127</v>
      </c>
      <c r="B24" s="233"/>
      <c r="C24" s="233"/>
      <c r="D24" s="233"/>
      <c r="E24" s="233"/>
      <c r="F24" s="233"/>
      <c r="G24" s="233"/>
      <c r="H24" s="233"/>
      <c r="I24" s="233"/>
      <c r="J24" s="233"/>
      <c r="K24" s="233"/>
    </row>
  </sheetData>
  <mergeCells count="21">
    <mergeCell ref="A11:C11"/>
    <mergeCell ref="A10:C10"/>
    <mergeCell ref="A9:C9"/>
    <mergeCell ref="A8:C8"/>
    <mergeCell ref="A7:C7"/>
    <mergeCell ref="A23:K23"/>
    <mergeCell ref="A24:K24"/>
    <mergeCell ref="A21:K21"/>
    <mergeCell ref="A22:K22"/>
    <mergeCell ref="C1:K1"/>
    <mergeCell ref="A4:C4"/>
    <mergeCell ref="A19:K19"/>
    <mergeCell ref="A20:K20"/>
    <mergeCell ref="A18:K18"/>
    <mergeCell ref="A16:C16"/>
    <mergeCell ref="A15:C15"/>
    <mergeCell ref="A14:C14"/>
    <mergeCell ref="A13:C13"/>
    <mergeCell ref="A12:C12"/>
    <mergeCell ref="A6:C6"/>
    <mergeCell ref="A5:C5"/>
  </mergeCells>
  <phoneticPr fontId="2" type="noConversion"/>
  <pageMargins left="0.23" right="0.18" top="0.43" bottom="0.5" header="0.34" footer="0.33"/>
  <pageSetup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Index</vt:lpstr>
      <vt:lpstr>TABLE 1a</vt:lpstr>
      <vt:lpstr>TABLE 1b</vt:lpstr>
      <vt:lpstr>Table 1c</vt:lpstr>
      <vt:lpstr>Table 1d</vt:lpstr>
      <vt:lpstr>TABLE 2a</vt:lpstr>
      <vt:lpstr>TABLE 2b</vt:lpstr>
      <vt:lpstr>Table 2c</vt:lpstr>
      <vt:lpstr>Table 2d</vt:lpstr>
      <vt:lpstr>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GGibson</dc:creator>
  <cp:lastModifiedBy>wwrigley</cp:lastModifiedBy>
  <cp:lastPrinted>2010-05-03T19:19:26Z</cp:lastPrinted>
  <dcterms:created xsi:type="dcterms:W3CDTF">2009-11-16T15:53:56Z</dcterms:created>
  <dcterms:modified xsi:type="dcterms:W3CDTF">2019-11-15T16:04:42Z</dcterms:modified>
</cp:coreProperties>
</file>