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CKerwin\Downloads\"/>
    </mc:Choice>
  </mc:AlternateContent>
  <xr:revisionPtr revIDLastSave="0" documentId="8_{EBB1F0D4-FA26-4CA7-909D-0DB6986176B6}" xr6:coauthVersionLast="41" xr6:coauthVersionMax="41" xr10:uidLastSave="{00000000-0000-0000-0000-000000000000}"/>
  <bookViews>
    <workbookView xWindow="-120" yWindow="-120" windowWidth="19440" windowHeight="15150" tabRatio="789" activeTab="3" xr2:uid="{00000000-000D-0000-FFFF-FFFF00000000}"/>
  </bookViews>
  <sheets>
    <sheet name="TBL1-YR1" sheetId="1" r:id="rId1"/>
    <sheet name="TBL2-YR2" sheetId="2" r:id="rId2"/>
    <sheet name="TBL3-YR3" sheetId="3" r:id="rId3"/>
    <sheet name="TBL4-SUMMARY" sheetId="4" r:id="rId4"/>
    <sheet name="TBL5-YR1" sheetId="5" r:id="rId5"/>
    <sheet name="TBL6-YR2" sheetId="6" r:id="rId6"/>
    <sheet name="TBL7-YR3" sheetId="7" r:id="rId7"/>
    <sheet name="TBL8-SUMMARY" sheetId="8" r:id="rId8"/>
  </sheets>
  <externalReferences>
    <externalReference r:id="rId9"/>
  </externalReferences>
  <definedNames>
    <definedName name="Z_85DE3508_C09A_431C_9155_1511111B3680_.wvu.Rows" localSheetId="0" hidden="1">'TBL1-YR1'!$3:$3</definedName>
    <definedName name="Z_85DE3508_C09A_431C_9155_1511111B3680_.wvu.Rows" localSheetId="1" hidden="1">'TBL2-YR2'!$3:$3</definedName>
    <definedName name="Z_85DE3508_C09A_431C_9155_1511111B3680_.wvu.Rows" localSheetId="2" hidden="1">'TBL3-YR3'!$3:$3</definedName>
    <definedName name="Z_E5B2A682_BFBE_4ECE_AABF_A1ABFEF3B229_.wvu.Rows" localSheetId="0" hidden="1">'TBL1-YR1'!$3:$3</definedName>
    <definedName name="Z_E5B2A682_BFBE_4ECE_AABF_A1ABFEF3B229_.wvu.Rows" localSheetId="1" hidden="1">'TBL2-YR2'!$3:$3</definedName>
    <definedName name="Z_E5B2A682_BFBE_4ECE_AABF_A1ABFEF3B229_.wvu.Rows" localSheetId="2" hidden="1">'TBL3-YR3'!$3:$3</definedName>
  </definedNames>
  <calcPr calcId="191029"/>
  <customWorkbookViews>
    <customWorkbookView name="Courtney Kerwin - Personal View" guid="{4A89232C-598B-4F6D-9D51-603AEEEB9F35}" mergeInterval="0" personalView="1" maximized="1" xWindow="-8" yWindow="-8" windowWidth="1296" windowHeight="1010" tabRatio="789" activeSheetId="4"/>
    <customWorkbookView name="Stephen Treimel - Personal View" guid="{E5B2A682-BFBE-4ECE-AABF-A1ABFEF3B229}" mergeInterval="0" personalView="1" xWindow="7" windowWidth="1656" windowHeight="1000" tabRatio="789" activeSheetId="3"/>
    <customWorkbookView name="Brian Palmer - Personal View" guid="{85DE3508-C09A-431C-9155-1511111B3680}" mergeInterval="0" personalView="1" xWindow="4" yWindow="5" windowWidth="815" windowHeight="1035" tabRatio="789" activeSheetId="4"/>
    <customWorkbookView name="P Hirtz - Personal View" guid="{893CC2F0-C10E-42F5-AB5A-120A20437C47}" mergeInterval="0" personalView="1" maximized="1" xWindow="1912" yWindow="48" windowWidth="1296" windowHeight="1000" tabRatio="789" activeSheetId="1"/>
    <customWorkbookView name="EPA - Personal View" guid="{629AE3F5-5FF3-43E0-B94F-3D931ECA89B0}" mergeInterval="0" personalView="1" xWindow="78" yWindow="78" windowWidth="1260" windowHeight="737" tabRatio="789"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8" l="1"/>
  <c r="D10" i="4" l="1"/>
  <c r="I35" i="3" l="1"/>
  <c r="D26" i="1" l="1"/>
  <c r="F26" i="1" s="1"/>
  <c r="G26" i="1" s="1"/>
  <c r="H26" i="1" l="1"/>
  <c r="I26" i="1" s="1"/>
  <c r="C10" i="8" l="1"/>
  <c r="D19" i="3"/>
  <c r="F19" i="3" s="1"/>
  <c r="H19" i="3" l="1"/>
  <c r="G19" i="3"/>
  <c r="D18" i="5"/>
  <c r="D31" i="1"/>
  <c r="F31" i="1" s="1"/>
  <c r="D28" i="1"/>
  <c r="F28" i="1" s="1"/>
  <c r="G28" i="1" s="1"/>
  <c r="D21" i="1"/>
  <c r="F21" i="1" s="1"/>
  <c r="G21" i="1" s="1"/>
  <c r="C14" i="8"/>
  <c r="C13" i="8"/>
  <c r="D9" i="8"/>
  <c r="H7" i="8"/>
  <c r="H6" i="8"/>
  <c r="D13" i="4"/>
  <c r="H4" i="4"/>
  <c r="I34" i="2" s="1"/>
  <c r="H3" i="4"/>
  <c r="D18" i="7"/>
  <c r="F18" i="7" s="1"/>
  <c r="D17" i="7"/>
  <c r="F17" i="7" s="1"/>
  <c r="H17" i="7" s="1"/>
  <c r="F16" i="7"/>
  <c r="D16" i="7"/>
  <c r="D15" i="7"/>
  <c r="F15" i="7" s="1"/>
  <c r="D14" i="7"/>
  <c r="F14" i="7" s="1"/>
  <c r="D13" i="7"/>
  <c r="F13" i="7" s="1"/>
  <c r="D12" i="7"/>
  <c r="F12" i="7" s="1"/>
  <c r="D11" i="7"/>
  <c r="F11" i="7" s="1"/>
  <c r="D10" i="7"/>
  <c r="F10" i="7" s="1"/>
  <c r="D9" i="7"/>
  <c r="F9" i="7" s="1"/>
  <c r="H9" i="7" s="1"/>
  <c r="D7" i="7"/>
  <c r="F7" i="7" s="1"/>
  <c r="D6" i="7"/>
  <c r="F6" i="7" s="1"/>
  <c r="D18" i="6"/>
  <c r="F18" i="6" s="1"/>
  <c r="D17" i="6"/>
  <c r="F17" i="6" s="1"/>
  <c r="D16" i="6"/>
  <c r="F16" i="6" s="1"/>
  <c r="D15" i="6"/>
  <c r="F15" i="6" s="1"/>
  <c r="D14" i="6"/>
  <c r="F14" i="6" s="1"/>
  <c r="D13" i="6"/>
  <c r="F13" i="6" s="1"/>
  <c r="D12" i="6"/>
  <c r="F12" i="6" s="1"/>
  <c r="D11" i="6"/>
  <c r="F11" i="6" s="1"/>
  <c r="D10" i="6"/>
  <c r="F10" i="6" s="1"/>
  <c r="D9" i="6"/>
  <c r="F9" i="6" s="1"/>
  <c r="D7" i="6"/>
  <c r="F7" i="6" s="1"/>
  <c r="D6" i="6"/>
  <c r="F6" i="6" s="1"/>
  <c r="D14" i="5"/>
  <c r="F14" i="5" s="1"/>
  <c r="D9" i="5"/>
  <c r="F9" i="5" s="1"/>
  <c r="D6" i="5"/>
  <c r="F6" i="5" s="1"/>
  <c r="D10" i="5"/>
  <c r="F10" i="5" s="1"/>
  <c r="D32" i="3"/>
  <c r="F32" i="3" s="1"/>
  <c r="D31" i="3"/>
  <c r="F31" i="3" s="1"/>
  <c r="G31" i="3" s="1"/>
  <c r="D30" i="3"/>
  <c r="F30" i="3" s="1"/>
  <c r="D29" i="3"/>
  <c r="F29" i="3" s="1"/>
  <c r="H29" i="3" s="1"/>
  <c r="D28" i="3"/>
  <c r="F28" i="3" s="1"/>
  <c r="D26" i="3"/>
  <c r="F26" i="3" s="1"/>
  <c r="D25" i="3"/>
  <c r="F25" i="3" s="1"/>
  <c r="H25" i="3" s="1"/>
  <c r="D24" i="3"/>
  <c r="F24" i="3" s="1"/>
  <c r="D23" i="3"/>
  <c r="F23" i="3" s="1"/>
  <c r="D22" i="3"/>
  <c r="F22" i="3" s="1"/>
  <c r="D18" i="3"/>
  <c r="F18" i="3" s="1"/>
  <c r="D17" i="3"/>
  <c r="F17" i="3" s="1"/>
  <c r="H17" i="3" s="1"/>
  <c r="D16" i="3"/>
  <c r="F16" i="3" s="1"/>
  <c r="H16" i="3" s="1"/>
  <c r="D15" i="3"/>
  <c r="F15" i="3" s="1"/>
  <c r="D14" i="3"/>
  <c r="F14" i="3" s="1"/>
  <c r="D13" i="3"/>
  <c r="F13" i="3" s="1"/>
  <c r="D12" i="3"/>
  <c r="F12" i="3" s="1"/>
  <c r="D11" i="3"/>
  <c r="F11" i="3" s="1"/>
  <c r="D10" i="3"/>
  <c r="F10" i="3" s="1"/>
  <c r="F9" i="3"/>
  <c r="H9" i="3" s="1"/>
  <c r="D8" i="3"/>
  <c r="F8" i="3" s="1"/>
  <c r="D7" i="3"/>
  <c r="F7" i="3" s="1"/>
  <c r="D31" i="2"/>
  <c r="F31" i="2" s="1"/>
  <c r="D30" i="2"/>
  <c r="F30" i="2" s="1"/>
  <c r="G30" i="2" s="1"/>
  <c r="D29" i="2"/>
  <c r="F29" i="2" s="1"/>
  <c r="H29" i="2" s="1"/>
  <c r="D28" i="2"/>
  <c r="F28" i="2" s="1"/>
  <c r="D27" i="2"/>
  <c r="F27" i="2" s="1"/>
  <c r="D25" i="2"/>
  <c r="F25" i="2" s="1"/>
  <c r="D24" i="2"/>
  <c r="F24" i="2" s="1"/>
  <c r="D23" i="2"/>
  <c r="F23" i="2" s="1"/>
  <c r="G23" i="2" s="1"/>
  <c r="D22" i="2"/>
  <c r="F22" i="2" s="1"/>
  <c r="D21" i="2"/>
  <c r="F21" i="2" s="1"/>
  <c r="H21" i="2" s="1"/>
  <c r="D18" i="2"/>
  <c r="F18" i="2" s="1"/>
  <c r="D17" i="2"/>
  <c r="F17" i="2" s="1"/>
  <c r="H17" i="2" s="1"/>
  <c r="D16" i="2"/>
  <c r="F16" i="2" s="1"/>
  <c r="D15" i="2"/>
  <c r="F15" i="2" s="1"/>
  <c r="D14" i="2"/>
  <c r="F14" i="2" s="1"/>
  <c r="D13" i="2"/>
  <c r="F13" i="2" s="1"/>
  <c r="D12" i="2"/>
  <c r="F12" i="2" s="1"/>
  <c r="D11" i="2"/>
  <c r="F11" i="2" s="1"/>
  <c r="D10" i="2"/>
  <c r="F10" i="2" s="1"/>
  <c r="F9" i="2"/>
  <c r="G9" i="2" s="1"/>
  <c r="D8" i="2"/>
  <c r="F8" i="2" s="1"/>
  <c r="D7" i="2"/>
  <c r="F7" i="2" s="1"/>
  <c r="D25" i="1"/>
  <c r="F25" i="1" s="1"/>
  <c r="D22" i="1"/>
  <c r="F22" i="1" s="1"/>
  <c r="D23" i="1"/>
  <c r="F23" i="1" s="1"/>
  <c r="D24" i="1"/>
  <c r="F24" i="1" s="1"/>
  <c r="D29" i="1"/>
  <c r="F29" i="1" s="1"/>
  <c r="G29" i="1" s="1"/>
  <c r="D30" i="1"/>
  <c r="F30" i="1" s="1"/>
  <c r="H30" i="1" s="1"/>
  <c r="D32" i="1"/>
  <c r="F32" i="1" s="1"/>
  <c r="H32" i="1" s="1"/>
  <c r="F18" i="5"/>
  <c r="D17" i="5"/>
  <c r="F17" i="5" s="1"/>
  <c r="D16" i="5"/>
  <c r="F16" i="5" s="1"/>
  <c r="D15" i="5"/>
  <c r="F15" i="5" s="1"/>
  <c r="D13" i="5"/>
  <c r="F13" i="5" s="1"/>
  <c r="D12" i="5"/>
  <c r="F12" i="5" s="1"/>
  <c r="D11" i="5"/>
  <c r="F11" i="5" s="1"/>
  <c r="D7" i="5"/>
  <c r="F7" i="5" s="1"/>
  <c r="H6" i="4" l="1"/>
  <c r="I19" i="3"/>
  <c r="G11" i="3"/>
  <c r="H11" i="3"/>
  <c r="H12" i="2"/>
  <c r="G12" i="2"/>
  <c r="G13" i="2"/>
  <c r="H13" i="2"/>
  <c r="G7" i="2"/>
  <c r="H7" i="2"/>
  <c r="H15" i="2"/>
  <c r="G15" i="2"/>
  <c r="H26" i="3"/>
  <c r="C5" i="4"/>
  <c r="G25" i="2"/>
  <c r="I35" i="1"/>
  <c r="C5" i="8"/>
  <c r="C4" i="8"/>
  <c r="H25" i="1"/>
  <c r="H21" i="1"/>
  <c r="I21" i="1" s="1"/>
  <c r="G25" i="1"/>
  <c r="H22" i="1"/>
  <c r="G22" i="1"/>
  <c r="C3" i="8"/>
  <c r="G29" i="3"/>
  <c r="I29" i="3" s="1"/>
  <c r="G25" i="3"/>
  <c r="I25" i="3" s="1"/>
  <c r="G29" i="2"/>
  <c r="I29" i="2" s="1"/>
  <c r="H23" i="2"/>
  <c r="I23" i="2" s="1"/>
  <c r="C4" i="4"/>
  <c r="G32" i="1"/>
  <c r="I32" i="1" s="1"/>
  <c r="G30" i="1"/>
  <c r="I30" i="1" s="1"/>
  <c r="D14" i="4"/>
  <c r="H7" i="4"/>
  <c r="H11" i="7"/>
  <c r="G11" i="7"/>
  <c r="I11" i="7" s="1"/>
  <c r="G14" i="7"/>
  <c r="H14" i="7"/>
  <c r="H10" i="7"/>
  <c r="G10" i="7"/>
  <c r="G12" i="7"/>
  <c r="H12" i="7"/>
  <c r="H13" i="7"/>
  <c r="G13" i="7"/>
  <c r="I13" i="7" s="1"/>
  <c r="H18" i="7"/>
  <c r="G18" i="7"/>
  <c r="G7" i="7"/>
  <c r="G16" i="7"/>
  <c r="H7" i="7"/>
  <c r="H16" i="7"/>
  <c r="G6" i="7"/>
  <c r="G15" i="7"/>
  <c r="H15" i="7"/>
  <c r="G9" i="7"/>
  <c r="I9" i="7" s="1"/>
  <c r="G17" i="7"/>
  <c r="I17" i="7" s="1"/>
  <c r="H6" i="7"/>
  <c r="H12" i="6"/>
  <c r="G12" i="6"/>
  <c r="H13" i="6"/>
  <c r="G13" i="6"/>
  <c r="G14" i="6"/>
  <c r="H14" i="6"/>
  <c r="H7" i="6"/>
  <c r="G7" i="6"/>
  <c r="G9" i="6"/>
  <c r="H9" i="6"/>
  <c r="H10" i="6"/>
  <c r="G10" i="6"/>
  <c r="I10" i="6" s="1"/>
  <c r="H16" i="6"/>
  <c r="G16" i="6"/>
  <c r="G17" i="6"/>
  <c r="H17" i="6"/>
  <c r="G11" i="6"/>
  <c r="H11" i="6"/>
  <c r="H6" i="6"/>
  <c r="H15" i="6"/>
  <c r="H18" i="6"/>
  <c r="G6" i="6"/>
  <c r="G15" i="6"/>
  <c r="G18" i="6"/>
  <c r="G14" i="5"/>
  <c r="H14" i="5"/>
  <c r="G10" i="5"/>
  <c r="H10" i="5"/>
  <c r="G16" i="5"/>
  <c r="H16" i="5"/>
  <c r="G6" i="5"/>
  <c r="H6" i="5"/>
  <c r="H15" i="3"/>
  <c r="G15" i="3"/>
  <c r="H24" i="3"/>
  <c r="G24" i="3"/>
  <c r="I24" i="3" s="1"/>
  <c r="H23" i="3"/>
  <c r="G23" i="3"/>
  <c r="G7" i="3"/>
  <c r="H7" i="3"/>
  <c r="G8" i="3"/>
  <c r="H8" i="3"/>
  <c r="H13" i="3"/>
  <c r="G13" i="3"/>
  <c r="I13" i="3" s="1"/>
  <c r="H10" i="3"/>
  <c r="G10" i="3"/>
  <c r="H30" i="3"/>
  <c r="G30" i="3"/>
  <c r="I30" i="3" s="1"/>
  <c r="H12" i="3"/>
  <c r="G12" i="3"/>
  <c r="H18" i="3"/>
  <c r="G18" i="3"/>
  <c r="I18" i="3" s="1"/>
  <c r="H14" i="3"/>
  <c r="G14" i="3"/>
  <c r="H28" i="3"/>
  <c r="G28" i="3"/>
  <c r="H32" i="3"/>
  <c r="G32" i="3"/>
  <c r="H22" i="3"/>
  <c r="H31" i="3"/>
  <c r="I31" i="3" s="1"/>
  <c r="G22" i="3"/>
  <c r="G9" i="3"/>
  <c r="I9" i="3" s="1"/>
  <c r="G17" i="3"/>
  <c r="I17" i="3" s="1"/>
  <c r="G26" i="3"/>
  <c r="G16" i="3"/>
  <c r="I16" i="3" s="1"/>
  <c r="H24" i="2"/>
  <c r="G24" i="2"/>
  <c r="H18" i="2"/>
  <c r="G18" i="2"/>
  <c r="H10" i="2"/>
  <c r="G10" i="2"/>
  <c r="G22" i="2"/>
  <c r="H22" i="2"/>
  <c r="H27" i="2"/>
  <c r="G27" i="2"/>
  <c r="G31" i="2"/>
  <c r="H31" i="2"/>
  <c r="H11" i="2"/>
  <c r="G11" i="2"/>
  <c r="G14" i="2"/>
  <c r="H14" i="2"/>
  <c r="H16" i="2"/>
  <c r="G16" i="2"/>
  <c r="H28" i="2"/>
  <c r="G28" i="2"/>
  <c r="G8" i="2"/>
  <c r="H8" i="2"/>
  <c r="G17" i="2"/>
  <c r="I17" i="2" s="1"/>
  <c r="H9" i="2"/>
  <c r="I9" i="2" s="1"/>
  <c r="H25" i="2"/>
  <c r="H30" i="2"/>
  <c r="I30" i="2" s="1"/>
  <c r="G21" i="2"/>
  <c r="I21" i="2" s="1"/>
  <c r="H31" i="1"/>
  <c r="G31" i="1"/>
  <c r="H28" i="1"/>
  <c r="I28" i="1" s="1"/>
  <c r="G24" i="1"/>
  <c r="H24" i="1"/>
  <c r="H23" i="1"/>
  <c r="G23" i="1"/>
  <c r="H29" i="1"/>
  <c r="I29" i="1" s="1"/>
  <c r="H7" i="5"/>
  <c r="G7" i="5"/>
  <c r="H17" i="5"/>
  <c r="G17" i="5"/>
  <c r="H12" i="5"/>
  <c r="G12" i="5"/>
  <c r="H13" i="5"/>
  <c r="G13" i="5"/>
  <c r="I13" i="5" s="1"/>
  <c r="H9" i="5"/>
  <c r="G9" i="5"/>
  <c r="H11" i="5"/>
  <c r="G11" i="5"/>
  <c r="H18" i="5"/>
  <c r="G18" i="5"/>
  <c r="H15" i="5"/>
  <c r="G15" i="5"/>
  <c r="I16" i="2" l="1"/>
  <c r="I11" i="2"/>
  <c r="I27" i="2"/>
  <c r="I10" i="2"/>
  <c r="I12" i="5"/>
  <c r="I11" i="6"/>
  <c r="I8" i="3"/>
  <c r="I15" i="6"/>
  <c r="I12" i="6"/>
  <c r="I12" i="7"/>
  <c r="I22" i="3"/>
  <c r="I13" i="2"/>
  <c r="I12" i="2"/>
  <c r="F32" i="2"/>
  <c r="I9" i="6"/>
  <c r="F20" i="3"/>
  <c r="E12" i="4" s="1"/>
  <c r="I17" i="6"/>
  <c r="I7" i="6"/>
  <c r="I22" i="1"/>
  <c r="I14" i="2"/>
  <c r="I18" i="5"/>
  <c r="E5" i="4"/>
  <c r="I32" i="3"/>
  <c r="I14" i="3"/>
  <c r="I12" i="3"/>
  <c r="I10" i="3"/>
  <c r="I15" i="3"/>
  <c r="I11" i="3"/>
  <c r="I7" i="2"/>
  <c r="F19" i="2"/>
  <c r="E11" i="4" s="1"/>
  <c r="I18" i="2"/>
  <c r="I15" i="2"/>
  <c r="I26" i="3"/>
  <c r="D5" i="4"/>
  <c r="F33" i="3"/>
  <c r="I25" i="2"/>
  <c r="I14" i="7"/>
  <c r="I10" i="7"/>
  <c r="I15" i="7"/>
  <c r="I16" i="7"/>
  <c r="C7" i="8"/>
  <c r="I14" i="6"/>
  <c r="I16" i="6"/>
  <c r="I18" i="6"/>
  <c r="I25" i="1"/>
  <c r="F33" i="1"/>
  <c r="I8" i="2"/>
  <c r="I10" i="5"/>
  <c r="I14" i="5"/>
  <c r="I31" i="1"/>
  <c r="I6" i="5"/>
  <c r="I11" i="5"/>
  <c r="C6" i="8"/>
  <c r="I9" i="5"/>
  <c r="I6" i="7"/>
  <c r="D5" i="8"/>
  <c r="F19" i="7"/>
  <c r="E5" i="8"/>
  <c r="I7" i="7"/>
  <c r="I18" i="7"/>
  <c r="F19" i="6"/>
  <c r="D4" i="8"/>
  <c r="E4" i="8"/>
  <c r="I13" i="6"/>
  <c r="E3" i="8"/>
  <c r="I15" i="5"/>
  <c r="F19" i="5"/>
  <c r="D3" i="8"/>
  <c r="I23" i="3"/>
  <c r="E4" i="4"/>
  <c r="I22" i="2"/>
  <c r="D4" i="4"/>
  <c r="I23" i="1"/>
  <c r="I6" i="6"/>
  <c r="I16" i="5"/>
  <c r="I7" i="5"/>
  <c r="I17" i="5"/>
  <c r="I7" i="3"/>
  <c r="I28" i="3"/>
  <c r="I28" i="2"/>
  <c r="I31" i="2"/>
  <c r="I24" i="2"/>
  <c r="I24" i="1"/>
  <c r="F34" i="3" l="1"/>
  <c r="F36" i="3" s="1"/>
  <c r="I19" i="5"/>
  <c r="I20" i="3"/>
  <c r="F12" i="4"/>
  <c r="G12" i="4" s="1"/>
  <c r="H12" i="4" s="1"/>
  <c r="I19" i="2"/>
  <c r="I19" i="7"/>
  <c r="G5" i="8" s="1"/>
  <c r="I33" i="3"/>
  <c r="F10" i="4"/>
  <c r="F5" i="8"/>
  <c r="D12" i="8" s="1"/>
  <c r="F4" i="8"/>
  <c r="D11" i="8" s="1"/>
  <c r="I19" i="6"/>
  <c r="G4" i="8" s="1"/>
  <c r="I4" i="8" s="1"/>
  <c r="E6" i="8"/>
  <c r="E7" i="8"/>
  <c r="G3" i="8"/>
  <c r="I3" i="8" s="1"/>
  <c r="D7" i="8"/>
  <c r="D6" i="8"/>
  <c r="F3" i="8"/>
  <c r="F5" i="4"/>
  <c r="F4" i="4"/>
  <c r="I32" i="2"/>
  <c r="F33" i="2"/>
  <c r="F35" i="2" s="1"/>
  <c r="F11" i="4"/>
  <c r="G11" i="4" s="1"/>
  <c r="I33" i="1"/>
  <c r="F9" i="1"/>
  <c r="G9" i="1" s="1"/>
  <c r="D14" i="1"/>
  <c r="F14" i="1" s="1"/>
  <c r="H14" i="1" s="1"/>
  <c r="D8" i="1"/>
  <c r="F8" i="1" s="1"/>
  <c r="G8" i="1" s="1"/>
  <c r="D10" i="1"/>
  <c r="F10" i="1" s="1"/>
  <c r="D11" i="1"/>
  <c r="F11" i="1" s="1"/>
  <c r="D12" i="1"/>
  <c r="F12" i="1" s="1"/>
  <c r="D13" i="1"/>
  <c r="F13" i="1" s="1"/>
  <c r="G13" i="1" s="1"/>
  <c r="D15" i="1"/>
  <c r="F15" i="1" s="1"/>
  <c r="D16" i="1"/>
  <c r="F16" i="1" s="1"/>
  <c r="G16" i="1" s="1"/>
  <c r="D17" i="1"/>
  <c r="F17" i="1" s="1"/>
  <c r="D18" i="1"/>
  <c r="F18" i="1" s="1"/>
  <c r="D7" i="1"/>
  <c r="F7" i="1" s="1"/>
  <c r="I33" i="2" l="1"/>
  <c r="G4" i="4" s="1"/>
  <c r="I4" i="4" s="1"/>
  <c r="I34" i="3"/>
  <c r="I36" i="3" s="1"/>
  <c r="I12" i="4"/>
  <c r="H9" i="1"/>
  <c r="I9" i="1" s="1"/>
  <c r="I5" i="8"/>
  <c r="I7" i="8" s="1"/>
  <c r="G7" i="8"/>
  <c r="F14" i="4"/>
  <c r="G15" i="1"/>
  <c r="H15" i="1"/>
  <c r="C3" i="4"/>
  <c r="G6" i="8"/>
  <c r="I6" i="8"/>
  <c r="D10" i="8"/>
  <c r="F6" i="8"/>
  <c r="F7" i="8"/>
  <c r="F13" i="4"/>
  <c r="G17" i="1"/>
  <c r="H17" i="1"/>
  <c r="G12" i="1"/>
  <c r="H12" i="1"/>
  <c r="H11" i="1"/>
  <c r="G11" i="1"/>
  <c r="G7" i="1"/>
  <c r="H7" i="1"/>
  <c r="G10" i="1"/>
  <c r="H10" i="1"/>
  <c r="G18" i="1"/>
  <c r="H18" i="1"/>
  <c r="G14" i="1"/>
  <c r="I14" i="1" s="1"/>
  <c r="H16" i="1"/>
  <c r="I16" i="1" s="1"/>
  <c r="H8" i="1"/>
  <c r="I8" i="1" s="1"/>
  <c r="H13" i="1"/>
  <c r="I13" i="1" s="1"/>
  <c r="I11" i="1" l="1"/>
  <c r="G5" i="4"/>
  <c r="I5" i="4" s="1"/>
  <c r="F19" i="1"/>
  <c r="F34" i="1" s="1"/>
  <c r="D14" i="8"/>
  <c r="D13" i="8"/>
  <c r="E16" i="8" s="1"/>
  <c r="I18" i="1"/>
  <c r="C7" i="4"/>
  <c r="C6" i="4"/>
  <c r="E3" i="4"/>
  <c r="I7" i="1"/>
  <c r="D3" i="4"/>
  <c r="I15" i="1"/>
  <c r="I17" i="1"/>
  <c r="I10" i="1"/>
  <c r="I12" i="1"/>
  <c r="E10" i="4" l="1"/>
  <c r="F36" i="1"/>
  <c r="D7" i="4"/>
  <c r="D6" i="4"/>
  <c r="E6" i="4"/>
  <c r="E7" i="4"/>
  <c r="F3" i="4"/>
  <c r="I19" i="1"/>
  <c r="I34" i="1" l="1"/>
  <c r="I36" i="1" s="1"/>
  <c r="F7" i="4"/>
  <c r="F6" i="4"/>
  <c r="E14" i="4"/>
  <c r="E13" i="4"/>
  <c r="G10" i="4"/>
  <c r="H10" i="4" s="1"/>
  <c r="G3" i="4" l="1"/>
  <c r="I10" i="4"/>
  <c r="I13" i="4" s="1"/>
  <c r="G14" i="4"/>
  <c r="G13" i="4"/>
  <c r="I14" i="4" l="1"/>
  <c r="H14" i="4"/>
  <c r="G7" i="4"/>
  <c r="I3" i="4"/>
  <c r="G6" i="4"/>
  <c r="I6" i="4" l="1"/>
  <c r="I7" i="4"/>
  <c r="I35" i="2"/>
</calcChain>
</file>

<file path=xl/sharedStrings.xml><?xml version="1.0" encoding="utf-8"?>
<sst xmlns="http://schemas.openxmlformats.org/spreadsheetml/2006/main" count="367" uniqueCount="137">
  <si>
    <t>Burden item</t>
  </si>
  <si>
    <t>(A)</t>
  </si>
  <si>
    <t>Person hours per occurrence</t>
  </si>
  <si>
    <t>(B)</t>
  </si>
  <si>
    <t>No. of occurrences per respondent per year</t>
  </si>
  <si>
    <t>(C)</t>
  </si>
  <si>
    <t>(D)</t>
  </si>
  <si>
    <t>(E)</t>
  </si>
  <si>
    <t>(F)</t>
  </si>
  <si>
    <t>(G)</t>
  </si>
  <si>
    <t>(H)</t>
  </si>
  <si>
    <t>Subtotal  for Reporting  Requirements</t>
  </si>
  <si>
    <t xml:space="preserve">Subtotal  for Recordkeeping Requirements  </t>
  </si>
  <si>
    <t>Person hours per respondent per year (C=AxB)</t>
  </si>
  <si>
    <t>Technical person- hours per year (E=CxD)</t>
  </si>
  <si>
    <t>Management person hours per year (Ex0.05)</t>
  </si>
  <si>
    <t>Clerical person hours per year (Ex0.1)</t>
  </si>
  <si>
    <r>
      <t xml:space="preserve">Respondents per year  </t>
    </r>
    <r>
      <rPr>
        <b/>
        <vertAlign val="superscript"/>
        <sz val="10"/>
        <color theme="1"/>
        <rFont val="Times New Roman"/>
        <family val="1"/>
      </rPr>
      <t>a</t>
    </r>
  </si>
  <si>
    <t>Assumptions:</t>
  </si>
  <si>
    <t>Activity</t>
  </si>
  <si>
    <t>EPA person- hours per occurrence</t>
  </si>
  <si>
    <t>No. of occurrences per plant per year</t>
  </si>
  <si>
    <t>EPA person- hours per plant per year (C=AxB)</t>
  </si>
  <si>
    <t>Management person-hours per year (Ex0.05)</t>
  </si>
  <si>
    <t>Clerical person-hours per year (Ex0.1)</t>
  </si>
  <si>
    <r>
      <t xml:space="preserve">Plants per year  </t>
    </r>
    <r>
      <rPr>
        <b/>
        <vertAlign val="superscript"/>
        <sz val="10"/>
        <color theme="1"/>
        <rFont val="Times New Roman"/>
        <family val="1"/>
      </rPr>
      <t>a</t>
    </r>
  </si>
  <si>
    <r>
      <t xml:space="preserve">Cost, $ </t>
    </r>
    <r>
      <rPr>
        <b/>
        <vertAlign val="superscript"/>
        <sz val="10"/>
        <color theme="1"/>
        <rFont val="Times New Roman"/>
        <family val="1"/>
      </rPr>
      <t>b</t>
    </r>
  </si>
  <si>
    <r>
      <t xml:space="preserve">Total Cost 
Per year </t>
    </r>
    <r>
      <rPr>
        <b/>
        <vertAlign val="superscript"/>
        <sz val="10"/>
        <color theme="1"/>
        <rFont val="Times New Roman"/>
        <family val="1"/>
      </rPr>
      <t>b</t>
    </r>
  </si>
  <si>
    <t>Technical</t>
  </si>
  <si>
    <t>Managerial</t>
  </si>
  <si>
    <t>Clerical</t>
  </si>
  <si>
    <t>Labor Rates</t>
  </si>
  <si>
    <t xml:space="preserve"> </t>
  </si>
  <si>
    <t>1. Reporting Requirements</t>
  </si>
  <si>
    <t xml:space="preserve">  a. Familiarization with the regulatory requirements</t>
  </si>
  <si>
    <t xml:space="preserve">  b. Compile and process data</t>
  </si>
  <si>
    <t xml:space="preserve">  c. Write reports</t>
  </si>
  <si>
    <t>i. Initial notification</t>
  </si>
  <si>
    <t>ii. Notification of compliance status</t>
  </si>
  <si>
    <t>iii. Notification of construction/reconstruction</t>
  </si>
  <si>
    <t>iv. Notification of actual startup</t>
  </si>
  <si>
    <r>
      <t xml:space="preserve">vi. Report of performance test </t>
    </r>
    <r>
      <rPr>
        <vertAlign val="superscript"/>
        <sz val="10"/>
        <color rgb="FF000000"/>
        <rFont val="Times New Roman"/>
        <family val="1"/>
      </rPr>
      <t>c</t>
    </r>
  </si>
  <si>
    <t>vii. Semiannual report</t>
  </si>
  <si>
    <t>viii. Excess emissions report</t>
  </si>
  <si>
    <r>
      <t xml:space="preserve">ix. Startup, shutdown, malfunction report </t>
    </r>
    <r>
      <rPr>
        <vertAlign val="superscript"/>
        <sz val="10"/>
        <color rgb="FF000000"/>
        <rFont val="Times New Roman"/>
        <family val="1"/>
      </rPr>
      <t>d</t>
    </r>
  </si>
  <si>
    <t>These rates were updated 2/4/19 to match the United States Department of Labor, Bureau of Labor Statistics, June 2018, “Table 2. Civilian Workers, by occupational and industry group</t>
  </si>
  <si>
    <t>These rates were updated 2/4/19 to match the rates from the Office of Personnel Management (OPM), 2018 General Schedule.</t>
  </si>
  <si>
    <t>i. Material usage</t>
  </si>
  <si>
    <t>ii. Compliance calculation</t>
  </si>
  <si>
    <t>2.  Recordkeeping requirements</t>
  </si>
  <si>
    <t>d. Maintain record system for material used</t>
  </si>
  <si>
    <t>e.  We are proposing the elimination of the Startup, Shutdown, &amp; Malfunction (SSM) exemption in this rule. Costs associated with elimination of the SSM exemption include time for re-evaluating previously developed SSM record systems in year one. Costs are also associated with the use of electronic reporting and include time to become familiar with CEDRI and the semi-annual reporting form. Two responses with 8 hours per response..</t>
  </si>
  <si>
    <t>f.  Totals have been rounded to 3 significant figures. Figures may not add exactly due to rounding.</t>
  </si>
  <si>
    <r>
      <t xml:space="preserve">TOTAL LABOR BURDEN AND COST (rounded) </t>
    </r>
    <r>
      <rPr>
        <b/>
        <vertAlign val="superscript"/>
        <sz val="10"/>
        <color theme="1"/>
        <rFont val="Times New Roman"/>
        <family val="1"/>
      </rPr>
      <t>f</t>
    </r>
  </si>
  <si>
    <r>
      <t xml:space="preserve">Total CAPITAL and O&amp;M COST (rounded) </t>
    </r>
    <r>
      <rPr>
        <b/>
        <vertAlign val="superscript"/>
        <sz val="10"/>
        <color theme="1"/>
        <rFont val="Times New Roman"/>
        <family val="1"/>
      </rPr>
      <t>f</t>
    </r>
  </si>
  <si>
    <r>
      <t xml:space="preserve">GRAND TOTAL (rounded) </t>
    </r>
    <r>
      <rPr>
        <b/>
        <vertAlign val="superscript"/>
        <sz val="10"/>
        <color theme="1"/>
        <rFont val="Times New Roman"/>
        <family val="1"/>
      </rPr>
      <t>f</t>
    </r>
  </si>
  <si>
    <t>a. Familiarization with the regulatory requirements</t>
  </si>
  <si>
    <t>b. Plan activities</t>
  </si>
  <si>
    <t>c. Implement activities</t>
  </si>
  <si>
    <r>
      <t xml:space="preserve">e. Revise record systems due to SSM revisions </t>
    </r>
    <r>
      <rPr>
        <vertAlign val="superscript"/>
        <sz val="10"/>
        <color rgb="FF000000"/>
        <rFont val="Times New Roman"/>
        <family val="1"/>
      </rPr>
      <t>e</t>
    </r>
  </si>
  <si>
    <t>f. Time to enter information</t>
  </si>
  <si>
    <t>g. Time to train personnel</t>
  </si>
  <si>
    <t>h. Store, file, and maintain records</t>
  </si>
  <si>
    <t>i. Retrieve records/reports</t>
  </si>
  <si>
    <t>1. Initial performance test</t>
  </si>
  <si>
    <t>2. Repeat performance test</t>
  </si>
  <si>
    <t xml:space="preserve">3. Report review </t>
  </si>
  <si>
    <t xml:space="preserve">  c. Notification of compliance status</t>
  </si>
  <si>
    <t xml:space="preserve">  d. Notification of construction/reconstruction</t>
  </si>
  <si>
    <t xml:space="preserve">  e. Notification of actual startup</t>
  </si>
  <si>
    <t xml:space="preserve">  g. Semiannual report</t>
  </si>
  <si>
    <t xml:space="preserve">  h. Excess emissions report</t>
  </si>
  <si>
    <t>Table 4 - Summary of Annual Respondent Burden and Cost - NESHAP for Surface Coating of Metal Cans (40 CFR Part 63, Subpart KKKK) (Amendments)</t>
  </si>
  <si>
    <t>Year</t>
  </si>
  <si>
    <t>Technical Hours</t>
  </si>
  <si>
    <t>Clerical Hours</t>
  </si>
  <si>
    <t>Management Hours</t>
  </si>
  <si>
    <t>Total Labor Hours</t>
  </si>
  <si>
    <t>Labor Costs</t>
  </si>
  <si>
    <t>Non-Labor (Capital/Startup and O&amp;M) Costs</t>
  </si>
  <si>
    <t>Total Costs</t>
  </si>
  <si>
    <t>Total</t>
  </si>
  <si>
    <t>Average</t>
  </si>
  <si>
    <t>Number of Respondents</t>
  </si>
  <si>
    <t>Number of Responses</t>
  </si>
  <si>
    <t>Reporting Hours</t>
  </si>
  <si>
    <t>Recordkeeping Hours</t>
  </si>
  <si>
    <t>Total Hours</t>
  </si>
  <si>
    <t>Hours per Response</t>
  </si>
  <si>
    <t>Hours Per Respondent</t>
  </si>
  <si>
    <t>-</t>
  </si>
  <si>
    <t>Table 8 - Summary of Annual Agency Burden and Cost - NESHAP for Surface Coating of Metal Cans (40 CFR Part 63, Subpart KKKK) (Amendments)</t>
  </si>
  <si>
    <t>Non-Labor Costs</t>
  </si>
  <si>
    <t xml:space="preserve">Average annual hours per respondent:  </t>
  </si>
  <si>
    <t>Year 1</t>
  </si>
  <si>
    <t>Year 2</t>
  </si>
  <si>
    <t>Year 3</t>
  </si>
  <si>
    <t>e.  We assume that costs associated with elimination of the SSM exemption include time for re-evaluating previously developed SSM record systems in year one. Costs are also associated with the use of electronic reporting and include time to become familiar with CEDRI and the semi-annual reporting form. Two responses with 8 hours per response.</t>
  </si>
  <si>
    <t>a.  We have assumed that the average number of respondents that will be subject to the rule will be 5 existing sources.  There will be no additional sources over the three-year period of this ICR.</t>
  </si>
  <si>
    <t>b.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</si>
  <si>
    <t>b.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t>
  </si>
  <si>
    <r>
      <t>a.</t>
    </r>
    <r>
      <rPr>
        <sz val="7"/>
        <color rgb="FF000000"/>
        <rFont val="Times New Roman"/>
        <family val="1"/>
      </rPr>
      <t>   </t>
    </r>
    <r>
      <rPr>
        <sz val="10"/>
        <color rgb="FF000000"/>
        <rFont val="Times New Roman"/>
        <family val="1"/>
      </rPr>
      <t>We have assumed that the average number of respondents that will be subject to the rule will be 5 existing sources.  There will be no additional sources over the three-year period of this ICR.</t>
    </r>
  </si>
  <si>
    <r>
      <t>c.</t>
    </r>
    <r>
      <rPr>
        <sz val="7"/>
        <color rgb="FF000000"/>
        <rFont val="Times New Roman"/>
        <family val="1"/>
      </rPr>
      <t>   </t>
    </r>
    <r>
      <rPr>
        <sz val="10"/>
        <color rgb="FF000000"/>
        <rFont val="Times New Roman"/>
        <family val="1"/>
      </rPr>
      <t>We have assumed that it will take four hours to review the notification of the test and the test plan for each respondent.</t>
    </r>
  </si>
  <si>
    <r>
      <t>d.</t>
    </r>
    <r>
      <rPr>
        <sz val="7"/>
        <color rgb="FF000000"/>
        <rFont val="Times New Roman"/>
        <family val="1"/>
      </rPr>
      <t>   </t>
    </r>
    <r>
      <rPr>
        <sz val="10"/>
        <color rgb="FF000000"/>
        <rFont val="Times New Roman"/>
        <family val="1"/>
      </rPr>
      <t>We have assumed that it will take eight hours to review the test report for each respondent.</t>
    </r>
  </si>
  <si>
    <t>f.  These are costs associated with evaluating new SSM record systems in year one.</t>
  </si>
  <si>
    <t>g.  Totals have been rounded to 3 significant figures. Figures may not add exactly due to rounding.</t>
  </si>
  <si>
    <r>
      <t xml:space="preserve">TOTAL (rounded) </t>
    </r>
    <r>
      <rPr>
        <b/>
        <vertAlign val="superscript"/>
        <sz val="10"/>
        <color theme="1"/>
        <rFont val="Times New Roman"/>
        <family val="1"/>
      </rPr>
      <t>g</t>
    </r>
  </si>
  <si>
    <r>
      <t xml:space="preserve">  j. Review record systems due to SSM revisions </t>
    </r>
    <r>
      <rPr>
        <vertAlign val="superscript"/>
        <sz val="10"/>
        <color rgb="FF000000"/>
        <rFont val="Times New Roman"/>
        <family val="1"/>
      </rPr>
      <t>f</t>
    </r>
  </si>
  <si>
    <r>
      <t xml:space="preserve">  f. Report of performance test </t>
    </r>
    <r>
      <rPr>
        <vertAlign val="superscript"/>
        <sz val="10"/>
        <color rgb="FF000000"/>
        <rFont val="Times New Roman"/>
        <family val="1"/>
      </rPr>
      <t>d</t>
    </r>
  </si>
  <si>
    <r>
      <t xml:space="preserve">x. Add-on control performance test </t>
    </r>
    <r>
      <rPr>
        <vertAlign val="superscript"/>
        <sz val="10"/>
        <color rgb="FF000000"/>
        <rFont val="Times New Roman"/>
        <family val="1"/>
      </rPr>
      <t>e</t>
    </r>
  </si>
  <si>
    <t>f.  We are proposing the elimination of the Startup, Shutdown, &amp; Malfunction (SSM) exemption in this rule. Costs associated with elimination of the SSM exemption include time for re-evaluating previously developed SSM record systems in year one. Costs are also associated with the use of electronic reporting and include time to become familiar with CEDRI and the semi-annual reporting form. Two responses with 8 hours per response..</t>
  </si>
  <si>
    <r>
      <t xml:space="preserve">e. Revise record systems due to SSM revisions </t>
    </r>
    <r>
      <rPr>
        <vertAlign val="superscript"/>
        <sz val="10"/>
        <color rgb="FF000000"/>
        <rFont val="Times New Roman"/>
        <family val="1"/>
      </rPr>
      <t>f</t>
    </r>
  </si>
  <si>
    <r>
      <t xml:space="preserve">TOTAL LABOR BURDEN AND COST (rounded) </t>
    </r>
    <r>
      <rPr>
        <b/>
        <vertAlign val="superscript"/>
        <sz val="10"/>
        <color theme="1"/>
        <rFont val="Times New Roman"/>
        <family val="1"/>
      </rPr>
      <t>g</t>
    </r>
  </si>
  <si>
    <r>
      <t xml:space="preserve">Total CAPITAL and O&amp;M COST (rounded) </t>
    </r>
    <r>
      <rPr>
        <b/>
        <vertAlign val="superscript"/>
        <sz val="10"/>
        <color theme="1"/>
        <rFont val="Times New Roman"/>
        <family val="1"/>
      </rPr>
      <t>g</t>
    </r>
  </si>
  <si>
    <r>
      <t xml:space="preserve">GRAND TOTAL (rounded) </t>
    </r>
    <r>
      <rPr>
        <b/>
        <vertAlign val="superscript"/>
        <sz val="10"/>
        <color theme="1"/>
        <rFont val="Times New Roman"/>
        <family val="1"/>
      </rPr>
      <t>g</t>
    </r>
  </si>
  <si>
    <t xml:space="preserve">  a. Initial notification </t>
  </si>
  <si>
    <r>
      <t xml:space="preserve">  b. Notification of performance test </t>
    </r>
    <r>
      <rPr>
        <vertAlign val="superscript"/>
        <sz val="10"/>
        <color rgb="FF000000"/>
        <rFont val="Times New Roman"/>
        <family val="1"/>
      </rPr>
      <t>c</t>
    </r>
  </si>
  <si>
    <t>Labor Rates ($2018)</t>
  </si>
  <si>
    <t>Table 2:  Annual Respondent Burden and Cost - NESHAP for Surface Coating of Metal Cans (40 CFR Part 63, Subpart KKKK) (Amendments)</t>
  </si>
  <si>
    <t>Table 1:  Annual Respondent Burden and Cost - NESHAP for Surface Coating of Metal Cans (40 CFR Part 63, Subpart KKKK) (Amendments)</t>
  </si>
  <si>
    <t>Table 3:  Annual Respondent Burden and Cost - NESHAP for Surface Coating of Metal Cans (40 CFR Part 63, Subpart KKKK) (Amendments)</t>
  </si>
  <si>
    <t>Table 5:  Average Annual EPA Burden and Cost - NESHAP for Surface Coating of Metal Cans  (40 CFR Part 63, Subpart KKKK) (Amendments)</t>
  </si>
  <si>
    <t>Table 6:  Average Annual EPA Burden and Cost - NESHAP for Surface Coating of Metal Cans (40 CFR Part 63, Subpart KKKK) (Amendments)</t>
  </si>
  <si>
    <t>Table 7:  Average Annual EPA Burden and Cost - NESHAP for Surface Coating of Metal Cans (40 CFR Part 63, Subpart KKKK) (Amendments)</t>
  </si>
  <si>
    <t>g. Time to enter information</t>
  </si>
  <si>
    <t>h. Time to train personnel</t>
  </si>
  <si>
    <t>i. Store, file, and maintain records</t>
  </si>
  <si>
    <t>j. Retrieve records/reports</t>
  </si>
  <si>
    <r>
      <t xml:space="preserve">f. Become familiar with CEDRI for electronic filing of notifications and reports </t>
    </r>
    <r>
      <rPr>
        <vertAlign val="superscript"/>
        <sz val="10"/>
        <color rgb="FF000000"/>
        <rFont val="Times New Roman"/>
        <family val="1"/>
      </rPr>
      <t>f</t>
    </r>
  </si>
  <si>
    <t>f.  Responses in year one associated with the use of electronic reporting include becoming familiar with CEDRI and the semi-annual reporting form.</t>
  </si>
  <si>
    <r>
      <t xml:space="preserve">v. Notification of performance test </t>
    </r>
    <r>
      <rPr>
        <vertAlign val="superscript"/>
        <sz val="10"/>
        <color rgb="FF000000"/>
        <rFont val="Times New Roman"/>
        <family val="1"/>
      </rPr>
      <t>c</t>
    </r>
  </si>
  <si>
    <t>e.  Facilities that comply using emission capture systems and add-on controls are required to conduct air emissions performance testing, within 3 years of the effective date of the revised standards. Labor totals include hours for the facility to obtain the testing contractor, plan and attend the test, review the test report, and load it to ERT. One facility has three add-on controls and is not already required to perform periodic testing by the facility's state-issued permit. The proposed RTR amendments will require this facility to do performance testing every five years.</t>
  </si>
  <si>
    <t>c.  This ICR assumes a re-test rate of 5 percent. Because we are estimating only 1 facility needing to test as a result of these rule amendments, we are not estimating any re-tests.</t>
  </si>
  <si>
    <t>d.  This ICR assumes 25 percent of facilities use add-on controls and submit startup, shutdown, malfunction (SSM) reports once per year. This rule amendment will eliminate the SSM report requirement 181 days after publication of the final rule in the FR.</t>
  </si>
  <si>
    <r>
      <t xml:space="preserve">  i. Startup, shutdown, report</t>
    </r>
    <r>
      <rPr>
        <vertAlign val="superscript"/>
        <sz val="10"/>
        <rFont val="Times New Roman"/>
        <family val="1"/>
      </rPr>
      <t>e</t>
    </r>
  </si>
  <si>
    <r>
      <t>e.</t>
    </r>
    <r>
      <rPr>
        <sz val="7"/>
        <color rgb="FF000000"/>
        <rFont val="Times New Roman"/>
        <family val="1"/>
      </rPr>
      <t>   </t>
    </r>
    <r>
      <rPr>
        <sz val="10"/>
        <color rgb="FF000000"/>
        <rFont val="Times New Roman"/>
        <family val="1"/>
      </rPr>
      <t xml:space="preserve">We have assumed that 25 percent of respondents will submit a startup, shutdown, malfunction report. </t>
    </r>
  </si>
  <si>
    <r>
      <t xml:space="preserve">  i. Startup, shutdown, report </t>
    </r>
    <r>
      <rPr>
        <vertAlign val="superscript"/>
        <sz val="10"/>
        <rFont val="Times New Roman"/>
        <family val="1"/>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</si>
</sst>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
    <numFmt numFmtId="165" formatCode="General_)"/>
    <numFmt numFmtId="166" formatCode="&quot;$&quot;#,##0"/>
    <numFmt numFmtId="167" formatCode="#,##0.0"/>
  </numFmts>
  <fonts count="22" x14ac:knownFonts="1">
    <font>
      <sz val="11"/>
      <color theme="1"/>
      <name val="Calibri"/>
      <family val="2"/>
      <scheme val="minor"/>
    </font>
    <font>
      <sz val="11"/>
      <color theme="1"/>
      <name val="Calibri"/>
      <family val="2"/>
      <scheme val="minor"/>
    </font>
    <font>
      <b/>
      <sz val="12"/>
      <color theme="1"/>
      <name val="Times New Roman"/>
      <family val="1"/>
    </font>
    <font>
      <b/>
      <sz val="10"/>
      <color theme="1"/>
      <name val="Times New Roman"/>
      <family val="1"/>
    </font>
    <font>
      <b/>
      <vertAlign val="superscript"/>
      <sz val="10"/>
      <color theme="1"/>
      <name val="Times New Roman"/>
      <family val="1"/>
    </font>
    <font>
      <sz val="10"/>
      <color theme="1"/>
      <name val="Times New Roman"/>
      <family val="1"/>
    </font>
    <font>
      <b/>
      <i/>
      <sz val="10"/>
      <color theme="1"/>
      <name val="Times New Roman"/>
      <family val="1"/>
    </font>
    <font>
      <vertAlign val="superscript"/>
      <sz val="12"/>
      <name val="Times New Roman"/>
      <family val="1"/>
    </font>
    <font>
      <sz val="10"/>
      <name val="Times New Roman"/>
      <family val="1"/>
    </font>
    <font>
      <sz val="11"/>
      <name val="Calibri"/>
      <family val="2"/>
      <scheme val="minor"/>
    </font>
    <font>
      <vertAlign val="superscript"/>
      <sz val="10"/>
      <name val="Times New Roman"/>
      <family val="1"/>
    </font>
    <font>
      <sz val="10"/>
      <color theme="1"/>
      <name val="Calibri"/>
      <family val="2"/>
      <scheme val="minor"/>
    </font>
    <font>
      <i/>
      <u/>
      <sz val="10"/>
      <color theme="1"/>
      <name val="Calibri"/>
      <family val="2"/>
      <scheme val="minor"/>
    </font>
    <font>
      <sz val="10"/>
      <color rgb="FFFF0000"/>
      <name val="Calibri"/>
      <family val="2"/>
      <scheme val="minor"/>
    </font>
    <font>
      <b/>
      <sz val="10"/>
      <name val="Times New Roman"/>
      <family val="1"/>
    </font>
    <font>
      <sz val="10"/>
      <color rgb="FF000000"/>
      <name val="Times New Roman"/>
      <family val="1"/>
    </font>
    <font>
      <vertAlign val="superscript"/>
      <sz val="10"/>
      <color rgb="FF000000"/>
      <name val="Times New Roman"/>
      <family val="1"/>
    </font>
    <font>
      <sz val="10"/>
      <color rgb="FFFF0000"/>
      <name val="Times New Roman"/>
      <family val="1"/>
    </font>
    <font>
      <b/>
      <sz val="12"/>
      <name val="Times New Roman"/>
      <family val="1"/>
    </font>
    <font>
      <i/>
      <u/>
      <sz val="10"/>
      <color theme="1"/>
      <name val="Times New Roman"/>
      <family val="1"/>
    </font>
    <font>
      <sz val="7"/>
      <color rgb="FF000000"/>
      <name val="Times New Roman"/>
      <family val="1"/>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29">
    <xf numFmtId="0" fontId="0" fillId="0" borderId="0" xfId="0"/>
    <xf numFmtId="0" fontId="2" fillId="0" borderId="0" xfId="0" applyFont="1"/>
    <xf numFmtId="0" fontId="3" fillId="0" borderId="0" xfId="0" applyFont="1"/>
    <xf numFmtId="0" fontId="3" fillId="0" borderId="1" xfId="0" applyFont="1" applyBorder="1" applyAlignment="1">
      <alignment horizontal="center" vertical="top" wrapText="1"/>
    </xf>
    <xf numFmtId="0" fontId="5" fillId="0" borderId="0" xfId="0" applyFont="1" applyBorder="1"/>
    <xf numFmtId="0" fontId="5" fillId="0" borderId="1" xfId="0" applyFont="1" applyFill="1" applyBorder="1" applyAlignment="1">
      <alignment horizontal="center" wrapText="1"/>
    </xf>
    <xf numFmtId="8" fontId="5" fillId="0" borderId="1" xfId="0" applyNumberFormat="1" applyFont="1" applyFill="1" applyBorder="1" applyAlignment="1">
      <alignment horizontal="right" wrapText="1"/>
    </xf>
    <xf numFmtId="0" fontId="5" fillId="0" borderId="1" xfId="0" applyFont="1" applyBorder="1"/>
    <xf numFmtId="0" fontId="0" fillId="0" borderId="0" xfId="0" applyAlignment="1">
      <alignment wrapText="1"/>
    </xf>
    <xf numFmtId="0" fontId="0" fillId="0" borderId="0" xfId="0" applyBorder="1" applyAlignment="1">
      <alignment vertical="top" wrapText="1"/>
    </xf>
    <xf numFmtId="0" fontId="3" fillId="0" borderId="1" xfId="0" applyFont="1" applyFill="1" applyBorder="1" applyAlignment="1">
      <alignment horizontal="left" vertical="top"/>
    </xf>
    <xf numFmtId="0" fontId="0" fillId="0" borderId="0" xfId="0" applyFill="1"/>
    <xf numFmtId="1" fontId="0" fillId="0" borderId="0" xfId="0" applyNumberFormat="1" applyFill="1"/>
    <xf numFmtId="0" fontId="7" fillId="0" borderId="0" xfId="0" applyFont="1"/>
    <xf numFmtId="0" fontId="9" fillId="0" borderId="0" xfId="0" applyFont="1"/>
    <xf numFmtId="0" fontId="10" fillId="0" borderId="0" xfId="0" applyFont="1"/>
    <xf numFmtId="0" fontId="11" fillId="0" borderId="0" xfId="0" applyFont="1" applyAlignment="1">
      <alignment wrapText="1"/>
    </xf>
    <xf numFmtId="0" fontId="12" fillId="0" borderId="0" xfId="0" applyFont="1" applyAlignment="1">
      <alignment vertical="center" wrapText="1"/>
    </xf>
    <xf numFmtId="0" fontId="13" fillId="0" borderId="0" xfId="0" applyFont="1" applyAlignment="1">
      <alignment wrapText="1"/>
    </xf>
    <xf numFmtId="0" fontId="5" fillId="0" borderId="1" xfId="0" applyFont="1" applyFill="1" applyBorder="1" applyAlignment="1">
      <alignment horizontal="right" wrapText="1"/>
    </xf>
    <xf numFmtId="0" fontId="3" fillId="0" borderId="1" xfId="0" applyFont="1" applyFill="1" applyBorder="1" applyAlignment="1">
      <alignment vertical="top" wrapText="1"/>
    </xf>
    <xf numFmtId="0" fontId="5" fillId="0" borderId="1" xfId="0" applyFont="1" applyFill="1" applyBorder="1" applyAlignment="1">
      <alignment wrapText="1"/>
    </xf>
    <xf numFmtId="6" fontId="5" fillId="0" borderId="1" xfId="0" applyNumberFormat="1" applyFont="1" applyFill="1" applyBorder="1" applyAlignment="1">
      <alignment horizontal="right" wrapText="1"/>
    </xf>
    <xf numFmtId="0" fontId="3" fillId="0" borderId="1" xfId="0" applyFont="1" applyFill="1" applyBorder="1" applyAlignment="1">
      <alignment horizontal="left" wrapText="1"/>
    </xf>
    <xf numFmtId="0" fontId="14" fillId="0" borderId="1" xfId="0" applyFont="1" applyBorder="1" applyAlignment="1">
      <alignment horizontal="center" vertical="top" wrapText="1"/>
    </xf>
    <xf numFmtId="0" fontId="11" fillId="0" borderId="0" xfId="0" applyFont="1" applyBorder="1" applyAlignment="1">
      <alignment vertical="top" wrapText="1"/>
    </xf>
    <xf numFmtId="0" fontId="15" fillId="0" borderId="1" xfId="0"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8" fontId="15" fillId="0" borderId="1" xfId="0" applyNumberFormat="1" applyFont="1" applyBorder="1" applyAlignment="1">
      <alignment horizontal="right" vertical="center" wrapText="1"/>
    </xf>
    <xf numFmtId="0" fontId="15" fillId="0" borderId="1" xfId="0" applyFont="1" applyBorder="1" applyAlignment="1">
      <alignment horizontal="left" vertical="center" wrapText="1" indent="1"/>
    </xf>
    <xf numFmtId="6" fontId="15" fillId="0" borderId="1" xfId="0" applyNumberFormat="1" applyFont="1" applyBorder="1" applyAlignment="1">
      <alignment horizontal="right" vertical="center" wrapText="1"/>
    </xf>
    <xf numFmtId="0" fontId="15" fillId="0" borderId="1" xfId="0" applyFont="1" applyBorder="1" applyAlignment="1">
      <alignment horizontal="center" vertical="center"/>
    </xf>
    <xf numFmtId="0" fontId="5" fillId="0" borderId="5" xfId="0" applyFont="1" applyFill="1" applyBorder="1" applyAlignment="1">
      <alignment horizontal="center" wrapText="1"/>
    </xf>
    <xf numFmtId="0" fontId="15" fillId="0" borderId="1" xfId="0" applyFont="1" applyBorder="1" applyAlignment="1">
      <alignment horizontal="left" vertical="center" wrapText="1" indent="2"/>
    </xf>
    <xf numFmtId="0" fontId="5" fillId="0" borderId="1" xfId="0" applyFont="1" applyFill="1" applyBorder="1" applyAlignment="1">
      <alignment horizontal="left" vertical="top" wrapText="1"/>
    </xf>
    <xf numFmtId="0" fontId="7" fillId="0" borderId="0" xfId="0" applyFont="1" applyFill="1" applyAlignment="1"/>
    <xf numFmtId="0" fontId="6" fillId="0" borderId="1" xfId="0" applyFont="1" applyFill="1" applyBorder="1" applyAlignment="1">
      <alignment horizontal="left" vertical="top" wrapText="1"/>
    </xf>
    <xf numFmtId="0" fontId="6" fillId="0" borderId="5" xfId="0" applyFont="1" applyFill="1" applyBorder="1" applyAlignment="1">
      <alignment horizontal="left" vertical="top" wrapText="1"/>
    </xf>
    <xf numFmtId="164" fontId="5" fillId="0" borderId="1" xfId="0" applyNumberFormat="1" applyFont="1" applyBorder="1"/>
    <xf numFmtId="0" fontId="8" fillId="0" borderId="4" xfId="0" applyFont="1" applyFill="1" applyBorder="1" applyAlignment="1">
      <alignment horizontal="center" wrapText="1"/>
    </xf>
    <xf numFmtId="0" fontId="5" fillId="0" borderId="4" xfId="0" applyFont="1" applyFill="1" applyBorder="1" applyAlignment="1">
      <alignment horizontal="center" wrapText="1"/>
    </xf>
    <xf numFmtId="165" fontId="8" fillId="2" borderId="10" xfId="0" applyNumberFormat="1" applyFont="1" applyFill="1" applyBorder="1" applyAlignment="1">
      <alignment horizontal="center" vertical="center"/>
    </xf>
    <xf numFmtId="165" fontId="8" fillId="2" borderId="11" xfId="0" applyNumberFormat="1" applyFont="1" applyFill="1" applyBorder="1" applyAlignment="1">
      <alignment horizontal="center" vertical="center" wrapText="1"/>
    </xf>
    <xf numFmtId="165" fontId="8" fillId="2" borderId="12" xfId="0" applyNumberFormat="1" applyFont="1" applyFill="1" applyBorder="1" applyAlignment="1">
      <alignment horizontal="center" vertical="center" wrapText="1"/>
    </xf>
    <xf numFmtId="165" fontId="8" fillId="2" borderId="13" xfId="0" applyNumberFormat="1" applyFont="1" applyFill="1" applyBorder="1" applyAlignment="1">
      <alignment horizontal="center"/>
    </xf>
    <xf numFmtId="3" fontId="8" fillId="2" borderId="5" xfId="0" applyNumberFormat="1" applyFont="1" applyFill="1" applyBorder="1" applyAlignment="1">
      <alignment horizontal="center"/>
    </xf>
    <xf numFmtId="167" fontId="8" fillId="2" borderId="5" xfId="0" applyNumberFormat="1" applyFont="1" applyFill="1" applyBorder="1" applyAlignment="1">
      <alignment horizontal="center"/>
    </xf>
    <xf numFmtId="166" fontId="8" fillId="2" borderId="5" xfId="0" applyNumberFormat="1" applyFont="1" applyFill="1" applyBorder="1" applyAlignment="1">
      <alignment horizontal="center"/>
    </xf>
    <xf numFmtId="166" fontId="8" fillId="2" borderId="14" xfId="0" applyNumberFormat="1" applyFont="1" applyFill="1" applyBorder="1" applyAlignment="1">
      <alignment horizontal="center"/>
    </xf>
    <xf numFmtId="165" fontId="8" fillId="2" borderId="15" xfId="0" applyNumberFormat="1" applyFont="1" applyFill="1" applyBorder="1" applyAlignment="1">
      <alignment horizontal="center"/>
    </xf>
    <xf numFmtId="3" fontId="8" fillId="2" borderId="1" xfId="0" applyNumberFormat="1" applyFont="1" applyFill="1" applyBorder="1" applyAlignment="1">
      <alignment horizontal="center"/>
    </xf>
    <xf numFmtId="166" fontId="8" fillId="2" borderId="1" xfId="0" applyNumberFormat="1" applyFont="1" applyFill="1" applyBorder="1" applyAlignment="1">
      <alignment horizontal="center"/>
    </xf>
    <xf numFmtId="165" fontId="8" fillId="2" borderId="16" xfId="0" applyNumberFormat="1" applyFont="1" applyFill="1" applyBorder="1" applyAlignment="1">
      <alignment horizontal="center"/>
    </xf>
    <xf numFmtId="3" fontId="8" fillId="2" borderId="17" xfId="0" applyNumberFormat="1" applyFont="1" applyFill="1" applyBorder="1" applyAlignment="1">
      <alignment horizontal="center"/>
    </xf>
    <xf numFmtId="166" fontId="8" fillId="2" borderId="17" xfId="0" applyNumberFormat="1" applyFont="1" applyFill="1" applyBorder="1" applyAlignment="1">
      <alignment horizontal="center"/>
    </xf>
    <xf numFmtId="166" fontId="8" fillId="2" borderId="18" xfId="0" applyNumberFormat="1" applyFont="1" applyFill="1" applyBorder="1" applyAlignment="1">
      <alignment horizontal="center"/>
    </xf>
    <xf numFmtId="165" fontId="8" fillId="2" borderId="19" xfId="0" applyNumberFormat="1" applyFont="1" applyFill="1" applyBorder="1" applyAlignment="1">
      <alignment horizontal="center"/>
    </xf>
    <xf numFmtId="167" fontId="8" fillId="2" borderId="20" xfId="0" applyNumberFormat="1" applyFont="1" applyFill="1" applyBorder="1" applyAlignment="1">
      <alignment horizontal="center"/>
    </xf>
    <xf numFmtId="166" fontId="8" fillId="2" borderId="20" xfId="0" applyNumberFormat="1" applyFont="1" applyFill="1" applyBorder="1" applyAlignment="1">
      <alignment horizontal="center"/>
    </xf>
    <xf numFmtId="1" fontId="8" fillId="2" borderId="14" xfId="0" applyNumberFormat="1" applyFont="1" applyFill="1" applyBorder="1" applyAlignment="1">
      <alignment horizontal="center"/>
    </xf>
    <xf numFmtId="1" fontId="8" fillId="2" borderId="18" xfId="0" applyNumberFormat="1" applyFont="1" applyFill="1" applyBorder="1" applyAlignment="1">
      <alignment horizontal="center"/>
    </xf>
    <xf numFmtId="1" fontId="8" fillId="2" borderId="25" xfId="0" applyNumberFormat="1" applyFont="1" applyFill="1" applyBorder="1" applyAlignment="1">
      <alignment horizontal="center"/>
    </xf>
    <xf numFmtId="1" fontId="8" fillId="2" borderId="26" xfId="0" applyNumberFormat="1" applyFont="1" applyFill="1" applyBorder="1" applyAlignment="1">
      <alignment horizontal="center"/>
    </xf>
    <xf numFmtId="167" fontId="8" fillId="2" borderId="21" xfId="0" applyNumberFormat="1" applyFont="1" applyFill="1" applyBorder="1" applyAlignment="1">
      <alignment horizontal="center"/>
    </xf>
    <xf numFmtId="0" fontId="5" fillId="0" borderId="0" xfId="0" applyFont="1"/>
    <xf numFmtId="0" fontId="5" fillId="0" borderId="22" xfId="0" applyFont="1" applyFill="1" applyBorder="1"/>
    <xf numFmtId="0" fontId="5" fillId="0" borderId="0" xfId="0" applyFont="1" applyFill="1"/>
    <xf numFmtId="0" fontId="5" fillId="0" borderId="23" xfId="0" applyFont="1" applyFill="1" applyBorder="1"/>
    <xf numFmtId="3" fontId="8" fillId="2" borderId="20" xfId="0" applyNumberFormat="1" applyFont="1" applyFill="1" applyBorder="1" applyAlignment="1">
      <alignment horizontal="center"/>
    </xf>
    <xf numFmtId="166" fontId="8" fillId="0" borderId="20" xfId="0" applyNumberFormat="1" applyFont="1" applyBorder="1" applyAlignment="1">
      <alignment horizontal="center"/>
    </xf>
    <xf numFmtId="165" fontId="8" fillId="2" borderId="10" xfId="0" applyNumberFormat="1" applyFont="1" applyFill="1" applyBorder="1" applyAlignment="1">
      <alignment horizontal="center"/>
    </xf>
    <xf numFmtId="165" fontId="8" fillId="2" borderId="11" xfId="0" applyNumberFormat="1" applyFont="1" applyFill="1" applyBorder="1" applyAlignment="1">
      <alignment horizontal="center" wrapText="1"/>
    </xf>
    <xf numFmtId="165" fontId="8" fillId="0" borderId="24" xfId="0" applyNumberFormat="1" applyFont="1" applyBorder="1" applyAlignment="1">
      <alignment horizontal="center" wrapText="1"/>
    </xf>
    <xf numFmtId="3" fontId="8" fillId="2" borderId="27" xfId="0" applyNumberFormat="1" applyFont="1" applyFill="1" applyBorder="1" applyAlignment="1">
      <alignment horizontal="center"/>
    </xf>
    <xf numFmtId="3" fontId="8" fillId="0" borderId="20" xfId="0" applyNumberFormat="1" applyFont="1" applyBorder="1" applyAlignment="1">
      <alignment horizontal="center"/>
    </xf>
    <xf numFmtId="3" fontId="8" fillId="2" borderId="28" xfId="0" applyNumberFormat="1" applyFont="1" applyFill="1" applyBorder="1" applyAlignment="1">
      <alignment horizontal="center"/>
    </xf>
    <xf numFmtId="3" fontId="8" fillId="0" borderId="5" xfId="0" applyNumberFormat="1" applyFont="1" applyFill="1" applyBorder="1" applyAlignment="1">
      <alignment horizontal="center"/>
    </xf>
    <xf numFmtId="3" fontId="8" fillId="0" borderId="25" xfId="0" applyNumberFormat="1" applyFont="1" applyFill="1" applyBorder="1" applyAlignment="1">
      <alignment horizontal="center"/>
    </xf>
    <xf numFmtId="3" fontId="8" fillId="0" borderId="26" xfId="0" applyNumberFormat="1" applyFont="1" applyFill="1" applyBorder="1" applyAlignment="1">
      <alignment horizontal="center"/>
    </xf>
    <xf numFmtId="3" fontId="8" fillId="0" borderId="1" xfId="0" applyNumberFormat="1" applyFont="1" applyFill="1" applyBorder="1" applyAlignment="1">
      <alignment horizontal="center"/>
    </xf>
    <xf numFmtId="3" fontId="8" fillId="0" borderId="17" xfId="0" applyNumberFormat="1" applyFont="1" applyFill="1" applyBorder="1" applyAlignment="1">
      <alignment horizontal="center"/>
    </xf>
    <xf numFmtId="3" fontId="8" fillId="0" borderId="18" xfId="0" applyNumberFormat="1" applyFont="1" applyFill="1" applyBorder="1" applyAlignment="1">
      <alignment horizontal="center"/>
    </xf>
    <xf numFmtId="166" fontId="5" fillId="0" borderId="0" xfId="0" applyNumberFormat="1" applyFont="1"/>
    <xf numFmtId="0" fontId="5" fillId="0" borderId="0" xfId="0" applyFont="1" applyAlignment="1">
      <alignment wrapText="1"/>
    </xf>
    <xf numFmtId="0" fontId="19" fillId="0" borderId="0" xfId="0" applyFont="1" applyAlignment="1">
      <alignment vertical="center" wrapText="1"/>
    </xf>
    <xf numFmtId="0" fontId="5" fillId="0" borderId="0" xfId="0" applyFont="1" applyBorder="1" applyAlignment="1">
      <alignment vertical="top" wrapText="1"/>
    </xf>
    <xf numFmtId="0" fontId="17" fillId="0" borderId="0" xfId="0" applyFont="1" applyAlignment="1">
      <alignment wrapText="1"/>
    </xf>
    <xf numFmtId="1" fontId="5" fillId="0" borderId="0" xfId="0" applyNumberFormat="1" applyFont="1" applyFill="1"/>
    <xf numFmtId="0" fontId="10" fillId="0" borderId="0" xfId="0" applyFont="1" applyFill="1" applyAlignment="1"/>
    <xf numFmtId="0" fontId="8" fillId="0" borderId="0" xfId="0" applyFont="1"/>
    <xf numFmtId="0" fontId="10" fillId="0" borderId="0" xfId="0" applyFont="1" applyAlignment="1"/>
    <xf numFmtId="0" fontId="9" fillId="0" borderId="0" xfId="0" applyFont="1" applyAlignment="1"/>
    <xf numFmtId="0" fontId="8"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6" fontId="6" fillId="0" borderId="1" xfId="0" applyNumberFormat="1" applyFont="1" applyFill="1" applyBorder="1" applyAlignment="1">
      <alignment horizontal="right" wrapText="1"/>
    </xf>
    <xf numFmtId="166" fontId="6" fillId="0" borderId="5" xfId="1" applyNumberFormat="1" applyFont="1" applyFill="1" applyBorder="1" applyAlignment="1">
      <alignment horizontal="right" wrapText="1"/>
    </xf>
    <xf numFmtId="166" fontId="3" fillId="0" borderId="1" xfId="0" applyNumberFormat="1" applyFont="1" applyFill="1" applyBorder="1" applyAlignment="1">
      <alignment wrapText="1"/>
    </xf>
    <xf numFmtId="6" fontId="3" fillId="0" borderId="1" xfId="0" applyNumberFormat="1" applyFont="1" applyFill="1" applyBorder="1" applyAlignment="1">
      <alignment wrapText="1"/>
    </xf>
    <xf numFmtId="0" fontId="2" fillId="0" borderId="0" xfId="0" applyFont="1" applyAlignment="1">
      <alignment wrapText="1"/>
    </xf>
    <xf numFmtId="0" fontId="21" fillId="0" borderId="0" xfId="0" applyFont="1" applyAlignment="1">
      <alignment wrapText="1"/>
    </xf>
    <xf numFmtId="166" fontId="8" fillId="2" borderId="21" xfId="0" applyNumberFormat="1" applyFont="1" applyFill="1" applyBorder="1" applyAlignment="1">
      <alignment horizontal="center"/>
    </xf>
    <xf numFmtId="0" fontId="8" fillId="0" borderId="1" xfId="0" applyFont="1" applyBorder="1" applyAlignment="1">
      <alignment vertical="center" wrapText="1"/>
    </xf>
    <xf numFmtId="0" fontId="2" fillId="0" borderId="0" xfId="0" applyFont="1" applyAlignment="1">
      <alignment horizontal="left" vertical="top" wrapText="1"/>
    </xf>
    <xf numFmtId="3" fontId="3" fillId="0" borderId="2" xfId="0" applyNumberFormat="1" applyFont="1" applyFill="1" applyBorder="1" applyAlignment="1">
      <alignment horizontal="center" wrapText="1"/>
    </xf>
    <xf numFmtId="3" fontId="3" fillId="0" borderId="3"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8" fillId="0" borderId="0" xfId="0" applyFont="1" applyFill="1" applyAlignment="1">
      <alignment horizontal="left" vertical="top" wrapText="1"/>
    </xf>
    <xf numFmtId="0" fontId="3" fillId="0" borderId="1" xfId="0" applyFont="1" applyBorder="1" applyAlignment="1">
      <alignment horizontal="center" wrapText="1"/>
    </xf>
    <xf numFmtId="0" fontId="10" fillId="0" borderId="0" xfId="0" applyFont="1" applyFill="1" applyAlignment="1">
      <alignment horizontal="left"/>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3" fontId="6" fillId="0" borderId="2" xfId="0" applyNumberFormat="1" applyFont="1" applyFill="1" applyBorder="1" applyAlignment="1">
      <alignment horizontal="center" wrapText="1"/>
    </xf>
    <xf numFmtId="3" fontId="6" fillId="0" borderId="3" xfId="0" applyNumberFormat="1" applyFont="1" applyFill="1" applyBorder="1" applyAlignment="1">
      <alignment horizontal="center" wrapText="1"/>
    </xf>
    <xf numFmtId="3" fontId="6" fillId="0" borderId="4" xfId="0" applyNumberFormat="1" applyFont="1" applyFill="1" applyBorder="1" applyAlignment="1">
      <alignment horizontal="center" wrapText="1"/>
    </xf>
    <xf numFmtId="3" fontId="6" fillId="0" borderId="6" xfId="0" applyNumberFormat="1" applyFont="1" applyFill="1" applyBorder="1" applyAlignment="1">
      <alignment horizontal="center" wrapText="1"/>
    </xf>
    <xf numFmtId="3" fontId="6" fillId="0" borderId="7" xfId="0" applyNumberFormat="1" applyFont="1" applyFill="1" applyBorder="1" applyAlignment="1">
      <alignment horizontal="center" wrapText="1"/>
    </xf>
    <xf numFmtId="3" fontId="6" fillId="0" borderId="8" xfId="0" applyNumberFormat="1" applyFont="1" applyFill="1" applyBorder="1" applyAlignment="1">
      <alignment horizontal="center" wrapText="1"/>
    </xf>
    <xf numFmtId="3" fontId="3" fillId="0" borderId="1" xfId="0" applyNumberFormat="1" applyFont="1" applyFill="1" applyBorder="1" applyAlignment="1">
      <alignment horizontal="center" wrapText="1"/>
    </xf>
    <xf numFmtId="0" fontId="2" fillId="0" borderId="9" xfId="0" applyFont="1" applyBorder="1" applyAlignment="1">
      <alignment horizontal="left" vertical="top" wrapText="1"/>
    </xf>
    <xf numFmtId="0" fontId="8" fillId="0" borderId="0" xfId="0" applyFont="1" applyAlignment="1">
      <alignment horizontal="left" vertical="top" wrapText="1"/>
    </xf>
    <xf numFmtId="0" fontId="15" fillId="0" borderId="0" xfId="0" applyFont="1" applyAlignment="1">
      <alignment horizontal="left" vertical="top" wrapText="1"/>
    </xf>
    <xf numFmtId="0" fontId="14" fillId="0" borderId="1" xfId="0" applyFont="1" applyBorder="1" applyAlignment="1">
      <alignment horizontal="center" wrapText="1"/>
    </xf>
    <xf numFmtId="0" fontId="5" fillId="0" borderId="1" xfId="0" applyFont="1" applyFill="1" applyBorder="1" applyAlignment="1">
      <alignment horizontal="center"/>
    </xf>
    <xf numFmtId="1" fontId="3" fillId="0" borderId="1" xfId="0" applyNumberFormat="1" applyFont="1" applyFill="1" applyBorder="1" applyAlignment="1">
      <alignment horizontal="center" wrapText="1"/>
    </xf>
    <xf numFmtId="165" fontId="18" fillId="2" borderId="0" xfId="0" applyNumberFormat="1" applyFont="1" applyFill="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usernames" Target="revisions/userNam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atings%20Sector%20RTR.Palmer.REM\OMB%20ICR\OMB%20ICR%20Package%202\ICR,Metal%20Can%20-%20Attachments%201%20and%202_2018-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puts"/>
      <sheetName val="Current ICR"/>
      <sheetName val="TBL1-YR1"/>
      <sheetName val="TBL2-YR2"/>
      <sheetName val="TBL3-YR3"/>
      <sheetName val="TBL4-SUMMARY"/>
      <sheetName val="TBL5-EPA-YR1"/>
      <sheetName val="TBL6-EPA-YR2"/>
      <sheetName val="TBL7-EPA-YR3"/>
      <sheetName val="TBL8-EPA SUMMARY"/>
    </sheetNames>
    <sheetDataSet>
      <sheetData sheetId="0"/>
      <sheetData sheetId="1"/>
      <sheetData sheetId="2"/>
      <sheetData sheetId="3">
        <row r="22">
          <cell r="L22">
            <v>0</v>
          </cell>
        </row>
      </sheetData>
      <sheetData sheetId="4">
        <row r="22">
          <cell r="L22">
            <v>0</v>
          </cell>
        </row>
      </sheetData>
      <sheetData sheetId="5"/>
      <sheetData sheetId="6"/>
      <sheetData sheetId="7"/>
      <sheetData sheetId="8"/>
      <sheetData sheetId="9"/>
      <sheetData sheetId="10"/>
    </sheetDataSet>
  </externalBook>
</externalLink>
</file>

<file path=xl/revisions/_rels/revisionHeaders.xml.rels><?xml version="1.0" encoding="UTF-8" standalone="yes"?>
<Relationships xmlns="http://schemas.openxmlformats.org/package/2006/relationships"><Relationship Id="rId18" Type="http://schemas.openxmlformats.org/officeDocument/2006/relationships/revisionLog" Target="revisionLog18.xml"/><Relationship Id="rId17"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5331471-413B-4D8B-943B-0C7BA2464E5D}" diskRevisions="1" revisionId="79" version="2">
  <header guid="{3022BB68-887B-4127-B17F-DE269923824B}" dateTime="2019-03-04T09:38:36" maxSheetId="9" userName="EPA" r:id="rId17">
    <sheetIdMap count="8">
      <sheetId val="1"/>
      <sheetId val="2"/>
      <sheetId val="3"/>
      <sheetId val="4"/>
      <sheetId val="5"/>
      <sheetId val="6"/>
      <sheetId val="7"/>
      <sheetId val="8"/>
    </sheetIdMap>
  </header>
  <header guid="{55331471-413B-4D8B-943B-0C7BA2464E5D}" dateTime="2019-12-31T12:42:20" maxSheetId="9" userName="Courtney Kerwin" r:id="rId18" minRId="69" maxRId="79">
    <sheetIdMap count="8">
      <sheetId val="1"/>
      <sheetId val="2"/>
      <sheetId val="3"/>
      <sheetId val="4"/>
      <sheetId val="5"/>
      <sheetId val="6"/>
      <sheetId val="7"/>
      <sheetId val="8"/>
    </sheetIdMap>
  </header>
</header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 sId="4" numFmtId="4">
    <oc r="C12">
      <f>'TBL3-YR3'!E33</f>
    </oc>
    <nc r="C12">
      <v>5</v>
    </nc>
  </rcc>
  <rcc rId="70" sId="4" numFmtId="4">
    <oc r="C10">
      <f>'TBL1-YR1'!E33</f>
    </oc>
    <nc r="C10">
      <v>5</v>
    </nc>
  </rcc>
  <rcc rId="71" sId="1">
    <oc r="E33">
      <f>SUM(E7:E32)</f>
    </oc>
    <nc r="E33"/>
  </rcc>
  <rcc rId="72" sId="2">
    <oc r="E32">
      <f>SUM(E7:E31)</f>
    </oc>
    <nc r="E32"/>
  </rcc>
  <rcc rId="73" sId="3">
    <oc r="E33">
      <f>SUM(E8:E32)</f>
    </oc>
    <nc r="E33"/>
  </rcc>
  <rcc rId="74" sId="4" numFmtId="4">
    <oc r="D12">
      <f>'TBL3-YR3'!E19*'TBL3-YR3'!C19</f>
    </oc>
    <nc r="D12">
      <v>3</v>
    </nc>
  </rcc>
  <rcc rId="75" sId="4">
    <oc r="F15">
      <f>ROUND(I7/C14,-1)</f>
    </oc>
    <nc r="F15"/>
  </rcc>
  <rcc rId="76" sId="4">
    <oc r="B15" t="inlineStr">
      <is>
        <t>Average annual additional costs per respondent:</t>
      </is>
    </oc>
    <nc r="B15"/>
  </rcc>
  <rcc rId="77" sId="4" numFmtId="4">
    <oc r="C14">
      <f>AVERAGE(C10:C12)</f>
    </oc>
    <nc r="C14">
      <v>5</v>
    </nc>
  </rcc>
  <rcc rId="78" sId="4" numFmtId="4">
    <oc r="C13" t="inlineStr">
      <is>
        <t>-</t>
      </is>
    </oc>
    <nc r="C13">
      <v>5</v>
    </nc>
  </rcc>
  <rcc rId="79" sId="4" numFmtId="4">
    <oc r="C11">
      <f>'TBL2-YR2'!E32</f>
    </oc>
    <nc r="C11">
      <v>5</v>
    </nc>
  </rcc>
  <rcv guid="{4A89232C-598B-4F6D-9D51-603AEEEB9F3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opLeftCell="A4" zoomScaleNormal="100" workbookViewId="0">
      <selection activeCell="C33" sqref="C33"/>
    </sheetView>
  </sheetViews>
  <sheetFormatPr defaultRowHeight="12.75" x14ac:dyDescent="0.2"/>
  <cols>
    <col min="1" max="1" width="45.7109375" style="65" customWidth="1"/>
    <col min="2" max="9" width="13.85546875" style="65" customWidth="1"/>
    <col min="10" max="10" width="4.140625" style="84" customWidth="1"/>
    <col min="11" max="11" width="14.7109375" style="65" customWidth="1"/>
    <col min="12" max="12" width="13.5703125" style="65" customWidth="1"/>
    <col min="13" max="16384" width="9.140625" style="65"/>
  </cols>
  <sheetData>
    <row r="1" spans="1:14" ht="20.25" customHeight="1" x14ac:dyDescent="0.2">
      <c r="A1" s="106" t="s">
        <v>119</v>
      </c>
      <c r="B1" s="106"/>
      <c r="C1" s="106"/>
      <c r="D1" s="106"/>
      <c r="E1" s="106"/>
      <c r="F1" s="106"/>
      <c r="G1" s="106"/>
      <c r="H1" s="106"/>
      <c r="I1" s="106"/>
    </row>
    <row r="2" spans="1:14" ht="15.75" x14ac:dyDescent="0.25">
      <c r="A2" s="1" t="s">
        <v>94</v>
      </c>
    </row>
    <row r="3" spans="1:14" ht="23.25" customHeight="1" x14ac:dyDescent="0.2"/>
    <row r="4" spans="1:14" x14ac:dyDescent="0.2">
      <c r="A4" s="111" t="s">
        <v>0</v>
      </c>
      <c r="B4" s="3" t="s">
        <v>1</v>
      </c>
      <c r="C4" s="3" t="s">
        <v>3</v>
      </c>
      <c r="D4" s="3" t="s">
        <v>5</v>
      </c>
      <c r="E4" s="3" t="s">
        <v>6</v>
      </c>
      <c r="F4" s="3" t="s">
        <v>7</v>
      </c>
      <c r="G4" s="3" t="s">
        <v>8</v>
      </c>
      <c r="H4" s="3" t="s">
        <v>9</v>
      </c>
      <c r="I4" s="3" t="s">
        <v>10</v>
      </c>
    </row>
    <row r="5" spans="1:14" ht="51" x14ac:dyDescent="0.2">
      <c r="A5" s="111"/>
      <c r="B5" s="3" t="s">
        <v>2</v>
      </c>
      <c r="C5" s="3" t="s">
        <v>4</v>
      </c>
      <c r="D5" s="3" t="s">
        <v>13</v>
      </c>
      <c r="E5" s="3" t="s">
        <v>17</v>
      </c>
      <c r="F5" s="3" t="s">
        <v>14</v>
      </c>
      <c r="G5" s="3" t="s">
        <v>15</v>
      </c>
      <c r="H5" s="3" t="s">
        <v>16</v>
      </c>
      <c r="I5" s="3" t="s">
        <v>27</v>
      </c>
      <c r="J5" s="85"/>
    </row>
    <row r="6" spans="1:14" x14ac:dyDescent="0.2">
      <c r="A6" s="26" t="s">
        <v>33</v>
      </c>
      <c r="B6" s="26"/>
      <c r="C6" s="26"/>
      <c r="D6" s="26"/>
      <c r="E6" s="26"/>
      <c r="F6" s="26"/>
      <c r="G6" s="26"/>
      <c r="H6" s="26"/>
      <c r="I6" s="26"/>
      <c r="K6" s="113" t="s">
        <v>117</v>
      </c>
      <c r="L6" s="114"/>
    </row>
    <row r="7" spans="1:14" x14ac:dyDescent="0.2">
      <c r="A7" s="27" t="s">
        <v>34</v>
      </c>
      <c r="B7" s="28">
        <v>4</v>
      </c>
      <c r="C7" s="28">
        <v>1</v>
      </c>
      <c r="D7" s="28">
        <f>B7*C7</f>
        <v>4</v>
      </c>
      <c r="E7" s="28">
        <v>5</v>
      </c>
      <c r="F7" s="28">
        <f>D7*E7</f>
        <v>20</v>
      </c>
      <c r="G7" s="28">
        <f>F7*0.05</f>
        <v>1</v>
      </c>
      <c r="H7" s="28">
        <f>F7*0.1</f>
        <v>2</v>
      </c>
      <c r="I7" s="29">
        <f>G7*K$7+F7*K$8+H7*K$9</f>
        <v>2619.84</v>
      </c>
      <c r="K7" s="39">
        <v>147.4</v>
      </c>
      <c r="L7" s="7" t="s">
        <v>29</v>
      </c>
      <c r="M7" s="90" t="s">
        <v>45</v>
      </c>
    </row>
    <row r="8" spans="1:14" x14ac:dyDescent="0.2">
      <c r="A8" s="27" t="s">
        <v>35</v>
      </c>
      <c r="B8" s="28">
        <v>4</v>
      </c>
      <c r="C8" s="28">
        <v>4</v>
      </c>
      <c r="D8" s="28">
        <f t="shared" ref="D8:D18" si="0">B8*C8</f>
        <v>16</v>
      </c>
      <c r="E8" s="28">
        <v>0</v>
      </c>
      <c r="F8" s="28">
        <f t="shared" ref="F8:F18" si="1">D8*E8</f>
        <v>0</v>
      </c>
      <c r="G8" s="28">
        <f t="shared" ref="G8:G17" si="2">F8*0.05</f>
        <v>0</v>
      </c>
      <c r="H8" s="28">
        <f t="shared" ref="H8:H18" si="3">F8*0.1</f>
        <v>0</v>
      </c>
      <c r="I8" s="31">
        <f>G8*K$7+F8*K$8+H8*K$9</f>
        <v>0</v>
      </c>
      <c r="K8" s="39">
        <v>117.92</v>
      </c>
      <c r="L8" s="7" t="s">
        <v>28</v>
      </c>
    </row>
    <row r="9" spans="1:14" x14ac:dyDescent="0.2">
      <c r="A9" s="27" t="s">
        <v>36</v>
      </c>
      <c r="B9" s="28"/>
      <c r="C9" s="28"/>
      <c r="D9" s="28"/>
      <c r="E9" s="28"/>
      <c r="F9" s="28">
        <f t="shared" si="1"/>
        <v>0</v>
      </c>
      <c r="G9" s="28">
        <f t="shared" si="2"/>
        <v>0</v>
      </c>
      <c r="H9" s="28">
        <f t="shared" si="3"/>
        <v>0</v>
      </c>
      <c r="I9" s="31">
        <f t="shared" ref="I9:I18" si="4">G9*K$7+F9*K$8+H9*K$9</f>
        <v>0</v>
      </c>
      <c r="K9" s="39">
        <v>57.02</v>
      </c>
      <c r="L9" s="7" t="s">
        <v>30</v>
      </c>
    </row>
    <row r="10" spans="1:14" x14ac:dyDescent="0.2">
      <c r="A10" s="34" t="s">
        <v>37</v>
      </c>
      <c r="B10" s="28">
        <v>2</v>
      </c>
      <c r="C10" s="28">
        <v>1</v>
      </c>
      <c r="D10" s="28">
        <f t="shared" si="0"/>
        <v>2</v>
      </c>
      <c r="E10" s="28">
        <v>0</v>
      </c>
      <c r="F10" s="28">
        <f t="shared" si="1"/>
        <v>0</v>
      </c>
      <c r="G10" s="28">
        <f t="shared" si="2"/>
        <v>0</v>
      </c>
      <c r="H10" s="28">
        <f t="shared" si="3"/>
        <v>0</v>
      </c>
      <c r="I10" s="31">
        <f t="shared" si="4"/>
        <v>0</v>
      </c>
    </row>
    <row r="11" spans="1:14" ht="24" customHeight="1" x14ac:dyDescent="0.2">
      <c r="A11" s="34" t="s">
        <v>38</v>
      </c>
      <c r="B11" s="28">
        <v>2</v>
      </c>
      <c r="C11" s="28">
        <v>1</v>
      </c>
      <c r="D11" s="28">
        <f t="shared" si="0"/>
        <v>2</v>
      </c>
      <c r="E11" s="28">
        <v>0</v>
      </c>
      <c r="F11" s="28">
        <f t="shared" si="1"/>
        <v>0</v>
      </c>
      <c r="G11" s="28">
        <f t="shared" si="2"/>
        <v>0</v>
      </c>
      <c r="H11" s="28">
        <f t="shared" si="3"/>
        <v>0</v>
      </c>
      <c r="I11" s="31">
        <f t="shared" si="4"/>
        <v>0</v>
      </c>
      <c r="J11" s="86" t="s">
        <v>32</v>
      </c>
      <c r="K11" s="86"/>
      <c r="L11" s="86"/>
      <c r="M11" s="86"/>
      <c r="N11" s="84"/>
    </row>
    <row r="12" spans="1:14" x14ac:dyDescent="0.2">
      <c r="A12" s="34" t="s">
        <v>39</v>
      </c>
      <c r="B12" s="28">
        <v>2</v>
      </c>
      <c r="C12" s="28">
        <v>1</v>
      </c>
      <c r="D12" s="28">
        <f t="shared" si="0"/>
        <v>2</v>
      </c>
      <c r="E12" s="28">
        <v>0</v>
      </c>
      <c r="F12" s="28">
        <f t="shared" si="1"/>
        <v>0</v>
      </c>
      <c r="G12" s="28">
        <f t="shared" si="2"/>
        <v>0</v>
      </c>
      <c r="H12" s="28">
        <f t="shared" si="3"/>
        <v>0</v>
      </c>
      <c r="I12" s="31">
        <f t="shared" si="4"/>
        <v>0</v>
      </c>
      <c r="J12" s="86"/>
      <c r="K12" s="86"/>
      <c r="L12" s="86"/>
      <c r="M12" s="86"/>
      <c r="N12" s="84"/>
    </row>
    <row r="13" spans="1:14" x14ac:dyDescent="0.2">
      <c r="A13" s="34" t="s">
        <v>40</v>
      </c>
      <c r="B13" s="28">
        <v>2</v>
      </c>
      <c r="C13" s="28">
        <v>1</v>
      </c>
      <c r="D13" s="28">
        <f t="shared" si="0"/>
        <v>2</v>
      </c>
      <c r="E13" s="28">
        <v>0</v>
      </c>
      <c r="F13" s="28">
        <f t="shared" si="1"/>
        <v>0</v>
      </c>
      <c r="G13" s="28">
        <f t="shared" si="2"/>
        <v>0</v>
      </c>
      <c r="H13" s="28">
        <f t="shared" si="3"/>
        <v>0</v>
      </c>
      <c r="I13" s="31">
        <f t="shared" si="4"/>
        <v>0</v>
      </c>
      <c r="J13" s="86"/>
      <c r="K13" s="86"/>
      <c r="L13" s="86"/>
      <c r="M13" s="86"/>
      <c r="N13" s="84"/>
    </row>
    <row r="14" spans="1:14" ht="15.75" x14ac:dyDescent="0.2">
      <c r="A14" s="34" t="s">
        <v>130</v>
      </c>
      <c r="B14" s="28">
        <v>2</v>
      </c>
      <c r="C14" s="32">
        <v>1</v>
      </c>
      <c r="D14" s="28">
        <f>B14*C14</f>
        <v>2</v>
      </c>
      <c r="E14" s="28">
        <v>0</v>
      </c>
      <c r="F14" s="28">
        <f t="shared" si="1"/>
        <v>0</v>
      </c>
      <c r="G14" s="28">
        <f t="shared" si="2"/>
        <v>0</v>
      </c>
      <c r="H14" s="28">
        <f t="shared" si="3"/>
        <v>0</v>
      </c>
      <c r="I14" s="31">
        <f t="shared" si="4"/>
        <v>0</v>
      </c>
      <c r="J14" s="86"/>
      <c r="K14" s="86"/>
      <c r="L14" s="86"/>
      <c r="M14" s="86"/>
      <c r="N14" s="84"/>
    </row>
    <row r="15" spans="1:14" ht="15.75" x14ac:dyDescent="0.2">
      <c r="A15" s="34" t="s">
        <v>41</v>
      </c>
      <c r="B15" s="28">
        <v>10</v>
      </c>
      <c r="C15" s="28">
        <v>1</v>
      </c>
      <c r="D15" s="28">
        <f t="shared" si="0"/>
        <v>10</v>
      </c>
      <c r="E15" s="28">
        <v>0</v>
      </c>
      <c r="F15" s="28">
        <f t="shared" si="1"/>
        <v>0</v>
      </c>
      <c r="G15" s="28">
        <f t="shared" si="2"/>
        <v>0</v>
      </c>
      <c r="H15" s="28">
        <f t="shared" si="3"/>
        <v>0</v>
      </c>
      <c r="I15" s="31">
        <f t="shared" si="4"/>
        <v>0</v>
      </c>
      <c r="J15" s="86"/>
      <c r="K15" s="86"/>
      <c r="L15" s="86"/>
      <c r="M15" s="86"/>
      <c r="N15" s="84"/>
    </row>
    <row r="16" spans="1:14" x14ac:dyDescent="0.2">
      <c r="A16" s="34" t="s">
        <v>42</v>
      </c>
      <c r="B16" s="28">
        <v>6</v>
      </c>
      <c r="C16" s="28">
        <v>2</v>
      </c>
      <c r="D16" s="28">
        <f t="shared" si="0"/>
        <v>12</v>
      </c>
      <c r="E16" s="28">
        <v>0</v>
      </c>
      <c r="F16" s="28">
        <f t="shared" si="1"/>
        <v>0</v>
      </c>
      <c r="G16" s="28">
        <f t="shared" si="2"/>
        <v>0</v>
      </c>
      <c r="H16" s="28">
        <f t="shared" si="3"/>
        <v>0</v>
      </c>
      <c r="I16" s="31">
        <f t="shared" si="4"/>
        <v>0</v>
      </c>
      <c r="J16" s="86"/>
      <c r="K16" s="86"/>
      <c r="L16" s="86"/>
      <c r="M16" s="86"/>
      <c r="N16" s="84"/>
    </row>
    <row r="17" spans="1:14" x14ac:dyDescent="0.2">
      <c r="A17" s="34" t="s">
        <v>43</v>
      </c>
      <c r="B17" s="28">
        <v>2</v>
      </c>
      <c r="C17" s="28">
        <v>2</v>
      </c>
      <c r="D17" s="28">
        <f t="shared" si="0"/>
        <v>4</v>
      </c>
      <c r="E17" s="28">
        <v>0</v>
      </c>
      <c r="F17" s="28">
        <f t="shared" si="1"/>
        <v>0</v>
      </c>
      <c r="G17" s="28">
        <f t="shared" si="2"/>
        <v>0</v>
      </c>
      <c r="H17" s="28">
        <f t="shared" si="3"/>
        <v>0</v>
      </c>
      <c r="I17" s="31">
        <f t="shared" si="4"/>
        <v>0</v>
      </c>
      <c r="K17" s="84"/>
      <c r="L17" s="84"/>
      <c r="M17" s="84"/>
      <c r="N17" s="84"/>
    </row>
    <row r="18" spans="1:14" ht="15.75" x14ac:dyDescent="0.2">
      <c r="A18" s="34" t="s">
        <v>44</v>
      </c>
      <c r="B18" s="28">
        <v>2</v>
      </c>
      <c r="C18" s="32">
        <v>1</v>
      </c>
      <c r="D18" s="28">
        <f t="shared" si="0"/>
        <v>2</v>
      </c>
      <c r="E18" s="28">
        <v>0</v>
      </c>
      <c r="F18" s="28">
        <f t="shared" si="1"/>
        <v>0</v>
      </c>
      <c r="G18" s="28">
        <f>F18*0.05</f>
        <v>0</v>
      </c>
      <c r="H18" s="28">
        <f t="shared" si="3"/>
        <v>0</v>
      </c>
      <c r="I18" s="31">
        <f t="shared" si="4"/>
        <v>0</v>
      </c>
      <c r="K18" s="84"/>
      <c r="L18" s="84"/>
      <c r="M18" s="84"/>
      <c r="N18" s="84"/>
    </row>
    <row r="19" spans="1:14" ht="13.5" x14ac:dyDescent="0.25">
      <c r="A19" s="37" t="s">
        <v>11</v>
      </c>
      <c r="B19" s="5"/>
      <c r="C19" s="5"/>
      <c r="D19" s="5"/>
      <c r="E19" s="5"/>
      <c r="F19" s="115">
        <f>SUM(F6:H18)</f>
        <v>23</v>
      </c>
      <c r="G19" s="116"/>
      <c r="H19" s="117"/>
      <c r="I19" s="98">
        <f>SUM(I7:I18)</f>
        <v>2619.84</v>
      </c>
    </row>
    <row r="20" spans="1:14" x14ac:dyDescent="0.2">
      <c r="A20" s="35" t="s">
        <v>49</v>
      </c>
      <c r="B20" s="5"/>
      <c r="C20" s="5"/>
      <c r="D20" s="5"/>
      <c r="E20" s="5"/>
      <c r="F20" s="5"/>
      <c r="G20" s="5"/>
      <c r="H20" s="5"/>
      <c r="I20" s="19"/>
    </row>
    <row r="21" spans="1:14" x14ac:dyDescent="0.2">
      <c r="A21" s="30" t="s">
        <v>56</v>
      </c>
      <c r="B21" s="28">
        <v>4</v>
      </c>
      <c r="C21" s="28">
        <v>1</v>
      </c>
      <c r="D21" s="28">
        <f>B21*C21</f>
        <v>4</v>
      </c>
      <c r="E21" s="28">
        <v>0</v>
      </c>
      <c r="F21" s="28">
        <f>D21*E21</f>
        <v>0</v>
      </c>
      <c r="G21" s="28">
        <f>F21*0.05</f>
        <v>0</v>
      </c>
      <c r="H21" s="28">
        <f>F21*0.1</f>
        <v>0</v>
      </c>
      <c r="I21" s="31">
        <f>G21*K$7+F21*K$8+H21*K$9</f>
        <v>0</v>
      </c>
    </row>
    <row r="22" spans="1:14" x14ac:dyDescent="0.2">
      <c r="A22" s="30" t="s">
        <v>57</v>
      </c>
      <c r="B22" s="28">
        <v>12</v>
      </c>
      <c r="C22" s="28">
        <v>1</v>
      </c>
      <c r="D22" s="28">
        <f t="shared" ref="D22:D32" si="5">B22*C22</f>
        <v>12</v>
      </c>
      <c r="E22" s="28">
        <v>0</v>
      </c>
      <c r="F22" s="28">
        <f t="shared" ref="F22:F32" si="6">D22*E22</f>
        <v>0</v>
      </c>
      <c r="G22" s="28">
        <f t="shared" ref="G22:G32" si="7">F22*0.05</f>
        <v>0</v>
      </c>
      <c r="H22" s="28">
        <f t="shared" ref="H22:H32" si="8">F22*0.1</f>
        <v>0</v>
      </c>
      <c r="I22" s="31">
        <f t="shared" ref="I22:I31" si="9">G22*K$7+F22*K$8+H22*K$9</f>
        <v>0</v>
      </c>
    </row>
    <row r="23" spans="1:14" x14ac:dyDescent="0.2">
      <c r="A23" s="30" t="s">
        <v>58</v>
      </c>
      <c r="B23" s="28">
        <v>12</v>
      </c>
      <c r="C23" s="28">
        <v>1</v>
      </c>
      <c r="D23" s="28">
        <f t="shared" si="5"/>
        <v>12</v>
      </c>
      <c r="E23" s="28">
        <v>0</v>
      </c>
      <c r="F23" s="28">
        <f t="shared" si="6"/>
        <v>0</v>
      </c>
      <c r="G23" s="28">
        <f t="shared" si="7"/>
        <v>0</v>
      </c>
      <c r="H23" s="28">
        <f t="shared" si="8"/>
        <v>0</v>
      </c>
      <c r="I23" s="31">
        <f t="shared" si="9"/>
        <v>0</v>
      </c>
    </row>
    <row r="24" spans="1:14" x14ac:dyDescent="0.2">
      <c r="A24" s="30" t="s">
        <v>50</v>
      </c>
      <c r="B24" s="28">
        <v>20</v>
      </c>
      <c r="C24" s="28">
        <v>1</v>
      </c>
      <c r="D24" s="28">
        <f t="shared" si="5"/>
        <v>20</v>
      </c>
      <c r="E24" s="28">
        <v>0</v>
      </c>
      <c r="F24" s="28">
        <f t="shared" si="6"/>
        <v>0</v>
      </c>
      <c r="G24" s="28">
        <f t="shared" si="7"/>
        <v>0</v>
      </c>
      <c r="H24" s="28">
        <f t="shared" si="8"/>
        <v>0</v>
      </c>
      <c r="I24" s="31">
        <f t="shared" si="9"/>
        <v>0</v>
      </c>
    </row>
    <row r="25" spans="1:14" ht="15.75" x14ac:dyDescent="0.2">
      <c r="A25" s="30" t="s">
        <v>59</v>
      </c>
      <c r="B25" s="28">
        <v>8</v>
      </c>
      <c r="C25" s="28">
        <v>1</v>
      </c>
      <c r="D25" s="28">
        <f t="shared" si="5"/>
        <v>8</v>
      </c>
      <c r="E25" s="28">
        <v>5</v>
      </c>
      <c r="F25" s="28">
        <f t="shared" si="6"/>
        <v>40</v>
      </c>
      <c r="G25" s="28">
        <f t="shared" si="7"/>
        <v>2</v>
      </c>
      <c r="H25" s="28">
        <f t="shared" ref="H25" si="10">F25*0.1</f>
        <v>4</v>
      </c>
      <c r="I25" s="29">
        <f t="shared" ref="I25" si="11">G25*K$7+F25*K$8+H25*K$9</f>
        <v>5239.68</v>
      </c>
    </row>
    <row r="26" spans="1:14" ht="28.5" x14ac:dyDescent="0.2">
      <c r="A26" s="30" t="s">
        <v>128</v>
      </c>
      <c r="B26" s="28">
        <v>8</v>
      </c>
      <c r="C26" s="28">
        <v>1</v>
      </c>
      <c r="D26" s="28">
        <f t="shared" si="5"/>
        <v>8</v>
      </c>
      <c r="E26" s="28">
        <v>5</v>
      </c>
      <c r="F26" s="28">
        <f t="shared" ref="F26" si="12">D26*E26</f>
        <v>40</v>
      </c>
      <c r="G26" s="28">
        <f t="shared" si="7"/>
        <v>2</v>
      </c>
      <c r="H26" s="28">
        <f t="shared" ref="H26" si="13">F26*0.1</f>
        <v>4</v>
      </c>
      <c r="I26" s="29">
        <f t="shared" ref="I26" si="14">G26*K$7+F26*K$8+H26*K$9</f>
        <v>5239.68</v>
      </c>
    </row>
    <row r="27" spans="1:14" x14ac:dyDescent="0.2">
      <c r="A27" s="30" t="s">
        <v>124</v>
      </c>
      <c r="B27" s="28"/>
      <c r="C27" s="28"/>
      <c r="D27" s="28"/>
      <c r="E27" s="28"/>
      <c r="F27" s="28"/>
      <c r="G27" s="28"/>
      <c r="H27" s="28"/>
      <c r="I27" s="29"/>
    </row>
    <row r="28" spans="1:14" x14ac:dyDescent="0.2">
      <c r="A28" s="34" t="s">
        <v>47</v>
      </c>
      <c r="B28" s="28">
        <v>0.5</v>
      </c>
      <c r="C28" s="28">
        <v>365</v>
      </c>
      <c r="D28" s="28">
        <f>B28*C28</f>
        <v>182.5</v>
      </c>
      <c r="E28" s="28">
        <v>0</v>
      </c>
      <c r="F28" s="28">
        <f t="shared" si="6"/>
        <v>0</v>
      </c>
      <c r="G28" s="28">
        <f t="shared" si="7"/>
        <v>0</v>
      </c>
      <c r="H28" s="28">
        <f t="shared" si="8"/>
        <v>0</v>
      </c>
      <c r="I28" s="31">
        <f t="shared" si="9"/>
        <v>0</v>
      </c>
    </row>
    <row r="29" spans="1:14" x14ac:dyDescent="0.2">
      <c r="A29" s="34" t="s">
        <v>48</v>
      </c>
      <c r="B29" s="28">
        <v>2</v>
      </c>
      <c r="C29" s="28">
        <v>12</v>
      </c>
      <c r="D29" s="28">
        <f t="shared" si="5"/>
        <v>24</v>
      </c>
      <c r="E29" s="28">
        <v>0</v>
      </c>
      <c r="F29" s="28">
        <f t="shared" si="6"/>
        <v>0</v>
      </c>
      <c r="G29" s="28">
        <f t="shared" si="7"/>
        <v>0</v>
      </c>
      <c r="H29" s="28">
        <f t="shared" si="8"/>
        <v>0</v>
      </c>
      <c r="I29" s="31">
        <f t="shared" si="9"/>
        <v>0</v>
      </c>
    </row>
    <row r="30" spans="1:14" x14ac:dyDescent="0.2">
      <c r="A30" s="30" t="s">
        <v>125</v>
      </c>
      <c r="B30" s="28">
        <v>10</v>
      </c>
      <c r="C30" s="28">
        <v>1</v>
      </c>
      <c r="D30" s="28">
        <f t="shared" si="5"/>
        <v>10</v>
      </c>
      <c r="E30" s="28">
        <v>0</v>
      </c>
      <c r="F30" s="28">
        <f t="shared" si="6"/>
        <v>0</v>
      </c>
      <c r="G30" s="28">
        <f t="shared" si="7"/>
        <v>0</v>
      </c>
      <c r="H30" s="28">
        <f t="shared" si="8"/>
        <v>0</v>
      </c>
      <c r="I30" s="31">
        <f t="shared" si="9"/>
        <v>0</v>
      </c>
    </row>
    <row r="31" spans="1:14" x14ac:dyDescent="0.2">
      <c r="A31" s="30" t="s">
        <v>126</v>
      </c>
      <c r="B31" s="28">
        <v>2</v>
      </c>
      <c r="C31" s="28">
        <v>12</v>
      </c>
      <c r="D31" s="28">
        <f>B31*C31</f>
        <v>24</v>
      </c>
      <c r="E31" s="28">
        <v>0</v>
      </c>
      <c r="F31" s="28">
        <f t="shared" si="6"/>
        <v>0</v>
      </c>
      <c r="G31" s="28">
        <f t="shared" si="7"/>
        <v>0</v>
      </c>
      <c r="H31" s="28">
        <f t="shared" si="8"/>
        <v>0</v>
      </c>
      <c r="I31" s="31">
        <f t="shared" si="9"/>
        <v>0</v>
      </c>
    </row>
    <row r="32" spans="1:14" x14ac:dyDescent="0.2">
      <c r="A32" s="30" t="s">
        <v>127</v>
      </c>
      <c r="B32" s="28">
        <v>1</v>
      </c>
      <c r="C32" s="28">
        <v>12</v>
      </c>
      <c r="D32" s="28">
        <f t="shared" si="5"/>
        <v>12</v>
      </c>
      <c r="E32" s="28">
        <v>0</v>
      </c>
      <c r="F32" s="28">
        <f t="shared" si="6"/>
        <v>0</v>
      </c>
      <c r="G32" s="28">
        <f t="shared" si="7"/>
        <v>0</v>
      </c>
      <c r="H32" s="28">
        <f t="shared" si="8"/>
        <v>0</v>
      </c>
      <c r="I32" s="31">
        <f>G32*K$7+F32*K$8+H32*K$9</f>
        <v>0</v>
      </c>
    </row>
    <row r="33" spans="1:12" ht="13.5" x14ac:dyDescent="0.25">
      <c r="A33" s="38" t="s">
        <v>12</v>
      </c>
      <c r="B33" s="33"/>
      <c r="C33" s="33"/>
      <c r="D33" s="33"/>
      <c r="E33" s="33"/>
      <c r="F33" s="118">
        <f>SUM(F21:H32)</f>
        <v>92</v>
      </c>
      <c r="G33" s="119"/>
      <c r="H33" s="120"/>
      <c r="I33" s="99">
        <f>SUM(I20:I32)</f>
        <v>10479.36</v>
      </c>
    </row>
    <row r="34" spans="1:12" ht="15.75" x14ac:dyDescent="0.2">
      <c r="A34" s="20" t="s">
        <v>112</v>
      </c>
      <c r="B34" s="21"/>
      <c r="C34" s="21"/>
      <c r="D34" s="21"/>
      <c r="E34" s="21"/>
      <c r="F34" s="121">
        <f>ROUND(SUM(F33,F19), 0)</f>
        <v>115</v>
      </c>
      <c r="G34" s="121"/>
      <c r="H34" s="121"/>
      <c r="I34" s="100">
        <f>ROUND(SUM(I33,I19), -2)</f>
        <v>13100</v>
      </c>
    </row>
    <row r="35" spans="1:12" ht="15.75" x14ac:dyDescent="0.2">
      <c r="A35" s="10" t="s">
        <v>113</v>
      </c>
      <c r="B35" s="21"/>
      <c r="C35" s="21"/>
      <c r="D35" s="21"/>
      <c r="E35" s="21"/>
      <c r="F35" s="107"/>
      <c r="G35" s="108"/>
      <c r="H35" s="109"/>
      <c r="I35" s="100">
        <f>'TBL4-SUMMARY'!H3</f>
        <v>0</v>
      </c>
      <c r="K35" s="67"/>
      <c r="L35" s="67"/>
    </row>
    <row r="36" spans="1:12" ht="15.75" x14ac:dyDescent="0.2">
      <c r="A36" s="10" t="s">
        <v>114</v>
      </c>
      <c r="B36" s="21"/>
      <c r="C36" s="21"/>
      <c r="D36" s="21"/>
      <c r="E36" s="21"/>
      <c r="F36" s="107">
        <f>F34</f>
        <v>115</v>
      </c>
      <c r="G36" s="108"/>
      <c r="H36" s="109"/>
      <c r="I36" s="100">
        <f>ROUND(SUM(I34:I35),-2)</f>
        <v>13100</v>
      </c>
      <c r="K36" s="67"/>
      <c r="L36" s="88"/>
    </row>
    <row r="38" spans="1:12" x14ac:dyDescent="0.2">
      <c r="A38" s="2" t="s">
        <v>18</v>
      </c>
    </row>
    <row r="39" spans="1:12" ht="16.5" customHeight="1" x14ac:dyDescent="0.2">
      <c r="A39" s="110" t="s">
        <v>98</v>
      </c>
      <c r="B39" s="110"/>
      <c r="C39" s="110"/>
      <c r="D39" s="110"/>
      <c r="E39" s="110"/>
      <c r="F39" s="110"/>
      <c r="G39" s="110"/>
      <c r="H39" s="110"/>
      <c r="I39" s="110"/>
      <c r="J39" s="87"/>
    </row>
    <row r="40" spans="1:12" ht="41.25" customHeight="1" x14ac:dyDescent="0.2">
      <c r="A40" s="110" t="s">
        <v>99</v>
      </c>
      <c r="B40" s="110"/>
      <c r="C40" s="110"/>
      <c r="D40" s="110"/>
      <c r="E40" s="110"/>
      <c r="F40" s="110"/>
      <c r="G40" s="110"/>
      <c r="H40" s="110"/>
      <c r="I40" s="110"/>
      <c r="J40" s="87"/>
    </row>
    <row r="41" spans="1:12" x14ac:dyDescent="0.2">
      <c r="A41" s="110" t="s">
        <v>132</v>
      </c>
      <c r="B41" s="110"/>
      <c r="C41" s="110"/>
      <c r="D41" s="110"/>
      <c r="E41" s="110"/>
      <c r="F41" s="110"/>
      <c r="G41" s="110"/>
      <c r="H41" s="110"/>
      <c r="I41" s="110"/>
      <c r="J41" s="87"/>
    </row>
    <row r="42" spans="1:12" ht="26.25" customHeight="1" x14ac:dyDescent="0.2">
      <c r="A42" s="110" t="s">
        <v>133</v>
      </c>
      <c r="B42" s="110"/>
      <c r="C42" s="110"/>
      <c r="D42" s="110"/>
      <c r="E42" s="110"/>
      <c r="F42" s="110"/>
      <c r="G42" s="110"/>
      <c r="H42" s="110"/>
      <c r="I42" s="110"/>
    </row>
    <row r="43" spans="1:12" ht="27.75" customHeight="1" x14ac:dyDescent="0.2">
      <c r="A43" s="110" t="s">
        <v>97</v>
      </c>
      <c r="B43" s="110"/>
      <c r="C43" s="110"/>
      <c r="D43" s="110"/>
      <c r="E43" s="110"/>
      <c r="F43" s="110"/>
      <c r="G43" s="110"/>
      <c r="H43" s="110"/>
      <c r="I43" s="110"/>
    </row>
    <row r="44" spans="1:12" x14ac:dyDescent="0.2">
      <c r="A44" s="110" t="s">
        <v>129</v>
      </c>
      <c r="B44" s="110"/>
      <c r="C44" s="110"/>
      <c r="D44" s="110"/>
      <c r="E44" s="110"/>
      <c r="F44" s="110"/>
      <c r="G44" s="110"/>
      <c r="H44" s="110"/>
      <c r="I44" s="110"/>
    </row>
    <row r="45" spans="1:12" x14ac:dyDescent="0.2">
      <c r="A45" s="110" t="s">
        <v>105</v>
      </c>
      <c r="B45" s="110"/>
      <c r="C45" s="110"/>
      <c r="D45" s="110"/>
      <c r="E45" s="110"/>
      <c r="F45" s="110"/>
      <c r="G45" s="110"/>
      <c r="H45" s="110"/>
      <c r="I45" s="110"/>
    </row>
    <row r="46" spans="1:12" ht="15.75" x14ac:dyDescent="0.2">
      <c r="A46" s="89"/>
      <c r="B46" s="89"/>
      <c r="C46" s="89"/>
      <c r="D46" s="89"/>
      <c r="E46" s="89"/>
      <c r="F46" s="89"/>
      <c r="G46" s="89"/>
      <c r="H46" s="89"/>
      <c r="I46" s="89"/>
    </row>
    <row r="47" spans="1:12" ht="15.75" x14ac:dyDescent="0.2">
      <c r="A47" s="89"/>
      <c r="B47" s="89"/>
      <c r="C47" s="89"/>
      <c r="D47" s="89"/>
      <c r="E47" s="89"/>
      <c r="F47" s="89"/>
      <c r="G47" s="89"/>
      <c r="H47" s="89"/>
      <c r="I47" s="89"/>
    </row>
    <row r="48" spans="1:12" ht="15.75" x14ac:dyDescent="0.2">
      <c r="A48" s="15"/>
      <c r="B48" s="90"/>
      <c r="C48" s="90"/>
      <c r="D48" s="90"/>
      <c r="E48" s="90"/>
      <c r="F48" s="90"/>
      <c r="G48" s="90"/>
      <c r="H48" s="90"/>
      <c r="I48" s="90"/>
    </row>
    <row r="49" spans="1:9" ht="15.75" x14ac:dyDescent="0.2">
      <c r="A49" s="15"/>
      <c r="B49" s="90"/>
      <c r="C49" s="90"/>
      <c r="D49" s="90"/>
      <c r="E49" s="90"/>
      <c r="F49" s="90"/>
      <c r="G49" s="90"/>
      <c r="H49" s="90"/>
      <c r="I49" s="90"/>
    </row>
    <row r="50" spans="1:9" ht="15.75" x14ac:dyDescent="0.2">
      <c r="A50" s="15"/>
      <c r="B50" s="90"/>
      <c r="C50" s="90"/>
      <c r="D50" s="90"/>
      <c r="E50" s="90"/>
      <c r="F50" s="90"/>
      <c r="G50" s="90"/>
      <c r="H50" s="90"/>
      <c r="I50" s="90"/>
    </row>
    <row r="51" spans="1:9" ht="15.75" x14ac:dyDescent="0.2">
      <c r="A51" s="112"/>
      <c r="B51" s="112"/>
      <c r="C51" s="112"/>
      <c r="D51" s="112"/>
      <c r="E51" s="112"/>
      <c r="F51" s="112"/>
      <c r="G51" s="112"/>
      <c r="H51" s="112"/>
      <c r="I51" s="112"/>
    </row>
    <row r="52" spans="1:9" ht="15.75" x14ac:dyDescent="0.2">
      <c r="A52" s="112"/>
      <c r="B52" s="112"/>
      <c r="C52" s="112"/>
      <c r="D52" s="112"/>
      <c r="E52" s="112"/>
      <c r="F52" s="112"/>
      <c r="G52" s="112"/>
      <c r="H52" s="112"/>
      <c r="I52" s="112"/>
    </row>
  </sheetData>
  <customSheetViews>
    <customSheetView guid="{4A89232C-598B-4F6D-9D51-603AEEEB9F35}" topLeftCell="A4">
      <selection activeCell="C33" sqref="C33"/>
      <pageMargins left="0.7" right="0.7" top="0.75" bottom="0.75" header="0.3" footer="0.3"/>
      <pageSetup orientation="portrait" horizontalDpi="4294967293" r:id="rId1"/>
    </customSheetView>
    <customSheetView guid="{E5B2A682-BFBE-4ECE-AABF-A1ABFEF3B229}" hiddenRows="1">
      <selection activeCell="E33" sqref="E33"/>
      <pageMargins left="0.7" right="0.7" top="0.75" bottom="0.75" header="0.3" footer="0.3"/>
      <pageSetup orientation="portrait" horizontalDpi="4294967293" r:id="rId2"/>
    </customSheetView>
    <customSheetView guid="{85DE3508-C09A-431C-9155-1511111B3680}" hiddenRows="1" topLeftCell="A28">
      <selection activeCell="K7" sqref="K7"/>
      <pageMargins left="0.7" right="0.7" top="0.75" bottom="0.75" header="0.3" footer="0.3"/>
      <pageSetup orientation="portrait" horizontalDpi="4294967293" r:id="rId3"/>
    </customSheetView>
    <customSheetView guid="{893CC2F0-C10E-42F5-AB5A-120A20437C47}">
      <selection activeCell="A42" sqref="A42:I42"/>
      <pageMargins left="0.7" right="0.7" top="0.75" bottom="0.75" header="0.3" footer="0.3"/>
      <pageSetup orientation="portrait" horizontalDpi="4294967293" r:id="rId4"/>
    </customSheetView>
    <customSheetView guid="{629AE3F5-5FF3-43E0-B94F-3D931ECA89B0}" topLeftCell="B1">
      <selection activeCell="A42" sqref="A42:I42"/>
      <pageMargins left="0.7" right="0.7" top="0.75" bottom="0.75" header="0.3" footer="0.3"/>
      <pageSetup orientation="portrait" horizontalDpi="4294967293" r:id="rId5"/>
    </customSheetView>
  </customSheetViews>
  <mergeCells count="17">
    <mergeCell ref="K6:L6"/>
    <mergeCell ref="F19:H19"/>
    <mergeCell ref="F33:H33"/>
    <mergeCell ref="F34:H34"/>
    <mergeCell ref="F35:H35"/>
    <mergeCell ref="A51:I51"/>
    <mergeCell ref="A52:I52"/>
    <mergeCell ref="A42:I42"/>
    <mergeCell ref="A43:I43"/>
    <mergeCell ref="A45:I45"/>
    <mergeCell ref="A44:I44"/>
    <mergeCell ref="A1:I1"/>
    <mergeCell ref="F36:H36"/>
    <mergeCell ref="A40:I40"/>
    <mergeCell ref="A39:I39"/>
    <mergeCell ref="A41:I41"/>
    <mergeCell ref="A4:A5"/>
  </mergeCells>
  <pageMargins left="0.7" right="0.7" top="0.75" bottom="0.75" header="0.3" footer="0.3"/>
  <pageSetup orientation="portrait" horizont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0"/>
  <sheetViews>
    <sheetView topLeftCell="A10" zoomScaleNormal="100" workbookViewId="0">
      <selection activeCell="E33" sqref="E33"/>
    </sheetView>
  </sheetViews>
  <sheetFormatPr defaultRowHeight="15" x14ac:dyDescent="0.25"/>
  <cols>
    <col min="1" max="1" width="45.7109375" customWidth="1"/>
    <col min="2" max="9" width="13.85546875" customWidth="1"/>
    <col min="10" max="10" width="7.7109375" style="16" customWidth="1"/>
    <col min="11" max="11" width="14.7109375" customWidth="1"/>
    <col min="12" max="12" width="13.5703125" customWidth="1"/>
  </cols>
  <sheetData>
    <row r="1" spans="1:14" ht="20.25" customHeight="1" x14ac:dyDescent="0.25">
      <c r="A1" s="106" t="s">
        <v>118</v>
      </c>
      <c r="B1" s="106"/>
      <c r="C1" s="106"/>
      <c r="D1" s="106"/>
      <c r="E1" s="106"/>
      <c r="F1" s="106"/>
      <c r="G1" s="106"/>
      <c r="H1" s="106"/>
      <c r="I1" s="106"/>
    </row>
    <row r="2" spans="1:14" ht="15.75" x14ac:dyDescent="0.25">
      <c r="A2" s="102" t="s">
        <v>95</v>
      </c>
      <c r="B2" s="103"/>
      <c r="C2" s="103"/>
      <c r="D2" s="103"/>
      <c r="E2" s="103"/>
      <c r="F2" s="103"/>
      <c r="G2" s="103"/>
      <c r="H2" s="103"/>
      <c r="I2" s="103"/>
    </row>
    <row r="3" spans="1:14" ht="23.25" customHeight="1" x14ac:dyDescent="0.25"/>
    <row r="4" spans="1:14" x14ac:dyDescent="0.25">
      <c r="A4" s="111" t="s">
        <v>0</v>
      </c>
      <c r="B4" s="3" t="s">
        <v>1</v>
      </c>
      <c r="C4" s="3" t="s">
        <v>3</v>
      </c>
      <c r="D4" s="3" t="s">
        <v>5</v>
      </c>
      <c r="E4" s="3" t="s">
        <v>6</v>
      </c>
      <c r="F4" s="3" t="s">
        <v>7</v>
      </c>
      <c r="G4" s="3" t="s">
        <v>8</v>
      </c>
      <c r="H4" s="3" t="s">
        <v>9</v>
      </c>
      <c r="I4" s="3" t="s">
        <v>10</v>
      </c>
    </row>
    <row r="5" spans="1:14" ht="51" x14ac:dyDescent="0.25">
      <c r="A5" s="111"/>
      <c r="B5" s="3" t="s">
        <v>2</v>
      </c>
      <c r="C5" s="3" t="s">
        <v>4</v>
      </c>
      <c r="D5" s="3" t="s">
        <v>13</v>
      </c>
      <c r="E5" s="3" t="s">
        <v>17</v>
      </c>
      <c r="F5" s="3" t="s">
        <v>14</v>
      </c>
      <c r="G5" s="3" t="s">
        <v>15</v>
      </c>
      <c r="H5" s="3" t="s">
        <v>16</v>
      </c>
      <c r="I5" s="3" t="s">
        <v>27</v>
      </c>
      <c r="J5" s="17"/>
    </row>
    <row r="6" spans="1:14" x14ac:dyDescent="0.25">
      <c r="A6" s="26" t="s">
        <v>33</v>
      </c>
      <c r="B6" s="26"/>
      <c r="C6" s="26"/>
      <c r="D6" s="26"/>
      <c r="E6" s="26"/>
      <c r="F6" s="26"/>
      <c r="G6" s="26"/>
      <c r="H6" s="26"/>
      <c r="I6" s="26"/>
      <c r="K6" s="113" t="s">
        <v>117</v>
      </c>
      <c r="L6" s="114"/>
    </row>
    <row r="7" spans="1:14" x14ac:dyDescent="0.25">
      <c r="A7" s="27" t="s">
        <v>34</v>
      </c>
      <c r="B7" s="28">
        <v>4</v>
      </c>
      <c r="C7" s="28">
        <v>1</v>
      </c>
      <c r="D7" s="28">
        <f>B7*C7</f>
        <v>4</v>
      </c>
      <c r="E7" s="28">
        <v>0</v>
      </c>
      <c r="F7" s="28">
        <f>D7*E7</f>
        <v>0</v>
      </c>
      <c r="G7" s="28">
        <f>F7*0.05</f>
        <v>0</v>
      </c>
      <c r="H7" s="28">
        <f>F7*0.1</f>
        <v>0</v>
      </c>
      <c r="I7" s="31">
        <f>G7*K$7+F7*K$8+H7*K$9</f>
        <v>0</v>
      </c>
      <c r="K7" s="39">
        <v>147.4</v>
      </c>
      <c r="L7" s="7" t="s">
        <v>29</v>
      </c>
      <c r="M7" s="90" t="s">
        <v>45</v>
      </c>
    </row>
    <row r="8" spans="1:14" x14ac:dyDescent="0.25">
      <c r="A8" s="27" t="s">
        <v>35</v>
      </c>
      <c r="B8" s="28">
        <v>4</v>
      </c>
      <c r="C8" s="28">
        <v>4</v>
      </c>
      <c r="D8" s="28">
        <f t="shared" ref="D8:D18" si="0">B8*C8</f>
        <v>16</v>
      </c>
      <c r="E8" s="28">
        <v>0</v>
      </c>
      <c r="F8" s="28">
        <f t="shared" ref="F8:F18" si="1">D8*E8</f>
        <v>0</v>
      </c>
      <c r="G8" s="28">
        <f t="shared" ref="G8:G17" si="2">F8*0.05</f>
        <v>0</v>
      </c>
      <c r="H8" s="28">
        <f t="shared" ref="H8:H18" si="3">F8*0.1</f>
        <v>0</v>
      </c>
      <c r="I8" s="31">
        <f>G8*K$7+F8*K$8+H8*K$9</f>
        <v>0</v>
      </c>
      <c r="K8" s="39">
        <v>117.92</v>
      </c>
      <c r="L8" s="7" t="s">
        <v>28</v>
      </c>
    </row>
    <row r="9" spans="1:14" x14ac:dyDescent="0.25">
      <c r="A9" s="27" t="s">
        <v>36</v>
      </c>
      <c r="B9" s="28"/>
      <c r="C9" s="28"/>
      <c r="D9" s="28"/>
      <c r="E9" s="28"/>
      <c r="F9" s="28">
        <f t="shared" si="1"/>
        <v>0</v>
      </c>
      <c r="G9" s="28">
        <f t="shared" si="2"/>
        <v>0</v>
      </c>
      <c r="H9" s="28">
        <f t="shared" si="3"/>
        <v>0</v>
      </c>
      <c r="I9" s="31">
        <f t="shared" ref="I9:I18" si="4">G9*K$7+F9*K$8+H9*K$9</f>
        <v>0</v>
      </c>
      <c r="K9" s="39">
        <v>57.02</v>
      </c>
      <c r="L9" s="7" t="s">
        <v>30</v>
      </c>
    </row>
    <row r="10" spans="1:14" x14ac:dyDescent="0.25">
      <c r="A10" s="34" t="s">
        <v>37</v>
      </c>
      <c r="B10" s="28">
        <v>2</v>
      </c>
      <c r="C10" s="28">
        <v>1</v>
      </c>
      <c r="D10" s="28">
        <f t="shared" si="0"/>
        <v>2</v>
      </c>
      <c r="E10" s="28">
        <v>0</v>
      </c>
      <c r="F10" s="28">
        <f t="shared" si="1"/>
        <v>0</v>
      </c>
      <c r="G10" s="28">
        <f t="shared" si="2"/>
        <v>0</v>
      </c>
      <c r="H10" s="28">
        <f t="shared" si="3"/>
        <v>0</v>
      </c>
      <c r="I10" s="31">
        <f t="shared" si="4"/>
        <v>0</v>
      </c>
    </row>
    <row r="11" spans="1:14" ht="24" customHeight="1" x14ac:dyDescent="0.25">
      <c r="A11" s="34" t="s">
        <v>38</v>
      </c>
      <c r="B11" s="28">
        <v>2</v>
      </c>
      <c r="C11" s="28">
        <v>1</v>
      </c>
      <c r="D11" s="28">
        <f t="shared" si="0"/>
        <v>2</v>
      </c>
      <c r="E11" s="28">
        <v>0</v>
      </c>
      <c r="F11" s="28">
        <f t="shared" si="1"/>
        <v>0</v>
      </c>
      <c r="G11" s="28">
        <f t="shared" si="2"/>
        <v>0</v>
      </c>
      <c r="H11" s="28">
        <f t="shared" si="3"/>
        <v>0</v>
      </c>
      <c r="I11" s="31">
        <f t="shared" si="4"/>
        <v>0</v>
      </c>
      <c r="J11" s="25" t="s">
        <v>32</v>
      </c>
      <c r="K11" s="9"/>
      <c r="L11" s="9"/>
      <c r="M11" s="9"/>
      <c r="N11" s="8"/>
    </row>
    <row r="12" spans="1:14" x14ac:dyDescent="0.25">
      <c r="A12" s="34" t="s">
        <v>39</v>
      </c>
      <c r="B12" s="28">
        <v>2</v>
      </c>
      <c r="C12" s="28">
        <v>1</v>
      </c>
      <c r="D12" s="28">
        <f t="shared" si="0"/>
        <v>2</v>
      </c>
      <c r="E12" s="28">
        <v>0</v>
      </c>
      <c r="F12" s="28">
        <f t="shared" si="1"/>
        <v>0</v>
      </c>
      <c r="G12" s="28">
        <f t="shared" si="2"/>
        <v>0</v>
      </c>
      <c r="H12" s="28">
        <f t="shared" si="3"/>
        <v>0</v>
      </c>
      <c r="I12" s="31">
        <f t="shared" si="4"/>
        <v>0</v>
      </c>
      <c r="J12" s="25"/>
      <c r="K12" s="9"/>
      <c r="L12" s="9"/>
      <c r="M12" s="9"/>
      <c r="N12" s="8"/>
    </row>
    <row r="13" spans="1:14" x14ac:dyDescent="0.25">
      <c r="A13" s="34" t="s">
        <v>40</v>
      </c>
      <c r="B13" s="28">
        <v>2</v>
      </c>
      <c r="C13" s="28">
        <v>1</v>
      </c>
      <c r="D13" s="28">
        <f t="shared" si="0"/>
        <v>2</v>
      </c>
      <c r="E13" s="28">
        <v>0</v>
      </c>
      <c r="F13" s="28">
        <f t="shared" si="1"/>
        <v>0</v>
      </c>
      <c r="G13" s="28">
        <f t="shared" si="2"/>
        <v>0</v>
      </c>
      <c r="H13" s="28">
        <f t="shared" si="3"/>
        <v>0</v>
      </c>
      <c r="I13" s="31">
        <f t="shared" si="4"/>
        <v>0</v>
      </c>
      <c r="J13" s="25"/>
      <c r="K13" s="9"/>
      <c r="L13" s="9"/>
      <c r="M13" s="9"/>
      <c r="N13" s="8"/>
    </row>
    <row r="14" spans="1:14" ht="15.75" x14ac:dyDescent="0.25">
      <c r="A14" s="34" t="s">
        <v>130</v>
      </c>
      <c r="B14" s="28">
        <v>2</v>
      </c>
      <c r="C14" s="32">
        <v>1</v>
      </c>
      <c r="D14" s="28">
        <f>B14*C14</f>
        <v>2</v>
      </c>
      <c r="E14" s="28">
        <v>0</v>
      </c>
      <c r="F14" s="28">
        <f t="shared" si="1"/>
        <v>0</v>
      </c>
      <c r="G14" s="28">
        <f t="shared" si="2"/>
        <v>0</v>
      </c>
      <c r="H14" s="28">
        <f t="shared" si="3"/>
        <v>0</v>
      </c>
      <c r="I14" s="31">
        <f t="shared" si="4"/>
        <v>0</v>
      </c>
      <c r="J14" s="25"/>
      <c r="K14" s="9"/>
      <c r="L14" s="9"/>
      <c r="M14" s="9"/>
      <c r="N14" s="8"/>
    </row>
    <row r="15" spans="1:14" ht="15.75" x14ac:dyDescent="0.25">
      <c r="A15" s="34" t="s">
        <v>41</v>
      </c>
      <c r="B15" s="28">
        <v>10</v>
      </c>
      <c r="C15" s="28">
        <v>1</v>
      </c>
      <c r="D15" s="28">
        <f t="shared" si="0"/>
        <v>10</v>
      </c>
      <c r="E15" s="28">
        <v>0</v>
      </c>
      <c r="F15" s="28">
        <f t="shared" si="1"/>
        <v>0</v>
      </c>
      <c r="G15" s="28">
        <f t="shared" si="2"/>
        <v>0</v>
      </c>
      <c r="H15" s="28">
        <f t="shared" si="3"/>
        <v>0</v>
      </c>
      <c r="I15" s="31">
        <f t="shared" si="4"/>
        <v>0</v>
      </c>
      <c r="J15" s="25"/>
      <c r="K15" s="9"/>
      <c r="L15" s="9"/>
      <c r="M15" s="9"/>
      <c r="N15" s="8"/>
    </row>
    <row r="16" spans="1:14" x14ac:dyDescent="0.25">
      <c r="A16" s="34" t="s">
        <v>42</v>
      </c>
      <c r="B16" s="28">
        <v>6</v>
      </c>
      <c r="C16" s="28">
        <v>2</v>
      </c>
      <c r="D16" s="28">
        <f t="shared" si="0"/>
        <v>12</v>
      </c>
      <c r="E16" s="28">
        <v>0</v>
      </c>
      <c r="F16" s="28">
        <f t="shared" si="1"/>
        <v>0</v>
      </c>
      <c r="G16" s="28">
        <f t="shared" si="2"/>
        <v>0</v>
      </c>
      <c r="H16" s="28">
        <f t="shared" si="3"/>
        <v>0</v>
      </c>
      <c r="I16" s="31">
        <f t="shared" si="4"/>
        <v>0</v>
      </c>
      <c r="J16" s="25"/>
      <c r="K16" s="9"/>
      <c r="L16" s="9"/>
      <c r="M16" s="9"/>
      <c r="N16" s="8"/>
    </row>
    <row r="17" spans="1:14" x14ac:dyDescent="0.25">
      <c r="A17" s="34" t="s">
        <v>43</v>
      </c>
      <c r="B17" s="28">
        <v>2</v>
      </c>
      <c r="C17" s="28">
        <v>2</v>
      </c>
      <c r="D17" s="28">
        <f t="shared" si="0"/>
        <v>4</v>
      </c>
      <c r="E17" s="28">
        <v>0</v>
      </c>
      <c r="F17" s="28">
        <f t="shared" si="1"/>
        <v>0</v>
      </c>
      <c r="G17" s="28">
        <f t="shared" si="2"/>
        <v>0</v>
      </c>
      <c r="H17" s="28">
        <f t="shared" si="3"/>
        <v>0</v>
      </c>
      <c r="I17" s="31">
        <f t="shared" si="4"/>
        <v>0</v>
      </c>
      <c r="K17" s="8"/>
      <c r="L17" s="8"/>
      <c r="M17" s="8"/>
      <c r="N17" s="8"/>
    </row>
    <row r="18" spans="1:14" ht="15.75" x14ac:dyDescent="0.25">
      <c r="A18" s="34" t="s">
        <v>44</v>
      </c>
      <c r="B18" s="28">
        <v>2</v>
      </c>
      <c r="C18" s="32">
        <v>1</v>
      </c>
      <c r="D18" s="28">
        <f t="shared" si="0"/>
        <v>2</v>
      </c>
      <c r="E18" s="28">
        <v>0</v>
      </c>
      <c r="F18" s="28">
        <f t="shared" si="1"/>
        <v>0</v>
      </c>
      <c r="G18" s="28">
        <f>F18*0.05</f>
        <v>0</v>
      </c>
      <c r="H18" s="28">
        <f t="shared" si="3"/>
        <v>0</v>
      </c>
      <c r="I18" s="31">
        <f t="shared" si="4"/>
        <v>0</v>
      </c>
      <c r="K18" s="8"/>
      <c r="L18" s="8"/>
      <c r="M18" s="8"/>
      <c r="N18" s="8"/>
    </row>
    <row r="19" spans="1:14" x14ac:dyDescent="0.25">
      <c r="A19" s="37" t="s">
        <v>11</v>
      </c>
      <c r="B19" s="5"/>
      <c r="C19" s="5"/>
      <c r="D19" s="5"/>
      <c r="E19" s="5"/>
      <c r="F19" s="115">
        <f>SUM(F6:H18)</f>
        <v>0</v>
      </c>
      <c r="G19" s="116"/>
      <c r="H19" s="117"/>
      <c r="I19" s="98">
        <f>SUM(I7:I18)</f>
        <v>0</v>
      </c>
    </row>
    <row r="20" spans="1:14" x14ac:dyDescent="0.25">
      <c r="A20" s="35" t="s">
        <v>49</v>
      </c>
      <c r="B20" s="5"/>
      <c r="C20" s="5"/>
      <c r="D20" s="5"/>
      <c r="E20" s="5"/>
      <c r="F20" s="5"/>
      <c r="G20" s="5"/>
      <c r="H20" s="5"/>
      <c r="I20" s="22"/>
    </row>
    <row r="21" spans="1:14" x14ac:dyDescent="0.25">
      <c r="A21" s="30" t="s">
        <v>56</v>
      </c>
      <c r="B21" s="28">
        <v>4</v>
      </c>
      <c r="C21" s="28">
        <v>1</v>
      </c>
      <c r="D21" s="28">
        <f>B21*C21</f>
        <v>4</v>
      </c>
      <c r="E21" s="28">
        <v>0</v>
      </c>
      <c r="F21" s="28">
        <f>D21*E21</f>
        <v>0</v>
      </c>
      <c r="G21" s="28">
        <f>F21*0.05</f>
        <v>0</v>
      </c>
      <c r="H21" s="28">
        <f>F21*0.1</f>
        <v>0</v>
      </c>
      <c r="I21" s="31">
        <f>G21*K$7+F21*K$8+H21*K$9</f>
        <v>0</v>
      </c>
    </row>
    <row r="22" spans="1:14" x14ac:dyDescent="0.25">
      <c r="A22" s="30" t="s">
        <v>57</v>
      </c>
      <c r="B22" s="28">
        <v>12</v>
      </c>
      <c r="C22" s="28">
        <v>1</v>
      </c>
      <c r="D22" s="28">
        <f t="shared" ref="D22:D31" si="5">B22*C22</f>
        <v>12</v>
      </c>
      <c r="E22" s="28">
        <v>0</v>
      </c>
      <c r="F22" s="28">
        <f t="shared" ref="F22:F31" si="6">D22*E22</f>
        <v>0</v>
      </c>
      <c r="G22" s="28">
        <f t="shared" ref="G22:G31" si="7">F22*0.05</f>
        <v>0</v>
      </c>
      <c r="H22" s="28">
        <f t="shared" ref="H22:H31" si="8">F22*0.1</f>
        <v>0</v>
      </c>
      <c r="I22" s="31">
        <f t="shared" ref="I22:I30" si="9">G22*K$7+F22*K$8+H22*K$9</f>
        <v>0</v>
      </c>
    </row>
    <row r="23" spans="1:14" x14ac:dyDescent="0.25">
      <c r="A23" s="30" t="s">
        <v>58</v>
      </c>
      <c r="B23" s="28">
        <v>12</v>
      </c>
      <c r="C23" s="28">
        <v>1</v>
      </c>
      <c r="D23" s="28">
        <f t="shared" si="5"/>
        <v>12</v>
      </c>
      <c r="E23" s="28">
        <v>0</v>
      </c>
      <c r="F23" s="28">
        <f t="shared" si="6"/>
        <v>0</v>
      </c>
      <c r="G23" s="28">
        <f t="shared" si="7"/>
        <v>0</v>
      </c>
      <c r="H23" s="28">
        <f t="shared" si="8"/>
        <v>0</v>
      </c>
      <c r="I23" s="31">
        <f t="shared" si="9"/>
        <v>0</v>
      </c>
    </row>
    <row r="24" spans="1:14" x14ac:dyDescent="0.25">
      <c r="A24" s="30" t="s">
        <v>50</v>
      </c>
      <c r="B24" s="28">
        <v>20</v>
      </c>
      <c r="C24" s="28">
        <v>1</v>
      </c>
      <c r="D24" s="28">
        <f t="shared" si="5"/>
        <v>20</v>
      </c>
      <c r="E24" s="28">
        <v>0</v>
      </c>
      <c r="F24" s="28">
        <f t="shared" si="6"/>
        <v>0</v>
      </c>
      <c r="G24" s="28">
        <f t="shared" si="7"/>
        <v>0</v>
      </c>
      <c r="H24" s="28">
        <f t="shared" si="8"/>
        <v>0</v>
      </c>
      <c r="I24" s="31">
        <f t="shared" si="9"/>
        <v>0</v>
      </c>
    </row>
    <row r="25" spans="1:14" ht="15.75" x14ac:dyDescent="0.25">
      <c r="A25" s="30" t="s">
        <v>59</v>
      </c>
      <c r="B25" s="28">
        <v>8</v>
      </c>
      <c r="C25" s="28">
        <v>1</v>
      </c>
      <c r="D25" s="28">
        <f t="shared" si="5"/>
        <v>8</v>
      </c>
      <c r="E25" s="28">
        <v>0</v>
      </c>
      <c r="F25" s="28">
        <f t="shared" si="6"/>
        <v>0</v>
      </c>
      <c r="G25" s="28">
        <f t="shared" si="7"/>
        <v>0</v>
      </c>
      <c r="H25" s="28">
        <f t="shared" si="8"/>
        <v>0</v>
      </c>
      <c r="I25" s="31">
        <f t="shared" si="9"/>
        <v>0</v>
      </c>
    </row>
    <row r="26" spans="1:14" x14ac:dyDescent="0.25">
      <c r="A26" s="30" t="s">
        <v>60</v>
      </c>
      <c r="B26" s="28"/>
      <c r="C26" s="28"/>
      <c r="D26" s="28"/>
      <c r="E26" s="28"/>
      <c r="F26" s="28"/>
      <c r="G26" s="28"/>
      <c r="H26" s="28"/>
      <c r="I26" s="31"/>
    </row>
    <row r="27" spans="1:14" x14ac:dyDescent="0.25">
      <c r="A27" s="34" t="s">
        <v>47</v>
      </c>
      <c r="B27" s="28">
        <v>0.5</v>
      </c>
      <c r="C27" s="28">
        <v>365</v>
      </c>
      <c r="D27" s="28">
        <f t="shared" si="5"/>
        <v>182.5</v>
      </c>
      <c r="E27" s="28">
        <v>0</v>
      </c>
      <c r="F27" s="28">
        <f t="shared" si="6"/>
        <v>0</v>
      </c>
      <c r="G27" s="28">
        <f t="shared" si="7"/>
        <v>0</v>
      </c>
      <c r="H27" s="28">
        <f t="shared" si="8"/>
        <v>0</v>
      </c>
      <c r="I27" s="31">
        <f t="shared" si="9"/>
        <v>0</v>
      </c>
    </row>
    <row r="28" spans="1:14" x14ac:dyDescent="0.25">
      <c r="A28" s="34" t="s">
        <v>48</v>
      </c>
      <c r="B28" s="28">
        <v>2</v>
      </c>
      <c r="C28" s="28">
        <v>12</v>
      </c>
      <c r="D28" s="28">
        <f t="shared" si="5"/>
        <v>24</v>
      </c>
      <c r="E28" s="28">
        <v>0</v>
      </c>
      <c r="F28" s="28">
        <f t="shared" si="6"/>
        <v>0</v>
      </c>
      <c r="G28" s="28">
        <f t="shared" si="7"/>
        <v>0</v>
      </c>
      <c r="H28" s="28">
        <f t="shared" si="8"/>
        <v>0</v>
      </c>
      <c r="I28" s="31">
        <f t="shared" si="9"/>
        <v>0</v>
      </c>
    </row>
    <row r="29" spans="1:14" x14ac:dyDescent="0.25">
      <c r="A29" s="30" t="s">
        <v>61</v>
      </c>
      <c r="B29" s="28">
        <v>10</v>
      </c>
      <c r="C29" s="28">
        <v>1</v>
      </c>
      <c r="D29" s="28">
        <f t="shared" si="5"/>
        <v>10</v>
      </c>
      <c r="E29" s="28">
        <v>0</v>
      </c>
      <c r="F29" s="28">
        <f t="shared" si="6"/>
        <v>0</v>
      </c>
      <c r="G29" s="28">
        <f t="shared" si="7"/>
        <v>0</v>
      </c>
      <c r="H29" s="28">
        <f t="shared" si="8"/>
        <v>0</v>
      </c>
      <c r="I29" s="31">
        <f t="shared" si="9"/>
        <v>0</v>
      </c>
    </row>
    <row r="30" spans="1:14" x14ac:dyDescent="0.25">
      <c r="A30" s="30" t="s">
        <v>62</v>
      </c>
      <c r="B30" s="28">
        <v>2</v>
      </c>
      <c r="C30" s="28">
        <v>12</v>
      </c>
      <c r="D30" s="28">
        <f t="shared" si="5"/>
        <v>24</v>
      </c>
      <c r="E30" s="28">
        <v>0</v>
      </c>
      <c r="F30" s="28">
        <f t="shared" si="6"/>
        <v>0</v>
      </c>
      <c r="G30" s="28">
        <f t="shared" si="7"/>
        <v>0</v>
      </c>
      <c r="H30" s="28">
        <f t="shared" si="8"/>
        <v>0</v>
      </c>
      <c r="I30" s="31">
        <f t="shared" si="9"/>
        <v>0</v>
      </c>
    </row>
    <row r="31" spans="1:14" x14ac:dyDescent="0.25">
      <c r="A31" s="30" t="s">
        <v>63</v>
      </c>
      <c r="B31" s="28">
        <v>1</v>
      </c>
      <c r="C31" s="28">
        <v>12</v>
      </c>
      <c r="D31" s="28">
        <f t="shared" si="5"/>
        <v>12</v>
      </c>
      <c r="E31" s="28">
        <v>0</v>
      </c>
      <c r="F31" s="28">
        <f t="shared" si="6"/>
        <v>0</v>
      </c>
      <c r="G31" s="28">
        <f t="shared" si="7"/>
        <v>0</v>
      </c>
      <c r="H31" s="28">
        <f t="shared" si="8"/>
        <v>0</v>
      </c>
      <c r="I31" s="31">
        <f>G31*K$7+F31*K$8+H31*K$9</f>
        <v>0</v>
      </c>
    </row>
    <row r="32" spans="1:14" x14ac:dyDescent="0.25">
      <c r="A32" s="38" t="s">
        <v>12</v>
      </c>
      <c r="B32" s="33"/>
      <c r="C32" s="33"/>
      <c r="D32" s="33"/>
      <c r="E32" s="33"/>
      <c r="F32" s="118">
        <f>SUM(F21:H31)</f>
        <v>0</v>
      </c>
      <c r="G32" s="119"/>
      <c r="H32" s="120"/>
      <c r="I32" s="99">
        <f>SUM(I20:I31)</f>
        <v>0</v>
      </c>
    </row>
    <row r="33" spans="1:12" ht="15.75" x14ac:dyDescent="0.25">
      <c r="A33" s="20" t="s">
        <v>53</v>
      </c>
      <c r="B33" s="21"/>
      <c r="C33" s="21"/>
      <c r="D33" s="21"/>
      <c r="E33" s="21"/>
      <c r="F33" s="121">
        <f>ROUND(SUM(F32,F19), -2)</f>
        <v>0</v>
      </c>
      <c r="G33" s="121"/>
      <c r="H33" s="121"/>
      <c r="I33" s="100">
        <f>ROUND(SUM(I32,I19), -3)</f>
        <v>0</v>
      </c>
    </row>
    <row r="34" spans="1:12" ht="15.75" x14ac:dyDescent="0.25">
      <c r="A34" s="10" t="s">
        <v>54</v>
      </c>
      <c r="B34" s="21"/>
      <c r="C34" s="21"/>
      <c r="D34" s="21"/>
      <c r="E34" s="21"/>
      <c r="F34" s="107"/>
      <c r="G34" s="108"/>
      <c r="H34" s="109"/>
      <c r="I34" s="100">
        <f>'TBL4-SUMMARY'!H4</f>
        <v>0</v>
      </c>
      <c r="K34" s="11"/>
      <c r="L34" s="11"/>
    </row>
    <row r="35" spans="1:12" ht="15.75" x14ac:dyDescent="0.25">
      <c r="A35" s="10" t="s">
        <v>55</v>
      </c>
      <c r="B35" s="21"/>
      <c r="C35" s="21"/>
      <c r="D35" s="21"/>
      <c r="E35" s="21"/>
      <c r="F35" s="107">
        <f>F33</f>
        <v>0</v>
      </c>
      <c r="G35" s="108"/>
      <c r="H35" s="109"/>
      <c r="I35" s="100">
        <f>ROUND(SUM(I33:I34),-3)</f>
        <v>0</v>
      </c>
      <c r="K35" s="11"/>
      <c r="L35" s="12"/>
    </row>
    <row r="37" spans="1:12" x14ac:dyDescent="0.25">
      <c r="A37" s="2" t="s">
        <v>18</v>
      </c>
    </row>
    <row r="38" spans="1:12" ht="20.25" customHeight="1" x14ac:dyDescent="0.25">
      <c r="A38" s="110" t="s">
        <v>98</v>
      </c>
      <c r="B38" s="110"/>
      <c r="C38" s="110"/>
      <c r="D38" s="110"/>
      <c r="E38" s="110"/>
      <c r="F38" s="110"/>
      <c r="G38" s="110"/>
      <c r="H38" s="110"/>
      <c r="I38" s="110"/>
    </row>
    <row r="39" spans="1:12" ht="42.75" customHeight="1" x14ac:dyDescent="0.25">
      <c r="A39" s="110" t="s">
        <v>99</v>
      </c>
      <c r="B39" s="110"/>
      <c r="C39" s="110"/>
      <c r="D39" s="110"/>
      <c r="E39" s="110"/>
      <c r="F39" s="110"/>
      <c r="G39" s="110"/>
      <c r="H39" s="110"/>
      <c r="I39" s="110"/>
      <c r="J39" s="18"/>
    </row>
    <row r="40" spans="1:12" x14ac:dyDescent="0.25">
      <c r="A40" s="110" t="s">
        <v>132</v>
      </c>
      <c r="B40" s="110"/>
      <c r="C40" s="110"/>
      <c r="D40" s="110"/>
      <c r="E40" s="110"/>
      <c r="F40" s="110"/>
      <c r="G40" s="110"/>
      <c r="H40" s="110"/>
      <c r="I40" s="110"/>
      <c r="J40" s="18"/>
    </row>
    <row r="41" spans="1:12" x14ac:dyDescent="0.25">
      <c r="A41" s="110" t="s">
        <v>133</v>
      </c>
      <c r="B41" s="110"/>
      <c r="C41" s="110"/>
      <c r="D41" s="110"/>
      <c r="E41" s="110"/>
      <c r="F41" s="110"/>
      <c r="G41" s="110"/>
      <c r="H41" s="110"/>
      <c r="I41" s="110"/>
    </row>
    <row r="42" spans="1:12" x14ac:dyDescent="0.25">
      <c r="A42" s="110" t="s">
        <v>51</v>
      </c>
      <c r="B42" s="110"/>
      <c r="C42" s="110"/>
      <c r="D42" s="110"/>
      <c r="E42" s="110"/>
      <c r="F42" s="110"/>
      <c r="G42" s="110"/>
      <c r="H42" s="110"/>
      <c r="I42" s="110"/>
    </row>
    <row r="43" spans="1:12" x14ac:dyDescent="0.25">
      <c r="A43" s="110" t="s">
        <v>52</v>
      </c>
      <c r="B43" s="110"/>
      <c r="C43" s="110"/>
      <c r="D43" s="110"/>
      <c r="E43" s="110"/>
      <c r="F43" s="110"/>
      <c r="G43" s="110"/>
      <c r="H43" s="110"/>
      <c r="I43" s="110"/>
    </row>
    <row r="44" spans="1:12" ht="18.75" x14ac:dyDescent="0.25">
      <c r="A44" s="36"/>
      <c r="B44" s="36"/>
      <c r="C44" s="36"/>
      <c r="D44" s="36"/>
      <c r="E44" s="36"/>
      <c r="F44" s="36"/>
      <c r="G44" s="36"/>
      <c r="H44" s="36"/>
      <c r="I44" s="36"/>
    </row>
    <row r="45" spans="1:12" ht="18.75" x14ac:dyDescent="0.25">
      <c r="A45" s="36"/>
      <c r="B45" s="36"/>
      <c r="C45" s="36"/>
      <c r="D45" s="36"/>
      <c r="E45" s="36"/>
      <c r="F45" s="36"/>
      <c r="G45" s="36"/>
      <c r="H45" s="36"/>
      <c r="I45" s="36"/>
    </row>
    <row r="46" spans="1:12" ht="18.75" x14ac:dyDescent="0.25">
      <c r="A46" s="13"/>
      <c r="B46" s="14"/>
      <c r="C46" s="14"/>
      <c r="D46" s="14"/>
      <c r="E46" s="14"/>
      <c r="F46" s="14"/>
      <c r="G46" s="14"/>
      <c r="H46" s="14"/>
      <c r="I46" s="14"/>
    </row>
    <row r="47" spans="1:12" ht="18.75" x14ac:dyDescent="0.25">
      <c r="A47" s="13"/>
      <c r="B47" s="14"/>
      <c r="C47" s="14"/>
      <c r="D47" s="14"/>
      <c r="E47" s="14"/>
      <c r="F47" s="14"/>
      <c r="G47" s="14"/>
      <c r="H47" s="14"/>
      <c r="I47" s="14"/>
    </row>
    <row r="48" spans="1:12" ht="16.5" x14ac:dyDescent="0.25">
      <c r="A48" s="15"/>
      <c r="B48" s="14"/>
      <c r="C48" s="14"/>
      <c r="D48" s="14"/>
      <c r="E48" s="14"/>
      <c r="F48" s="14"/>
      <c r="G48" s="14"/>
      <c r="H48" s="14"/>
      <c r="I48" s="14"/>
    </row>
    <row r="49" spans="1:9" ht="16.5" x14ac:dyDescent="0.25">
      <c r="A49" s="112"/>
      <c r="B49" s="112"/>
      <c r="C49" s="112"/>
      <c r="D49" s="112"/>
      <c r="E49" s="112"/>
      <c r="F49" s="112"/>
      <c r="G49" s="112"/>
      <c r="H49" s="112"/>
      <c r="I49" s="112"/>
    </row>
    <row r="50" spans="1:9" ht="16.5" x14ac:dyDescent="0.25">
      <c r="A50" s="112"/>
      <c r="B50" s="112"/>
      <c r="C50" s="112"/>
      <c r="D50" s="112"/>
      <c r="E50" s="112"/>
      <c r="F50" s="112"/>
      <c r="G50" s="112"/>
      <c r="H50" s="112"/>
      <c r="I50" s="112"/>
    </row>
  </sheetData>
  <customSheetViews>
    <customSheetView guid="{4A89232C-598B-4F6D-9D51-603AEEEB9F35}" topLeftCell="A10">
      <selection activeCell="E33" sqref="E33"/>
      <pageMargins left="0.7" right="0.7" top="0.75" bottom="0.75" header="0.3" footer="0.3"/>
      <pageSetup orientation="portrait" horizontalDpi="4294967293" r:id="rId1"/>
    </customSheetView>
    <customSheetView guid="{E5B2A682-BFBE-4ECE-AABF-A1ABFEF3B229}" hiddenRows="1" topLeftCell="A4">
      <selection activeCell="E32" sqref="E32"/>
      <pageMargins left="0.7" right="0.7" top="0.75" bottom="0.75" header="0.3" footer="0.3"/>
      <pageSetup orientation="portrait" horizontalDpi="4294967293" r:id="rId2"/>
    </customSheetView>
    <customSheetView guid="{85DE3508-C09A-431C-9155-1511111B3680}" hiddenRows="1" topLeftCell="A29">
      <selection activeCell="A14" sqref="A14"/>
      <pageMargins left="0.7" right="0.7" top="0.75" bottom="0.75" header="0.3" footer="0.3"/>
      <pageSetup orientation="portrait" horizontalDpi="4294967293" r:id="rId3"/>
    </customSheetView>
    <customSheetView guid="{893CC2F0-C10E-42F5-AB5A-120A20437C47}" topLeftCell="A19">
      <selection activeCell="A41" sqref="A41:I41"/>
      <pageMargins left="0.7" right="0.7" top="0.75" bottom="0.75" header="0.3" footer="0.3"/>
      <pageSetup orientation="portrait" horizontalDpi="4294967293" r:id="rId4"/>
    </customSheetView>
    <customSheetView guid="{629AE3F5-5FF3-43E0-B94F-3D931ECA89B0}" topLeftCell="B4">
      <selection activeCell="M7" sqref="M7"/>
      <pageMargins left="0.7" right="0.7" top="0.75" bottom="0.75" header="0.3" footer="0.3"/>
      <pageSetup orientation="portrait" horizontalDpi="4294967293" r:id="rId5"/>
    </customSheetView>
  </customSheetViews>
  <mergeCells count="16">
    <mergeCell ref="K6:L6"/>
    <mergeCell ref="F19:H19"/>
    <mergeCell ref="F32:H32"/>
    <mergeCell ref="F33:H33"/>
    <mergeCell ref="F34:H34"/>
    <mergeCell ref="A43:I43"/>
    <mergeCell ref="A49:I49"/>
    <mergeCell ref="A50:I50"/>
    <mergeCell ref="A1:I1"/>
    <mergeCell ref="F35:H35"/>
    <mergeCell ref="A38:I38"/>
    <mergeCell ref="A39:I39"/>
    <mergeCell ref="A40:I40"/>
    <mergeCell ref="A41:I41"/>
    <mergeCell ref="A42:I42"/>
    <mergeCell ref="A4:A5"/>
  </mergeCells>
  <pageMargins left="0.7" right="0.7" top="0.75" bottom="0.75" header="0.3" footer="0.3"/>
  <pageSetup orientation="portrait" horizontalDpi="4294967293"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topLeftCell="A4" zoomScale="90" zoomScaleNormal="90" workbookViewId="0">
      <selection activeCell="C19" sqref="C19"/>
    </sheetView>
  </sheetViews>
  <sheetFormatPr defaultRowHeight="15" x14ac:dyDescent="0.25"/>
  <cols>
    <col min="1" max="1" width="45.7109375" customWidth="1"/>
    <col min="2" max="8" width="13.85546875" customWidth="1"/>
    <col min="9" max="9" width="11.5703125" customWidth="1"/>
    <col min="10" max="10" width="7.7109375" style="16" customWidth="1"/>
    <col min="11" max="11" width="14.7109375" customWidth="1"/>
    <col min="12" max="12" width="13.5703125" customWidth="1"/>
  </cols>
  <sheetData>
    <row r="1" spans="1:14" ht="15.75" x14ac:dyDescent="0.25">
      <c r="A1" s="1" t="s">
        <v>120</v>
      </c>
    </row>
    <row r="2" spans="1:14" ht="15.75" x14ac:dyDescent="0.25">
      <c r="A2" s="1" t="s">
        <v>96</v>
      </c>
    </row>
    <row r="3" spans="1:14" ht="23.25" customHeight="1" x14ac:dyDescent="0.25"/>
    <row r="4" spans="1:14" x14ac:dyDescent="0.25">
      <c r="A4" s="111" t="s">
        <v>0</v>
      </c>
      <c r="B4" s="3" t="s">
        <v>1</v>
      </c>
      <c r="C4" s="3" t="s">
        <v>3</v>
      </c>
      <c r="D4" s="3" t="s">
        <v>5</v>
      </c>
      <c r="E4" s="3" t="s">
        <v>6</v>
      </c>
      <c r="F4" s="3" t="s">
        <v>7</v>
      </c>
      <c r="G4" s="3" t="s">
        <v>8</v>
      </c>
      <c r="H4" s="3" t="s">
        <v>9</v>
      </c>
      <c r="I4" s="3" t="s">
        <v>10</v>
      </c>
    </row>
    <row r="5" spans="1:14" ht="51" x14ac:dyDescent="0.25">
      <c r="A5" s="111"/>
      <c r="B5" s="3" t="s">
        <v>2</v>
      </c>
      <c r="C5" s="3" t="s">
        <v>4</v>
      </c>
      <c r="D5" s="3" t="s">
        <v>13</v>
      </c>
      <c r="E5" s="3" t="s">
        <v>17</v>
      </c>
      <c r="F5" s="3" t="s">
        <v>14</v>
      </c>
      <c r="G5" s="3" t="s">
        <v>15</v>
      </c>
      <c r="H5" s="3" t="s">
        <v>16</v>
      </c>
      <c r="I5" s="3" t="s">
        <v>27</v>
      </c>
      <c r="J5" s="17"/>
    </row>
    <row r="6" spans="1:14" x14ac:dyDescent="0.25">
      <c r="A6" s="26" t="s">
        <v>33</v>
      </c>
      <c r="B6" s="26"/>
      <c r="C6" s="26"/>
      <c r="D6" s="26"/>
      <c r="E6" s="26"/>
      <c r="F6" s="26"/>
      <c r="G6" s="26"/>
      <c r="H6" s="26"/>
      <c r="I6" s="26"/>
      <c r="K6" s="113" t="s">
        <v>117</v>
      </c>
      <c r="L6" s="114"/>
    </row>
    <row r="7" spans="1:14" x14ac:dyDescent="0.25">
      <c r="A7" s="27" t="s">
        <v>34</v>
      </c>
      <c r="B7" s="28">
        <v>4</v>
      </c>
      <c r="C7" s="28">
        <v>1</v>
      </c>
      <c r="D7" s="28">
        <f>B7*C7</f>
        <v>4</v>
      </c>
      <c r="E7" s="28">
        <v>0</v>
      </c>
      <c r="F7" s="28">
        <f>D7*E7</f>
        <v>0</v>
      </c>
      <c r="G7" s="28">
        <f>F7*0.05</f>
        <v>0</v>
      </c>
      <c r="H7" s="28">
        <f>F7*0.1</f>
        <v>0</v>
      </c>
      <c r="I7" s="31">
        <f>G7*K$7+F7*K$8+H7*K$9</f>
        <v>0</v>
      </c>
      <c r="K7" s="39">
        <v>147.4</v>
      </c>
      <c r="L7" s="7" t="s">
        <v>29</v>
      </c>
      <c r="M7" s="90" t="s">
        <v>45</v>
      </c>
    </row>
    <row r="8" spans="1:14" x14ac:dyDescent="0.25">
      <c r="A8" s="27" t="s">
        <v>35</v>
      </c>
      <c r="B8" s="28">
        <v>4</v>
      </c>
      <c r="C8" s="28">
        <v>4</v>
      </c>
      <c r="D8" s="28">
        <f t="shared" ref="D8:D19" si="0">B8*C8</f>
        <v>16</v>
      </c>
      <c r="E8" s="28">
        <v>0</v>
      </c>
      <c r="F8" s="28">
        <f t="shared" ref="F8:F19" si="1">D8*E8</f>
        <v>0</v>
      </c>
      <c r="G8" s="28">
        <f t="shared" ref="G8:G17" si="2">F8*0.05</f>
        <v>0</v>
      </c>
      <c r="H8" s="28">
        <f t="shared" ref="H8:H19" si="3">F8*0.1</f>
        <v>0</v>
      </c>
      <c r="I8" s="31">
        <f>G8*K$7+F8*K$8+H8*K$9</f>
        <v>0</v>
      </c>
      <c r="K8" s="39">
        <v>117.92</v>
      </c>
      <c r="L8" s="7" t="s">
        <v>28</v>
      </c>
    </row>
    <row r="9" spans="1:14" x14ac:dyDescent="0.25">
      <c r="A9" s="27" t="s">
        <v>36</v>
      </c>
      <c r="B9" s="28"/>
      <c r="C9" s="28"/>
      <c r="D9" s="28"/>
      <c r="E9" s="28"/>
      <c r="F9" s="28">
        <f t="shared" si="1"/>
        <v>0</v>
      </c>
      <c r="G9" s="28">
        <f t="shared" si="2"/>
        <v>0</v>
      </c>
      <c r="H9" s="28">
        <f t="shared" si="3"/>
        <v>0</v>
      </c>
      <c r="I9" s="31">
        <f t="shared" ref="I9:I19" si="4">G9*K$7+F9*K$8+H9*K$9</f>
        <v>0</v>
      </c>
      <c r="K9" s="39">
        <v>57.02</v>
      </c>
      <c r="L9" s="7" t="s">
        <v>30</v>
      </c>
    </row>
    <row r="10" spans="1:14" x14ac:dyDescent="0.25">
      <c r="A10" s="34" t="s">
        <v>37</v>
      </c>
      <c r="B10" s="28">
        <v>2</v>
      </c>
      <c r="C10" s="28">
        <v>1</v>
      </c>
      <c r="D10" s="28">
        <f t="shared" si="0"/>
        <v>2</v>
      </c>
      <c r="E10" s="28">
        <v>0</v>
      </c>
      <c r="F10" s="28">
        <f t="shared" si="1"/>
        <v>0</v>
      </c>
      <c r="G10" s="28">
        <f t="shared" si="2"/>
        <v>0</v>
      </c>
      <c r="H10" s="28">
        <f t="shared" si="3"/>
        <v>0</v>
      </c>
      <c r="I10" s="31">
        <f t="shared" si="4"/>
        <v>0</v>
      </c>
    </row>
    <row r="11" spans="1:14" ht="24" customHeight="1" x14ac:dyDescent="0.25">
      <c r="A11" s="34" t="s">
        <v>38</v>
      </c>
      <c r="B11" s="28">
        <v>2</v>
      </c>
      <c r="C11" s="28">
        <v>1</v>
      </c>
      <c r="D11" s="28">
        <f t="shared" si="0"/>
        <v>2</v>
      </c>
      <c r="E11" s="28">
        <v>0</v>
      </c>
      <c r="F11" s="28">
        <f t="shared" si="1"/>
        <v>0</v>
      </c>
      <c r="G11" s="28">
        <f t="shared" si="2"/>
        <v>0</v>
      </c>
      <c r="H11" s="28">
        <f t="shared" si="3"/>
        <v>0</v>
      </c>
      <c r="I11" s="31">
        <f t="shared" si="4"/>
        <v>0</v>
      </c>
      <c r="J11" s="25" t="s">
        <v>32</v>
      </c>
      <c r="K11" s="9"/>
      <c r="L11" s="9"/>
      <c r="M11" s="9"/>
      <c r="N11" s="8"/>
    </row>
    <row r="12" spans="1:14" x14ac:dyDescent="0.25">
      <c r="A12" s="34" t="s">
        <v>39</v>
      </c>
      <c r="B12" s="28">
        <v>2</v>
      </c>
      <c r="C12" s="28">
        <v>1</v>
      </c>
      <c r="D12" s="28">
        <f t="shared" si="0"/>
        <v>2</v>
      </c>
      <c r="E12" s="28">
        <v>0</v>
      </c>
      <c r="F12" s="28">
        <f t="shared" si="1"/>
        <v>0</v>
      </c>
      <c r="G12" s="28">
        <f t="shared" si="2"/>
        <v>0</v>
      </c>
      <c r="H12" s="28">
        <f t="shared" si="3"/>
        <v>0</v>
      </c>
      <c r="I12" s="31">
        <f t="shared" si="4"/>
        <v>0</v>
      </c>
      <c r="J12" s="25"/>
      <c r="K12" s="9"/>
      <c r="L12" s="9"/>
      <c r="M12" s="9"/>
      <c r="N12" s="8"/>
    </row>
    <row r="13" spans="1:14" x14ac:dyDescent="0.25">
      <c r="A13" s="34" t="s">
        <v>40</v>
      </c>
      <c r="B13" s="28">
        <v>2</v>
      </c>
      <c r="C13" s="28">
        <v>1</v>
      </c>
      <c r="D13" s="28">
        <f t="shared" si="0"/>
        <v>2</v>
      </c>
      <c r="E13" s="28">
        <v>0</v>
      </c>
      <c r="F13" s="28">
        <f t="shared" si="1"/>
        <v>0</v>
      </c>
      <c r="G13" s="28">
        <f t="shared" si="2"/>
        <v>0</v>
      </c>
      <c r="H13" s="28">
        <f t="shared" si="3"/>
        <v>0</v>
      </c>
      <c r="I13" s="31">
        <f t="shared" si="4"/>
        <v>0</v>
      </c>
      <c r="J13" s="25"/>
      <c r="K13" s="9"/>
      <c r="L13" s="9"/>
      <c r="M13" s="9"/>
      <c r="N13" s="8"/>
    </row>
    <row r="14" spans="1:14" ht="15.75" x14ac:dyDescent="0.25">
      <c r="A14" s="34" t="s">
        <v>130</v>
      </c>
      <c r="B14" s="28">
        <v>2</v>
      </c>
      <c r="C14" s="32">
        <v>1</v>
      </c>
      <c r="D14" s="28">
        <f>B14*C14</f>
        <v>2</v>
      </c>
      <c r="E14" s="28">
        <v>1</v>
      </c>
      <c r="F14" s="28">
        <f t="shared" si="1"/>
        <v>2</v>
      </c>
      <c r="G14" s="28">
        <f t="shared" si="2"/>
        <v>0.1</v>
      </c>
      <c r="H14" s="28">
        <f t="shared" si="3"/>
        <v>0.2</v>
      </c>
      <c r="I14" s="31">
        <f t="shared" si="4"/>
        <v>261.98400000000004</v>
      </c>
      <c r="J14" s="25"/>
      <c r="K14" s="9"/>
      <c r="L14" s="9"/>
      <c r="M14" s="9"/>
      <c r="N14" s="8"/>
    </row>
    <row r="15" spans="1:14" ht="15.75" x14ac:dyDescent="0.25">
      <c r="A15" s="34" t="s">
        <v>41</v>
      </c>
      <c r="B15" s="28">
        <v>10</v>
      </c>
      <c r="C15" s="28">
        <v>1</v>
      </c>
      <c r="D15" s="28">
        <f t="shared" si="0"/>
        <v>10</v>
      </c>
      <c r="E15" s="28">
        <v>1</v>
      </c>
      <c r="F15" s="28">
        <f t="shared" si="1"/>
        <v>10</v>
      </c>
      <c r="G15" s="28">
        <f t="shared" si="2"/>
        <v>0.5</v>
      </c>
      <c r="H15" s="28">
        <f t="shared" si="3"/>
        <v>1</v>
      </c>
      <c r="I15" s="31">
        <f t="shared" si="4"/>
        <v>1309.92</v>
      </c>
      <c r="J15" s="25"/>
      <c r="K15" s="9"/>
      <c r="L15" s="9"/>
      <c r="M15" s="9"/>
      <c r="N15" s="8"/>
    </row>
    <row r="16" spans="1:14" x14ac:dyDescent="0.25">
      <c r="A16" s="34" t="s">
        <v>42</v>
      </c>
      <c r="B16" s="28">
        <v>6</v>
      </c>
      <c r="C16" s="28">
        <v>2</v>
      </c>
      <c r="D16" s="28">
        <f t="shared" si="0"/>
        <v>12</v>
      </c>
      <c r="E16" s="28">
        <v>0</v>
      </c>
      <c r="F16" s="28">
        <f t="shared" si="1"/>
        <v>0</v>
      </c>
      <c r="G16" s="28">
        <f t="shared" si="2"/>
        <v>0</v>
      </c>
      <c r="H16" s="28">
        <f t="shared" si="3"/>
        <v>0</v>
      </c>
      <c r="I16" s="31">
        <f t="shared" si="4"/>
        <v>0</v>
      </c>
      <c r="J16" s="25"/>
      <c r="K16" s="9"/>
      <c r="L16" s="9"/>
      <c r="M16" s="9"/>
      <c r="N16" s="8"/>
    </row>
    <row r="17" spans="1:14" x14ac:dyDescent="0.25">
      <c r="A17" s="34" t="s">
        <v>43</v>
      </c>
      <c r="B17" s="28">
        <v>2</v>
      </c>
      <c r="C17" s="28">
        <v>2</v>
      </c>
      <c r="D17" s="28">
        <f t="shared" si="0"/>
        <v>4</v>
      </c>
      <c r="E17" s="28">
        <v>0</v>
      </c>
      <c r="F17" s="28">
        <f t="shared" si="1"/>
        <v>0</v>
      </c>
      <c r="G17" s="28">
        <f t="shared" si="2"/>
        <v>0</v>
      </c>
      <c r="H17" s="28">
        <f t="shared" si="3"/>
        <v>0</v>
      </c>
      <c r="I17" s="31">
        <f t="shared" si="4"/>
        <v>0</v>
      </c>
      <c r="K17" s="8"/>
      <c r="L17" s="8"/>
      <c r="M17" s="8"/>
      <c r="N17" s="8"/>
    </row>
    <row r="18" spans="1:14" ht="15.75" x14ac:dyDescent="0.25">
      <c r="A18" s="34" t="s">
        <v>44</v>
      </c>
      <c r="B18" s="28">
        <v>2</v>
      </c>
      <c r="C18" s="32">
        <v>1</v>
      </c>
      <c r="D18" s="28">
        <f t="shared" si="0"/>
        <v>2</v>
      </c>
      <c r="E18" s="28">
        <v>0</v>
      </c>
      <c r="F18" s="28">
        <f t="shared" si="1"/>
        <v>0</v>
      </c>
      <c r="G18" s="28">
        <f>F18*0.05</f>
        <v>0</v>
      </c>
      <c r="H18" s="28">
        <f t="shared" si="3"/>
        <v>0</v>
      </c>
      <c r="I18" s="31">
        <f t="shared" si="4"/>
        <v>0</v>
      </c>
      <c r="K18" s="8"/>
      <c r="L18" s="8"/>
      <c r="M18" s="8"/>
      <c r="N18" s="8"/>
    </row>
    <row r="19" spans="1:14" ht="15.75" x14ac:dyDescent="0.25">
      <c r="A19" s="34" t="s">
        <v>109</v>
      </c>
      <c r="B19" s="28">
        <v>30</v>
      </c>
      <c r="C19" s="32">
        <v>1</v>
      </c>
      <c r="D19" s="28">
        <f t="shared" si="0"/>
        <v>30</v>
      </c>
      <c r="E19" s="28">
        <v>1</v>
      </c>
      <c r="F19" s="28">
        <f t="shared" si="1"/>
        <v>30</v>
      </c>
      <c r="G19" s="28">
        <f>F19*0.05</f>
        <v>1.5</v>
      </c>
      <c r="H19" s="28">
        <f t="shared" si="3"/>
        <v>3</v>
      </c>
      <c r="I19" s="29">
        <f t="shared" si="4"/>
        <v>3929.7599999999998</v>
      </c>
      <c r="K19" s="8"/>
      <c r="L19" s="8"/>
      <c r="M19" s="8"/>
      <c r="N19" s="8"/>
    </row>
    <row r="20" spans="1:14" x14ac:dyDescent="0.25">
      <c r="A20" s="37" t="s">
        <v>11</v>
      </c>
      <c r="B20" s="5"/>
      <c r="C20" s="5"/>
      <c r="D20" s="5"/>
      <c r="E20" s="5"/>
      <c r="F20" s="115">
        <f>SUM(F6:H19)</f>
        <v>48.3</v>
      </c>
      <c r="G20" s="116"/>
      <c r="H20" s="117"/>
      <c r="I20" s="98">
        <f>SUM(I7:I19)</f>
        <v>5501.6639999999998</v>
      </c>
    </row>
    <row r="21" spans="1:14" x14ac:dyDescent="0.25">
      <c r="A21" s="35" t="s">
        <v>49</v>
      </c>
      <c r="B21" s="5"/>
      <c r="C21" s="5"/>
      <c r="D21" s="5"/>
      <c r="E21" s="5"/>
      <c r="F21" s="5"/>
      <c r="G21" s="5"/>
      <c r="H21" s="5"/>
      <c r="I21" s="19"/>
    </row>
    <row r="22" spans="1:14" x14ac:dyDescent="0.25">
      <c r="A22" s="30" t="s">
        <v>56</v>
      </c>
      <c r="B22" s="28">
        <v>4</v>
      </c>
      <c r="C22" s="28">
        <v>1</v>
      </c>
      <c r="D22" s="28">
        <f>B22*C22</f>
        <v>4</v>
      </c>
      <c r="E22" s="28">
        <v>0</v>
      </c>
      <c r="F22" s="28">
        <f>D22*E22</f>
        <v>0</v>
      </c>
      <c r="G22" s="28">
        <f>F22*0.05</f>
        <v>0</v>
      </c>
      <c r="H22" s="28">
        <f>F22*0.1</f>
        <v>0</v>
      </c>
      <c r="I22" s="31">
        <f>G22*K$7+F22*K$8+H22*K$9</f>
        <v>0</v>
      </c>
    </row>
    <row r="23" spans="1:14" x14ac:dyDescent="0.25">
      <c r="A23" s="30" t="s">
        <v>57</v>
      </c>
      <c r="B23" s="28">
        <v>12</v>
      </c>
      <c r="C23" s="28">
        <v>1</v>
      </c>
      <c r="D23" s="28">
        <f t="shared" ref="D23:D32" si="5">B23*C23</f>
        <v>12</v>
      </c>
      <c r="E23" s="28">
        <v>0</v>
      </c>
      <c r="F23" s="28">
        <f t="shared" ref="F23:F32" si="6">D23*E23</f>
        <v>0</v>
      </c>
      <c r="G23" s="28">
        <f t="shared" ref="G23:G32" si="7">F23*0.05</f>
        <v>0</v>
      </c>
      <c r="H23" s="28">
        <f t="shared" ref="H23:H32" si="8">F23*0.1</f>
        <v>0</v>
      </c>
      <c r="I23" s="31">
        <f t="shared" ref="I23:I31" si="9">G23*K$7+F23*K$8+H23*K$9</f>
        <v>0</v>
      </c>
    </row>
    <row r="24" spans="1:14" x14ac:dyDescent="0.25">
      <c r="A24" s="30" t="s">
        <v>58</v>
      </c>
      <c r="B24" s="28">
        <v>12</v>
      </c>
      <c r="C24" s="28">
        <v>1</v>
      </c>
      <c r="D24" s="28">
        <f t="shared" si="5"/>
        <v>12</v>
      </c>
      <c r="E24" s="28">
        <v>0</v>
      </c>
      <c r="F24" s="28">
        <f t="shared" si="6"/>
        <v>0</v>
      </c>
      <c r="G24" s="28">
        <f t="shared" si="7"/>
        <v>0</v>
      </c>
      <c r="H24" s="28">
        <f t="shared" si="8"/>
        <v>0</v>
      </c>
      <c r="I24" s="31">
        <f t="shared" si="9"/>
        <v>0</v>
      </c>
    </row>
    <row r="25" spans="1:14" x14ac:dyDescent="0.25">
      <c r="A25" s="30" t="s">
        <v>50</v>
      </c>
      <c r="B25" s="28">
        <v>20</v>
      </c>
      <c r="C25" s="28">
        <v>1</v>
      </c>
      <c r="D25" s="28">
        <f t="shared" si="5"/>
        <v>20</v>
      </c>
      <c r="E25" s="28">
        <v>0</v>
      </c>
      <c r="F25" s="28">
        <f t="shared" si="6"/>
        <v>0</v>
      </c>
      <c r="G25" s="28">
        <f t="shared" si="7"/>
        <v>0</v>
      </c>
      <c r="H25" s="28">
        <f t="shared" si="8"/>
        <v>0</v>
      </c>
      <c r="I25" s="31">
        <f t="shared" si="9"/>
        <v>0</v>
      </c>
    </row>
    <row r="26" spans="1:14" ht="15.75" x14ac:dyDescent="0.25">
      <c r="A26" s="30" t="s">
        <v>111</v>
      </c>
      <c r="B26" s="28">
        <v>8</v>
      </c>
      <c r="C26" s="28">
        <v>1</v>
      </c>
      <c r="D26" s="28">
        <f t="shared" si="5"/>
        <v>8</v>
      </c>
      <c r="E26" s="28">
        <v>0</v>
      </c>
      <c r="F26" s="28">
        <f t="shared" si="6"/>
        <v>0</v>
      </c>
      <c r="G26" s="28">
        <f t="shared" si="7"/>
        <v>0</v>
      </c>
      <c r="H26" s="28">
        <f t="shared" si="8"/>
        <v>0</v>
      </c>
      <c r="I26" s="31">
        <f t="shared" si="9"/>
        <v>0</v>
      </c>
    </row>
    <row r="27" spans="1:14" x14ac:dyDescent="0.25">
      <c r="A27" s="30" t="s">
        <v>60</v>
      </c>
      <c r="B27" s="28"/>
      <c r="C27" s="28"/>
      <c r="D27" s="28"/>
      <c r="E27" s="28"/>
      <c r="F27" s="28"/>
      <c r="G27" s="28"/>
      <c r="H27" s="28"/>
      <c r="I27" s="31"/>
    </row>
    <row r="28" spans="1:14" x14ac:dyDescent="0.25">
      <c r="A28" s="34" t="s">
        <v>47</v>
      </c>
      <c r="B28" s="28">
        <v>0.5</v>
      </c>
      <c r="C28" s="28">
        <v>365</v>
      </c>
      <c r="D28" s="28">
        <f t="shared" si="5"/>
        <v>182.5</v>
      </c>
      <c r="E28" s="28">
        <v>0</v>
      </c>
      <c r="F28" s="28">
        <f t="shared" si="6"/>
        <v>0</v>
      </c>
      <c r="G28" s="28">
        <f t="shared" si="7"/>
        <v>0</v>
      </c>
      <c r="H28" s="28">
        <f t="shared" si="8"/>
        <v>0</v>
      </c>
      <c r="I28" s="31">
        <f t="shared" si="9"/>
        <v>0</v>
      </c>
    </row>
    <row r="29" spans="1:14" x14ac:dyDescent="0.25">
      <c r="A29" s="34" t="s">
        <v>48</v>
      </c>
      <c r="B29" s="28">
        <v>2</v>
      </c>
      <c r="C29" s="28">
        <v>12</v>
      </c>
      <c r="D29" s="28">
        <f t="shared" si="5"/>
        <v>24</v>
      </c>
      <c r="E29" s="28">
        <v>0</v>
      </c>
      <c r="F29" s="28">
        <f t="shared" si="6"/>
        <v>0</v>
      </c>
      <c r="G29" s="28">
        <f t="shared" si="7"/>
        <v>0</v>
      </c>
      <c r="H29" s="28">
        <f t="shared" si="8"/>
        <v>0</v>
      </c>
      <c r="I29" s="31">
        <f t="shared" si="9"/>
        <v>0</v>
      </c>
    </row>
    <row r="30" spans="1:14" x14ac:dyDescent="0.25">
      <c r="A30" s="30" t="s">
        <v>61</v>
      </c>
      <c r="B30" s="28">
        <v>10</v>
      </c>
      <c r="C30" s="28">
        <v>1</v>
      </c>
      <c r="D30" s="28">
        <f t="shared" si="5"/>
        <v>10</v>
      </c>
      <c r="E30" s="28">
        <v>0</v>
      </c>
      <c r="F30" s="28">
        <f t="shared" si="6"/>
        <v>0</v>
      </c>
      <c r="G30" s="28">
        <f t="shared" si="7"/>
        <v>0</v>
      </c>
      <c r="H30" s="28">
        <f t="shared" si="8"/>
        <v>0</v>
      </c>
      <c r="I30" s="31">
        <f t="shared" si="9"/>
        <v>0</v>
      </c>
    </row>
    <row r="31" spans="1:14" x14ac:dyDescent="0.25">
      <c r="A31" s="30" t="s">
        <v>62</v>
      </c>
      <c r="B31" s="28">
        <v>2</v>
      </c>
      <c r="C31" s="28">
        <v>12</v>
      </c>
      <c r="D31" s="28">
        <f t="shared" si="5"/>
        <v>24</v>
      </c>
      <c r="E31" s="28">
        <v>0</v>
      </c>
      <c r="F31" s="28">
        <f t="shared" si="6"/>
        <v>0</v>
      </c>
      <c r="G31" s="28">
        <f t="shared" si="7"/>
        <v>0</v>
      </c>
      <c r="H31" s="28">
        <f t="shared" si="8"/>
        <v>0</v>
      </c>
      <c r="I31" s="31">
        <f t="shared" si="9"/>
        <v>0</v>
      </c>
    </row>
    <row r="32" spans="1:14" x14ac:dyDescent="0.25">
      <c r="A32" s="30" t="s">
        <v>63</v>
      </c>
      <c r="B32" s="28">
        <v>1</v>
      </c>
      <c r="C32" s="28">
        <v>12</v>
      </c>
      <c r="D32" s="28">
        <f t="shared" si="5"/>
        <v>12</v>
      </c>
      <c r="E32" s="28">
        <v>0</v>
      </c>
      <c r="F32" s="28">
        <f t="shared" si="6"/>
        <v>0</v>
      </c>
      <c r="G32" s="28">
        <f t="shared" si="7"/>
        <v>0</v>
      </c>
      <c r="H32" s="28">
        <f t="shared" si="8"/>
        <v>0</v>
      </c>
      <c r="I32" s="31">
        <f>G32*K$7+F32*K$8+H32*K$9</f>
        <v>0</v>
      </c>
    </row>
    <row r="33" spans="1:12" x14ac:dyDescent="0.25">
      <c r="A33" s="38" t="s">
        <v>12</v>
      </c>
      <c r="B33" s="33"/>
      <c r="C33" s="33"/>
      <c r="D33" s="33"/>
      <c r="E33" s="33"/>
      <c r="F33" s="118">
        <f>SUM(F22:H32)</f>
        <v>0</v>
      </c>
      <c r="G33" s="119"/>
      <c r="H33" s="120"/>
      <c r="I33" s="99">
        <f>SUM(I21:I32)</f>
        <v>0</v>
      </c>
    </row>
    <row r="34" spans="1:12" ht="15.75" x14ac:dyDescent="0.25">
      <c r="A34" s="20" t="s">
        <v>112</v>
      </c>
      <c r="B34" s="21"/>
      <c r="C34" s="21"/>
      <c r="D34" s="21"/>
      <c r="E34" s="21"/>
      <c r="F34" s="121">
        <f>ROUND(SUM(F33,F20), 0)</f>
        <v>48</v>
      </c>
      <c r="G34" s="121"/>
      <c r="H34" s="121"/>
      <c r="I34" s="100">
        <f>ROUND(SUM(I33,I20), -2)</f>
        <v>5500</v>
      </c>
    </row>
    <row r="35" spans="1:12" ht="15.75" x14ac:dyDescent="0.25">
      <c r="A35" s="10" t="s">
        <v>113</v>
      </c>
      <c r="B35" s="21"/>
      <c r="C35" s="21"/>
      <c r="D35" s="21"/>
      <c r="E35" s="21"/>
      <c r="F35" s="107"/>
      <c r="G35" s="108"/>
      <c r="H35" s="109"/>
      <c r="I35" s="100">
        <f>'TBL4-SUMMARY'!H5</f>
        <v>46900</v>
      </c>
      <c r="K35" s="11"/>
      <c r="L35" s="11"/>
    </row>
    <row r="36" spans="1:12" ht="15.75" x14ac:dyDescent="0.25">
      <c r="A36" s="10" t="s">
        <v>114</v>
      </c>
      <c r="B36" s="21"/>
      <c r="C36" s="21"/>
      <c r="D36" s="21"/>
      <c r="E36" s="21"/>
      <c r="F36" s="107">
        <f>F34</f>
        <v>48</v>
      </c>
      <c r="G36" s="108"/>
      <c r="H36" s="109"/>
      <c r="I36" s="100">
        <f>ROUND(SUM(I34:I35),-2)</f>
        <v>52400</v>
      </c>
      <c r="K36" s="11"/>
      <c r="L36" s="12"/>
    </row>
    <row r="38" spans="1:12" x14ac:dyDescent="0.25">
      <c r="A38" s="2" t="s">
        <v>18</v>
      </c>
    </row>
    <row r="39" spans="1:12" ht="17.25" customHeight="1" x14ac:dyDescent="0.25">
      <c r="A39" s="110" t="s">
        <v>98</v>
      </c>
      <c r="B39" s="110"/>
      <c r="C39" s="110"/>
      <c r="D39" s="110"/>
      <c r="E39" s="110"/>
      <c r="F39" s="110"/>
      <c r="G39" s="110"/>
      <c r="H39" s="110"/>
      <c r="I39" s="110"/>
    </row>
    <row r="40" spans="1:12" ht="41.25" customHeight="1" x14ac:dyDescent="0.25">
      <c r="A40" s="110" t="s">
        <v>99</v>
      </c>
      <c r="B40" s="110"/>
      <c r="C40" s="110"/>
      <c r="D40" s="110"/>
      <c r="E40" s="110"/>
      <c r="F40" s="110"/>
      <c r="G40" s="110"/>
      <c r="H40" s="110"/>
      <c r="I40" s="110"/>
      <c r="J40" s="18"/>
    </row>
    <row r="41" spans="1:12" x14ac:dyDescent="0.25">
      <c r="A41" s="110" t="s">
        <v>132</v>
      </c>
      <c r="B41" s="110"/>
      <c r="C41" s="110"/>
      <c r="D41" s="110"/>
      <c r="E41" s="110"/>
      <c r="F41" s="110"/>
      <c r="G41" s="110"/>
      <c r="H41" s="110"/>
      <c r="I41" s="110"/>
      <c r="J41" s="18"/>
    </row>
    <row r="42" spans="1:12" ht="27" customHeight="1" x14ac:dyDescent="0.25">
      <c r="A42" s="110" t="s">
        <v>133</v>
      </c>
      <c r="B42" s="110"/>
      <c r="C42" s="110"/>
      <c r="D42" s="110"/>
      <c r="E42" s="110"/>
      <c r="F42" s="110"/>
      <c r="G42" s="110"/>
      <c r="H42" s="110"/>
      <c r="I42" s="110"/>
    </row>
    <row r="43" spans="1:12" ht="42.75" customHeight="1" x14ac:dyDescent="0.25">
      <c r="A43" s="110" t="s">
        <v>131</v>
      </c>
      <c r="B43" s="110"/>
      <c r="C43" s="110"/>
      <c r="D43" s="110"/>
      <c r="E43" s="110"/>
      <c r="F43" s="110"/>
      <c r="G43" s="110"/>
      <c r="H43" s="110"/>
      <c r="I43" s="110"/>
    </row>
    <row r="44" spans="1:12" ht="39" customHeight="1" x14ac:dyDescent="0.25">
      <c r="A44" s="110" t="s">
        <v>110</v>
      </c>
      <c r="B44" s="110"/>
      <c r="C44" s="110"/>
      <c r="D44" s="110"/>
      <c r="E44" s="110"/>
      <c r="F44" s="110"/>
      <c r="G44" s="110"/>
      <c r="H44" s="110"/>
      <c r="I44" s="110"/>
    </row>
    <row r="45" spans="1:12" x14ac:dyDescent="0.25">
      <c r="A45" s="110" t="s">
        <v>105</v>
      </c>
      <c r="B45" s="110"/>
      <c r="C45" s="110"/>
      <c r="D45" s="110"/>
      <c r="E45" s="110"/>
      <c r="F45" s="110"/>
      <c r="G45" s="110"/>
      <c r="H45" s="110"/>
      <c r="I45" s="110"/>
    </row>
    <row r="46" spans="1:12" ht="18.75" x14ac:dyDescent="0.25">
      <c r="A46" s="36"/>
      <c r="B46" s="36"/>
      <c r="C46" s="36"/>
      <c r="D46" s="36"/>
      <c r="E46" s="36"/>
      <c r="F46" s="36"/>
      <c r="G46" s="36"/>
      <c r="H46" s="36"/>
      <c r="I46" s="36"/>
    </row>
    <row r="47" spans="1:12" ht="18.75" x14ac:dyDescent="0.25">
      <c r="A47" s="36"/>
      <c r="B47" s="36"/>
      <c r="C47" s="36"/>
      <c r="D47" s="36"/>
      <c r="E47" s="36"/>
      <c r="F47" s="36"/>
      <c r="G47" s="36"/>
      <c r="H47" s="36"/>
      <c r="I47" s="36"/>
    </row>
    <row r="48" spans="1:12" ht="18.75" x14ac:dyDescent="0.25">
      <c r="A48" s="13"/>
      <c r="B48" s="14"/>
      <c r="C48" s="14"/>
      <c r="D48" s="14"/>
      <c r="E48" s="14"/>
      <c r="F48" s="14"/>
      <c r="G48" s="14"/>
      <c r="H48" s="14"/>
      <c r="I48" s="14"/>
    </row>
    <row r="49" spans="1:14" ht="18.75" x14ac:dyDescent="0.25">
      <c r="A49" s="13"/>
      <c r="B49" s="14"/>
      <c r="C49" s="14"/>
      <c r="D49" s="14"/>
      <c r="E49" s="14"/>
      <c r="F49" s="14"/>
      <c r="G49" s="14"/>
      <c r="H49" s="14"/>
      <c r="I49" s="14"/>
    </row>
    <row r="50" spans="1:14" ht="16.5" x14ac:dyDescent="0.25">
      <c r="A50" s="15"/>
      <c r="B50" s="14"/>
      <c r="C50" s="14"/>
      <c r="D50" s="14"/>
      <c r="E50" s="14"/>
      <c r="F50" s="14"/>
      <c r="G50" s="14"/>
      <c r="H50" s="14"/>
      <c r="I50" s="14"/>
    </row>
    <row r="51" spans="1:14" s="16" customFormat="1" ht="16.5" x14ac:dyDescent="0.25">
      <c r="A51" s="112"/>
      <c r="B51" s="112"/>
      <c r="C51" s="112"/>
      <c r="D51" s="112"/>
      <c r="E51" s="112"/>
      <c r="F51" s="112"/>
      <c r="G51" s="112"/>
      <c r="H51" s="112"/>
      <c r="I51" s="112"/>
      <c r="K51"/>
      <c r="L51"/>
      <c r="M51"/>
      <c r="N51"/>
    </row>
    <row r="52" spans="1:14" s="16" customFormat="1" ht="16.5" x14ac:dyDescent="0.25">
      <c r="A52" s="112"/>
      <c r="B52" s="112"/>
      <c r="C52" s="112"/>
      <c r="D52" s="112"/>
      <c r="E52" s="112"/>
      <c r="F52" s="112"/>
      <c r="G52" s="112"/>
      <c r="H52" s="112"/>
      <c r="I52" s="112"/>
      <c r="K52"/>
      <c r="L52"/>
      <c r="M52"/>
      <c r="N52"/>
    </row>
  </sheetData>
  <customSheetViews>
    <customSheetView guid="{4A89232C-598B-4F6D-9D51-603AEEEB9F35}" scale="90" topLeftCell="A4">
      <selection activeCell="C19" sqref="C19"/>
      <pageMargins left="0.7" right="0.7" top="0.75" bottom="0.75" header="0.3" footer="0.3"/>
      <pageSetup orientation="portrait" horizontalDpi="4294967293" r:id="rId1"/>
    </customSheetView>
    <customSheetView guid="{E5B2A682-BFBE-4ECE-AABF-A1ABFEF3B229}" scale="90" hiddenRows="1" topLeftCell="A2">
      <selection activeCell="F21" sqref="F21"/>
      <pageMargins left="0.7" right="0.7" top="0.75" bottom="0.75" header="0.3" footer="0.3"/>
      <pageSetup orientation="portrait" horizontalDpi="4294967293" r:id="rId2"/>
    </customSheetView>
    <customSheetView guid="{85DE3508-C09A-431C-9155-1511111B3680}" scale="90" hiddenRows="1" topLeftCell="A9">
      <selection activeCell="E15" sqref="E15"/>
      <pageMargins left="0.7" right="0.7" top="0.75" bottom="0.75" header="0.3" footer="0.3"/>
      <pageSetup orientation="portrait" horizontalDpi="4294967293" r:id="rId3"/>
    </customSheetView>
    <customSheetView guid="{893CC2F0-C10E-42F5-AB5A-120A20437C47}" scale="90" topLeftCell="A14">
      <selection activeCell="A42" sqref="A42:I42"/>
      <pageMargins left="0.7" right="0.7" top="0.75" bottom="0.75" header="0.3" footer="0.3"/>
      <pageSetup orientation="portrait" horizontalDpi="4294967293" r:id="rId4"/>
    </customSheetView>
    <customSheetView guid="{629AE3F5-5FF3-43E0-B94F-3D931ECA89B0}" scale="90" topLeftCell="F1">
      <selection activeCell="M7" sqref="M7"/>
      <pageMargins left="0.7" right="0.7" top="0.75" bottom="0.75" header="0.3" footer="0.3"/>
      <pageSetup orientation="portrait" horizontalDpi="4294967293" r:id="rId5"/>
    </customSheetView>
  </customSheetViews>
  <mergeCells count="16">
    <mergeCell ref="F35:H35"/>
    <mergeCell ref="A4:A5"/>
    <mergeCell ref="K6:L6"/>
    <mergeCell ref="F20:H20"/>
    <mergeCell ref="F33:H33"/>
    <mergeCell ref="F34:H34"/>
    <mergeCell ref="A45:I45"/>
    <mergeCell ref="A51:I51"/>
    <mergeCell ref="A52:I52"/>
    <mergeCell ref="A43:I43"/>
    <mergeCell ref="F36:H36"/>
    <mergeCell ref="A39:I39"/>
    <mergeCell ref="A40:I40"/>
    <mergeCell ref="A41:I41"/>
    <mergeCell ref="A42:I42"/>
    <mergeCell ref="A44:I44"/>
  </mergeCells>
  <pageMargins left="0.7" right="0.7" top="0.75" bottom="0.75" header="0.3" footer="0.3"/>
  <pageSetup orientation="portrait" horizontalDpi="4294967293"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5"/>
  <sheetViews>
    <sheetView tabSelected="1" topLeftCell="A4" workbookViewId="0">
      <selection activeCell="C14" sqref="C14"/>
    </sheetView>
  </sheetViews>
  <sheetFormatPr defaultRowHeight="12.75" x14ac:dyDescent="0.2"/>
  <cols>
    <col min="1" max="2" width="9.140625" style="65"/>
    <col min="3" max="3" width="12.7109375" style="65" customWidth="1"/>
    <col min="4" max="4" width="12.140625" style="65" customWidth="1"/>
    <col min="5" max="5" width="11.7109375" style="65" customWidth="1"/>
    <col min="6" max="7" width="14.7109375" style="65" customWidth="1"/>
    <col min="8" max="8" width="17.7109375" style="65" customWidth="1"/>
    <col min="9" max="9" width="14.28515625" style="65" customWidth="1"/>
    <col min="10" max="16384" width="9.140625" style="65"/>
  </cols>
  <sheetData>
    <row r="1" spans="2:9" ht="36" customHeight="1" thickBot="1" x14ac:dyDescent="0.25">
      <c r="B1" s="122" t="s">
        <v>72</v>
      </c>
      <c r="C1" s="122"/>
      <c r="D1" s="122"/>
      <c r="E1" s="122"/>
      <c r="F1" s="122"/>
      <c r="G1" s="122"/>
      <c r="H1" s="122"/>
      <c r="I1" s="122"/>
    </row>
    <row r="2" spans="2:9" ht="39" thickBot="1" x14ac:dyDescent="0.25">
      <c r="B2" s="42" t="s">
        <v>73</v>
      </c>
      <c r="C2" s="43" t="s">
        <v>74</v>
      </c>
      <c r="D2" s="43" t="s">
        <v>75</v>
      </c>
      <c r="E2" s="43" t="s">
        <v>76</v>
      </c>
      <c r="F2" s="43" t="s">
        <v>77</v>
      </c>
      <c r="G2" s="43" t="s">
        <v>78</v>
      </c>
      <c r="H2" s="43" t="s">
        <v>79</v>
      </c>
      <c r="I2" s="44" t="s">
        <v>80</v>
      </c>
    </row>
    <row r="3" spans="2:9" ht="13.5" thickTop="1" x14ac:dyDescent="0.2">
      <c r="B3" s="45">
        <v>1</v>
      </c>
      <c r="C3" s="46">
        <f>SUM('TBL1-YR1'!F7:F18)+SUM('TBL1-YR1'!F21:F32)</f>
        <v>100</v>
      </c>
      <c r="D3" s="46">
        <f>SUM('TBL1-YR1'!G7:G18)+SUM('TBL1-YR1'!G21:G32)</f>
        <v>5</v>
      </c>
      <c r="E3" s="46">
        <f>SUM('TBL1-YR1'!H7:H18)+SUM('TBL1-YR1'!H21:H32)</f>
        <v>10</v>
      </c>
      <c r="F3" s="51">
        <f>SUM(C3:E3)</f>
        <v>115</v>
      </c>
      <c r="G3" s="48">
        <f>'TBL1-YR1'!I34</f>
        <v>13100</v>
      </c>
      <c r="H3" s="52">
        <f>'[1]TBL1-YR1'!L22</f>
        <v>0</v>
      </c>
      <c r="I3" s="49">
        <f>G3+H3</f>
        <v>13100</v>
      </c>
    </row>
    <row r="4" spans="2:9" x14ac:dyDescent="0.2">
      <c r="B4" s="50">
        <v>2</v>
      </c>
      <c r="C4" s="51">
        <f>SUM('TBL2-YR2'!F7:F18)+SUM('TBL2-YR2'!F21:F31)</f>
        <v>0</v>
      </c>
      <c r="D4" s="51">
        <f>SUM('TBL2-YR2'!G7:G18)+SUM('TBL2-YR2'!G21:G31)</f>
        <v>0</v>
      </c>
      <c r="E4" s="51">
        <f>SUM('TBL2-YR2'!H7:H18)+SUM('TBL2-YR2'!H21:H31)</f>
        <v>0</v>
      </c>
      <c r="F4" s="51">
        <f>SUM(C4:E4)</f>
        <v>0</v>
      </c>
      <c r="G4" s="52">
        <f>'TBL2-YR2'!I33</f>
        <v>0</v>
      </c>
      <c r="H4" s="52">
        <f>'[1]TBL2-YR2'!L22</f>
        <v>0</v>
      </c>
      <c r="I4" s="49">
        <f>G4+H4</f>
        <v>0</v>
      </c>
    </row>
    <row r="5" spans="2:9" ht="13.5" thickBot="1" x14ac:dyDescent="0.25">
      <c r="B5" s="53">
        <v>3</v>
      </c>
      <c r="C5" s="54">
        <f>SUM('TBL3-YR3'!F7:F19)+SUM('TBL3-YR3'!F22:F32)</f>
        <v>42</v>
      </c>
      <c r="D5" s="54">
        <f>SUM('TBL3-YR3'!G7:G19)+SUM('TBL3-YR3'!G22:G32)</f>
        <v>2.1</v>
      </c>
      <c r="E5" s="54">
        <f>SUM('TBL3-YR3'!H7:H19)+SUM('TBL3-YR3'!H22:H32)</f>
        <v>4.2</v>
      </c>
      <c r="F5" s="54">
        <f>SUM(C5:E5)</f>
        <v>48.300000000000004</v>
      </c>
      <c r="G5" s="55">
        <f>'TBL3-YR3'!I34</f>
        <v>5500</v>
      </c>
      <c r="H5" s="55">
        <v>46900</v>
      </c>
      <c r="I5" s="56">
        <f>G5+H5</f>
        <v>52400</v>
      </c>
    </row>
    <row r="6" spans="2:9" ht="13.5" thickTop="1" x14ac:dyDescent="0.2">
      <c r="B6" s="45" t="s">
        <v>81</v>
      </c>
      <c r="C6" s="46">
        <f>SUM(C3:C5)</f>
        <v>142</v>
      </c>
      <c r="D6" s="46">
        <f>SUM(D3:D5)</f>
        <v>7.1</v>
      </c>
      <c r="E6" s="46">
        <f>SUM(E3:E5)</f>
        <v>14.2</v>
      </c>
      <c r="F6" s="46">
        <f t="shared" ref="F6:G6" si="0">SUM(F3:F5)</f>
        <v>163.30000000000001</v>
      </c>
      <c r="G6" s="48">
        <f t="shared" si="0"/>
        <v>18600</v>
      </c>
      <c r="H6" s="48">
        <f>ROUND(SUM(H3:H5),-2)</f>
        <v>46900</v>
      </c>
      <c r="I6" s="49">
        <f>ROUND(SUM(I3:I5),-2)</f>
        <v>65500</v>
      </c>
    </row>
    <row r="7" spans="2:9" ht="13.5" thickBot="1" x14ac:dyDescent="0.25">
      <c r="B7" s="57" t="s">
        <v>82</v>
      </c>
      <c r="C7" s="69">
        <f>AVERAGE(C3:C5)</f>
        <v>47.333333333333336</v>
      </c>
      <c r="D7" s="69">
        <f>AVERAGE(D3:D5)</f>
        <v>2.3666666666666667</v>
      </c>
      <c r="E7" s="58">
        <f>AVERAGE(E3:E5)</f>
        <v>4.7333333333333334</v>
      </c>
      <c r="F7" s="69">
        <f t="shared" ref="F7:H7" si="1">AVERAGE(F3:F5)</f>
        <v>54.433333333333337</v>
      </c>
      <c r="G7" s="70">
        <f>ROUND(AVERAGE(G3:G5),-2)</f>
        <v>6200</v>
      </c>
      <c r="H7" s="59">
        <f t="shared" si="1"/>
        <v>15633.333333333334</v>
      </c>
      <c r="I7" s="104">
        <f>ROUND(AVERAGE(I3:I5),-2)</f>
        <v>21800</v>
      </c>
    </row>
    <row r="8" spans="2:9" ht="13.5" thickBot="1" x14ac:dyDescent="0.25">
      <c r="B8" s="66"/>
      <c r="C8" s="67"/>
      <c r="D8" s="67"/>
      <c r="E8" s="67"/>
      <c r="F8" s="67"/>
      <c r="G8" s="67"/>
      <c r="H8" s="67"/>
      <c r="I8" s="68"/>
    </row>
    <row r="9" spans="2:9" ht="26.25" thickBot="1" x14ac:dyDescent="0.25">
      <c r="B9" s="71" t="s">
        <v>73</v>
      </c>
      <c r="C9" s="72" t="s">
        <v>83</v>
      </c>
      <c r="D9" s="72" t="s">
        <v>84</v>
      </c>
      <c r="E9" s="72" t="s">
        <v>85</v>
      </c>
      <c r="F9" s="72" t="s">
        <v>86</v>
      </c>
      <c r="G9" s="72" t="s">
        <v>87</v>
      </c>
      <c r="H9" s="72" t="s">
        <v>88</v>
      </c>
      <c r="I9" s="73" t="s">
        <v>89</v>
      </c>
    </row>
    <row r="10" spans="2:9" ht="13.5" thickTop="1" x14ac:dyDescent="0.2">
      <c r="B10" s="45">
        <v>1</v>
      </c>
      <c r="C10" s="77">
        <v>5</v>
      </c>
      <c r="D10" s="77">
        <f>'TBL1-YR1'!E7*'TBL1-YR1'!C7+'TBL1-YR1'!E25*'TBL1-YR1'!C25+'TBL1-YR1'!E26*'TBL1-YR1'!C26</f>
        <v>15</v>
      </c>
      <c r="E10" s="77">
        <f>SUM('TBL1-YR1'!F19:H19)</f>
        <v>23</v>
      </c>
      <c r="F10" s="77">
        <f>SUM('TBL1-YR1'!F33:H33)</f>
        <v>92</v>
      </c>
      <c r="G10" s="78">
        <f>E10+F10</f>
        <v>115</v>
      </c>
      <c r="H10" s="78">
        <f>ROUND(G10/D10,0)</f>
        <v>8</v>
      </c>
      <c r="I10" s="79">
        <f>G10/C10</f>
        <v>23</v>
      </c>
    </row>
    <row r="11" spans="2:9" x14ac:dyDescent="0.2">
      <c r="B11" s="50">
        <v>2</v>
      </c>
      <c r="C11" s="80">
        <v>5</v>
      </c>
      <c r="D11" s="80">
        <v>0</v>
      </c>
      <c r="E11" s="80">
        <f>SUM('TBL2-YR2'!F19:H19)</f>
        <v>0</v>
      </c>
      <c r="F11" s="80">
        <f>SUM('TBL2-YR2'!F32:H32)</f>
        <v>0</v>
      </c>
      <c r="G11" s="80">
        <f>E11+F11</f>
        <v>0</v>
      </c>
      <c r="H11" s="80" t="s">
        <v>90</v>
      </c>
      <c r="I11" s="79">
        <v>0</v>
      </c>
    </row>
    <row r="12" spans="2:9" ht="13.5" thickBot="1" x14ac:dyDescent="0.25">
      <c r="B12" s="53">
        <v>3</v>
      </c>
      <c r="C12" s="81">
        <v>5</v>
      </c>
      <c r="D12" s="81">
        <v>3</v>
      </c>
      <c r="E12" s="81">
        <f>SUM('TBL3-YR3'!F20:H20)</f>
        <v>48.3</v>
      </c>
      <c r="F12" s="81">
        <f>SUM('TBL3-YR3'!F33:H33)</f>
        <v>0</v>
      </c>
      <c r="G12" s="81">
        <f>E12+F12</f>
        <v>48.3</v>
      </c>
      <c r="H12" s="81">
        <f>ROUND(G12/D12,0)</f>
        <v>16</v>
      </c>
      <c r="I12" s="82">
        <f>G12/C12</f>
        <v>9.66</v>
      </c>
    </row>
    <row r="13" spans="2:9" ht="13.5" thickTop="1" x14ac:dyDescent="0.2">
      <c r="B13" s="45" t="s">
        <v>81</v>
      </c>
      <c r="C13" s="46">
        <v>5</v>
      </c>
      <c r="D13" s="46">
        <f t="shared" ref="D13:G13" si="2">SUM(D10:D12)</f>
        <v>18</v>
      </c>
      <c r="E13" s="46">
        <f t="shared" si="2"/>
        <v>71.3</v>
      </c>
      <c r="F13" s="46">
        <f t="shared" si="2"/>
        <v>92</v>
      </c>
      <c r="G13" s="46">
        <f t="shared" si="2"/>
        <v>163.30000000000001</v>
      </c>
      <c r="H13" s="47" t="s">
        <v>90</v>
      </c>
      <c r="I13" s="74">
        <f>SUM(I10:I12)</f>
        <v>32.659999999999997</v>
      </c>
    </row>
    <row r="14" spans="2:9" ht="13.5" thickBot="1" x14ac:dyDescent="0.25">
      <c r="B14" s="57" t="s">
        <v>82</v>
      </c>
      <c r="C14" s="69">
        <v>5</v>
      </c>
      <c r="D14" s="58">
        <f t="shared" ref="C14:G14" si="3">AVERAGE(D10:D12)</f>
        <v>6</v>
      </c>
      <c r="E14" s="75">
        <f t="shared" si="3"/>
        <v>23.766666666666666</v>
      </c>
      <c r="F14" s="69">
        <f t="shared" si="3"/>
        <v>30.666666666666668</v>
      </c>
      <c r="G14" s="69">
        <f t="shared" si="3"/>
        <v>54.433333333333337</v>
      </c>
      <c r="H14" s="58">
        <f>G14/D14</f>
        <v>9.0722222222222229</v>
      </c>
      <c r="I14" s="76">
        <f>G14/C14</f>
        <v>10.886666666666667</v>
      </c>
    </row>
    <row r="15" spans="2:9" x14ac:dyDescent="0.2">
      <c r="F15" s="83"/>
    </row>
  </sheetData>
  <customSheetViews>
    <customSheetView guid="{4A89232C-598B-4F6D-9D51-603AEEEB9F35}" topLeftCell="A4">
      <selection activeCell="C14" sqref="C14"/>
      <pageMargins left="0.7" right="0.7" top="0.75" bottom="0.75" header="0.3" footer="0.3"/>
    </customSheetView>
    <customSheetView guid="{E5B2A682-BFBE-4ECE-AABF-A1ABFEF3B229}" topLeftCell="B1">
      <selection activeCell="H15" sqref="H15"/>
      <pageMargins left="0.7" right="0.7" top="0.75" bottom="0.75" header="0.3" footer="0.3"/>
    </customSheetView>
    <customSheetView guid="{85DE3508-C09A-431C-9155-1511111B3680}">
      <selection activeCell="G25" sqref="G25"/>
      <pageMargins left="0.7" right="0.7" top="0.75" bottom="0.75" header="0.3" footer="0.3"/>
    </customSheetView>
    <customSheetView guid="{893CC2F0-C10E-42F5-AB5A-120A20437C47}">
      <selection activeCell="I7" sqref="I7"/>
      <pageMargins left="0.7" right="0.7" top="0.75" bottom="0.75" header="0.3" footer="0.3"/>
    </customSheetView>
    <customSheetView guid="{629AE3F5-5FF3-43E0-B94F-3D931ECA89B0}">
      <selection activeCell="I7" sqref="I7"/>
      <pageMargins left="0.7" right="0.7" top="0.75" bottom="0.75" header="0.3" footer="0.3"/>
    </customSheetView>
  </customSheetViews>
  <mergeCells count="1">
    <mergeCell ref="B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0"/>
  <sheetViews>
    <sheetView topLeftCell="B1" zoomScaleNormal="100" workbookViewId="0">
      <selection activeCell="M7" sqref="M7"/>
    </sheetView>
  </sheetViews>
  <sheetFormatPr defaultRowHeight="15" x14ac:dyDescent="0.25"/>
  <cols>
    <col min="1" max="1" width="40.42578125" customWidth="1"/>
    <col min="2" max="9" width="14.140625" customWidth="1"/>
    <col min="12" max="12" width="11" customWidth="1"/>
  </cols>
  <sheetData>
    <row r="1" spans="1:13" ht="15.75" x14ac:dyDescent="0.25">
      <c r="A1" s="1" t="s">
        <v>121</v>
      </c>
    </row>
    <row r="2" spans="1:13" ht="15.75" x14ac:dyDescent="0.25">
      <c r="A2" s="1" t="s">
        <v>94</v>
      </c>
    </row>
    <row r="3" spans="1:13" ht="18.75" customHeight="1" x14ac:dyDescent="0.25"/>
    <row r="4" spans="1:13" s="4" customFormat="1" ht="12.75" x14ac:dyDescent="0.2">
      <c r="A4" s="125" t="s">
        <v>19</v>
      </c>
      <c r="B4" s="24" t="s">
        <v>1</v>
      </c>
      <c r="C4" s="24" t="s">
        <v>3</v>
      </c>
      <c r="D4" s="24" t="s">
        <v>5</v>
      </c>
      <c r="E4" s="3" t="s">
        <v>6</v>
      </c>
      <c r="F4" s="3" t="s">
        <v>7</v>
      </c>
      <c r="G4" s="3" t="s">
        <v>8</v>
      </c>
      <c r="H4" s="3" t="s">
        <v>9</v>
      </c>
      <c r="I4" s="3" t="s">
        <v>10</v>
      </c>
    </row>
    <row r="5" spans="1:13" s="4" customFormat="1" ht="51" x14ac:dyDescent="0.2">
      <c r="A5" s="125"/>
      <c r="B5" s="24" t="s">
        <v>20</v>
      </c>
      <c r="C5" s="24" t="s">
        <v>21</v>
      </c>
      <c r="D5" s="24" t="s">
        <v>22</v>
      </c>
      <c r="E5" s="3" t="s">
        <v>25</v>
      </c>
      <c r="F5" s="3" t="s">
        <v>14</v>
      </c>
      <c r="G5" s="3" t="s">
        <v>23</v>
      </c>
      <c r="H5" s="3" t="s">
        <v>24</v>
      </c>
      <c r="I5" s="3" t="s">
        <v>26</v>
      </c>
    </row>
    <row r="6" spans="1:13" s="4" customFormat="1" ht="12.75" x14ac:dyDescent="0.2">
      <c r="A6" s="27" t="s">
        <v>64</v>
      </c>
      <c r="B6" s="28">
        <v>24</v>
      </c>
      <c r="C6" s="28">
        <v>1</v>
      </c>
      <c r="D6" s="93">
        <f>B6*C6</f>
        <v>24</v>
      </c>
      <c r="E6" s="94">
        <v>0</v>
      </c>
      <c r="F6" s="94">
        <f>D6*E6</f>
        <v>0</v>
      </c>
      <c r="G6" s="94">
        <f>F6*0.05</f>
        <v>0</v>
      </c>
      <c r="H6" s="94">
        <f>F6*0.1</f>
        <v>0</v>
      </c>
      <c r="I6" s="22">
        <f>F6*$K$8+G6*$K$7+H6*$K$9</f>
        <v>0</v>
      </c>
      <c r="K6" s="126" t="s">
        <v>31</v>
      </c>
      <c r="L6" s="126"/>
    </row>
    <row r="7" spans="1:13" s="4" customFormat="1" ht="12.75" x14ac:dyDescent="0.2">
      <c r="A7" s="27" t="s">
        <v>65</v>
      </c>
      <c r="B7" s="28">
        <v>24</v>
      </c>
      <c r="C7" s="28">
        <v>1</v>
      </c>
      <c r="D7" s="93">
        <f t="shared" ref="D7" si="0">B7*C7</f>
        <v>24</v>
      </c>
      <c r="E7" s="94">
        <v>0</v>
      </c>
      <c r="F7" s="94">
        <f t="shared" ref="F7:F9" si="1">D7*E7</f>
        <v>0</v>
      </c>
      <c r="G7" s="94">
        <f t="shared" ref="G7:G9" si="2">F7*0.05</f>
        <v>0</v>
      </c>
      <c r="H7" s="94">
        <f t="shared" ref="H7:H9" si="3">F7*0.1</f>
        <v>0</v>
      </c>
      <c r="I7" s="22">
        <f>F7*$K$8+G7*$K$7+H7*$K$9</f>
        <v>0</v>
      </c>
      <c r="K7" s="39">
        <v>65.709999999999994</v>
      </c>
      <c r="L7" s="7" t="s">
        <v>29</v>
      </c>
      <c r="M7" s="90" t="s">
        <v>46</v>
      </c>
    </row>
    <row r="8" spans="1:13" s="4" customFormat="1" ht="12.75" x14ac:dyDescent="0.2">
      <c r="A8" s="27" t="s">
        <v>66</v>
      </c>
      <c r="B8" s="28"/>
      <c r="C8" s="28"/>
      <c r="D8" s="93"/>
      <c r="E8" s="94"/>
      <c r="F8" s="94"/>
      <c r="G8" s="94"/>
      <c r="H8" s="94"/>
      <c r="I8" s="22"/>
      <c r="K8" s="39">
        <v>48.75</v>
      </c>
      <c r="L8" s="7" t="s">
        <v>28</v>
      </c>
    </row>
    <row r="9" spans="1:13" s="4" customFormat="1" ht="12.75" x14ac:dyDescent="0.2">
      <c r="A9" s="27" t="s">
        <v>115</v>
      </c>
      <c r="B9" s="28">
        <v>8</v>
      </c>
      <c r="C9" s="28">
        <v>1</v>
      </c>
      <c r="D9" s="95">
        <f>B9*C9</f>
        <v>8</v>
      </c>
      <c r="E9" s="94">
        <v>0</v>
      </c>
      <c r="F9" s="94">
        <f t="shared" si="1"/>
        <v>0</v>
      </c>
      <c r="G9" s="94">
        <f t="shared" si="2"/>
        <v>0</v>
      </c>
      <c r="H9" s="94">
        <f t="shared" si="3"/>
        <v>0</v>
      </c>
      <c r="I9" s="22">
        <f t="shared" ref="I9:I18" si="4">F9*$K$8+G9*$K$7+H9*$K$9</f>
        <v>0</v>
      </c>
      <c r="K9" s="39">
        <v>26.38</v>
      </c>
      <c r="L9" s="7" t="s">
        <v>30</v>
      </c>
    </row>
    <row r="10" spans="1:13" s="4" customFormat="1" ht="15.75" x14ac:dyDescent="0.2">
      <c r="A10" s="27" t="s">
        <v>116</v>
      </c>
      <c r="B10" s="28">
        <v>8</v>
      </c>
      <c r="C10" s="28">
        <v>1.2</v>
      </c>
      <c r="D10" s="96">
        <f t="shared" ref="D10" si="5">B10*C10</f>
        <v>9.6</v>
      </c>
      <c r="E10" s="94">
        <v>0</v>
      </c>
      <c r="F10" s="94">
        <f t="shared" ref="F10" si="6">D10*E10</f>
        <v>0</v>
      </c>
      <c r="G10" s="94">
        <f t="shared" ref="G10" si="7">F10*0.05</f>
        <v>0</v>
      </c>
      <c r="H10" s="94">
        <f t="shared" ref="H10" si="8">F10*0.1</f>
        <v>0</v>
      </c>
      <c r="I10" s="22">
        <f t="shared" si="4"/>
        <v>0</v>
      </c>
    </row>
    <row r="11" spans="1:13" s="4" customFormat="1" ht="12.75" x14ac:dyDescent="0.2">
      <c r="A11" s="27" t="s">
        <v>67</v>
      </c>
      <c r="B11" s="28">
        <v>8</v>
      </c>
      <c r="C11" s="28">
        <v>1</v>
      </c>
      <c r="D11" s="95">
        <f t="shared" ref="D11:D13" si="9">B11*C11</f>
        <v>8</v>
      </c>
      <c r="E11" s="94">
        <v>0</v>
      </c>
      <c r="F11" s="94">
        <f t="shared" ref="F11:F13" si="10">D11*E11</f>
        <v>0</v>
      </c>
      <c r="G11" s="94">
        <f t="shared" ref="G11:G13" si="11">F11*0.05</f>
        <v>0</v>
      </c>
      <c r="H11" s="94">
        <f t="shared" ref="H11:H13" si="12">F11*0.1</f>
        <v>0</v>
      </c>
      <c r="I11" s="22">
        <f t="shared" si="4"/>
        <v>0</v>
      </c>
    </row>
    <row r="12" spans="1:13" s="4" customFormat="1" ht="12.75" x14ac:dyDescent="0.2">
      <c r="A12" s="27" t="s">
        <v>68</v>
      </c>
      <c r="B12" s="28">
        <v>8</v>
      </c>
      <c r="C12" s="28">
        <v>1</v>
      </c>
      <c r="D12" s="95">
        <f t="shared" si="9"/>
        <v>8</v>
      </c>
      <c r="E12" s="94">
        <v>0</v>
      </c>
      <c r="F12" s="94">
        <f t="shared" si="10"/>
        <v>0</v>
      </c>
      <c r="G12" s="94">
        <f t="shared" si="11"/>
        <v>0</v>
      </c>
      <c r="H12" s="94">
        <f t="shared" si="12"/>
        <v>0</v>
      </c>
      <c r="I12" s="22">
        <f t="shared" si="4"/>
        <v>0</v>
      </c>
    </row>
    <row r="13" spans="1:13" s="4" customFormat="1" ht="12.75" x14ac:dyDescent="0.2">
      <c r="A13" s="27" t="s">
        <v>69</v>
      </c>
      <c r="B13" s="28">
        <v>8</v>
      </c>
      <c r="C13" s="28">
        <v>1</v>
      </c>
      <c r="D13" s="95">
        <f t="shared" si="9"/>
        <v>8</v>
      </c>
      <c r="E13" s="94">
        <v>0</v>
      </c>
      <c r="F13" s="94">
        <f t="shared" si="10"/>
        <v>0</v>
      </c>
      <c r="G13" s="94">
        <f t="shared" si="11"/>
        <v>0</v>
      </c>
      <c r="H13" s="94">
        <f t="shared" si="12"/>
        <v>0</v>
      </c>
      <c r="I13" s="22">
        <f t="shared" si="4"/>
        <v>0</v>
      </c>
    </row>
    <row r="14" spans="1:13" s="4" customFormat="1" ht="15.75" x14ac:dyDescent="0.2">
      <c r="A14" s="27" t="s">
        <v>108</v>
      </c>
      <c r="B14" s="28">
        <v>8</v>
      </c>
      <c r="C14" s="28">
        <v>1.2</v>
      </c>
      <c r="D14" s="96">
        <f>B14*C14</f>
        <v>9.6</v>
      </c>
      <c r="E14" s="94">
        <v>0</v>
      </c>
      <c r="F14" s="94">
        <f t="shared" ref="F14" si="13">D14*E14</f>
        <v>0</v>
      </c>
      <c r="G14" s="94">
        <f t="shared" ref="G14" si="14">F14*0.05</f>
        <v>0</v>
      </c>
      <c r="H14" s="94">
        <f t="shared" ref="H14" si="15">F14*0.1</f>
        <v>0</v>
      </c>
      <c r="I14" s="22">
        <f t="shared" si="4"/>
        <v>0</v>
      </c>
    </row>
    <row r="15" spans="1:13" s="4" customFormat="1" ht="12.75" x14ac:dyDescent="0.2">
      <c r="A15" s="27" t="s">
        <v>70</v>
      </c>
      <c r="B15" s="28">
        <v>12</v>
      </c>
      <c r="C15" s="28">
        <v>2</v>
      </c>
      <c r="D15" s="95">
        <f t="shared" ref="D15:D17" si="16">B15*C15</f>
        <v>24</v>
      </c>
      <c r="E15" s="94">
        <v>0</v>
      </c>
      <c r="F15" s="94">
        <f t="shared" ref="F15:F18" si="17">D15*E15</f>
        <v>0</v>
      </c>
      <c r="G15" s="94">
        <f t="shared" ref="G15:G18" si="18">F15*0.05</f>
        <v>0</v>
      </c>
      <c r="H15" s="94">
        <f t="shared" ref="H15:H18" si="19">F15*0.1</f>
        <v>0</v>
      </c>
      <c r="I15" s="22">
        <f t="shared" si="4"/>
        <v>0</v>
      </c>
    </row>
    <row r="16" spans="1:13" s="4" customFormat="1" ht="12.75" x14ac:dyDescent="0.2">
      <c r="A16" s="27" t="s">
        <v>71</v>
      </c>
      <c r="B16" s="28">
        <v>4</v>
      </c>
      <c r="C16" s="28">
        <v>2</v>
      </c>
      <c r="D16" s="95">
        <f t="shared" si="16"/>
        <v>8</v>
      </c>
      <c r="E16" s="94">
        <v>0</v>
      </c>
      <c r="F16" s="94">
        <f t="shared" si="17"/>
        <v>0</v>
      </c>
      <c r="G16" s="94">
        <f t="shared" si="18"/>
        <v>0</v>
      </c>
      <c r="H16" s="94">
        <f t="shared" si="19"/>
        <v>0</v>
      </c>
      <c r="I16" s="22">
        <f t="shared" si="4"/>
        <v>0</v>
      </c>
    </row>
    <row r="17" spans="1:9" s="4" customFormat="1" ht="15.75" x14ac:dyDescent="0.2">
      <c r="A17" s="105" t="s">
        <v>134</v>
      </c>
      <c r="B17" s="28">
        <v>8</v>
      </c>
      <c r="C17" s="28">
        <v>1</v>
      </c>
      <c r="D17" s="95">
        <f t="shared" si="16"/>
        <v>8</v>
      </c>
      <c r="E17" s="94">
        <v>0</v>
      </c>
      <c r="F17" s="94">
        <f t="shared" si="17"/>
        <v>0</v>
      </c>
      <c r="G17" s="94">
        <f t="shared" si="18"/>
        <v>0</v>
      </c>
      <c r="H17" s="94">
        <f t="shared" si="19"/>
        <v>0</v>
      </c>
      <c r="I17" s="22">
        <f t="shared" si="4"/>
        <v>0</v>
      </c>
    </row>
    <row r="18" spans="1:9" s="4" customFormat="1" ht="15.75" x14ac:dyDescent="0.2">
      <c r="A18" s="27" t="s">
        <v>107</v>
      </c>
      <c r="B18" s="97">
        <v>2</v>
      </c>
      <c r="C18" s="97">
        <v>2</v>
      </c>
      <c r="D18" s="94">
        <f>B18*C18</f>
        <v>4</v>
      </c>
      <c r="E18" s="94">
        <v>5</v>
      </c>
      <c r="F18" s="94">
        <f t="shared" si="17"/>
        <v>20</v>
      </c>
      <c r="G18" s="94">
        <f t="shared" si="18"/>
        <v>1</v>
      </c>
      <c r="H18" s="94">
        <f t="shared" si="19"/>
        <v>2</v>
      </c>
      <c r="I18" s="6">
        <f t="shared" si="4"/>
        <v>1093.47</v>
      </c>
    </row>
    <row r="19" spans="1:9" s="4" customFormat="1" ht="15.75" x14ac:dyDescent="0.2">
      <c r="A19" s="23" t="s">
        <v>106</v>
      </c>
      <c r="B19" s="21"/>
      <c r="C19" s="21"/>
      <c r="D19" s="21"/>
      <c r="E19" s="21"/>
      <c r="F19" s="127">
        <f>SUM(F6:H18)</f>
        <v>23</v>
      </c>
      <c r="G19" s="127"/>
      <c r="H19" s="127"/>
      <c r="I19" s="101">
        <f>ROUND(SUM(I6:I18),-1)</f>
        <v>1090</v>
      </c>
    </row>
    <row r="21" spans="1:9" x14ac:dyDescent="0.25">
      <c r="A21" s="2" t="s">
        <v>18</v>
      </c>
    </row>
    <row r="22" spans="1:9" x14ac:dyDescent="0.25">
      <c r="A22" s="124" t="s">
        <v>101</v>
      </c>
      <c r="B22" s="124"/>
      <c r="C22" s="124"/>
      <c r="D22" s="124"/>
      <c r="E22" s="124"/>
      <c r="F22" s="124"/>
      <c r="G22" s="124"/>
      <c r="H22" s="124"/>
      <c r="I22" s="124"/>
    </row>
    <row r="23" spans="1:9" ht="39.75" customHeight="1" x14ac:dyDescent="0.25">
      <c r="A23" s="124" t="s">
        <v>100</v>
      </c>
      <c r="B23" s="124"/>
      <c r="C23" s="124"/>
      <c r="D23" s="124"/>
      <c r="E23" s="124"/>
      <c r="F23" s="124"/>
      <c r="G23" s="124"/>
      <c r="H23" s="124"/>
      <c r="I23" s="124"/>
    </row>
    <row r="24" spans="1:9" ht="15.75" customHeight="1" x14ac:dyDescent="0.25">
      <c r="A24" s="124" t="s">
        <v>102</v>
      </c>
      <c r="B24" s="124"/>
      <c r="C24" s="124"/>
      <c r="D24" s="124"/>
      <c r="E24" s="124"/>
      <c r="F24" s="124"/>
      <c r="G24" s="124"/>
      <c r="H24" s="124"/>
      <c r="I24" s="124"/>
    </row>
    <row r="25" spans="1:9" ht="14.25" customHeight="1" x14ac:dyDescent="0.25">
      <c r="A25" s="124" t="s">
        <v>103</v>
      </c>
      <c r="B25" s="124"/>
      <c r="C25" s="124"/>
      <c r="D25" s="124"/>
      <c r="E25" s="124"/>
      <c r="F25" s="124"/>
      <c r="G25" s="124"/>
      <c r="H25" s="124"/>
      <c r="I25" s="124"/>
    </row>
    <row r="26" spans="1:9" x14ac:dyDescent="0.25">
      <c r="A26" s="124" t="s">
        <v>135</v>
      </c>
      <c r="B26" s="124"/>
      <c r="C26" s="124"/>
      <c r="D26" s="124"/>
      <c r="E26" s="124"/>
      <c r="F26" s="124"/>
      <c r="G26" s="124"/>
      <c r="H26" s="124"/>
      <c r="I26" s="124"/>
    </row>
    <row r="27" spans="1:9" x14ac:dyDescent="0.25">
      <c r="A27" s="123" t="s">
        <v>104</v>
      </c>
      <c r="B27" s="123"/>
      <c r="C27" s="123"/>
      <c r="D27" s="123"/>
      <c r="E27" s="123"/>
      <c r="F27" s="123"/>
      <c r="G27" s="123"/>
      <c r="H27" s="123"/>
      <c r="I27" s="123"/>
    </row>
    <row r="28" spans="1:9" x14ac:dyDescent="0.25">
      <c r="A28" s="123" t="s">
        <v>105</v>
      </c>
      <c r="B28" s="123"/>
      <c r="C28" s="123"/>
      <c r="D28" s="123"/>
      <c r="E28" s="123"/>
      <c r="F28" s="123"/>
      <c r="G28" s="123"/>
      <c r="H28" s="123"/>
      <c r="I28" s="123"/>
    </row>
    <row r="29" spans="1:9" ht="16.5" x14ac:dyDescent="0.25">
      <c r="A29" s="15"/>
      <c r="B29" s="14"/>
      <c r="C29" s="14"/>
      <c r="D29" s="14"/>
      <c r="E29" s="14"/>
      <c r="F29" s="14"/>
      <c r="G29" s="14"/>
      <c r="H29" s="14"/>
      <c r="I29" s="14"/>
    </row>
    <row r="30" spans="1:9" ht="16.5" x14ac:dyDescent="0.25">
      <c r="A30" s="15"/>
      <c r="B30" s="14"/>
      <c r="C30" s="14"/>
      <c r="D30" s="14"/>
      <c r="E30" s="14"/>
      <c r="F30" s="14"/>
      <c r="G30" s="14"/>
      <c r="H30" s="14"/>
      <c r="I30" s="14"/>
    </row>
  </sheetData>
  <customSheetViews>
    <customSheetView guid="{4A89232C-598B-4F6D-9D51-603AEEEB9F35}" topLeftCell="B1">
      <selection activeCell="M7" sqref="M7"/>
      <pageMargins left="0.7" right="0.7" top="0.75" bottom="0.75" header="0.3" footer="0.3"/>
      <pageSetup orientation="portrait" r:id="rId1"/>
    </customSheetView>
    <customSheetView guid="{E5B2A682-BFBE-4ECE-AABF-A1ABFEF3B229}">
      <selection activeCell="C9" sqref="C9"/>
      <pageMargins left="0.7" right="0.7" top="0.75" bottom="0.75" header="0.3" footer="0.3"/>
      <pageSetup orientation="portrait" r:id="rId2"/>
    </customSheetView>
    <customSheetView guid="{85DE3508-C09A-431C-9155-1511111B3680}">
      <selection activeCell="C9" sqref="C9"/>
      <pageMargins left="0.7" right="0.7" top="0.75" bottom="0.75" header="0.3" footer="0.3"/>
      <pageSetup orientation="portrait" r:id="rId3"/>
    </customSheetView>
    <customSheetView guid="{893CC2F0-C10E-42F5-AB5A-120A20437C47}">
      <selection activeCell="A26" sqref="A26:I26"/>
      <pageMargins left="0.7" right="0.7" top="0.75" bottom="0.75" header="0.3" footer="0.3"/>
      <pageSetup orientation="portrait" r:id="rId4"/>
    </customSheetView>
    <customSheetView guid="{629AE3F5-5FF3-43E0-B94F-3D931ECA89B0}" topLeftCell="B1">
      <selection activeCell="M7" sqref="M7"/>
      <pageMargins left="0.7" right="0.7" top="0.75" bottom="0.75" header="0.3" footer="0.3"/>
      <pageSetup orientation="portrait" r:id="rId5"/>
    </customSheetView>
  </customSheetViews>
  <mergeCells count="10">
    <mergeCell ref="K6:L6"/>
    <mergeCell ref="F19:H19"/>
    <mergeCell ref="A22:I22"/>
    <mergeCell ref="A23:I23"/>
    <mergeCell ref="A26:I26"/>
    <mergeCell ref="A27:I27"/>
    <mergeCell ref="A28:I28"/>
    <mergeCell ref="A24:I24"/>
    <mergeCell ref="A25:I25"/>
    <mergeCell ref="A4:A5"/>
  </mergeCell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topLeftCell="B1" zoomScaleNormal="100" workbookViewId="0">
      <selection activeCell="M7" sqref="M7"/>
    </sheetView>
  </sheetViews>
  <sheetFormatPr defaultRowHeight="15" x14ac:dyDescent="0.25"/>
  <cols>
    <col min="1" max="1" width="40.42578125" customWidth="1"/>
    <col min="2" max="9" width="14.140625" customWidth="1"/>
    <col min="12" max="12" width="11" customWidth="1"/>
  </cols>
  <sheetData>
    <row r="1" spans="1:13" ht="15.75" x14ac:dyDescent="0.25">
      <c r="A1" s="1" t="s">
        <v>122</v>
      </c>
    </row>
    <row r="2" spans="1:13" ht="15.75" x14ac:dyDescent="0.25">
      <c r="A2" s="1" t="s">
        <v>95</v>
      </c>
    </row>
    <row r="3" spans="1:13" ht="18.75" customHeight="1" x14ac:dyDescent="0.25"/>
    <row r="4" spans="1:13" s="4" customFormat="1" ht="12.75" x14ac:dyDescent="0.2">
      <c r="A4" s="125" t="s">
        <v>19</v>
      </c>
      <c r="B4" s="24" t="s">
        <v>1</v>
      </c>
      <c r="C4" s="24" t="s">
        <v>3</v>
      </c>
      <c r="D4" s="24" t="s">
        <v>5</v>
      </c>
      <c r="E4" s="3" t="s">
        <v>6</v>
      </c>
      <c r="F4" s="3" t="s">
        <v>7</v>
      </c>
      <c r="G4" s="3" t="s">
        <v>8</v>
      </c>
      <c r="H4" s="3" t="s">
        <v>9</v>
      </c>
      <c r="I4" s="3" t="s">
        <v>10</v>
      </c>
    </row>
    <row r="5" spans="1:13" s="4" customFormat="1" ht="51" x14ac:dyDescent="0.2">
      <c r="A5" s="125"/>
      <c r="B5" s="24" t="s">
        <v>20</v>
      </c>
      <c r="C5" s="24" t="s">
        <v>21</v>
      </c>
      <c r="D5" s="24" t="s">
        <v>22</v>
      </c>
      <c r="E5" s="3" t="s">
        <v>25</v>
      </c>
      <c r="F5" s="3" t="s">
        <v>14</v>
      </c>
      <c r="G5" s="3" t="s">
        <v>23</v>
      </c>
      <c r="H5" s="3" t="s">
        <v>24</v>
      </c>
      <c r="I5" s="3" t="s">
        <v>26</v>
      </c>
    </row>
    <row r="6" spans="1:13" s="4" customFormat="1" ht="12.75" x14ac:dyDescent="0.2">
      <c r="A6" s="27" t="s">
        <v>64</v>
      </c>
      <c r="B6" s="28">
        <v>24</v>
      </c>
      <c r="C6" s="28">
        <v>1</v>
      </c>
      <c r="D6" s="40">
        <f>B6*C6</f>
        <v>24</v>
      </c>
      <c r="E6" s="5">
        <v>0</v>
      </c>
      <c r="F6" s="5">
        <f>D6*E6</f>
        <v>0</v>
      </c>
      <c r="G6" s="5">
        <f>F6*0.05</f>
        <v>0</v>
      </c>
      <c r="H6" s="5">
        <f>F6*0.1</f>
        <v>0</v>
      </c>
      <c r="I6" s="22">
        <f>F6*$K$8+G6*$K$7+H6*$K$9</f>
        <v>0</v>
      </c>
      <c r="K6" s="126" t="s">
        <v>31</v>
      </c>
      <c r="L6" s="126"/>
    </row>
    <row r="7" spans="1:13" s="4" customFormat="1" ht="12.75" x14ac:dyDescent="0.2">
      <c r="A7" s="27" t="s">
        <v>65</v>
      </c>
      <c r="B7" s="28">
        <v>24</v>
      </c>
      <c r="C7" s="28">
        <v>1</v>
      </c>
      <c r="D7" s="40">
        <f t="shared" ref="D7" si="0">B7*C7</f>
        <v>24</v>
      </c>
      <c r="E7" s="5">
        <v>0</v>
      </c>
      <c r="F7" s="5">
        <f t="shared" ref="F7:F18" si="1">D7*E7</f>
        <v>0</v>
      </c>
      <c r="G7" s="5">
        <f t="shared" ref="G7:G18" si="2">F7*0.05</f>
        <v>0</v>
      </c>
      <c r="H7" s="5">
        <f t="shared" ref="H7:H18" si="3">F7*0.1</f>
        <v>0</v>
      </c>
      <c r="I7" s="22">
        <f>F7*$K$8+G7*$K$7+H7*$K$9</f>
        <v>0</v>
      </c>
      <c r="K7" s="39">
        <v>65.709999999999994</v>
      </c>
      <c r="L7" s="7" t="s">
        <v>29</v>
      </c>
      <c r="M7" s="90" t="s">
        <v>46</v>
      </c>
    </row>
    <row r="8" spans="1:13" s="4" customFormat="1" ht="12.75" x14ac:dyDescent="0.2">
      <c r="A8" s="27" t="s">
        <v>66</v>
      </c>
      <c r="B8" s="28"/>
      <c r="C8" s="28"/>
      <c r="D8" s="40"/>
      <c r="E8" s="5"/>
      <c r="F8" s="5"/>
      <c r="G8" s="5"/>
      <c r="H8" s="5"/>
      <c r="I8" s="22"/>
      <c r="K8" s="39">
        <v>48.75</v>
      </c>
      <c r="L8" s="7" t="s">
        <v>28</v>
      </c>
    </row>
    <row r="9" spans="1:13" s="4" customFormat="1" ht="12.75" x14ac:dyDescent="0.2">
      <c r="A9" s="27" t="s">
        <v>115</v>
      </c>
      <c r="B9" s="28">
        <v>8</v>
      </c>
      <c r="C9" s="28">
        <v>1</v>
      </c>
      <c r="D9" s="41">
        <f>B9*C9</f>
        <v>8</v>
      </c>
      <c r="E9" s="5">
        <v>0</v>
      </c>
      <c r="F9" s="5">
        <f t="shared" si="1"/>
        <v>0</v>
      </c>
      <c r="G9" s="5">
        <f t="shared" si="2"/>
        <v>0</v>
      </c>
      <c r="H9" s="5">
        <f t="shared" si="3"/>
        <v>0</v>
      </c>
      <c r="I9" s="22">
        <f t="shared" ref="I9:I18" si="4">F9*$K$8+G9*$K$7+H9*$K$9</f>
        <v>0</v>
      </c>
      <c r="K9" s="39">
        <v>26.38</v>
      </c>
      <c r="L9" s="7" t="s">
        <v>30</v>
      </c>
    </row>
    <row r="10" spans="1:13" s="4" customFormat="1" ht="15.75" x14ac:dyDescent="0.2">
      <c r="A10" s="27" t="s">
        <v>116</v>
      </c>
      <c r="B10" s="28">
        <v>8</v>
      </c>
      <c r="C10" s="28">
        <v>1.2</v>
      </c>
      <c r="D10" s="41">
        <f t="shared" ref="D10:D13" si="5">B10*C10</f>
        <v>9.6</v>
      </c>
      <c r="E10" s="5">
        <v>0</v>
      </c>
      <c r="F10" s="5">
        <f t="shared" si="1"/>
        <v>0</v>
      </c>
      <c r="G10" s="5">
        <f t="shared" si="2"/>
        <v>0</v>
      </c>
      <c r="H10" s="5">
        <f t="shared" si="3"/>
        <v>0</v>
      </c>
      <c r="I10" s="22">
        <f t="shared" si="4"/>
        <v>0</v>
      </c>
    </row>
    <row r="11" spans="1:13" s="4" customFormat="1" ht="12.75" x14ac:dyDescent="0.2">
      <c r="A11" s="27" t="s">
        <v>67</v>
      </c>
      <c r="B11" s="28">
        <v>8</v>
      </c>
      <c r="C11" s="28">
        <v>1</v>
      </c>
      <c r="D11" s="41">
        <f t="shared" si="5"/>
        <v>8</v>
      </c>
      <c r="E11" s="5">
        <v>0</v>
      </c>
      <c r="F11" s="5">
        <f t="shared" si="1"/>
        <v>0</v>
      </c>
      <c r="G11" s="5">
        <f t="shared" si="2"/>
        <v>0</v>
      </c>
      <c r="H11" s="5">
        <f t="shared" si="3"/>
        <v>0</v>
      </c>
      <c r="I11" s="22">
        <f t="shared" si="4"/>
        <v>0</v>
      </c>
    </row>
    <row r="12" spans="1:13" s="4" customFormat="1" ht="12.75" x14ac:dyDescent="0.2">
      <c r="A12" s="27" t="s">
        <v>68</v>
      </c>
      <c r="B12" s="28">
        <v>8</v>
      </c>
      <c r="C12" s="28">
        <v>1</v>
      </c>
      <c r="D12" s="41">
        <f t="shared" si="5"/>
        <v>8</v>
      </c>
      <c r="E12" s="5">
        <v>0</v>
      </c>
      <c r="F12" s="5">
        <f t="shared" si="1"/>
        <v>0</v>
      </c>
      <c r="G12" s="5">
        <f t="shared" si="2"/>
        <v>0</v>
      </c>
      <c r="H12" s="5">
        <f t="shared" si="3"/>
        <v>0</v>
      </c>
      <c r="I12" s="22">
        <f t="shared" si="4"/>
        <v>0</v>
      </c>
    </row>
    <row r="13" spans="1:13" s="4" customFormat="1" ht="12.75" x14ac:dyDescent="0.2">
      <c r="A13" s="27" t="s">
        <v>69</v>
      </c>
      <c r="B13" s="28">
        <v>8</v>
      </c>
      <c r="C13" s="28">
        <v>1</v>
      </c>
      <c r="D13" s="41">
        <f t="shared" si="5"/>
        <v>8</v>
      </c>
      <c r="E13" s="5">
        <v>0</v>
      </c>
      <c r="F13" s="5">
        <f t="shared" si="1"/>
        <v>0</v>
      </c>
      <c r="G13" s="5">
        <f t="shared" si="2"/>
        <v>0</v>
      </c>
      <c r="H13" s="5">
        <f t="shared" si="3"/>
        <v>0</v>
      </c>
      <c r="I13" s="22">
        <f t="shared" si="4"/>
        <v>0</v>
      </c>
    </row>
    <row r="14" spans="1:13" s="4" customFormat="1" ht="15.75" x14ac:dyDescent="0.2">
      <c r="A14" s="27" t="s">
        <v>108</v>
      </c>
      <c r="B14" s="28">
        <v>8</v>
      </c>
      <c r="C14" s="28">
        <v>1.2</v>
      </c>
      <c r="D14" s="41">
        <f>B14*C14</f>
        <v>9.6</v>
      </c>
      <c r="E14" s="5">
        <v>0</v>
      </c>
      <c r="F14" s="5">
        <f t="shared" si="1"/>
        <v>0</v>
      </c>
      <c r="G14" s="5">
        <f t="shared" si="2"/>
        <v>0</v>
      </c>
      <c r="H14" s="5">
        <f t="shared" si="3"/>
        <v>0</v>
      </c>
      <c r="I14" s="22">
        <f t="shared" si="4"/>
        <v>0</v>
      </c>
    </row>
    <row r="15" spans="1:13" s="4" customFormat="1" ht="12.75" x14ac:dyDescent="0.2">
      <c r="A15" s="27" t="s">
        <v>70</v>
      </c>
      <c r="B15" s="28">
        <v>12</v>
      </c>
      <c r="C15" s="28">
        <v>2</v>
      </c>
      <c r="D15" s="41">
        <f t="shared" ref="D15:D17" si="6">B15*C15</f>
        <v>24</v>
      </c>
      <c r="E15" s="5">
        <v>0</v>
      </c>
      <c r="F15" s="5">
        <f t="shared" si="1"/>
        <v>0</v>
      </c>
      <c r="G15" s="5">
        <f t="shared" si="2"/>
        <v>0</v>
      </c>
      <c r="H15" s="5">
        <f t="shared" si="3"/>
        <v>0</v>
      </c>
      <c r="I15" s="22">
        <f t="shared" si="4"/>
        <v>0</v>
      </c>
    </row>
    <row r="16" spans="1:13" s="4" customFormat="1" ht="12.75" x14ac:dyDescent="0.2">
      <c r="A16" s="27" t="s">
        <v>71</v>
      </c>
      <c r="B16" s="28">
        <v>4</v>
      </c>
      <c r="C16" s="28">
        <v>2</v>
      </c>
      <c r="D16" s="41">
        <f t="shared" si="6"/>
        <v>8</v>
      </c>
      <c r="E16" s="5">
        <v>0</v>
      </c>
      <c r="F16" s="5">
        <f t="shared" si="1"/>
        <v>0</v>
      </c>
      <c r="G16" s="5">
        <f t="shared" si="2"/>
        <v>0</v>
      </c>
      <c r="H16" s="5">
        <f t="shared" si="3"/>
        <v>0</v>
      </c>
      <c r="I16" s="22">
        <f t="shared" si="4"/>
        <v>0</v>
      </c>
    </row>
    <row r="17" spans="1:9" s="4" customFormat="1" ht="15.75" x14ac:dyDescent="0.2">
      <c r="A17" s="105" t="s">
        <v>136</v>
      </c>
      <c r="B17" s="28">
        <v>8</v>
      </c>
      <c r="C17" s="28">
        <v>1</v>
      </c>
      <c r="D17" s="41">
        <f t="shared" si="6"/>
        <v>8</v>
      </c>
      <c r="E17" s="5">
        <v>0</v>
      </c>
      <c r="F17" s="5">
        <f t="shared" si="1"/>
        <v>0</v>
      </c>
      <c r="G17" s="5">
        <f t="shared" si="2"/>
        <v>0</v>
      </c>
      <c r="H17" s="5">
        <f t="shared" si="3"/>
        <v>0</v>
      </c>
      <c r="I17" s="22">
        <f t="shared" si="4"/>
        <v>0</v>
      </c>
    </row>
    <row r="18" spans="1:9" s="4" customFormat="1" ht="15.75" x14ac:dyDescent="0.2">
      <c r="A18" s="27" t="s">
        <v>107</v>
      </c>
      <c r="B18" s="33">
        <v>2</v>
      </c>
      <c r="C18" s="33">
        <v>2</v>
      </c>
      <c r="D18" s="5">
        <f>B18*C18</f>
        <v>4</v>
      </c>
      <c r="E18" s="5">
        <v>0</v>
      </c>
      <c r="F18" s="5">
        <f t="shared" si="1"/>
        <v>0</v>
      </c>
      <c r="G18" s="5">
        <f t="shared" si="2"/>
        <v>0</v>
      </c>
      <c r="H18" s="5">
        <f t="shared" si="3"/>
        <v>0</v>
      </c>
      <c r="I18" s="22">
        <f t="shared" si="4"/>
        <v>0</v>
      </c>
    </row>
    <row r="19" spans="1:9" s="4" customFormat="1" ht="15.75" x14ac:dyDescent="0.2">
      <c r="A19" s="23" t="s">
        <v>106</v>
      </c>
      <c r="B19" s="21"/>
      <c r="C19" s="21"/>
      <c r="D19" s="21"/>
      <c r="E19" s="21"/>
      <c r="F19" s="127">
        <f>SUM(F6:H18)</f>
        <v>0</v>
      </c>
      <c r="G19" s="127"/>
      <c r="H19" s="127"/>
      <c r="I19" s="101">
        <f>ROUND(SUM(I6:I18),-2)</f>
        <v>0</v>
      </c>
    </row>
    <row r="21" spans="1:9" x14ac:dyDescent="0.25">
      <c r="A21" s="2" t="s">
        <v>18</v>
      </c>
    </row>
    <row r="22" spans="1:9" ht="19.5" customHeight="1" x14ac:dyDescent="0.25">
      <c r="A22" s="124" t="s">
        <v>101</v>
      </c>
      <c r="B22" s="124"/>
      <c r="C22" s="124"/>
      <c r="D22" s="124"/>
      <c r="E22" s="124"/>
      <c r="F22" s="124"/>
      <c r="G22" s="124"/>
      <c r="H22" s="124"/>
      <c r="I22" s="124"/>
    </row>
    <row r="23" spans="1:9" ht="47.25" customHeight="1" x14ac:dyDescent="0.25">
      <c r="A23" s="124" t="s">
        <v>100</v>
      </c>
      <c r="B23" s="124"/>
      <c r="C23" s="124"/>
      <c r="D23" s="124"/>
      <c r="E23" s="124"/>
      <c r="F23" s="124"/>
      <c r="G23" s="124"/>
      <c r="H23" s="124"/>
      <c r="I23" s="124"/>
    </row>
    <row r="24" spans="1:9" ht="15" customHeight="1" x14ac:dyDescent="0.25">
      <c r="A24" s="124" t="s">
        <v>102</v>
      </c>
      <c r="B24" s="124"/>
      <c r="C24" s="124"/>
      <c r="D24" s="124"/>
      <c r="E24" s="124"/>
      <c r="F24" s="124"/>
      <c r="G24" s="124"/>
      <c r="H24" s="124"/>
      <c r="I24" s="124"/>
    </row>
    <row r="25" spans="1:9" ht="15" customHeight="1" x14ac:dyDescent="0.25">
      <c r="A25" s="124" t="s">
        <v>103</v>
      </c>
      <c r="B25" s="124"/>
      <c r="C25" s="124"/>
      <c r="D25" s="124"/>
      <c r="E25" s="124"/>
      <c r="F25" s="124"/>
      <c r="G25" s="124"/>
      <c r="H25" s="124"/>
      <c r="I25" s="124"/>
    </row>
    <row r="26" spans="1:9" ht="15" customHeight="1" x14ac:dyDescent="0.25">
      <c r="A26" s="124" t="s">
        <v>135</v>
      </c>
      <c r="B26" s="124"/>
      <c r="C26" s="124"/>
      <c r="D26" s="124"/>
      <c r="E26" s="124"/>
      <c r="F26" s="124"/>
      <c r="G26" s="124"/>
      <c r="H26" s="124"/>
      <c r="I26" s="124"/>
    </row>
    <row r="27" spans="1:9" ht="15" customHeight="1" x14ac:dyDescent="0.25">
      <c r="A27" s="123" t="s">
        <v>104</v>
      </c>
      <c r="B27" s="123"/>
      <c r="C27" s="123"/>
      <c r="D27" s="123"/>
      <c r="E27" s="123"/>
      <c r="F27" s="123"/>
      <c r="G27" s="123"/>
      <c r="H27" s="123"/>
      <c r="I27" s="123"/>
    </row>
    <row r="28" spans="1:9" ht="15" customHeight="1" x14ac:dyDescent="0.25">
      <c r="A28" s="123" t="s">
        <v>105</v>
      </c>
      <c r="B28" s="123"/>
      <c r="C28" s="123"/>
      <c r="D28" s="123"/>
      <c r="E28" s="123"/>
      <c r="F28" s="123"/>
      <c r="G28" s="123"/>
      <c r="H28" s="123"/>
      <c r="I28" s="123"/>
    </row>
    <row r="29" spans="1:9" ht="16.5" x14ac:dyDescent="0.25">
      <c r="A29" s="91"/>
      <c r="B29" s="92"/>
      <c r="C29" s="92"/>
      <c r="D29" s="92"/>
      <c r="E29" s="92"/>
      <c r="F29" s="92"/>
      <c r="G29" s="92"/>
      <c r="H29" s="92"/>
      <c r="I29" s="92"/>
    </row>
  </sheetData>
  <customSheetViews>
    <customSheetView guid="{4A89232C-598B-4F6D-9D51-603AEEEB9F35}" topLeftCell="B1">
      <selection activeCell="M7" sqref="M7"/>
      <pageMargins left="0.7" right="0.7" top="0.75" bottom="0.75" header="0.3" footer="0.3"/>
      <pageSetup orientation="portrait" r:id="rId1"/>
    </customSheetView>
    <customSheetView guid="{E5B2A682-BFBE-4ECE-AABF-A1ABFEF3B229}">
      <selection activeCell="A16" sqref="A16"/>
      <pageMargins left="0.7" right="0.7" top="0.75" bottom="0.75" header="0.3" footer="0.3"/>
      <pageSetup orientation="portrait" r:id="rId2"/>
    </customSheetView>
    <customSheetView guid="{85DE3508-C09A-431C-9155-1511111B3680}">
      <selection activeCell="A16" sqref="A16"/>
      <pageMargins left="0.7" right="0.7" top="0.75" bottom="0.75" header="0.3" footer="0.3"/>
      <pageSetup orientation="portrait" r:id="rId3"/>
    </customSheetView>
    <customSheetView guid="{893CC2F0-C10E-42F5-AB5A-120A20437C47}">
      <selection activeCell="A27" sqref="A27:I27"/>
      <pageMargins left="0.7" right="0.7" top="0.75" bottom="0.75" header="0.3" footer="0.3"/>
      <pageSetup orientation="portrait" r:id="rId4"/>
    </customSheetView>
    <customSheetView guid="{629AE3F5-5FF3-43E0-B94F-3D931ECA89B0}" topLeftCell="B1">
      <selection activeCell="M7" sqref="M7"/>
      <pageMargins left="0.7" right="0.7" top="0.75" bottom="0.75" header="0.3" footer="0.3"/>
      <pageSetup orientation="portrait" r:id="rId5"/>
    </customSheetView>
  </customSheetViews>
  <mergeCells count="10">
    <mergeCell ref="K6:L6"/>
    <mergeCell ref="F19:H19"/>
    <mergeCell ref="A22:I22"/>
    <mergeCell ref="A23:I23"/>
    <mergeCell ref="A24:I24"/>
    <mergeCell ref="A25:I25"/>
    <mergeCell ref="A26:I26"/>
    <mergeCell ref="A27:I27"/>
    <mergeCell ref="A28:I28"/>
    <mergeCell ref="A4:A5"/>
  </mergeCells>
  <pageMargins left="0.7" right="0.7" top="0.75" bottom="0.75" header="0.3" footer="0.3"/>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9"/>
  <sheetViews>
    <sheetView topLeftCell="B1" zoomScaleNormal="100" workbookViewId="0">
      <selection activeCell="M7" sqref="M7"/>
    </sheetView>
  </sheetViews>
  <sheetFormatPr defaultRowHeight="15" x14ac:dyDescent="0.25"/>
  <cols>
    <col min="1" max="1" width="39.85546875" customWidth="1"/>
    <col min="2" max="9" width="14.140625" customWidth="1"/>
    <col min="12" max="12" width="11" customWidth="1"/>
  </cols>
  <sheetData>
    <row r="1" spans="1:13" ht="15.75" x14ac:dyDescent="0.25">
      <c r="A1" s="1" t="s">
        <v>123</v>
      </c>
    </row>
    <row r="2" spans="1:13" ht="15.75" x14ac:dyDescent="0.25">
      <c r="A2" s="1" t="s">
        <v>96</v>
      </c>
    </row>
    <row r="3" spans="1:13" ht="18.75" customHeight="1" x14ac:dyDescent="0.25"/>
    <row r="4" spans="1:13" s="4" customFormat="1" ht="12.75" x14ac:dyDescent="0.2">
      <c r="A4" s="125" t="s">
        <v>19</v>
      </c>
      <c r="B4" s="24" t="s">
        <v>1</v>
      </c>
      <c r="C4" s="24" t="s">
        <v>3</v>
      </c>
      <c r="D4" s="24" t="s">
        <v>5</v>
      </c>
      <c r="E4" s="3" t="s">
        <v>6</v>
      </c>
      <c r="F4" s="3" t="s">
        <v>7</v>
      </c>
      <c r="G4" s="3" t="s">
        <v>8</v>
      </c>
      <c r="H4" s="3" t="s">
        <v>9</v>
      </c>
      <c r="I4" s="3" t="s">
        <v>10</v>
      </c>
    </row>
    <row r="5" spans="1:13" s="4" customFormat="1" ht="51" x14ac:dyDescent="0.2">
      <c r="A5" s="125"/>
      <c r="B5" s="24" t="s">
        <v>20</v>
      </c>
      <c r="C5" s="24" t="s">
        <v>21</v>
      </c>
      <c r="D5" s="24" t="s">
        <v>22</v>
      </c>
      <c r="E5" s="3" t="s">
        <v>25</v>
      </c>
      <c r="F5" s="3" t="s">
        <v>14</v>
      </c>
      <c r="G5" s="3" t="s">
        <v>23</v>
      </c>
      <c r="H5" s="3" t="s">
        <v>24</v>
      </c>
      <c r="I5" s="3" t="s">
        <v>26</v>
      </c>
    </row>
    <row r="6" spans="1:13" s="4" customFormat="1" ht="12.75" x14ac:dyDescent="0.2">
      <c r="A6" s="27" t="s">
        <v>64</v>
      </c>
      <c r="B6" s="28">
        <v>24</v>
      </c>
      <c r="C6" s="28">
        <v>1</v>
      </c>
      <c r="D6" s="40">
        <f>B6*C6</f>
        <v>24</v>
      </c>
      <c r="E6" s="5">
        <v>1</v>
      </c>
      <c r="F6" s="5">
        <f>D6*E6</f>
        <v>24</v>
      </c>
      <c r="G6" s="5">
        <f>F6*0.05</f>
        <v>1.2000000000000002</v>
      </c>
      <c r="H6" s="5">
        <f>F6*0.1</f>
        <v>2.4000000000000004</v>
      </c>
      <c r="I6" s="22">
        <f>F6*$K$8+G6*$K$7+H6*$K$9</f>
        <v>1312.164</v>
      </c>
      <c r="K6" s="126" t="s">
        <v>31</v>
      </c>
      <c r="L6" s="126"/>
    </row>
    <row r="7" spans="1:13" s="4" customFormat="1" ht="12.75" x14ac:dyDescent="0.2">
      <c r="A7" s="27" t="s">
        <v>65</v>
      </c>
      <c r="B7" s="28">
        <v>24</v>
      </c>
      <c r="C7" s="28">
        <v>1</v>
      </c>
      <c r="D7" s="40">
        <f t="shared" ref="D7" si="0">B7*C7</f>
        <v>24</v>
      </c>
      <c r="E7" s="5">
        <v>0</v>
      </c>
      <c r="F7" s="5">
        <f t="shared" ref="F7:F18" si="1">D7*E7</f>
        <v>0</v>
      </c>
      <c r="G7" s="5">
        <f t="shared" ref="G7:G18" si="2">F7*0.05</f>
        <v>0</v>
      </c>
      <c r="H7" s="5">
        <f t="shared" ref="H7:H18" si="3">F7*0.1</f>
        <v>0</v>
      </c>
      <c r="I7" s="22">
        <f>F7*$K$8+G7*$K$7+H7*$K$9</f>
        <v>0</v>
      </c>
      <c r="K7" s="39">
        <v>65.709999999999994</v>
      </c>
      <c r="L7" s="7" t="s">
        <v>29</v>
      </c>
      <c r="M7" s="90" t="s">
        <v>46</v>
      </c>
    </row>
    <row r="8" spans="1:13" s="4" customFormat="1" ht="12.75" x14ac:dyDescent="0.2">
      <c r="A8" s="27" t="s">
        <v>66</v>
      </c>
      <c r="B8" s="28"/>
      <c r="C8" s="28"/>
      <c r="D8" s="40"/>
      <c r="E8" s="5"/>
      <c r="F8" s="5"/>
      <c r="G8" s="5"/>
      <c r="H8" s="5"/>
      <c r="I8" s="22"/>
      <c r="K8" s="39">
        <v>48.75</v>
      </c>
      <c r="L8" s="7" t="s">
        <v>28</v>
      </c>
    </row>
    <row r="9" spans="1:13" s="4" customFormat="1" ht="12.75" x14ac:dyDescent="0.2">
      <c r="A9" s="27" t="s">
        <v>115</v>
      </c>
      <c r="B9" s="28">
        <v>8</v>
      </c>
      <c r="C9" s="28">
        <v>1</v>
      </c>
      <c r="D9" s="41">
        <f>B9*C9</f>
        <v>8</v>
      </c>
      <c r="E9" s="5">
        <v>0</v>
      </c>
      <c r="F9" s="5">
        <f t="shared" si="1"/>
        <v>0</v>
      </c>
      <c r="G9" s="5">
        <f t="shared" si="2"/>
        <v>0</v>
      </c>
      <c r="H9" s="5">
        <f t="shared" si="3"/>
        <v>0</v>
      </c>
      <c r="I9" s="22">
        <f t="shared" ref="I9:I18" si="4">F9*$K$8+G9*$K$7+H9*$K$9</f>
        <v>0</v>
      </c>
      <c r="K9" s="39">
        <v>26.38</v>
      </c>
      <c r="L9" s="7" t="s">
        <v>30</v>
      </c>
    </row>
    <row r="10" spans="1:13" s="4" customFormat="1" ht="15.75" x14ac:dyDescent="0.2">
      <c r="A10" s="27" t="s">
        <v>116</v>
      </c>
      <c r="B10" s="28">
        <v>8</v>
      </c>
      <c r="C10" s="28">
        <v>1</v>
      </c>
      <c r="D10" s="41">
        <f t="shared" ref="D10:D13" si="5">B10*C10</f>
        <v>8</v>
      </c>
      <c r="E10" s="5">
        <v>1</v>
      </c>
      <c r="F10" s="5">
        <f t="shared" si="1"/>
        <v>8</v>
      </c>
      <c r="G10" s="5">
        <f t="shared" si="2"/>
        <v>0.4</v>
      </c>
      <c r="H10" s="5">
        <f t="shared" si="3"/>
        <v>0.8</v>
      </c>
      <c r="I10" s="6">
        <f t="shared" si="4"/>
        <v>437.38799999999998</v>
      </c>
    </row>
    <row r="11" spans="1:13" s="4" customFormat="1" ht="12.75" x14ac:dyDescent="0.2">
      <c r="A11" s="27" t="s">
        <v>67</v>
      </c>
      <c r="B11" s="28">
        <v>8</v>
      </c>
      <c r="C11" s="28">
        <v>1</v>
      </c>
      <c r="D11" s="41">
        <f t="shared" si="5"/>
        <v>8</v>
      </c>
      <c r="E11" s="5">
        <v>0</v>
      </c>
      <c r="F11" s="5">
        <f t="shared" si="1"/>
        <v>0</v>
      </c>
      <c r="G11" s="5">
        <f t="shared" si="2"/>
        <v>0</v>
      </c>
      <c r="H11" s="5">
        <f t="shared" si="3"/>
        <v>0</v>
      </c>
      <c r="I11" s="22">
        <f t="shared" si="4"/>
        <v>0</v>
      </c>
    </row>
    <row r="12" spans="1:13" s="4" customFormat="1" ht="12.75" x14ac:dyDescent="0.2">
      <c r="A12" s="27" t="s">
        <v>68</v>
      </c>
      <c r="B12" s="28">
        <v>8</v>
      </c>
      <c r="C12" s="28">
        <v>1</v>
      </c>
      <c r="D12" s="41">
        <f t="shared" si="5"/>
        <v>8</v>
      </c>
      <c r="E12" s="5">
        <v>0</v>
      </c>
      <c r="F12" s="5">
        <f t="shared" si="1"/>
        <v>0</v>
      </c>
      <c r="G12" s="5">
        <f t="shared" si="2"/>
        <v>0</v>
      </c>
      <c r="H12" s="5">
        <f t="shared" si="3"/>
        <v>0</v>
      </c>
      <c r="I12" s="22">
        <f t="shared" si="4"/>
        <v>0</v>
      </c>
    </row>
    <row r="13" spans="1:13" s="4" customFormat="1" ht="12.75" x14ac:dyDescent="0.2">
      <c r="A13" s="27" t="s">
        <v>69</v>
      </c>
      <c r="B13" s="28">
        <v>8</v>
      </c>
      <c r="C13" s="28">
        <v>1</v>
      </c>
      <c r="D13" s="41">
        <f t="shared" si="5"/>
        <v>8</v>
      </c>
      <c r="E13" s="5">
        <v>0</v>
      </c>
      <c r="F13" s="5">
        <f t="shared" si="1"/>
        <v>0</v>
      </c>
      <c r="G13" s="5">
        <f t="shared" si="2"/>
        <v>0</v>
      </c>
      <c r="H13" s="5">
        <f t="shared" si="3"/>
        <v>0</v>
      </c>
      <c r="I13" s="22">
        <f t="shared" si="4"/>
        <v>0</v>
      </c>
    </row>
    <row r="14" spans="1:13" s="4" customFormat="1" ht="15.75" x14ac:dyDescent="0.2">
      <c r="A14" s="27" t="s">
        <v>108</v>
      </c>
      <c r="B14" s="28">
        <v>8</v>
      </c>
      <c r="C14" s="28">
        <v>1</v>
      </c>
      <c r="D14" s="41">
        <f>B14*C14</f>
        <v>8</v>
      </c>
      <c r="E14" s="5">
        <v>1</v>
      </c>
      <c r="F14" s="5">
        <f t="shared" si="1"/>
        <v>8</v>
      </c>
      <c r="G14" s="5">
        <f t="shared" si="2"/>
        <v>0.4</v>
      </c>
      <c r="H14" s="5">
        <f t="shared" si="3"/>
        <v>0.8</v>
      </c>
      <c r="I14" s="6">
        <f t="shared" si="4"/>
        <v>437.38799999999998</v>
      </c>
    </row>
    <row r="15" spans="1:13" s="4" customFormat="1" ht="12.75" x14ac:dyDescent="0.2">
      <c r="A15" s="27" t="s">
        <v>70</v>
      </c>
      <c r="B15" s="28">
        <v>12</v>
      </c>
      <c r="C15" s="28">
        <v>2</v>
      </c>
      <c r="D15" s="41">
        <f t="shared" ref="D15:D17" si="6">B15*C15</f>
        <v>24</v>
      </c>
      <c r="E15" s="5">
        <v>0</v>
      </c>
      <c r="F15" s="5">
        <f t="shared" si="1"/>
        <v>0</v>
      </c>
      <c r="G15" s="5">
        <f t="shared" si="2"/>
        <v>0</v>
      </c>
      <c r="H15" s="5">
        <f t="shared" si="3"/>
        <v>0</v>
      </c>
      <c r="I15" s="22">
        <f t="shared" si="4"/>
        <v>0</v>
      </c>
    </row>
    <row r="16" spans="1:13" s="4" customFormat="1" ht="12.75" x14ac:dyDescent="0.2">
      <c r="A16" s="27" t="s">
        <v>71</v>
      </c>
      <c r="B16" s="28">
        <v>4</v>
      </c>
      <c r="C16" s="28">
        <v>2</v>
      </c>
      <c r="D16" s="41">
        <f t="shared" si="6"/>
        <v>8</v>
      </c>
      <c r="E16" s="5">
        <v>0</v>
      </c>
      <c r="F16" s="5">
        <f t="shared" si="1"/>
        <v>0</v>
      </c>
      <c r="G16" s="5">
        <f t="shared" si="2"/>
        <v>0</v>
      </c>
      <c r="H16" s="5">
        <f t="shared" si="3"/>
        <v>0</v>
      </c>
      <c r="I16" s="22">
        <f t="shared" si="4"/>
        <v>0</v>
      </c>
    </row>
    <row r="17" spans="1:9" s="4" customFormat="1" ht="15.75" x14ac:dyDescent="0.2">
      <c r="A17" s="105" t="s">
        <v>134</v>
      </c>
      <c r="B17" s="28">
        <v>8</v>
      </c>
      <c r="C17" s="28">
        <v>1</v>
      </c>
      <c r="D17" s="41">
        <f t="shared" si="6"/>
        <v>8</v>
      </c>
      <c r="E17" s="5">
        <v>0</v>
      </c>
      <c r="F17" s="5">
        <f t="shared" si="1"/>
        <v>0</v>
      </c>
      <c r="G17" s="5">
        <f t="shared" si="2"/>
        <v>0</v>
      </c>
      <c r="H17" s="5">
        <f t="shared" si="3"/>
        <v>0</v>
      </c>
      <c r="I17" s="22">
        <f t="shared" si="4"/>
        <v>0</v>
      </c>
    </row>
    <row r="18" spans="1:9" s="4" customFormat="1" ht="15.75" x14ac:dyDescent="0.2">
      <c r="A18" s="27" t="s">
        <v>107</v>
      </c>
      <c r="B18" s="33">
        <v>2</v>
      </c>
      <c r="C18" s="33">
        <v>2</v>
      </c>
      <c r="D18" s="5">
        <f>B18*C18</f>
        <v>4</v>
      </c>
      <c r="E18" s="5">
        <v>0</v>
      </c>
      <c r="F18" s="5">
        <f t="shared" si="1"/>
        <v>0</v>
      </c>
      <c r="G18" s="5">
        <f t="shared" si="2"/>
        <v>0</v>
      </c>
      <c r="H18" s="5">
        <f t="shared" si="3"/>
        <v>0</v>
      </c>
      <c r="I18" s="22">
        <f t="shared" si="4"/>
        <v>0</v>
      </c>
    </row>
    <row r="19" spans="1:9" s="4" customFormat="1" ht="15.75" x14ac:dyDescent="0.2">
      <c r="A19" s="23" t="s">
        <v>106</v>
      </c>
      <c r="B19" s="21"/>
      <c r="C19" s="21"/>
      <c r="D19" s="21"/>
      <c r="E19" s="21"/>
      <c r="F19" s="127">
        <f>SUM(F6:H18)</f>
        <v>45.999999999999993</v>
      </c>
      <c r="G19" s="127"/>
      <c r="H19" s="127"/>
      <c r="I19" s="101">
        <f>ROUND(SUM(I6:I18),-1)</f>
        <v>2190</v>
      </c>
    </row>
    <row r="21" spans="1:9" x14ac:dyDescent="0.25">
      <c r="A21" s="2" t="s">
        <v>18</v>
      </c>
    </row>
    <row r="22" spans="1:9" ht="18.75" customHeight="1" x14ac:dyDescent="0.25">
      <c r="A22" s="124" t="s">
        <v>101</v>
      </c>
      <c r="B22" s="124"/>
      <c r="C22" s="124"/>
      <c r="D22" s="124"/>
      <c r="E22" s="124"/>
      <c r="F22" s="124"/>
      <c r="G22" s="124"/>
      <c r="H22" s="124"/>
      <c r="I22" s="124"/>
    </row>
    <row r="23" spans="1:9" ht="47.25" customHeight="1" x14ac:dyDescent="0.25">
      <c r="A23" s="124" t="s">
        <v>100</v>
      </c>
      <c r="B23" s="124"/>
      <c r="C23" s="124"/>
      <c r="D23" s="124"/>
      <c r="E23" s="124"/>
      <c r="F23" s="124"/>
      <c r="G23" s="124"/>
      <c r="H23" s="124"/>
      <c r="I23" s="124"/>
    </row>
    <row r="24" spans="1:9" ht="15" customHeight="1" x14ac:dyDescent="0.25">
      <c r="A24" s="124" t="s">
        <v>102</v>
      </c>
      <c r="B24" s="124"/>
      <c r="C24" s="124"/>
      <c r="D24" s="124"/>
      <c r="E24" s="124"/>
      <c r="F24" s="124"/>
      <c r="G24" s="124"/>
      <c r="H24" s="124"/>
      <c r="I24" s="124"/>
    </row>
    <row r="25" spans="1:9" ht="15" customHeight="1" x14ac:dyDescent="0.25">
      <c r="A25" s="124" t="s">
        <v>103</v>
      </c>
      <c r="B25" s="124"/>
      <c r="C25" s="124"/>
      <c r="D25" s="124"/>
      <c r="E25" s="124"/>
      <c r="F25" s="124"/>
      <c r="G25" s="124"/>
      <c r="H25" s="124"/>
      <c r="I25" s="124"/>
    </row>
    <row r="26" spans="1:9" ht="15" customHeight="1" x14ac:dyDescent="0.25">
      <c r="A26" s="124" t="s">
        <v>135</v>
      </c>
      <c r="B26" s="124"/>
      <c r="C26" s="124"/>
      <c r="D26" s="124"/>
      <c r="E26" s="124"/>
      <c r="F26" s="124"/>
      <c r="G26" s="124"/>
      <c r="H26" s="124"/>
      <c r="I26" s="124"/>
    </row>
    <row r="27" spans="1:9" ht="15" customHeight="1" x14ac:dyDescent="0.25">
      <c r="A27" s="123" t="s">
        <v>104</v>
      </c>
      <c r="B27" s="123"/>
      <c r="C27" s="123"/>
      <c r="D27" s="123"/>
      <c r="E27" s="123"/>
      <c r="F27" s="123"/>
      <c r="G27" s="123"/>
      <c r="H27" s="123"/>
      <c r="I27" s="123"/>
    </row>
    <row r="28" spans="1:9" ht="15" customHeight="1" x14ac:dyDescent="0.25">
      <c r="A28" s="123" t="s">
        <v>105</v>
      </c>
      <c r="B28" s="123"/>
      <c r="C28" s="123"/>
      <c r="D28" s="123"/>
      <c r="E28" s="123"/>
      <c r="F28" s="123"/>
      <c r="G28" s="123"/>
      <c r="H28" s="123"/>
      <c r="I28" s="123"/>
    </row>
    <row r="29" spans="1:9" ht="16.5" x14ac:dyDescent="0.25">
      <c r="A29" s="15"/>
      <c r="B29" s="14"/>
      <c r="C29" s="14"/>
      <c r="D29" s="14"/>
      <c r="E29" s="14"/>
      <c r="F29" s="14"/>
      <c r="G29" s="14"/>
      <c r="H29" s="14"/>
      <c r="I29" s="14"/>
    </row>
  </sheetData>
  <customSheetViews>
    <customSheetView guid="{4A89232C-598B-4F6D-9D51-603AEEEB9F35}" topLeftCell="B1">
      <selection activeCell="M7" sqref="M7"/>
      <pageMargins left="0.7" right="0.7" top="0.75" bottom="0.75" header="0.3" footer="0.3"/>
      <pageSetup orientation="portrait" r:id="rId1"/>
    </customSheetView>
    <customSheetView guid="{E5B2A682-BFBE-4ECE-AABF-A1ABFEF3B229}">
      <selection activeCell="K11" sqref="K11"/>
      <pageMargins left="0.7" right="0.7" top="0.75" bottom="0.75" header="0.3" footer="0.3"/>
      <pageSetup orientation="portrait" r:id="rId2"/>
    </customSheetView>
    <customSheetView guid="{85DE3508-C09A-431C-9155-1511111B3680}">
      <selection activeCell="K11" sqref="K11"/>
      <pageMargins left="0.7" right="0.7" top="0.75" bottom="0.75" header="0.3" footer="0.3"/>
      <pageSetup orientation="portrait" r:id="rId3"/>
    </customSheetView>
    <customSheetView guid="{893CC2F0-C10E-42F5-AB5A-120A20437C47}">
      <selection activeCell="A27" sqref="A27:I27"/>
      <pageMargins left="0.7" right="0.7" top="0.75" bottom="0.75" header="0.3" footer="0.3"/>
      <pageSetup orientation="portrait" r:id="rId4"/>
    </customSheetView>
    <customSheetView guid="{629AE3F5-5FF3-43E0-B94F-3D931ECA89B0}" topLeftCell="B1">
      <selection activeCell="M7" sqref="M7"/>
      <pageMargins left="0.7" right="0.7" top="0.75" bottom="0.75" header="0.3" footer="0.3"/>
      <pageSetup orientation="portrait" r:id="rId5"/>
    </customSheetView>
  </customSheetViews>
  <mergeCells count="10">
    <mergeCell ref="K6:L6"/>
    <mergeCell ref="F19:H19"/>
    <mergeCell ref="A22:I22"/>
    <mergeCell ref="A23:I23"/>
    <mergeCell ref="A24:I24"/>
    <mergeCell ref="A25:I25"/>
    <mergeCell ref="A26:I26"/>
    <mergeCell ref="A27:I27"/>
    <mergeCell ref="A28:I28"/>
    <mergeCell ref="A4:A5"/>
  </mergeCells>
  <pageMargins left="0.7" right="0.7" top="0.75" bottom="0.75" header="0.3" footer="0.3"/>
  <pageSetup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16"/>
  <sheetViews>
    <sheetView workbookViewId="0">
      <selection activeCell="H22" sqref="H22"/>
    </sheetView>
  </sheetViews>
  <sheetFormatPr defaultRowHeight="12.75" x14ac:dyDescent="0.2"/>
  <cols>
    <col min="1" max="2" width="9.140625" style="65"/>
    <col min="3" max="3" width="13" style="65" customWidth="1"/>
    <col min="4" max="4" width="12.7109375" style="65" customWidth="1"/>
    <col min="5" max="7" width="9.140625" style="65"/>
    <col min="8" max="8" width="10.7109375" style="65" customWidth="1"/>
    <col min="9" max="9" width="9.42578125" style="65" customWidth="1"/>
    <col min="10" max="16384" width="9.140625" style="65"/>
  </cols>
  <sheetData>
    <row r="1" spans="2:9" ht="36" customHeight="1" thickBot="1" x14ac:dyDescent="0.25">
      <c r="B1" s="128" t="s">
        <v>91</v>
      </c>
      <c r="C1" s="128"/>
      <c r="D1" s="128"/>
      <c r="E1" s="128"/>
      <c r="F1" s="128"/>
      <c r="G1" s="128"/>
      <c r="H1" s="128"/>
      <c r="I1" s="128"/>
    </row>
    <row r="2" spans="2:9" ht="26.25" thickBot="1" x14ac:dyDescent="0.25">
      <c r="B2" s="42" t="s">
        <v>73</v>
      </c>
      <c r="C2" s="43" t="s">
        <v>74</v>
      </c>
      <c r="D2" s="43" t="s">
        <v>76</v>
      </c>
      <c r="E2" s="43" t="s">
        <v>75</v>
      </c>
      <c r="F2" s="43" t="s">
        <v>87</v>
      </c>
      <c r="G2" s="43" t="s">
        <v>78</v>
      </c>
      <c r="H2" s="43" t="s">
        <v>92</v>
      </c>
      <c r="I2" s="44" t="s">
        <v>80</v>
      </c>
    </row>
    <row r="3" spans="2:9" ht="13.5" thickTop="1" x14ac:dyDescent="0.2">
      <c r="B3" s="45">
        <v>1</v>
      </c>
      <c r="C3" s="46">
        <f>SUM('TBL5-YR1'!F6:F18)</f>
        <v>20</v>
      </c>
      <c r="D3" s="46">
        <f>SUM('TBL5-YR1'!G6:G18)</f>
        <v>1</v>
      </c>
      <c r="E3" s="46">
        <f>SUM('TBL5-YR1'!H6:H18)</f>
        <v>2</v>
      </c>
      <c r="F3" s="46">
        <f>SUM(C3:E3)</f>
        <v>23</v>
      </c>
      <c r="G3" s="48">
        <f>'TBL5-YR1'!I19</f>
        <v>1090</v>
      </c>
      <c r="H3" s="48">
        <v>0</v>
      </c>
      <c r="I3" s="49">
        <f>+G3+H3</f>
        <v>1090</v>
      </c>
    </row>
    <row r="4" spans="2:9" x14ac:dyDescent="0.2">
      <c r="B4" s="50">
        <v>2</v>
      </c>
      <c r="C4" s="51">
        <f>SUM('TBL6-YR2'!F6:F18)</f>
        <v>0</v>
      </c>
      <c r="D4" s="51">
        <f>SUM('TBL6-YR2'!G6:G18)</f>
        <v>0</v>
      </c>
      <c r="E4" s="51">
        <f>SUM('TBL6-YR2'!H6:H18)</f>
        <v>0</v>
      </c>
      <c r="F4" s="46">
        <f t="shared" ref="F4:F5" si="0">SUM(C4:E4)</f>
        <v>0</v>
      </c>
      <c r="G4" s="52">
        <f>'TBL6-YR2'!I19</f>
        <v>0</v>
      </c>
      <c r="H4" s="52">
        <v>0</v>
      </c>
      <c r="I4" s="49">
        <f>+G4+H4</f>
        <v>0</v>
      </c>
    </row>
    <row r="5" spans="2:9" ht="13.5" thickBot="1" x14ac:dyDescent="0.25">
      <c r="B5" s="53">
        <v>3</v>
      </c>
      <c r="C5" s="54">
        <f>SUM('TBL7-YR3'!F6:F18)</f>
        <v>40</v>
      </c>
      <c r="D5" s="54">
        <f>SUM('TBL7-YR3'!G6:G18)</f>
        <v>2</v>
      </c>
      <c r="E5" s="54">
        <f>SUM('TBL7-YR3'!H6:H18)</f>
        <v>4</v>
      </c>
      <c r="F5" s="54">
        <f t="shared" si="0"/>
        <v>46</v>
      </c>
      <c r="G5" s="55">
        <f>'TBL7-YR3'!I19</f>
        <v>2190</v>
      </c>
      <c r="H5" s="55">
        <v>0</v>
      </c>
      <c r="I5" s="56">
        <f>G5+H5</f>
        <v>2190</v>
      </c>
    </row>
    <row r="6" spans="2:9" ht="13.5" thickTop="1" x14ac:dyDescent="0.2">
      <c r="B6" s="45" t="s">
        <v>81</v>
      </c>
      <c r="C6" s="46">
        <f t="shared" ref="C6:I6" si="1">SUM(C3:C5)</f>
        <v>60</v>
      </c>
      <c r="D6" s="47">
        <f t="shared" si="1"/>
        <v>3</v>
      </c>
      <c r="E6" s="47">
        <f t="shared" si="1"/>
        <v>6</v>
      </c>
      <c r="F6" s="46">
        <f t="shared" si="1"/>
        <v>69</v>
      </c>
      <c r="G6" s="48">
        <f>SUM(G3:G5)</f>
        <v>3280</v>
      </c>
      <c r="H6" s="48">
        <f t="shared" si="1"/>
        <v>0</v>
      </c>
      <c r="I6" s="49">
        <f t="shared" si="1"/>
        <v>3280</v>
      </c>
    </row>
    <row r="7" spans="2:9" ht="13.5" thickBot="1" x14ac:dyDescent="0.25">
      <c r="B7" s="57" t="s">
        <v>82</v>
      </c>
      <c r="C7" s="58">
        <f>AVERAGE(C3:C5)</f>
        <v>20</v>
      </c>
      <c r="D7" s="58">
        <f>AVERAGE(D3:D5)</f>
        <v>1</v>
      </c>
      <c r="E7" s="58">
        <f>AVERAGE(E3:E5)</f>
        <v>2</v>
      </c>
      <c r="F7" s="58">
        <f>AVERAGE(F3:F5)</f>
        <v>23</v>
      </c>
      <c r="G7" s="59">
        <f>ROUND(AVERAGE(G3:G5),-1)</f>
        <v>1090</v>
      </c>
      <c r="H7" s="59">
        <f>AVERAGE(H3:H5)</f>
        <v>0</v>
      </c>
      <c r="I7" s="104">
        <f>ROUND(AVERAGE(I3:I5),-1)</f>
        <v>1090</v>
      </c>
    </row>
    <row r="8" spans="2:9" ht="13.5" thickBot="1" x14ac:dyDescent="0.25">
      <c r="B8" s="66"/>
      <c r="C8" s="67"/>
      <c r="D8" s="67"/>
      <c r="E8" s="67"/>
      <c r="F8" s="67"/>
      <c r="G8" s="67"/>
      <c r="H8" s="67"/>
      <c r="I8" s="68"/>
    </row>
    <row r="9" spans="2:9" ht="26.25" thickBot="1" x14ac:dyDescent="0.25">
      <c r="B9" s="42" t="s">
        <v>73</v>
      </c>
      <c r="C9" s="43" t="s">
        <v>84</v>
      </c>
      <c r="D9" s="44" t="str">
        <f>F2</f>
        <v>Total Hours</v>
      </c>
    </row>
    <row r="10" spans="2:9" ht="13.5" thickTop="1" x14ac:dyDescent="0.2">
      <c r="B10" s="45">
        <v>1</v>
      </c>
      <c r="C10" s="77">
        <f>'TBL5-YR1'!E18*'TBL5-YR1'!C18</f>
        <v>10</v>
      </c>
      <c r="D10" s="60">
        <f>F3</f>
        <v>23</v>
      </c>
    </row>
    <row r="11" spans="2:9" x14ac:dyDescent="0.2">
      <c r="B11" s="50">
        <v>2</v>
      </c>
      <c r="C11" s="80">
        <v>0</v>
      </c>
      <c r="D11" s="60">
        <f>F4</f>
        <v>0</v>
      </c>
    </row>
    <row r="12" spans="2:9" ht="13.5" thickBot="1" x14ac:dyDescent="0.25">
      <c r="B12" s="53">
        <v>3</v>
      </c>
      <c r="C12" s="81">
        <f>'TBL7-YR3'!E10*'TBL7-YR3'!C10+'TBL7-YR3'!E14*'TBL7-YR3'!C14</f>
        <v>2</v>
      </c>
      <c r="D12" s="61">
        <f>F5</f>
        <v>46</v>
      </c>
    </row>
    <row r="13" spans="2:9" ht="13.5" thickTop="1" x14ac:dyDescent="0.2">
      <c r="B13" s="45" t="s">
        <v>81</v>
      </c>
      <c r="C13" s="62">
        <f t="shared" ref="C13" si="2">SUM(C10:C12)</f>
        <v>12</v>
      </c>
      <c r="D13" s="63">
        <f>SUM(D10:D12)</f>
        <v>69</v>
      </c>
    </row>
    <row r="14" spans="2:9" ht="13.5" thickBot="1" x14ac:dyDescent="0.25">
      <c r="B14" s="57" t="s">
        <v>82</v>
      </c>
      <c r="C14" s="58">
        <f>AVERAGE(C10:C12)</f>
        <v>4</v>
      </c>
      <c r="D14" s="64">
        <f>AVERAGE(D10:D12)</f>
        <v>23</v>
      </c>
    </row>
    <row r="16" spans="2:9" x14ac:dyDescent="0.2">
      <c r="B16" s="65" t="s">
        <v>93</v>
      </c>
      <c r="E16" s="65">
        <f>ROUND(D13/C13,1)</f>
        <v>5.8</v>
      </c>
    </row>
  </sheetData>
  <customSheetViews>
    <customSheetView guid="{4A89232C-598B-4F6D-9D51-603AEEEB9F35}">
      <selection activeCell="H22" sqref="H22"/>
      <pageMargins left="0.7" right="0.7" top="0.75" bottom="0.75" header="0.3" footer="0.3"/>
      <pageSetup orientation="portrait" r:id="rId1"/>
    </customSheetView>
    <customSheetView guid="{E5B2A682-BFBE-4ECE-AABF-A1ABFEF3B229}">
      <selection activeCell="C13" sqref="C13"/>
      <pageMargins left="0.7" right="0.7" top="0.75" bottom="0.75" header="0.3" footer="0.3"/>
      <pageSetup orientation="portrait" r:id="rId2"/>
    </customSheetView>
    <customSheetView guid="{85DE3508-C09A-431C-9155-1511111B3680}">
      <selection activeCell="I16" sqref="I15:I16"/>
      <pageMargins left="0.7" right="0.7" top="0.75" bottom="0.75" header="0.3" footer="0.3"/>
      <pageSetup orientation="portrait" r:id="rId3"/>
    </customSheetView>
    <customSheetView guid="{893CC2F0-C10E-42F5-AB5A-120A20437C47}">
      <selection activeCell="H22" sqref="H22"/>
      <pageMargins left="0.7" right="0.7" top="0.75" bottom="0.75" header="0.3" footer="0.3"/>
      <pageSetup orientation="portrait" r:id="rId4"/>
    </customSheetView>
    <customSheetView guid="{629AE3F5-5FF3-43E0-B94F-3D931ECA89B0}">
      <selection activeCell="H22" sqref="H22"/>
      <pageMargins left="0.7" right="0.7" top="0.75" bottom="0.75" header="0.3" footer="0.3"/>
      <pageSetup orientation="portrait" r:id="rId5"/>
    </customSheetView>
  </customSheetViews>
  <mergeCells count="1">
    <mergeCell ref="B1:I1"/>
  </mergeCell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TBL1-YR1</vt:lpstr>
      <vt:lpstr>TBL2-YR2</vt:lpstr>
      <vt:lpstr>TBL3-YR3</vt:lpstr>
      <vt:lpstr>TBL4-SUMMARY</vt:lpstr>
      <vt:lpstr>TBL5-YR1</vt:lpstr>
      <vt:lpstr>TBL6-YR2</vt:lpstr>
      <vt:lpstr>TBL7-YR3</vt:lpstr>
      <vt:lpstr>TBL8-SUMMARY</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DWang</dc:creator>
  <cp:lastModifiedBy>Courtney Kerwin</cp:lastModifiedBy>
  <dcterms:created xsi:type="dcterms:W3CDTF">2014-11-20T13:23:33Z</dcterms:created>
  <dcterms:modified xsi:type="dcterms:W3CDTF">2019-12-31T17:42:20Z</dcterms:modified>
</cp:coreProperties>
</file>