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VS CEAH\0079 Feedlot Study\2020\IMB\"/>
    </mc:Choice>
  </mc:AlternateContent>
  <bookViews>
    <workbookView xWindow="0" yWindow="0" windowWidth="19125" windowHeight="11670"/>
  </bookViews>
  <sheets>
    <sheet name="APHIS 71" sheetId="5" r:id="rId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B25" i="5" l="1"/>
  <c r="B42" i="5" l="1"/>
  <c r="B44" i="5"/>
  <c r="B43" i="5"/>
  <c r="D23" i="5" l="1"/>
  <c r="G23" i="5" s="1"/>
  <c r="D19" i="5"/>
  <c r="G19" i="5" s="1"/>
  <c r="D17" i="5"/>
  <c r="G17" i="5" s="1"/>
  <c r="D9" i="5"/>
  <c r="B11" i="5" s="1"/>
  <c r="B27" i="5"/>
  <c r="G9" i="5" l="1"/>
  <c r="D11" i="5"/>
  <c r="J23" i="5"/>
  <c r="B13" i="5" l="1"/>
  <c r="B15" i="5"/>
  <c r="D15" i="5" s="1"/>
  <c r="G11" i="5"/>
  <c r="J17" i="5"/>
  <c r="J19" i="5"/>
  <c r="E17" i="5"/>
  <c r="E19" i="5"/>
  <c r="D13" i="5" l="1"/>
  <c r="E13" i="5"/>
  <c r="H13" i="5" s="1"/>
  <c r="B21" i="5"/>
  <c r="D21" i="5" s="1"/>
  <c r="G21" i="5" s="1"/>
  <c r="G15" i="5"/>
  <c r="H19" i="5"/>
  <c r="K19" i="5" s="1"/>
  <c r="H17" i="5"/>
  <c r="K17" i="5" s="1"/>
  <c r="E23" i="5"/>
  <c r="H23" i="5" s="1"/>
  <c r="G13" i="5" l="1"/>
  <c r="D25" i="5"/>
  <c r="K23" i="5"/>
  <c r="K13" i="5"/>
  <c r="G25" i="5" l="1"/>
  <c r="J13" i="5"/>
  <c r="E9" i="5"/>
  <c r="J9" i="5"/>
  <c r="H9" i="5" l="1"/>
  <c r="J11" i="5"/>
  <c r="E11" i="5"/>
  <c r="K9" i="5"/>
  <c r="H11" i="5" l="1"/>
  <c r="B35" i="5"/>
  <c r="E15" i="5" l="1"/>
  <c r="J15" i="5"/>
  <c r="K11" i="5"/>
  <c r="E25" i="5" l="1"/>
  <c r="H15" i="5"/>
  <c r="H25" i="5" s="1"/>
  <c r="E21" i="5"/>
  <c r="H21" i="5" s="1"/>
  <c r="J21" i="5"/>
  <c r="J25" i="5" s="1"/>
  <c r="B36" i="5" l="1"/>
  <c r="B37" i="5" s="1"/>
  <c r="K15" i="5"/>
  <c r="K21" i="5" l="1"/>
  <c r="K25" i="5" s="1"/>
  <c r="B38" i="5" s="1"/>
</calcChain>
</file>

<file path=xl/sharedStrings.xml><?xml version="1.0" encoding="utf-8"?>
<sst xmlns="http://schemas.openxmlformats.org/spreadsheetml/2006/main" count="39" uniqueCount="39">
  <si>
    <t>TOTAL</t>
  </si>
  <si>
    <t>Estimated Total Annual Burden</t>
  </si>
  <si>
    <t>Estimated Annual Number of Responses</t>
  </si>
  <si>
    <t>Estimated Annual Number of Respondents</t>
  </si>
  <si>
    <t>NOTE: Actual number of hours may vary due to rounding</t>
  </si>
  <si>
    <t>TOTAL HOURS FOR RESPONDENTS</t>
  </si>
  <si>
    <t>TOTAL ANNUAL NON-RESPONSES</t>
  </si>
  <si>
    <t>TOTAL ANNUAL RESPONSES</t>
  </si>
  <si>
    <t>NUMBER OF RESPONSES PER RESPONDENT</t>
  </si>
  <si>
    <t>TOTAL ANNUAL NON RESPONDENTS</t>
  </si>
  <si>
    <t>ESTIMATED NUMBER OF RESPONDENTS</t>
  </si>
  <si>
    <t>DESCRIPTION</t>
  </si>
  <si>
    <t>Page 1 of 1</t>
  </si>
  <si>
    <t>TOTAL SAMPLE POPULATION</t>
  </si>
  <si>
    <t xml:space="preserve">Last updated: </t>
  </si>
  <si>
    <t>Estimated Annual Number of Responses Per Subject</t>
  </si>
  <si>
    <t>Estimated response averages by participant type (in hours)</t>
  </si>
  <si>
    <t>Response average (in hours)</t>
  </si>
  <si>
    <t>Full Phase I respondent, Phase II nonrespondent</t>
  </si>
  <si>
    <t>Full Phase I respondent, Full Phase II respondent</t>
  </si>
  <si>
    <t>Nonrespondent (that reads the promotional materials)</t>
  </si>
  <si>
    <r>
      <t>TOTAL HOURS NON RESPONDENTS</t>
    </r>
    <r>
      <rPr>
        <b/>
        <vertAlign val="superscript"/>
        <sz val="11"/>
        <rFont val="Times New Roman"/>
        <family val="1"/>
      </rPr>
      <t>3</t>
    </r>
  </si>
  <si>
    <r>
      <t>HOURS PER RESPONSE</t>
    </r>
    <r>
      <rPr>
        <b/>
        <vertAlign val="superscript"/>
        <sz val="11"/>
        <rFont val="Times New Roman"/>
        <family val="1"/>
      </rPr>
      <t>2</t>
    </r>
  </si>
  <si>
    <r>
      <t>ESTIMATED RESPONSE RATE</t>
    </r>
    <r>
      <rPr>
        <b/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</si>
  <si>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 xml:space="preserve">3 </t>
    </r>
    <r>
      <rPr>
        <sz val="11"/>
        <rFont val="Times New Roman"/>
        <family val="1"/>
      </rPr>
      <t>NAHMS estimates that it takes each non-respondent 2 minutes (0.033 hours) to decide not to participate</t>
    </r>
  </si>
  <si>
    <t>Estimated overall burden</t>
  </si>
  <si>
    <r>
      <t xml:space="preserve">1 </t>
    </r>
    <r>
      <rPr>
        <sz val="11"/>
        <rFont val="Times New Roman"/>
        <family val="1"/>
      </rPr>
      <t>See OMB Part B Appendix B for estimated response rates using data from previous NAHMS studies</t>
    </r>
  </si>
  <si>
    <r>
      <t xml:space="preserve">2 </t>
    </r>
    <r>
      <rPr>
        <sz val="11"/>
        <rFont val="Times New Roman"/>
        <family val="1"/>
      </rPr>
      <t>See OMB Part B Appendix D for estimated burden using data from previous NAHMS studies</t>
    </r>
  </si>
  <si>
    <t>0579-0079</t>
  </si>
  <si>
    <t>Type of participant</t>
  </si>
  <si>
    <t>VS Form 21-300 - Health Management on U.S. Feedlots 2020 Confidentiality Pledge</t>
  </si>
  <si>
    <t>VS Form 21-302 - Health Management on U.S. Feedlots 2020 Consent to Contact</t>
  </si>
  <si>
    <t>VS Form 21-306 - Health Management on U.S. Feedlots 2020  Study Participant Survey</t>
  </si>
  <si>
    <t>VS Form 21-307 - Health Management on U.S. Feedlots 2020  After Action Survey - All Phase II Data Collectors</t>
  </si>
  <si>
    <t>VS Form 21-304 -Health Management on U.S. Feedlots 2020 Informed Consent for Feedlots in the State of California (Phase I)</t>
  </si>
  <si>
    <t>VS Form 21-305 - Health Management on U.S. Feedlots 2020 Informed Consent for Feedlots in the State of California (Phase II)</t>
  </si>
  <si>
    <t>VS Form 21-301 - Health Management on U.S. Feedlots 2020  Phase I Questionnaire</t>
  </si>
  <si>
    <t>VS Form 21-303 - Health Management on U.S. Feedlots 2020  Phase II Questionnaire</t>
  </si>
  <si>
    <t>APHIS-71:   NATIONAL ANIMAL HEALTH MONITORING SYSTEM, HEALTH MANAGEMENT ON U.S. FEEDLOTS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</si>
</sst>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/>
    <xf numFmtId="0" fontId="3" fillId="0" borderId="3" xfId="0" applyFont="1" applyBorder="1"/>
    <xf numFmtId="3" fontId="3" fillId="0" borderId="4" xfId="0" applyNumberFormat="1" applyFont="1" applyBorder="1"/>
    <xf numFmtId="0" fontId="3" fillId="0" borderId="3" xfId="0" applyFont="1" applyBorder="1" applyAlignment="1">
      <alignment wrapText="1"/>
    </xf>
    <xf numFmtId="164" fontId="3" fillId="0" borderId="4" xfId="0" applyNumberFormat="1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4" xfId="0" applyFont="1" applyBorder="1"/>
    <xf numFmtId="2" fontId="3" fillId="0" borderId="4" xfId="0" applyNumberFormat="1" applyFont="1" applyBorder="1"/>
    <xf numFmtId="2" fontId="3" fillId="0" borderId="6" xfId="0" applyNumberFormat="1" applyFont="1" applyBorder="1"/>
    <xf numFmtId="0" fontId="5" fillId="0" borderId="0" xfId="0" applyFont="1" applyFill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="80" zoomScaleNormal="80" workbookViewId="0">
      <selection activeCell="C27" sqref="C27"/>
    </sheetView>
  </sheetViews>
  <sheetFormatPr defaultRowHeight="15" x14ac:dyDescent="0.25"/>
  <cols>
    <col min="1" max="1" width="53.7109375" style="1" customWidth="1"/>
    <col min="2" max="2" width="25.85546875" style="1" bestFit="1" customWidth="1"/>
    <col min="3" max="3" width="16.28515625" style="1" customWidth="1"/>
    <col min="4" max="4" width="21.28515625" style="1" customWidth="1"/>
    <col min="5" max="5" width="20.42578125" style="1" customWidth="1"/>
    <col min="6" max="6" width="18" style="1" customWidth="1"/>
    <col min="7" max="7" width="16.28515625" style="1" customWidth="1"/>
    <col min="8" max="8" width="15.5703125" style="1" customWidth="1"/>
    <col min="9" max="9" width="15.28515625" style="1" customWidth="1"/>
    <col min="10" max="10" width="18.5703125" style="1" customWidth="1"/>
    <col min="11" max="11" width="18.140625" style="1" bestFit="1" customWidth="1"/>
    <col min="12" max="16384" width="9.140625" style="1"/>
  </cols>
  <sheetData>
    <row r="1" spans="1:11" x14ac:dyDescent="0.25">
      <c r="A1" s="37" t="s">
        <v>38</v>
      </c>
      <c r="B1" s="37"/>
      <c r="C1" s="37"/>
      <c r="D1" s="37"/>
      <c r="E1" s="37"/>
      <c r="F1" s="37"/>
      <c r="G1" s="37"/>
      <c r="H1" s="37"/>
      <c r="I1" s="38" t="s">
        <v>12</v>
      </c>
      <c r="J1" s="38"/>
    </row>
    <row r="2" spans="1:11" x14ac:dyDescent="0.25">
      <c r="I2" s="39" t="s">
        <v>28</v>
      </c>
      <c r="J2" s="39"/>
    </row>
    <row r="3" spans="1:11" ht="12.75" customHeight="1" x14ac:dyDescent="0.25">
      <c r="A3" s="40" t="s">
        <v>11</v>
      </c>
      <c r="B3" s="34" t="s">
        <v>13</v>
      </c>
      <c r="C3" s="34" t="s">
        <v>23</v>
      </c>
      <c r="D3" s="34" t="s">
        <v>10</v>
      </c>
      <c r="E3" s="34" t="s">
        <v>9</v>
      </c>
      <c r="F3" s="34" t="s">
        <v>8</v>
      </c>
      <c r="G3" s="34" t="s">
        <v>7</v>
      </c>
      <c r="H3" s="34" t="s">
        <v>6</v>
      </c>
      <c r="I3" s="34" t="s">
        <v>22</v>
      </c>
      <c r="J3" s="34" t="s">
        <v>5</v>
      </c>
      <c r="K3" s="34" t="s">
        <v>21</v>
      </c>
    </row>
    <row r="4" spans="1:11" x14ac:dyDescent="0.25">
      <c r="A4" s="41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5">
      <c r="A5" s="41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5">
      <c r="A6" s="41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5">
      <c r="A7" s="42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x14ac:dyDescent="0.25">
      <c r="B8" s="3"/>
    </row>
    <row r="9" spans="1:11" s="3" customFormat="1" ht="45" customHeight="1" x14ac:dyDescent="0.2">
      <c r="A9" s="4" t="s">
        <v>36</v>
      </c>
      <c r="B9" s="46">
        <v>5393</v>
      </c>
      <c r="C9" s="6">
        <v>0.54900000000000004</v>
      </c>
      <c r="D9" s="5">
        <f>B9*C9</f>
        <v>2960.7570000000001</v>
      </c>
      <c r="E9" s="5">
        <f>SUM(B9-D9)</f>
        <v>2432.2429999999999</v>
      </c>
      <c r="F9" s="3">
        <v>1</v>
      </c>
      <c r="G9" s="5">
        <f t="shared" ref="G9:G23" si="0">PRODUCT(D9, F9)</f>
        <v>2960.7570000000001</v>
      </c>
      <c r="H9" s="7">
        <f t="shared" ref="H9:H23" si="1">PRODUCT(E9, F9)</f>
        <v>2432.2429999999999</v>
      </c>
      <c r="I9" s="8">
        <v>0.75</v>
      </c>
      <c r="J9" s="5">
        <f>G9*I9</f>
        <v>2220.5677500000002</v>
      </c>
      <c r="K9" s="9">
        <f>H9*0.033</f>
        <v>80.264019000000005</v>
      </c>
    </row>
    <row r="10" spans="1:11" x14ac:dyDescent="0.25">
      <c r="A10" s="30"/>
      <c r="B10" s="3"/>
      <c r="C10" s="11"/>
      <c r="D10" s="12"/>
      <c r="E10" s="12"/>
      <c r="F10" s="13"/>
      <c r="G10" s="5"/>
      <c r="H10" s="7"/>
      <c r="I10" s="15"/>
      <c r="J10" s="12"/>
      <c r="K10" s="16"/>
    </row>
    <row r="11" spans="1:11" s="3" customFormat="1" ht="45" customHeight="1" x14ac:dyDescent="0.2">
      <c r="A11" s="4" t="s">
        <v>31</v>
      </c>
      <c r="B11" s="5">
        <f>D9</f>
        <v>2960.7570000000001</v>
      </c>
      <c r="C11" s="17">
        <v>0.54900000000000004</v>
      </c>
      <c r="D11" s="5">
        <f>B11*C11</f>
        <v>1625.4555930000001</v>
      </c>
      <c r="E11" s="5">
        <f t="shared" ref="E11:E21" si="2">SUM(B11-D11)</f>
        <v>1335.3014069999999</v>
      </c>
      <c r="F11" s="3">
        <v>1</v>
      </c>
      <c r="G11" s="5">
        <f t="shared" si="0"/>
        <v>1625.4555930000001</v>
      </c>
      <c r="H11" s="7">
        <f t="shared" si="1"/>
        <v>1335.3014069999999</v>
      </c>
      <c r="I11" s="8">
        <v>0.17</v>
      </c>
      <c r="J11" s="5">
        <f t="shared" ref="J11:J21" si="3">G11*I11</f>
        <v>276.32745081000002</v>
      </c>
      <c r="K11" s="9">
        <f t="shared" ref="K11:K21" si="4">H11*0.033</f>
        <v>44.064946431000003</v>
      </c>
    </row>
    <row r="12" spans="1:11" x14ac:dyDescent="0.25">
      <c r="A12" s="30"/>
      <c r="B12" s="3"/>
      <c r="C12" s="11"/>
      <c r="D12" s="12"/>
      <c r="E12" s="12"/>
      <c r="F12" s="13"/>
      <c r="G12" s="5"/>
      <c r="H12" s="7"/>
      <c r="I12" s="15"/>
      <c r="J12" s="12"/>
      <c r="K12" s="16"/>
    </row>
    <row r="13" spans="1:11" s="3" customFormat="1" ht="45" customHeight="1" x14ac:dyDescent="0.2">
      <c r="A13" s="4" t="s">
        <v>30</v>
      </c>
      <c r="B13" s="5">
        <f>D11</f>
        <v>1625.4555930000001</v>
      </c>
      <c r="C13" s="6">
        <v>0.53100000000000003</v>
      </c>
      <c r="D13" s="5">
        <f>B13*C13</f>
        <v>863.11691988300015</v>
      </c>
      <c r="E13" s="5">
        <f>SUM(B13-D13)</f>
        <v>762.33867311699998</v>
      </c>
      <c r="F13" s="3">
        <v>1</v>
      </c>
      <c r="G13" s="5">
        <f>PRODUCT(D13, F13)</f>
        <v>863.11691988300015</v>
      </c>
      <c r="H13" s="7">
        <f>PRODUCT(E13, F13)</f>
        <v>762.33867311699998</v>
      </c>
      <c r="I13" s="8">
        <v>0.17</v>
      </c>
      <c r="J13" s="5">
        <f>G13*I13</f>
        <v>146.72987638011003</v>
      </c>
      <c r="K13" s="9">
        <f>H13*0.033</f>
        <v>25.157176212861</v>
      </c>
    </row>
    <row r="14" spans="1:11" x14ac:dyDescent="0.25">
      <c r="A14" s="30"/>
      <c r="B14" s="3"/>
      <c r="C14" s="11"/>
      <c r="D14" s="12"/>
      <c r="E14" s="12"/>
      <c r="F14" s="13"/>
      <c r="G14" s="5"/>
      <c r="H14" s="7"/>
      <c r="I14" s="15"/>
      <c r="J14" s="12"/>
      <c r="K14" s="16"/>
    </row>
    <row r="15" spans="1:11" s="3" customFormat="1" ht="45" customHeight="1" x14ac:dyDescent="0.2">
      <c r="A15" s="4" t="s">
        <v>37</v>
      </c>
      <c r="B15" s="5">
        <f>D11</f>
        <v>1625.4555930000001</v>
      </c>
      <c r="C15" s="6">
        <v>0.53100000000000003</v>
      </c>
      <c r="D15" s="5">
        <f>B15*C15</f>
        <v>863.11691988300015</v>
      </c>
      <c r="E15" s="5">
        <f t="shared" si="2"/>
        <v>762.33867311699998</v>
      </c>
      <c r="F15" s="3">
        <v>1</v>
      </c>
      <c r="G15" s="5">
        <f t="shared" si="0"/>
        <v>863.11691988300015</v>
      </c>
      <c r="H15" s="7">
        <f t="shared" si="1"/>
        <v>762.33867311699998</v>
      </c>
      <c r="I15" s="8">
        <v>1</v>
      </c>
      <c r="J15" s="5">
        <f t="shared" si="3"/>
        <v>863.11691988300015</v>
      </c>
      <c r="K15" s="9">
        <f t="shared" si="4"/>
        <v>25.157176212861</v>
      </c>
    </row>
    <row r="16" spans="1:11" x14ac:dyDescent="0.25">
      <c r="A16" s="30"/>
      <c r="B16" s="3"/>
      <c r="C16" s="11"/>
      <c r="D16" s="12"/>
      <c r="E16" s="12"/>
      <c r="F16" s="13"/>
      <c r="G16" s="5"/>
      <c r="H16" s="7"/>
      <c r="I16" s="15"/>
      <c r="J16" s="12"/>
      <c r="K16" s="16"/>
    </row>
    <row r="17" spans="1:11" s="3" customFormat="1" ht="45" customHeight="1" x14ac:dyDescent="0.2">
      <c r="A17" s="4" t="s">
        <v>34</v>
      </c>
      <c r="B17" s="5">
        <v>123</v>
      </c>
      <c r="C17" s="6">
        <v>1</v>
      </c>
      <c r="D17" s="5">
        <f>B17*C17</f>
        <v>123</v>
      </c>
      <c r="E17" s="5">
        <f t="shared" si="2"/>
        <v>0</v>
      </c>
      <c r="F17" s="3">
        <v>1</v>
      </c>
      <c r="G17" s="5">
        <f t="shared" si="0"/>
        <v>123</v>
      </c>
      <c r="H17" s="7">
        <f t="shared" si="1"/>
        <v>0</v>
      </c>
      <c r="I17" s="8">
        <v>0.1</v>
      </c>
      <c r="J17" s="5">
        <f t="shared" si="3"/>
        <v>12.3</v>
      </c>
      <c r="K17" s="9">
        <f t="shared" si="4"/>
        <v>0</v>
      </c>
    </row>
    <row r="18" spans="1:11" x14ac:dyDescent="0.25">
      <c r="A18" s="30"/>
      <c r="B18" s="3"/>
      <c r="C18" s="11"/>
      <c r="D18" s="12"/>
      <c r="E18" s="12"/>
      <c r="F18" s="13"/>
      <c r="G18" s="5"/>
      <c r="H18" s="7"/>
      <c r="I18" s="15"/>
      <c r="J18" s="12"/>
      <c r="K18" s="16"/>
    </row>
    <row r="19" spans="1:11" s="3" customFormat="1" ht="45" customHeight="1" x14ac:dyDescent="0.2">
      <c r="A19" s="4" t="s">
        <v>35</v>
      </c>
      <c r="B19" s="5">
        <v>36</v>
      </c>
      <c r="C19" s="6">
        <v>1</v>
      </c>
      <c r="D19" s="5">
        <f>B19*C19</f>
        <v>36</v>
      </c>
      <c r="E19" s="5">
        <f t="shared" si="2"/>
        <v>0</v>
      </c>
      <c r="F19" s="3">
        <v>1</v>
      </c>
      <c r="G19" s="5">
        <f t="shared" si="0"/>
        <v>36</v>
      </c>
      <c r="H19" s="7">
        <f t="shared" si="1"/>
        <v>0</v>
      </c>
      <c r="I19" s="8">
        <v>0.1</v>
      </c>
      <c r="J19" s="5">
        <f t="shared" si="3"/>
        <v>3.6</v>
      </c>
      <c r="K19" s="9">
        <f t="shared" si="4"/>
        <v>0</v>
      </c>
    </row>
    <row r="20" spans="1:11" x14ac:dyDescent="0.25">
      <c r="A20" s="30"/>
      <c r="B20" s="3"/>
      <c r="C20" s="11"/>
      <c r="D20" s="12"/>
      <c r="E20" s="12"/>
      <c r="F20" s="13"/>
      <c r="G20" s="5"/>
      <c r="H20" s="7"/>
      <c r="I20" s="15"/>
      <c r="J20" s="12"/>
      <c r="K20" s="16"/>
    </row>
    <row r="21" spans="1:11" s="3" customFormat="1" ht="45" customHeight="1" x14ac:dyDescent="0.2">
      <c r="A21" s="4" t="s">
        <v>32</v>
      </c>
      <c r="B21" s="5">
        <f>D15</f>
        <v>863.11691988300015</v>
      </c>
      <c r="C21" s="6">
        <v>0.5</v>
      </c>
      <c r="D21" s="5">
        <f>B21*C21</f>
        <v>431.55845994150008</v>
      </c>
      <c r="E21" s="5">
        <f t="shared" si="2"/>
        <v>431.55845994150008</v>
      </c>
      <c r="F21" s="3">
        <v>1</v>
      </c>
      <c r="G21" s="5">
        <f t="shared" si="0"/>
        <v>431.55845994150008</v>
      </c>
      <c r="H21" s="7">
        <f t="shared" si="1"/>
        <v>431.55845994150008</v>
      </c>
      <c r="I21" s="8">
        <v>0.17</v>
      </c>
      <c r="J21" s="5">
        <f t="shared" si="3"/>
        <v>73.364938190055014</v>
      </c>
      <c r="K21" s="9">
        <f t="shared" si="4"/>
        <v>14.241429178069502</v>
      </c>
    </row>
    <row r="22" spans="1:11" x14ac:dyDescent="0.25">
      <c r="A22" s="31"/>
      <c r="B22" s="3"/>
      <c r="C22" s="13"/>
      <c r="D22" s="13"/>
      <c r="E22" s="13"/>
      <c r="F22" s="13"/>
      <c r="G22" s="5"/>
      <c r="H22" s="7"/>
      <c r="I22" s="13"/>
      <c r="J22" s="13"/>
      <c r="K22" s="13"/>
    </row>
    <row r="23" spans="1:11" s="3" customFormat="1" ht="45" customHeight="1" x14ac:dyDescent="0.2">
      <c r="A23" s="4" t="s">
        <v>33</v>
      </c>
      <c r="B23" s="46">
        <v>20</v>
      </c>
      <c r="C23" s="6">
        <v>0.75</v>
      </c>
      <c r="D23" s="5">
        <f>B23*C23</f>
        <v>15</v>
      </c>
      <c r="E23" s="5">
        <f t="shared" ref="E23" si="5">SUM(B23-D23)</f>
        <v>5</v>
      </c>
      <c r="F23" s="3">
        <v>1</v>
      </c>
      <c r="G23" s="5">
        <f t="shared" si="0"/>
        <v>15</v>
      </c>
      <c r="H23" s="7">
        <f t="shared" si="1"/>
        <v>5</v>
      </c>
      <c r="I23" s="8">
        <v>0.33</v>
      </c>
      <c r="J23" s="5">
        <f t="shared" ref="J23" si="6">G23*I23</f>
        <v>4.95</v>
      </c>
      <c r="K23" s="9">
        <f t="shared" ref="K23" si="7">H23*0.033</f>
        <v>0.16500000000000001</v>
      </c>
    </row>
    <row r="24" spans="1:11" x14ac:dyDescent="0.25">
      <c r="B24" s="3"/>
      <c r="C24" s="13"/>
      <c r="D24" s="13"/>
      <c r="E24" s="13"/>
      <c r="F24" s="13"/>
      <c r="G24" s="13"/>
      <c r="H24" s="14"/>
      <c r="I24" s="13"/>
      <c r="J24" s="13"/>
      <c r="K24" s="13"/>
    </row>
    <row r="25" spans="1:11" x14ac:dyDescent="0.25">
      <c r="A25" s="43" t="s">
        <v>0</v>
      </c>
      <c r="B25" s="44">
        <f>SUM(B9:B24)</f>
        <v>12646.785105883</v>
      </c>
      <c r="C25" s="45"/>
      <c r="D25" s="44">
        <f>SUM(D8:D24)</f>
        <v>6918.0048927075004</v>
      </c>
      <c r="E25" s="44">
        <f>SUM(E8:E24)</f>
        <v>5728.7802131754997</v>
      </c>
      <c r="F25" s="45"/>
      <c r="G25" s="44">
        <f>SUM(G8:G24)</f>
        <v>6918.0048927075004</v>
      </c>
      <c r="H25" s="44">
        <f>SUM(H8:H24)</f>
        <v>5728.7802131754997</v>
      </c>
      <c r="I25" s="45"/>
      <c r="J25" s="44">
        <f>SUM(J8:J24)</f>
        <v>3600.9569352631652</v>
      </c>
      <c r="K25" s="44">
        <f>SUM(K8:K24)</f>
        <v>189.04974703479149</v>
      </c>
    </row>
    <row r="26" spans="1:11" x14ac:dyDescent="0.25">
      <c r="K26" s="10"/>
    </row>
    <row r="27" spans="1:11" x14ac:dyDescent="0.25">
      <c r="A27" s="1" t="s">
        <v>14</v>
      </c>
      <c r="B27" s="29">
        <f ca="1">NOW()</f>
        <v>43858.673736226854</v>
      </c>
    </row>
    <row r="28" spans="1:11" x14ac:dyDescent="0.25">
      <c r="A28" s="18" t="s">
        <v>4</v>
      </c>
      <c r="C28" s="2"/>
      <c r="G28" s="18"/>
      <c r="H28" s="18"/>
      <c r="I28" s="18"/>
      <c r="J28" s="18"/>
    </row>
    <row r="30" spans="1:11" ht="18" x14ac:dyDescent="0.25">
      <c r="A30" s="28" t="s">
        <v>26</v>
      </c>
    </row>
    <row r="31" spans="1:11" ht="18" x14ac:dyDescent="0.25">
      <c r="A31" s="28" t="s">
        <v>27</v>
      </c>
    </row>
    <row r="32" spans="1:11" ht="18" x14ac:dyDescent="0.25">
      <c r="A32" s="1" t="s">
        <v>24</v>
      </c>
    </row>
    <row r="33" spans="1:2" ht="15.75" thickBot="1" x14ac:dyDescent="0.3"/>
    <row r="34" spans="1:2" x14ac:dyDescent="0.25">
      <c r="A34" s="32" t="s">
        <v>25</v>
      </c>
      <c r="B34" s="33"/>
    </row>
    <row r="35" spans="1:2" x14ac:dyDescent="0.25">
      <c r="A35" s="19" t="s">
        <v>3</v>
      </c>
      <c r="B35" s="20">
        <f>B25</f>
        <v>12646.785105883</v>
      </c>
    </row>
    <row r="36" spans="1:2" x14ac:dyDescent="0.25">
      <c r="A36" s="19" t="s">
        <v>2</v>
      </c>
      <c r="B36" s="20">
        <f>G25</f>
        <v>6918.0048927075004</v>
      </c>
    </row>
    <row r="37" spans="1:2" x14ac:dyDescent="0.25">
      <c r="A37" s="21" t="s">
        <v>15</v>
      </c>
      <c r="B37" s="22">
        <f>B36/B35</f>
        <v>0.54701687699978396</v>
      </c>
    </row>
    <row r="38" spans="1:2" ht="15.75" thickBot="1" x14ac:dyDescent="0.3">
      <c r="A38" s="23" t="s">
        <v>1</v>
      </c>
      <c r="B38" s="24">
        <f>J25+K25</f>
        <v>3790.0066822979566</v>
      </c>
    </row>
    <row r="39" spans="1:2" ht="15.75" thickBot="1" x14ac:dyDescent="0.3"/>
    <row r="40" spans="1:2" x14ac:dyDescent="0.25">
      <c r="A40" s="32" t="s">
        <v>16</v>
      </c>
      <c r="B40" s="33"/>
    </row>
    <row r="41" spans="1:2" x14ac:dyDescent="0.25">
      <c r="A41" s="19" t="s">
        <v>29</v>
      </c>
      <c r="B41" s="25" t="s">
        <v>17</v>
      </c>
    </row>
    <row r="42" spans="1:2" x14ac:dyDescent="0.25">
      <c r="A42" s="19" t="s">
        <v>20</v>
      </c>
      <c r="B42" s="26">
        <f>0.033+0.17+0.08</f>
        <v>0.28300000000000003</v>
      </c>
    </row>
    <row r="43" spans="1:2" x14ac:dyDescent="0.25">
      <c r="A43" s="19" t="s">
        <v>18</v>
      </c>
      <c r="B43" s="26">
        <f>SUM(I9:I9,I17, 0.033)</f>
        <v>0.88300000000000001</v>
      </c>
    </row>
    <row r="44" spans="1:2" ht="15.75" thickBot="1" x14ac:dyDescent="0.3">
      <c r="A44" s="23" t="s">
        <v>19</v>
      </c>
      <c r="B44" s="27">
        <f>SUM(I9:I21)</f>
        <v>2.46</v>
      </c>
    </row>
  </sheetData>
  <mergeCells count="16">
    <mergeCell ref="A40:B40"/>
    <mergeCell ref="A34:B34"/>
    <mergeCell ref="K3:K7"/>
    <mergeCell ref="A1:H1"/>
    <mergeCell ref="I1:J1"/>
    <mergeCell ref="I2:J2"/>
    <mergeCell ref="I3:I7"/>
    <mergeCell ref="J3:J7"/>
    <mergeCell ref="A3:A7"/>
    <mergeCell ref="B3:B7"/>
    <mergeCell ref="F3:F7"/>
    <mergeCell ref="C3:C7"/>
    <mergeCell ref="E3:E7"/>
    <mergeCell ref="D3:D7"/>
    <mergeCell ref="G3:G7"/>
    <mergeCell ref="H3:H7"/>
  </mergeCells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APHIS 71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2019-08-12T20:33:41Z</cp:lastPrinted>
  <dcterms:created xsi:type="dcterms:W3CDTF">2002-09-24T19:35:59Z</dcterms:created>
  <dcterms:modified xsi:type="dcterms:W3CDTF">2020-01-28T21:10:30Z</dcterms:modified>
  <cp:contentStatus/>
</cp:coreProperties>
</file>