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G:\SHARE\_Minerals and Manufacturing Group\Coatings RTR\Coatings Pkg 2 - Metal Can Metal Coil\Final Rule2020\ICR\"/>
    </mc:Choice>
  </mc:AlternateContent>
  <xr:revisionPtr revIDLastSave="0" documentId="8_{7A260643-EA18-4A92-BCFB-3E625BFD008D}" xr6:coauthVersionLast="41" xr6:coauthVersionMax="41" xr10:uidLastSave="{00000000-0000-0000-0000-000000000000}"/>
  <bookViews>
    <workbookView xWindow="780" yWindow="780" windowWidth="18900" windowHeight="11055" activeTab="7" xr2:uid="{00000000-000D-0000-FFFF-FFFF00000000}"/>
  </bookViews>
  <sheets>
    <sheet name="TBL1-YR1" sheetId="1" r:id="rId1"/>
    <sheet name="TBL2-YR2" sheetId="2" r:id="rId2"/>
    <sheet name="TBL3-YR3" sheetId="3" r:id="rId3"/>
    <sheet name="TBL4-SUMMARY" sheetId="4" r:id="rId4"/>
    <sheet name="TBL5-YR1" sheetId="5" r:id="rId5"/>
    <sheet name="TBL6-YR2" sheetId="6" r:id="rId6"/>
    <sheet name="TBL7-YR3" sheetId="7" r:id="rId7"/>
    <sheet name="TBL8-SUMMARY" sheetId="8" r:id="rId8"/>
  </sheets>
  <definedNames>
    <definedName name="Z_66F4C324_2FF4_4253_8352_E61298C3DF3D_.wvu.Rows" localSheetId="0" hidden="1">'TBL1-YR1'!$3:$3</definedName>
    <definedName name="Z_66F4C324_2FF4_4253_8352_E61298C3DF3D_.wvu.Rows" localSheetId="1" hidden="1">'TBL2-YR2'!$3:$3</definedName>
    <definedName name="Z_66F4C324_2FF4_4253_8352_E61298C3DF3D_.wvu.Rows" localSheetId="2" hidden="1">'TBL3-YR3'!$3:$3</definedName>
    <definedName name="Z_8FE0BDEC_4233_4EE0_9FC7_6740DEE4056A_.wvu.Rows" localSheetId="0" hidden="1">'TBL1-YR1'!$3:$3</definedName>
    <definedName name="Z_8FE0BDEC_4233_4EE0_9FC7_6740DEE4056A_.wvu.Rows" localSheetId="1" hidden="1">'TBL2-YR2'!$3:$3</definedName>
    <definedName name="Z_8FE0BDEC_4233_4EE0_9FC7_6740DEE4056A_.wvu.Rows" localSheetId="2" hidden="1">'TBL3-YR3'!$3:$3</definedName>
    <definedName name="Z_A8E5BC57_9360_4407_BCF5_D9E529E6B136_.wvu.Rows" localSheetId="0" hidden="1">'TBL1-YR1'!$3:$3</definedName>
    <definedName name="Z_A8E5BC57_9360_4407_BCF5_D9E529E6B136_.wvu.Rows" localSheetId="1" hidden="1">'TBL2-YR2'!$3:$3</definedName>
    <definedName name="Z_A8E5BC57_9360_4407_BCF5_D9E529E6B136_.wvu.Rows" localSheetId="2" hidden="1">'TBL3-YR3'!$3:$3</definedName>
    <definedName name="Z_E40B3EF1_D1BF_4651_8EC9_5ADD4913F0D1_.wvu.Rows" localSheetId="0" hidden="1">'TBL1-YR1'!$3:$3</definedName>
    <definedName name="Z_E40B3EF1_D1BF_4651_8EC9_5ADD4913F0D1_.wvu.Rows" localSheetId="1" hidden="1">'TBL2-YR2'!$3:$3</definedName>
    <definedName name="Z_E40B3EF1_D1BF_4651_8EC9_5ADD4913F0D1_.wvu.Rows" localSheetId="2" hidden="1">'TBL3-YR3'!$3:$3</definedName>
  </definedNames>
  <calcPr calcId="191029"/>
  <customWorkbookViews>
    <customWorkbookView name="EPA - Personal View" guid="{8FE0BDEC-4233-4EE0-9FC7-6740DEE4056A}" mergeInterval="0" personalView="1" xWindow="52" yWindow="52" windowWidth="1260" windowHeight="737" activeSheetId="8"/>
    <customWorkbookView name="Stephen Treimel - Personal View" guid="{E40B3EF1-D1BF-4651-8EC9-5ADD4913F0D1}" mergeInterval="0" personalView="1" xWindow="6" yWindow="9" windowWidth="1656" windowHeight="1000" tabRatio="789" activeSheetId="8"/>
    <customWorkbookView name="Brian Palmer - Personal View" guid="{A8E5BC57-9360-4407-BCF5-D9E529E6B136}" mergeInterval="0" personalView="1" xWindow="-1" yWindow="-1" windowWidth="1682" windowHeight="525" activeSheetId="3"/>
    <customWorkbookView name="P Hirtz - Personal View" guid="{66F4C324-2FF4-4253-8352-E61298C3DF3D}"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6" i="3" l="1"/>
  <c r="D12" i="4"/>
  <c r="D10" i="4"/>
  <c r="D15" i="3"/>
  <c r="F15" i="3" s="1"/>
  <c r="G15" i="3" s="1"/>
  <c r="D16" i="3"/>
  <c r="F16" i="3" s="1"/>
  <c r="G16" i="3" l="1"/>
  <c r="H16" i="3"/>
  <c r="H15" i="3"/>
  <c r="I15" i="3" s="1"/>
  <c r="I16" i="3" l="1"/>
  <c r="D13" i="4"/>
  <c r="H5" i="4"/>
  <c r="H6" i="4" s="1"/>
  <c r="C12" i="8"/>
  <c r="C10" i="8"/>
  <c r="C14" i="8" s="1"/>
  <c r="D9" i="8"/>
  <c r="H7" i="8"/>
  <c r="H6" i="8"/>
  <c r="D14" i="4" l="1"/>
  <c r="H7" i="4"/>
  <c r="C13" i="8"/>
  <c r="C14" i="4"/>
  <c r="D23" i="7" l="1"/>
  <c r="F23" i="7" s="1"/>
  <c r="D22" i="7"/>
  <c r="F22" i="7" s="1"/>
  <c r="D20" i="7"/>
  <c r="F20" i="7" s="1"/>
  <c r="D19" i="7"/>
  <c r="F19" i="7" s="1"/>
  <c r="D18" i="7"/>
  <c r="F18" i="7" s="1"/>
  <c r="D17" i="7"/>
  <c r="F17" i="7" s="1"/>
  <c r="D16" i="7"/>
  <c r="F16" i="7" s="1"/>
  <c r="D15" i="7"/>
  <c r="F15" i="7" s="1"/>
  <c r="D13" i="7"/>
  <c r="F13" i="7" s="1"/>
  <c r="D12" i="7"/>
  <c r="F12" i="7" s="1"/>
  <c r="D11" i="7"/>
  <c r="F11" i="7" s="1"/>
  <c r="D9" i="7"/>
  <c r="F9" i="7" s="1"/>
  <c r="D8" i="7"/>
  <c r="F8" i="7" s="1"/>
  <c r="D7" i="7"/>
  <c r="F7" i="7" s="1"/>
  <c r="D6" i="7"/>
  <c r="F6" i="7" s="1"/>
  <c r="D23" i="6"/>
  <c r="F23" i="6" s="1"/>
  <c r="D22" i="6"/>
  <c r="F22" i="6" s="1"/>
  <c r="D20" i="6"/>
  <c r="F20" i="6" s="1"/>
  <c r="D19" i="6"/>
  <c r="F19" i="6" s="1"/>
  <c r="D18" i="6"/>
  <c r="F18" i="6" s="1"/>
  <c r="D17" i="6"/>
  <c r="F17" i="6" s="1"/>
  <c r="D16" i="6"/>
  <c r="F16" i="6" s="1"/>
  <c r="D15" i="6"/>
  <c r="F15" i="6" s="1"/>
  <c r="D13" i="6"/>
  <c r="F13" i="6" s="1"/>
  <c r="D12" i="6"/>
  <c r="F12" i="6" s="1"/>
  <c r="D11" i="6"/>
  <c r="F11" i="6" s="1"/>
  <c r="H11" i="6" s="1"/>
  <c r="D9" i="6"/>
  <c r="F9" i="6" s="1"/>
  <c r="G9" i="6" s="1"/>
  <c r="D8" i="6"/>
  <c r="F8" i="6" s="1"/>
  <c r="D7" i="6"/>
  <c r="F7" i="6" s="1"/>
  <c r="D6" i="6"/>
  <c r="F6" i="6" s="1"/>
  <c r="D42" i="3"/>
  <c r="F42" i="3" s="1"/>
  <c r="H42" i="3" s="1"/>
  <c r="D39" i="3"/>
  <c r="F39" i="3" s="1"/>
  <c r="D38" i="3"/>
  <c r="F38" i="3" s="1"/>
  <c r="D37" i="3"/>
  <c r="F37" i="3" s="1"/>
  <c r="D30" i="3"/>
  <c r="D29" i="3"/>
  <c r="D28" i="3"/>
  <c r="D27" i="3"/>
  <c r="F27" i="3" s="1"/>
  <c r="H27" i="3" s="1"/>
  <c r="D26" i="3"/>
  <c r="F26" i="3" s="1"/>
  <c r="D25" i="3"/>
  <c r="F25" i="3" s="1"/>
  <c r="D24" i="3"/>
  <c r="F24" i="3" s="1"/>
  <c r="D23" i="3"/>
  <c r="F23" i="3" s="1"/>
  <c r="D22" i="3"/>
  <c r="F22" i="3" s="1"/>
  <c r="D20" i="3"/>
  <c r="F20" i="3" s="1"/>
  <c r="D18" i="3"/>
  <c r="F18" i="3" s="1"/>
  <c r="D17" i="3"/>
  <c r="F17" i="3" s="1"/>
  <c r="H17" i="3" s="1"/>
  <c r="D14" i="3"/>
  <c r="F14" i="3" s="1"/>
  <c r="D13" i="3"/>
  <c r="F13" i="3" s="1"/>
  <c r="D12" i="3"/>
  <c r="F12" i="3" s="1"/>
  <c r="D11" i="3"/>
  <c r="F11" i="3" s="1"/>
  <c r="D9" i="3"/>
  <c r="F9" i="3" s="1"/>
  <c r="D42" i="2"/>
  <c r="F42" i="2" s="1"/>
  <c r="D39" i="2"/>
  <c r="F39" i="2" s="1"/>
  <c r="D38" i="2"/>
  <c r="F38" i="2" s="1"/>
  <c r="D37" i="2"/>
  <c r="F37" i="2" s="1"/>
  <c r="D30" i="2"/>
  <c r="D29" i="2"/>
  <c r="F29" i="2" s="1"/>
  <c r="D28" i="2"/>
  <c r="D27" i="2"/>
  <c r="F27" i="2" s="1"/>
  <c r="D26" i="2"/>
  <c r="F26" i="2" s="1"/>
  <c r="D25" i="2"/>
  <c r="F25" i="2" s="1"/>
  <c r="D24" i="2"/>
  <c r="F24" i="2" s="1"/>
  <c r="D23" i="2"/>
  <c r="F23" i="2" s="1"/>
  <c r="D22" i="2"/>
  <c r="F22" i="2" s="1"/>
  <c r="H22" i="2" s="1"/>
  <c r="D20" i="2"/>
  <c r="F20" i="2" s="1"/>
  <c r="H20" i="2" s="1"/>
  <c r="D18" i="2"/>
  <c r="F18" i="2" s="1"/>
  <c r="D17" i="2"/>
  <c r="F17" i="2" s="1"/>
  <c r="D16" i="2"/>
  <c r="F16" i="2" s="1"/>
  <c r="D15" i="2"/>
  <c r="F15" i="2" s="1"/>
  <c r="G15" i="2" s="1"/>
  <c r="D14" i="2"/>
  <c r="F14" i="2" s="1"/>
  <c r="D13" i="2"/>
  <c r="F13" i="2" s="1"/>
  <c r="H13" i="2" s="1"/>
  <c r="D12" i="2"/>
  <c r="F12" i="2" s="1"/>
  <c r="H12" i="2" s="1"/>
  <c r="D11" i="2"/>
  <c r="F11" i="2" s="1"/>
  <c r="H11" i="2" s="1"/>
  <c r="D9" i="2"/>
  <c r="F9" i="2" s="1"/>
  <c r="D23" i="5"/>
  <c r="F23" i="5" s="1"/>
  <c r="G18" i="6" l="1"/>
  <c r="H18" i="6"/>
  <c r="I18" i="6"/>
  <c r="H19" i="6"/>
  <c r="I19" i="6" s="1"/>
  <c r="G19" i="6"/>
  <c r="H20" i="6"/>
  <c r="G20" i="6"/>
  <c r="I20" i="6" s="1"/>
  <c r="H16" i="6"/>
  <c r="G16" i="6"/>
  <c r="H22" i="6"/>
  <c r="G22" i="6"/>
  <c r="I22" i="6" s="1"/>
  <c r="H15" i="6"/>
  <c r="G15" i="6"/>
  <c r="G17" i="6"/>
  <c r="H17" i="6"/>
  <c r="C5" i="8"/>
  <c r="G23" i="6"/>
  <c r="H23" i="6"/>
  <c r="H23" i="7"/>
  <c r="G23" i="7"/>
  <c r="I23" i="7" s="1"/>
  <c r="H23" i="5"/>
  <c r="G23" i="5"/>
  <c r="C4" i="8"/>
  <c r="H25" i="2"/>
  <c r="G25" i="2"/>
  <c r="H38" i="2"/>
  <c r="G38" i="2"/>
  <c r="F30" i="2"/>
  <c r="H30" i="2" s="1"/>
  <c r="F28" i="2"/>
  <c r="H15" i="2"/>
  <c r="I15" i="2" s="1"/>
  <c r="F28" i="3"/>
  <c r="H28" i="3" s="1"/>
  <c r="H12" i="3"/>
  <c r="G12" i="3"/>
  <c r="G22" i="3"/>
  <c r="H22" i="3"/>
  <c r="F29" i="3"/>
  <c r="H29" i="3" s="1"/>
  <c r="F30" i="3"/>
  <c r="H30" i="3" s="1"/>
  <c r="H22" i="7"/>
  <c r="G22" i="7"/>
  <c r="H8" i="7"/>
  <c r="G8" i="7"/>
  <c r="H18" i="7"/>
  <c r="G18" i="7"/>
  <c r="I18" i="7" s="1"/>
  <c r="H19" i="7"/>
  <c r="G19" i="7"/>
  <c r="G16" i="7"/>
  <c r="H16" i="7"/>
  <c r="G9" i="7"/>
  <c r="H9" i="7"/>
  <c r="H11" i="7"/>
  <c r="G11" i="7"/>
  <c r="I11" i="7" s="1"/>
  <c r="G6" i="7"/>
  <c r="H6" i="7"/>
  <c r="H13" i="7"/>
  <c r="G13" i="7"/>
  <c r="H15" i="7"/>
  <c r="G15" i="7"/>
  <c r="H20" i="7"/>
  <c r="G20" i="7"/>
  <c r="G12" i="7"/>
  <c r="H12" i="7"/>
  <c r="G7" i="7"/>
  <c r="G17" i="7"/>
  <c r="H7" i="7"/>
  <c r="H17" i="7"/>
  <c r="G6" i="6"/>
  <c r="H6" i="6"/>
  <c r="G7" i="6"/>
  <c r="I7" i="6" s="1"/>
  <c r="H7" i="6"/>
  <c r="H13" i="6"/>
  <c r="G13" i="6"/>
  <c r="I13" i="6" s="1"/>
  <c r="H8" i="6"/>
  <c r="G8" i="6"/>
  <c r="H9" i="6"/>
  <c r="I9" i="6"/>
  <c r="G12" i="6"/>
  <c r="H12" i="6"/>
  <c r="G11" i="6"/>
  <c r="I11" i="6" s="1"/>
  <c r="G24" i="3"/>
  <c r="H24" i="3"/>
  <c r="H20" i="3"/>
  <c r="G20" i="3"/>
  <c r="H14" i="3"/>
  <c r="G14" i="3"/>
  <c r="H13" i="3"/>
  <c r="G13" i="3"/>
  <c r="H9" i="3"/>
  <c r="G9" i="3"/>
  <c r="H37" i="3"/>
  <c r="G37" i="3"/>
  <c r="G11" i="3"/>
  <c r="H11" i="3"/>
  <c r="G38" i="3"/>
  <c r="H38" i="3"/>
  <c r="H23" i="3"/>
  <c r="G23" i="3"/>
  <c r="I23" i="3" s="1"/>
  <c r="H18" i="3"/>
  <c r="G18" i="3"/>
  <c r="H25" i="3"/>
  <c r="G25" i="3"/>
  <c r="G17" i="3"/>
  <c r="I17" i="3" s="1"/>
  <c r="G27" i="3"/>
  <c r="I27" i="3" s="1"/>
  <c r="G42" i="3"/>
  <c r="I42" i="3" s="1"/>
  <c r="G26" i="3"/>
  <c r="G39" i="3"/>
  <c r="H26" i="3"/>
  <c r="H39" i="3"/>
  <c r="H39" i="2"/>
  <c r="G39" i="2"/>
  <c r="G42" i="2"/>
  <c r="H42" i="2"/>
  <c r="H26" i="2"/>
  <c r="G26" i="2"/>
  <c r="H16" i="2"/>
  <c r="G16" i="2"/>
  <c r="G27" i="2"/>
  <c r="H27" i="2"/>
  <c r="G17" i="2"/>
  <c r="H17" i="2"/>
  <c r="H24" i="2"/>
  <c r="G24" i="2"/>
  <c r="G9" i="2"/>
  <c r="H9" i="2"/>
  <c r="H14" i="2"/>
  <c r="G14" i="2"/>
  <c r="H37" i="2"/>
  <c r="G37" i="2"/>
  <c r="H18" i="2"/>
  <c r="G18" i="2"/>
  <c r="G11" i="2"/>
  <c r="I11" i="2" s="1"/>
  <c r="G20" i="2"/>
  <c r="I20" i="2" s="1"/>
  <c r="G13" i="2"/>
  <c r="I13" i="2" s="1"/>
  <c r="G23" i="2"/>
  <c r="G29" i="2"/>
  <c r="H23" i="2"/>
  <c r="H29" i="2"/>
  <c r="G12" i="2"/>
  <c r="I12" i="2" s="1"/>
  <c r="G22" i="2"/>
  <c r="I22" i="2" s="1"/>
  <c r="I17" i="6" l="1"/>
  <c r="I15" i="6"/>
  <c r="I16" i="6"/>
  <c r="I12" i="6"/>
  <c r="I8" i="6"/>
  <c r="I15" i="7"/>
  <c r="I6" i="7"/>
  <c r="I8" i="7"/>
  <c r="I22" i="7"/>
  <c r="I23" i="5"/>
  <c r="I37" i="2"/>
  <c r="I17" i="2"/>
  <c r="I16" i="7"/>
  <c r="I38" i="3"/>
  <c r="I13" i="3"/>
  <c r="I38" i="2"/>
  <c r="I9" i="7"/>
  <c r="I23" i="6"/>
  <c r="I18" i="3"/>
  <c r="I7" i="7"/>
  <c r="I13" i="7"/>
  <c r="I9" i="3"/>
  <c r="I24" i="3"/>
  <c r="I12" i="7"/>
  <c r="I6" i="6"/>
  <c r="I20" i="7"/>
  <c r="I18" i="2"/>
  <c r="I24" i="2"/>
  <c r="I27" i="2"/>
  <c r="I26" i="2"/>
  <c r="C4" i="4"/>
  <c r="I25" i="2"/>
  <c r="I23" i="2"/>
  <c r="I17" i="7"/>
  <c r="E5" i="8"/>
  <c r="I19" i="7"/>
  <c r="D5" i="8"/>
  <c r="D4" i="8"/>
  <c r="E4" i="8"/>
  <c r="F24" i="6"/>
  <c r="G29" i="3"/>
  <c r="I29" i="3" s="1"/>
  <c r="G28" i="3"/>
  <c r="I28" i="3" s="1"/>
  <c r="H28" i="2"/>
  <c r="E4" i="4" s="1"/>
  <c r="I29" i="2"/>
  <c r="I42" i="2"/>
  <c r="G30" i="2"/>
  <c r="I30" i="2" s="1"/>
  <c r="G28" i="2"/>
  <c r="I28" i="2" s="1"/>
  <c r="I16" i="2"/>
  <c r="F44" i="2"/>
  <c r="F11" i="4" s="1"/>
  <c r="I14" i="2"/>
  <c r="I39" i="2"/>
  <c r="G30" i="3"/>
  <c r="I30" i="3" s="1"/>
  <c r="I26" i="3"/>
  <c r="I11" i="3"/>
  <c r="I22" i="3"/>
  <c r="I39" i="3"/>
  <c r="I37" i="3"/>
  <c r="I12" i="3"/>
  <c r="I25" i="3"/>
  <c r="I14" i="3"/>
  <c r="I20" i="3"/>
  <c r="F44" i="3"/>
  <c r="F12" i="4" s="1"/>
  <c r="C5" i="4"/>
  <c r="E5" i="4"/>
  <c r="F24" i="7"/>
  <c r="I9" i="2"/>
  <c r="I24" i="6" l="1"/>
  <c r="G4" i="8" s="1"/>
  <c r="I4" i="8" s="1"/>
  <c r="I44" i="3"/>
  <c r="I24" i="7"/>
  <c r="G5" i="8" s="1"/>
  <c r="I5" i="8" s="1"/>
  <c r="F5" i="8"/>
  <c r="D12" i="8" s="1"/>
  <c r="I44" i="2"/>
  <c r="F4" i="8"/>
  <c r="D11" i="8" s="1"/>
  <c r="F31" i="3"/>
  <c r="D5" i="4"/>
  <c r="F5" i="4" s="1"/>
  <c r="I31" i="2"/>
  <c r="F31" i="2"/>
  <c r="D4" i="4"/>
  <c r="F4" i="4" s="1"/>
  <c r="I31" i="3"/>
  <c r="I45" i="3" s="1"/>
  <c r="I47" i="3" s="1"/>
  <c r="I45" i="2" l="1"/>
  <c r="I47" i="2" s="1"/>
  <c r="F45" i="2"/>
  <c r="F47" i="2" s="1"/>
  <c r="E11" i="4"/>
  <c r="G11" i="4" s="1"/>
  <c r="I11" i="4" s="1"/>
  <c r="F45" i="3"/>
  <c r="F47" i="3" s="1"/>
  <c r="E12" i="4"/>
  <c r="G5" i="4"/>
  <c r="I5" i="4" s="1"/>
  <c r="G4" i="4" l="1"/>
  <c r="I4" i="4" s="1"/>
  <c r="G12" i="4"/>
  <c r="H12" i="4" s="1"/>
  <c r="D16" i="5"/>
  <c r="F16" i="5" s="1"/>
  <c r="D38" i="1"/>
  <c r="F38" i="1" s="1"/>
  <c r="D37" i="1"/>
  <c r="F37" i="1" s="1"/>
  <c r="D16" i="1"/>
  <c r="F16" i="1" s="1"/>
  <c r="D15" i="1"/>
  <c r="F15" i="1" s="1"/>
  <c r="G15" i="1" l="1"/>
  <c r="H15" i="1"/>
  <c r="I15" i="1" s="1"/>
  <c r="H16" i="1"/>
  <c r="G16" i="1"/>
  <c r="I12" i="4"/>
  <c r="G16" i="5"/>
  <c r="H16" i="5"/>
  <c r="G38" i="1"/>
  <c r="H38" i="1"/>
  <c r="H37" i="1"/>
  <c r="G37" i="1"/>
  <c r="I16" i="1" l="1"/>
  <c r="I16" i="5"/>
  <c r="I37" i="1"/>
  <c r="I38" i="1"/>
  <c r="D20" i="1" l="1"/>
  <c r="F20" i="1" s="1"/>
  <c r="G20" i="1" l="1"/>
  <c r="H20" i="1"/>
  <c r="D22" i="5"/>
  <c r="F22" i="5" s="1"/>
  <c r="D20" i="5"/>
  <c r="F20" i="5" s="1"/>
  <c r="D19" i="5"/>
  <c r="F19" i="5" s="1"/>
  <c r="D18" i="5"/>
  <c r="F18" i="5" s="1"/>
  <c r="D17" i="5"/>
  <c r="F17" i="5" s="1"/>
  <c r="D15" i="5"/>
  <c r="F15" i="5" s="1"/>
  <c r="D13" i="5"/>
  <c r="F13" i="5" s="1"/>
  <c r="H13" i="5" s="1"/>
  <c r="D12" i="5"/>
  <c r="F12" i="5" s="1"/>
  <c r="D11" i="5"/>
  <c r="F11" i="5" s="1"/>
  <c r="D9" i="5"/>
  <c r="F9" i="5" s="1"/>
  <c r="D8" i="5"/>
  <c r="F8" i="5" s="1"/>
  <c r="D7" i="5"/>
  <c r="F7" i="5" s="1"/>
  <c r="D6" i="5"/>
  <c r="F6" i="5" s="1"/>
  <c r="C3" i="8" l="1"/>
  <c r="I20" i="1"/>
  <c r="G7" i="5"/>
  <c r="H7" i="5"/>
  <c r="H12" i="5"/>
  <c r="G12" i="5"/>
  <c r="G17" i="5"/>
  <c r="H17" i="5"/>
  <c r="H22" i="5"/>
  <c r="G22" i="5"/>
  <c r="H6" i="5"/>
  <c r="G6" i="5"/>
  <c r="H11" i="5"/>
  <c r="G11" i="5"/>
  <c r="H15" i="5"/>
  <c r="G15" i="5"/>
  <c r="H20" i="5"/>
  <c r="G20" i="5"/>
  <c r="H9" i="5"/>
  <c r="H19" i="5"/>
  <c r="H8" i="5"/>
  <c r="H18" i="5"/>
  <c r="G9" i="5"/>
  <c r="I9" i="5" s="1"/>
  <c r="G13" i="5"/>
  <c r="I13" i="5" s="1"/>
  <c r="G19" i="5"/>
  <c r="G8" i="5"/>
  <c r="G18" i="5"/>
  <c r="D42" i="1"/>
  <c r="F42" i="1" s="1"/>
  <c r="D39" i="1"/>
  <c r="F39" i="1" s="1"/>
  <c r="D30" i="1"/>
  <c r="F30" i="1" s="1"/>
  <c r="H30" i="1" s="1"/>
  <c r="D29" i="1"/>
  <c r="F29" i="1" s="1"/>
  <c r="D28" i="1"/>
  <c r="F28" i="1" s="1"/>
  <c r="D27" i="1"/>
  <c r="F27" i="1" s="1"/>
  <c r="D26" i="1"/>
  <c r="F26" i="1" s="1"/>
  <c r="D25" i="1"/>
  <c r="F25" i="1" s="1"/>
  <c r="D24" i="1"/>
  <c r="F24" i="1" s="1"/>
  <c r="D23" i="1"/>
  <c r="F23" i="1" s="1"/>
  <c r="H23" i="1" s="1"/>
  <c r="D22" i="1"/>
  <c r="F22" i="1" s="1"/>
  <c r="D18" i="1"/>
  <c r="F18" i="1" s="1"/>
  <c r="D17" i="1"/>
  <c r="F17" i="1" s="1"/>
  <c r="D14" i="1"/>
  <c r="F14" i="1" s="1"/>
  <c r="H14" i="1" s="1"/>
  <c r="D13" i="1"/>
  <c r="F13" i="1" s="1"/>
  <c r="D12" i="1"/>
  <c r="F12" i="1" s="1"/>
  <c r="D11" i="1"/>
  <c r="F11" i="1" s="1"/>
  <c r="D9" i="1"/>
  <c r="F9" i="1" s="1"/>
  <c r="E3" i="8" l="1"/>
  <c r="D3" i="8"/>
  <c r="D6" i="8" s="1"/>
  <c r="F24" i="5"/>
  <c r="E6" i="8"/>
  <c r="E7" i="8"/>
  <c r="C6" i="8"/>
  <c r="C7" i="8"/>
  <c r="C3" i="4"/>
  <c r="H9" i="1"/>
  <c r="H26" i="1"/>
  <c r="I19" i="5"/>
  <c r="I12" i="5"/>
  <c r="I6" i="5"/>
  <c r="I7" i="5"/>
  <c r="I20" i="5"/>
  <c r="I11" i="5"/>
  <c r="I22" i="5"/>
  <c r="I8" i="5"/>
  <c r="I15" i="5"/>
  <c r="I17" i="5"/>
  <c r="I18" i="5"/>
  <c r="G13" i="1"/>
  <c r="H13" i="1"/>
  <c r="G29" i="1"/>
  <c r="H29" i="1"/>
  <c r="H18" i="1"/>
  <c r="G18" i="1"/>
  <c r="H28" i="1"/>
  <c r="G28" i="1"/>
  <c r="H11" i="1"/>
  <c r="G11" i="1"/>
  <c r="H27" i="1"/>
  <c r="G27" i="1"/>
  <c r="G22" i="1"/>
  <c r="H22" i="1"/>
  <c r="G25" i="1"/>
  <c r="H25" i="1"/>
  <c r="H12" i="1"/>
  <c r="G12" i="1"/>
  <c r="G24" i="1"/>
  <c r="H24" i="1"/>
  <c r="H42" i="1"/>
  <c r="G42" i="1"/>
  <c r="G17" i="1"/>
  <c r="H17" i="1"/>
  <c r="G39" i="1"/>
  <c r="H39" i="1"/>
  <c r="G9" i="1"/>
  <c r="G14" i="1"/>
  <c r="I14" i="1" s="1"/>
  <c r="G23" i="1"/>
  <c r="I23" i="1" s="1"/>
  <c r="G26" i="1"/>
  <c r="I26" i="1" s="1"/>
  <c r="G30" i="1"/>
  <c r="I30" i="1" s="1"/>
  <c r="F3" i="8" l="1"/>
  <c r="D7" i="8"/>
  <c r="I24" i="5"/>
  <c r="G3" i="8" s="1"/>
  <c r="F6" i="8"/>
  <c r="D10" i="8"/>
  <c r="F7" i="8"/>
  <c r="F44" i="1"/>
  <c r="F10" i="4" s="1"/>
  <c r="E3" i="4"/>
  <c r="I9" i="1"/>
  <c r="D3" i="4"/>
  <c r="F31" i="1"/>
  <c r="C6" i="4"/>
  <c r="C7" i="4"/>
  <c r="I28" i="1"/>
  <c r="I27" i="1"/>
  <c r="I18" i="1"/>
  <c r="I25" i="1"/>
  <c r="I13" i="1"/>
  <c r="I22" i="1"/>
  <c r="I17" i="1"/>
  <c r="I24" i="1"/>
  <c r="I42" i="1"/>
  <c r="I12" i="1"/>
  <c r="I11" i="1"/>
  <c r="I29" i="1"/>
  <c r="I39" i="1"/>
  <c r="I44" i="1" l="1"/>
  <c r="F45" i="1"/>
  <c r="F47" i="1" s="1"/>
  <c r="E10" i="4"/>
  <c r="F13" i="4"/>
  <c r="F14" i="4"/>
  <c r="D13" i="8"/>
  <c r="E16" i="8" s="1"/>
  <c r="D14" i="8"/>
  <c r="G6" i="8"/>
  <c r="I3" i="8"/>
  <c r="I7" i="8" s="1"/>
  <c r="G7" i="8"/>
  <c r="D7" i="4"/>
  <c r="D6" i="4"/>
  <c r="I31" i="1"/>
  <c r="I45" i="1" s="1"/>
  <c r="I47" i="1" s="1"/>
  <c r="F3" i="4"/>
  <c r="E6" i="4"/>
  <c r="E7" i="4"/>
  <c r="G10" i="4" l="1"/>
  <c r="H10" i="4" s="1"/>
  <c r="E13" i="4"/>
  <c r="E14" i="4"/>
  <c r="I6" i="8"/>
  <c r="G3" i="4"/>
  <c r="G7" i="4" s="1"/>
  <c r="F7" i="4"/>
  <c r="F6" i="4"/>
  <c r="I10" i="4" l="1"/>
  <c r="I13" i="4" s="1"/>
  <c r="G13" i="4"/>
  <c r="G14" i="4"/>
  <c r="H14" i="4" s="1"/>
  <c r="I3" i="4"/>
  <c r="I7" i="4" s="1"/>
  <c r="G6" i="4"/>
  <c r="I14" i="4" l="1"/>
  <c r="I6" i="4"/>
  <c r="F15" i="4"/>
</calcChain>
</file>

<file path=xl/sharedStrings.xml><?xml version="1.0" encoding="utf-8"?>
<sst xmlns="http://schemas.openxmlformats.org/spreadsheetml/2006/main" count="494" uniqueCount="155">
  <si>
    <t>Burden item</t>
  </si>
  <si>
    <t>(A)</t>
  </si>
  <si>
    <t>Person hours per occurrence</t>
  </si>
  <si>
    <t>(B)</t>
  </si>
  <si>
    <t>No. of occurrences per respondent per year</t>
  </si>
  <si>
    <t>(C)</t>
  </si>
  <si>
    <t>(D)</t>
  </si>
  <si>
    <t>(E)</t>
  </si>
  <si>
    <t>(F)</t>
  </si>
  <si>
    <t>(G)</t>
  </si>
  <si>
    <t>(H)</t>
  </si>
  <si>
    <t>1.  Applications</t>
  </si>
  <si>
    <t>N/A</t>
  </si>
  <si>
    <t>2.  Survey and Studies</t>
  </si>
  <si>
    <t>3.  Reporting requirements</t>
  </si>
  <si>
    <t xml:space="preserve">See 4B </t>
  </si>
  <si>
    <t>Subtotal  for Reporting  Requirements</t>
  </si>
  <si>
    <t>4.  Recordkeeping requirements</t>
  </si>
  <si>
    <t>See 4B</t>
  </si>
  <si>
    <t xml:space="preserve">Subtotal  for Recordkeeping Requirements  </t>
  </si>
  <si>
    <t>Person hours per respondent per year (C=AxB)</t>
  </si>
  <si>
    <t>Technical person- hours per year (E=CxD)</t>
  </si>
  <si>
    <t>Management person hours per year (Ex0.05)</t>
  </si>
  <si>
    <t>Clerical person hours per year (Ex0.1)</t>
  </si>
  <si>
    <r>
      <t xml:space="preserve">Respondents per year  </t>
    </r>
    <r>
      <rPr>
        <b/>
        <vertAlign val="superscript"/>
        <sz val="10"/>
        <color theme="1"/>
        <rFont val="Times New Roman"/>
        <family val="1"/>
      </rPr>
      <t>a</t>
    </r>
  </si>
  <si>
    <t>Assumptions:</t>
  </si>
  <si>
    <t>Activity</t>
  </si>
  <si>
    <t>EPA person- hours per occurrence</t>
  </si>
  <si>
    <t>No. of occurrences per plant per year</t>
  </si>
  <si>
    <t>Repeat performance test-retesting preparation</t>
  </si>
  <si>
    <t>Repeat performance-retesting</t>
  </si>
  <si>
    <t>Excess emissions enforcement activities</t>
  </si>
  <si>
    <t>Review reports</t>
  </si>
  <si>
    <t xml:space="preserve">   Notification of applicability</t>
  </si>
  <si>
    <t xml:space="preserve">   Notification of construction/reconstruction</t>
  </si>
  <si>
    <t xml:space="preserve">   Notification of actual startup</t>
  </si>
  <si>
    <t xml:space="preserve">   Notification of special compliance requirements</t>
  </si>
  <si>
    <t xml:space="preserve">   Notification of compliance status</t>
  </si>
  <si>
    <t xml:space="preserve">   Review of NESHAP waiver application</t>
  </si>
  <si>
    <t>EPA person- hours per plant per year (C=AxB)</t>
  </si>
  <si>
    <t>Management person-hours per year (Ex0.05)</t>
  </si>
  <si>
    <t>Clerical person-hours per year (Ex0.1)</t>
  </si>
  <si>
    <r>
      <t xml:space="preserve">Plants per year  </t>
    </r>
    <r>
      <rPr>
        <b/>
        <vertAlign val="superscript"/>
        <sz val="10"/>
        <color theme="1"/>
        <rFont val="Times New Roman"/>
        <family val="1"/>
      </rPr>
      <t>a</t>
    </r>
  </si>
  <si>
    <r>
      <t xml:space="preserve">Cost, $ </t>
    </r>
    <r>
      <rPr>
        <b/>
        <vertAlign val="superscript"/>
        <sz val="10"/>
        <color theme="1"/>
        <rFont val="Times New Roman"/>
        <family val="1"/>
      </rPr>
      <t>b</t>
    </r>
  </si>
  <si>
    <r>
      <t xml:space="preserve">Total Cost 
Per year </t>
    </r>
    <r>
      <rPr>
        <b/>
        <vertAlign val="superscript"/>
        <sz val="10"/>
        <color theme="1"/>
        <rFont val="Times New Roman"/>
        <family val="1"/>
      </rPr>
      <t>b</t>
    </r>
  </si>
  <si>
    <t>Technical</t>
  </si>
  <si>
    <t>Managerial</t>
  </si>
  <si>
    <t>Clerical</t>
  </si>
  <si>
    <t>Labor Rates</t>
  </si>
  <si>
    <t xml:space="preserve"> </t>
  </si>
  <si>
    <r>
      <t>a</t>
    </r>
    <r>
      <rPr>
        <sz val="10"/>
        <rFont val="Times New Roman"/>
        <family val="1"/>
      </rPr>
      <t xml:space="preserve">  We have assumed that there are approximately 48 respondents, with no additional new or reconstructed sources becoming subject to the rule over the next three years. This ICR assumes each respondent will incur a burden to re-familiarize themselves with the regulatory requirements each year.</t>
    </r>
  </si>
  <si>
    <t>These rates were updated 2/4/19 to match the United States Department of Labor, Bureau of Labor Statistics, June 2018, “Table 2. Civilian Workers, by occupational and industry group</t>
  </si>
  <si>
    <t>These rates were updated 2/4/19 to match the rates from the Office of Personnel Management (OPM), 2018 General Schedule.</t>
  </si>
  <si>
    <t>B.  Required activities</t>
  </si>
  <si>
    <t>C.  Create information</t>
  </si>
  <si>
    <t>E.  Write Report</t>
  </si>
  <si>
    <t>A.  Familiarization with the regulatory requirements</t>
  </si>
  <si>
    <t>B.  Plan activities</t>
  </si>
  <si>
    <t xml:space="preserve">C.  Implement Activities </t>
  </si>
  <si>
    <t>D.  Develop record system</t>
  </si>
  <si>
    <r>
      <t xml:space="preserve">Initial oxidizer performance test </t>
    </r>
    <r>
      <rPr>
        <vertAlign val="superscript"/>
        <sz val="10"/>
        <rFont val="Times New Roman"/>
        <family val="1"/>
      </rPr>
      <t>c</t>
    </r>
  </si>
  <si>
    <r>
      <t xml:space="preserve">Repeat oxidizer performance test </t>
    </r>
    <r>
      <rPr>
        <vertAlign val="superscript"/>
        <sz val="10"/>
        <rFont val="Times New Roman"/>
        <family val="1"/>
      </rPr>
      <t>c</t>
    </r>
  </si>
  <si>
    <t>Emission rate limit compliance determination</t>
  </si>
  <si>
    <t>Startup, shutdown, malfunction plan</t>
  </si>
  <si>
    <t>Initial notification</t>
  </si>
  <si>
    <t>Notification of construction/reconstruction</t>
  </si>
  <si>
    <t>Notification of actual startup</t>
  </si>
  <si>
    <t>Notification of compliance status</t>
  </si>
  <si>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</si>
  <si>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A.  Familiarization with the regulatory requirements </t>
    </r>
    <r>
      <rPr>
        <vertAlign val="superscript"/>
        <sz val="10"/>
        <rFont val="Times New Roman"/>
        <family val="1"/>
      </rPr>
      <t>a</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</si>
  <si>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t>
    </r>
  </si>
  <si>
    <t xml:space="preserve">H.  Time to train personnel </t>
  </si>
  <si>
    <t>I.  Time to adjust existing ways to comply with previously applicable requirements</t>
  </si>
  <si>
    <t>K.  Time for audits</t>
  </si>
  <si>
    <r>
      <t xml:space="preserve">Add-on control performance test </t>
    </r>
    <r>
      <rPr>
        <vertAlign val="superscript"/>
        <sz val="10"/>
        <color theme="1"/>
        <rFont val="Times New Roman"/>
        <family val="1"/>
      </rPr>
      <t>e</t>
    </r>
  </si>
  <si>
    <r>
      <t xml:space="preserve">Repeat add-on control performance test </t>
    </r>
    <r>
      <rPr>
        <vertAlign val="superscript"/>
        <sz val="10"/>
        <color theme="1"/>
        <rFont val="Times New Roman"/>
        <family val="1"/>
      </rPr>
      <t>f</t>
    </r>
  </si>
  <si>
    <r>
      <t xml:space="preserve">Initial capture performance test, or review design criteria to ensure capture system meets design criteria for a permanent total enclsosure (PTE) </t>
    </r>
    <r>
      <rPr>
        <vertAlign val="superscript"/>
        <sz val="10"/>
        <rFont val="Times New Roman"/>
        <family val="1"/>
      </rPr>
      <t>c, d</t>
    </r>
  </si>
  <si>
    <r>
      <t xml:space="preserve">Repeat capture performance test </t>
    </r>
    <r>
      <rPr>
        <vertAlign val="superscript"/>
        <sz val="10"/>
        <rFont val="Times New Roman"/>
        <family val="1"/>
      </rPr>
      <t>c, d</t>
    </r>
  </si>
  <si>
    <r>
      <t xml:space="preserve">d  </t>
    </r>
    <r>
      <rPr>
        <sz val="10"/>
        <rFont val="Times New Roman"/>
        <family val="1"/>
      </rPr>
      <t>We have assumed that emission capture systems meet the design criteria for a permanent total enclosure in EPA Method 204, so that capture efficiency does not need to be measured.</t>
    </r>
  </si>
  <si>
    <r>
      <t>c</t>
    </r>
    <r>
      <rPr>
        <sz val="10"/>
        <rFont val="Times New Roman"/>
        <family val="1"/>
      </rPr>
      <t xml:space="preserve">  This is a one-time startup costs associated with initial compliance determination and acquisition, installation, and utilization of technology and systems needed to support recordkeeping and reporting.  The one-time startup costs were annualized over the 15-year life of control equipment at 7 percent interest. The number of occurrences per respondent per year is annualized over the 15 year life of the control equipment. Because there are no new sources, no performance tests are expected to occur. It is assumed that the facility would contract out the performance testing costs, but some labor hours from facility staff would be involved with coordinating and observing the test and reviewing the results.</t>
    </r>
  </si>
  <si>
    <r>
      <t xml:space="preserve">D.  Gather existing information </t>
    </r>
    <r>
      <rPr>
        <vertAlign val="superscript"/>
        <sz val="10"/>
        <rFont val="Times New Roman"/>
        <family val="1"/>
      </rPr>
      <t>g</t>
    </r>
  </si>
  <si>
    <r>
      <t xml:space="preserve">g </t>
    </r>
    <r>
      <rPr>
        <sz val="10"/>
        <rFont val="Times New Roman"/>
        <family val="1"/>
      </rPr>
      <t>Based on comments we received from industry consultation, 60 hrs per respondent is required to gather and evaluate information in preparation of semiannual reports</t>
    </r>
  </si>
  <si>
    <r>
      <t xml:space="preserve">Semiannual report of exceedances </t>
    </r>
    <r>
      <rPr>
        <vertAlign val="superscript"/>
        <sz val="10"/>
        <rFont val="Times New Roman"/>
        <family val="1"/>
      </rPr>
      <t>h</t>
    </r>
  </si>
  <si>
    <r>
      <t>h</t>
    </r>
    <r>
      <rPr>
        <sz val="10"/>
        <rFont val="Times New Roman"/>
        <family val="1"/>
      </rPr>
      <t xml:space="preserve">  We have assumed that exceedances are reported semiannually.</t>
    </r>
    <r>
      <rPr>
        <vertAlign val="superscript"/>
        <sz val="10"/>
        <rFont val="Times New Roman"/>
        <family val="1"/>
      </rPr>
      <t xml:space="preserve"> </t>
    </r>
    <r>
      <rPr>
        <sz val="10"/>
        <rFont val="Times New Roman"/>
        <family val="1"/>
      </rPr>
      <t>We have assumed that 10 percent of respondents will report exceedances (48 x 0.1 = 4.8, or 5 respondents, when rounded).</t>
    </r>
  </si>
  <si>
    <r>
      <t xml:space="preserve">Semiannual report of no exceedances </t>
    </r>
    <r>
      <rPr>
        <vertAlign val="superscript"/>
        <sz val="10"/>
        <rFont val="Times New Roman"/>
        <family val="1"/>
      </rPr>
      <t>i, j</t>
    </r>
  </si>
  <si>
    <r>
      <t>i</t>
    </r>
    <r>
      <rPr>
        <sz val="10"/>
        <rFont val="Times New Roman"/>
        <family val="1"/>
      </rPr>
      <t xml:space="preserve"> Reports indicating no exceedances are required semiannually.</t>
    </r>
  </si>
  <si>
    <r>
      <t>j</t>
    </r>
    <r>
      <rPr>
        <sz val="10"/>
        <rFont val="Times New Roman"/>
        <family val="1"/>
      </rPr>
      <t xml:space="preserve">  We have assumed that 90 percent of respondents will report no exceedances (48 x 0.9 = 43.2, or 43 respondents, when rounded).</t>
    </r>
  </si>
  <si>
    <r>
      <t xml:space="preserve">Startup, shutdown, malfunction report </t>
    </r>
    <r>
      <rPr>
        <vertAlign val="superscript"/>
        <sz val="10"/>
        <rFont val="Times New Roman"/>
        <family val="1"/>
      </rPr>
      <t>k</t>
    </r>
  </si>
  <si>
    <r>
      <t xml:space="preserve">k  </t>
    </r>
    <r>
      <rPr>
        <sz val="10"/>
        <rFont val="Times New Roman"/>
        <family val="1"/>
      </rPr>
      <t>We have assumed that 10 percent of respondents will file a startup, shutdown, malfunction report semiannually  (48 x 0.1 = 4.8, or 5 respondents, when rounded).</t>
    </r>
  </si>
  <si>
    <r>
      <t xml:space="preserve">E.  Revise record systems due to SSM revisions </t>
    </r>
    <r>
      <rPr>
        <vertAlign val="superscript"/>
        <sz val="10"/>
        <rFont val="Times New Roman"/>
        <family val="1"/>
      </rPr>
      <t>l</t>
    </r>
  </si>
  <si>
    <r>
      <t xml:space="preserve">F.  Become familiar with CEDRI for electronic filing of notifications and reports </t>
    </r>
    <r>
      <rPr>
        <vertAlign val="superscript"/>
        <sz val="10"/>
        <rFont val="Times New Roman"/>
        <family val="1"/>
      </rPr>
      <t>m</t>
    </r>
  </si>
  <si>
    <r>
      <rPr>
        <vertAlign val="superscript"/>
        <sz val="10"/>
        <rFont val="Times New Roman"/>
        <family val="1"/>
      </rPr>
      <t>m</t>
    </r>
    <r>
      <rPr>
        <sz val="10"/>
        <rFont val="Times New Roman"/>
        <family val="1"/>
      </rPr>
      <t xml:space="preserve">  Responses in year one associated with the use of electronic reporting include becoming familiar with CEDRI and the semi-annual reporting form.</t>
    </r>
  </si>
  <si>
    <r>
      <t xml:space="preserve">G. Time to enter records of all information required by standards </t>
    </r>
    <r>
      <rPr>
        <vertAlign val="superscript"/>
        <sz val="10"/>
        <rFont val="Times New Roman"/>
        <family val="1"/>
      </rPr>
      <t>n</t>
    </r>
  </si>
  <si>
    <r>
      <t xml:space="preserve">n </t>
    </r>
    <r>
      <rPr>
        <sz val="10"/>
        <rFont val="Times New Roman"/>
        <family val="1"/>
      </rPr>
      <t xml:space="preserve"> We have assumed that all information is entered on a weekly basis.</t>
    </r>
  </si>
  <si>
    <r>
      <t xml:space="preserve">J.  Time to transmit or disclose information </t>
    </r>
    <r>
      <rPr>
        <vertAlign val="superscript"/>
        <sz val="10"/>
        <rFont val="Times New Roman"/>
        <family val="1"/>
      </rPr>
      <t>o</t>
    </r>
  </si>
  <si>
    <r>
      <t xml:space="preserve">o </t>
    </r>
    <r>
      <rPr>
        <sz val="10"/>
        <rFont val="Times New Roman"/>
        <family val="1"/>
      </rPr>
      <t xml:space="preserve"> We have assumed that each of the 48 respondents will take 15 minutes to transmit or disclose information twice a year.</t>
    </r>
  </si>
  <si>
    <r>
      <t xml:space="preserve">p </t>
    </r>
    <r>
      <rPr>
        <sz val="10"/>
        <rFont val="Times New Roman"/>
        <family val="1"/>
      </rPr>
      <t>Totals have been rounded to 3 significant figures. Figures may not add exactly due to rounding.</t>
    </r>
  </si>
  <si>
    <r>
      <t xml:space="preserve">Total Capital and O&amp;M Cost (rounded) </t>
    </r>
    <r>
      <rPr>
        <b/>
        <vertAlign val="superscript"/>
        <sz val="10"/>
        <color theme="1"/>
        <rFont val="Times New Roman"/>
        <family val="1"/>
      </rPr>
      <t>p</t>
    </r>
  </si>
  <si>
    <r>
      <t xml:space="preserve">GRAND TOTAL (rounded) </t>
    </r>
    <r>
      <rPr>
        <b/>
        <vertAlign val="superscript"/>
        <sz val="10"/>
        <color theme="1"/>
        <rFont val="Times New Roman"/>
        <family val="1"/>
      </rPr>
      <t>p</t>
    </r>
  </si>
  <si>
    <t>Table 2:  Average Annual EPA Burden and Cost - NESHAP for Surface Coating of Metal Coil (40 CFR Part 63, Subpart SSSS) (Amendments)</t>
  </si>
  <si>
    <t>Table 1:  Annual Respondent Burden and Cost - NESHAP for Surface Coating of Metal Coil (40 CFR Part 63, Subpart SSSS) (Amendments)</t>
  </si>
  <si>
    <t>Year</t>
  </si>
  <si>
    <t>Technical Hours</t>
  </si>
  <si>
    <t>Clerical Hours</t>
  </si>
  <si>
    <t>Management Hours</t>
  </si>
  <si>
    <t>Total Labor Hours</t>
  </si>
  <si>
    <t>Labor Costs</t>
  </si>
  <si>
    <t>Non-Labor (Capital/Startup and O&amp;M) Costs</t>
  </si>
  <si>
    <t>Total Costs</t>
  </si>
  <si>
    <t>Total</t>
  </si>
  <si>
    <t>Average</t>
  </si>
  <si>
    <t>Number of Respondents</t>
  </si>
  <si>
    <t>Number of Responses</t>
  </si>
  <si>
    <t>Reporting Hours</t>
  </si>
  <si>
    <t>Recordkeeping Hours</t>
  </si>
  <si>
    <t>Total Hours</t>
  </si>
  <si>
    <t>Hours per Response</t>
  </si>
  <si>
    <t>Hours Per Respondent</t>
  </si>
  <si>
    <t>-</t>
  </si>
  <si>
    <t>Average annual additional costs per respondent:</t>
  </si>
  <si>
    <t>Non-Labor Costs</t>
  </si>
  <si>
    <t xml:space="preserve">Average annual hours per respondent:  </t>
  </si>
  <si>
    <t>Year 1</t>
  </si>
  <si>
    <t>Year 2</t>
  </si>
  <si>
    <t>Year 3</t>
  </si>
  <si>
    <t>Table 8 - Summary of Annual Agency Burden and Cost - NESHAP for Surface Coating of Metal Coil (40 CFR Part 63, Subpart SSSS) (Amendments)</t>
  </si>
  <si>
    <r>
      <t xml:space="preserve">Total Labor Burden and Cost (rounded) </t>
    </r>
    <r>
      <rPr>
        <b/>
        <vertAlign val="superscript"/>
        <sz val="10"/>
        <color theme="1"/>
        <rFont val="Times New Roman"/>
        <family val="1"/>
      </rPr>
      <t>p</t>
    </r>
  </si>
  <si>
    <r>
      <rPr>
        <vertAlign val="superscript"/>
        <sz val="10"/>
        <rFont val="Times New Roman"/>
        <family val="1"/>
      </rPr>
      <t xml:space="preserve">l </t>
    </r>
    <r>
      <rPr>
        <sz val="10"/>
        <rFont val="Times New Roman"/>
        <family val="1"/>
      </rPr>
      <t xml:space="preserve"> We assume that costs associated with elimination of the SSM exemption include time for re-evaluating previously developed SSM record systems in year one. Costs are also associated with the use of electronic reporting and include time to become familiar with CEDRI and the semi-annual reporting form. </t>
    </r>
  </si>
  <si>
    <r>
      <t>a</t>
    </r>
    <r>
      <rPr>
        <sz val="10"/>
        <rFont val="Times New Roman"/>
        <family val="1"/>
      </rPr>
      <t xml:space="preserve">  We have assumed that there are approximately 48 respondents, with no additional new or reconstructed sources becoming subject to the rule over the next three years. Because there are no new sources, no initial performance tests for new sources are expected to occur. </t>
    </r>
  </si>
  <si>
    <r>
      <t xml:space="preserve">Initial performance test </t>
    </r>
    <r>
      <rPr>
        <vertAlign val="superscript"/>
        <sz val="10"/>
        <rFont val="Times New Roman"/>
        <family val="1"/>
      </rPr>
      <t>a</t>
    </r>
  </si>
  <si>
    <r>
      <t xml:space="preserve">   Notification of peformance test </t>
    </r>
    <r>
      <rPr>
        <vertAlign val="superscript"/>
        <sz val="10"/>
        <color theme="1"/>
        <rFont val="Times New Roman"/>
        <family val="1"/>
      </rPr>
      <t>c</t>
    </r>
  </si>
  <si>
    <r>
      <t xml:space="preserve">   Review of initial performance test report </t>
    </r>
    <r>
      <rPr>
        <vertAlign val="superscript"/>
        <sz val="10"/>
        <color theme="1"/>
        <rFont val="Times New Roman"/>
        <family val="1"/>
      </rPr>
      <t>d</t>
    </r>
  </si>
  <si>
    <r>
      <t xml:space="preserve">   Review of repeat performance test report </t>
    </r>
    <r>
      <rPr>
        <vertAlign val="superscript"/>
        <sz val="10"/>
        <color theme="1"/>
        <rFont val="Times New Roman"/>
        <family val="1"/>
      </rPr>
      <t>d</t>
    </r>
  </si>
  <si>
    <r>
      <t xml:space="preserve">   Semiannual report of excess emissions </t>
    </r>
    <r>
      <rPr>
        <vertAlign val="superscript"/>
        <sz val="10"/>
        <color theme="1"/>
        <rFont val="Times New Roman"/>
        <family val="1"/>
      </rPr>
      <t>e, f</t>
    </r>
  </si>
  <si>
    <r>
      <t xml:space="preserve">   Semiannual report of no excess emissions </t>
    </r>
    <r>
      <rPr>
        <vertAlign val="superscript"/>
        <sz val="10"/>
        <color theme="1"/>
        <rFont val="Times New Roman"/>
        <family val="1"/>
      </rPr>
      <t>g, h</t>
    </r>
  </si>
  <si>
    <r>
      <t xml:space="preserve">   Review startup, shutdown, malfunction report </t>
    </r>
    <r>
      <rPr>
        <vertAlign val="superscript"/>
        <sz val="10"/>
        <color theme="1"/>
        <rFont val="Times New Roman"/>
        <family val="1"/>
      </rPr>
      <t>i</t>
    </r>
  </si>
  <si>
    <r>
      <t xml:space="preserve">TOTAL (rounded) </t>
    </r>
    <r>
      <rPr>
        <b/>
        <vertAlign val="superscript"/>
        <sz val="10"/>
        <color theme="1"/>
        <rFont val="Times New Roman"/>
        <family val="1"/>
      </rPr>
      <t>k</t>
    </r>
  </si>
  <si>
    <r>
      <t xml:space="preserve">c  </t>
    </r>
    <r>
      <rPr>
        <sz val="10"/>
        <rFont val="Times New Roman"/>
        <family val="1"/>
      </rPr>
      <t xml:space="preserve">It is assumed that it will take four hours to review the notification of the test and the test plan for each respondent. </t>
    </r>
  </si>
  <si>
    <r>
      <t>e</t>
    </r>
    <r>
      <rPr>
        <sz val="10"/>
        <rFont val="Times New Roman"/>
        <family val="1"/>
      </rPr>
      <t xml:space="preserve">  It is assumed that 10 percent of respondents will report excess emissions (48 x 0.1 = 4.8, or 5 respondents, when rounded).</t>
    </r>
  </si>
  <si>
    <r>
      <t>f</t>
    </r>
    <r>
      <rPr>
        <sz val="10"/>
        <rFont val="Times New Roman"/>
        <family val="1"/>
      </rPr>
      <t xml:space="preserve">  It is assumed that reports of excess emissions are required semiannually.</t>
    </r>
  </si>
  <si>
    <r>
      <t>g</t>
    </r>
    <r>
      <rPr>
        <sz val="10"/>
        <rFont val="Times New Roman"/>
        <family val="1"/>
      </rPr>
      <t xml:space="preserve">  We have assumed that 90 percent of respondents will report no excess emissions (48 x 0.9 = 43.2, or 43 respondents, when rounded).</t>
    </r>
  </si>
  <si>
    <r>
      <rPr>
        <vertAlign val="superscript"/>
        <sz val="10"/>
        <rFont val="Times New Roman"/>
        <family val="1"/>
      </rPr>
      <t>h</t>
    </r>
    <r>
      <rPr>
        <sz val="10"/>
        <rFont val="Times New Roman"/>
        <family val="1"/>
      </rPr>
      <t xml:space="preserve">  It is assumed that reports of no excess emissions are required semiannually.</t>
    </r>
  </si>
  <si>
    <r>
      <t>i</t>
    </r>
    <r>
      <rPr>
        <sz val="10"/>
        <rFont val="Times New Roman"/>
        <family val="1"/>
      </rPr>
      <t xml:space="preserve">  We have assumed that 10 percent of respondents will submit startup, shutdown, malfunction reports to be reviewed (48 x 0.1 = 4.8, or 5 respondents, when rounded).</t>
    </r>
  </si>
  <si>
    <r>
      <t>k</t>
    </r>
    <r>
      <rPr>
        <sz val="10"/>
        <rFont val="Times New Roman"/>
        <family val="1"/>
      </rPr>
      <t xml:space="preserve">  Totals have been rounded to 3 significant figures. Figures may not add exactly due to rounding.</t>
    </r>
  </si>
  <si>
    <r>
      <rPr>
        <vertAlign val="superscript"/>
        <sz val="10"/>
        <color theme="1"/>
        <rFont val="Times New Roman"/>
        <family val="1"/>
      </rPr>
      <t>j</t>
    </r>
    <r>
      <rPr>
        <sz val="10"/>
        <color theme="1"/>
        <rFont val="Times New Roman"/>
        <family val="1"/>
      </rPr>
      <t xml:space="preserve">  These are costs associated with evaluating new SSM record systems in year one.</t>
    </r>
  </si>
  <si>
    <r>
      <t xml:space="preserve">Review record systems due to SSM revisions </t>
    </r>
    <r>
      <rPr>
        <vertAlign val="superscript"/>
        <sz val="10"/>
        <color theme="1"/>
        <rFont val="Times New Roman"/>
        <family val="1"/>
      </rPr>
      <t>j</t>
    </r>
  </si>
  <si>
    <t>Table 4 - Summary of Annual Respondent Burden and Cost - NESHAP for Surface Coating of Metal Coil (40 CFR Part 63, Subpart SSSS) (Amendments)</t>
  </si>
  <si>
    <r>
      <t xml:space="preserve">d  </t>
    </r>
    <r>
      <rPr>
        <sz val="10"/>
        <rFont val="Times New Roman"/>
        <family val="1"/>
      </rPr>
      <t>Facilities that comply using emission capture systems and add-on controls conduct air emissions performance testing, within 3 years of the effective date of the revised standards. 21 facilities utilize 30 add-on VOC/HAP control devices and would require testing. Assuming a 5% failure rate, two control devices would need to be re-tested. (30 x 0.05 = 1.5, rounded up to 2)</t>
    </r>
  </si>
  <si>
    <t>e  Facilities that comply using emission capture systems and add-on controls conduct air emissions performance testing, within 3 years of the effective date of the revised standards. Labor totals include hours for the facility to obtain the testing contractor, plan and attend the test, review the test report, and load it to ERT. A permit review revealed that, of the 48 sources subject to Subpart SSSS, 30 add on control devices at 21 sources do not already have a permit testing requirement. 21 sources undergo testing of their control devices.</t>
  </si>
  <si>
    <r>
      <t>f</t>
    </r>
    <r>
      <rPr>
        <sz val="10"/>
        <color theme="1"/>
        <rFont val="Times New Roman"/>
        <family val="1"/>
      </rPr>
      <t xml:space="preserve">  It is assumed that 5 percent of respondents will have to repeat performance tests. (30 x 0.05 = 1.5, rounded up to 2) 
21 sources submit notifications and test reports, and 2 additional sources submit re-test notification and test reports, for a total of 23 notifications and 23 test reports.</t>
    </r>
  </si>
  <si>
    <r>
      <t>f</t>
    </r>
    <r>
      <rPr>
        <sz val="10"/>
        <color theme="1"/>
        <rFont val="Times New Roman"/>
        <family val="1"/>
      </rPr>
      <t xml:space="preserve">  It is assumed that 5 percent of respondents will have to repeat performance tests. (30 x 0.05 = 1.5 , rounded up to 2) 
21 sources submit notifications and test reports, and 2 additional sources submit re-test notification and test reports, for a total of 23 notifications and 23 test reports.</t>
    </r>
  </si>
  <si>
    <r>
      <t>f</t>
    </r>
    <r>
      <rPr>
        <sz val="10"/>
        <color theme="1"/>
        <rFont val="Times New Roman"/>
        <family val="1"/>
      </rPr>
      <t xml:space="preserve">  It is assumed that 5 percent of respondents will have to repeat performance tests. (30 x 0.05 = 1.5 , rounded up to 2)
21 sources submit notifications and test reports, and 2 additional sources submit re-test notification and test reports, for a total of 23 notifications and 23 test reports.</t>
    </r>
  </si>
  <si>
    <r>
      <t xml:space="preserve">Performance test notification </t>
    </r>
    <r>
      <rPr>
        <vertAlign val="superscript"/>
        <sz val="10"/>
        <rFont val="Times New Roman"/>
        <family val="1"/>
      </rPr>
      <t>c, e, f</t>
    </r>
  </si>
  <si>
    <r>
      <t xml:space="preserve">Performance test report </t>
    </r>
    <r>
      <rPr>
        <vertAlign val="superscript"/>
        <sz val="10"/>
        <rFont val="Times New Roman"/>
        <family val="1"/>
      </rPr>
      <t>c, e , f</t>
    </r>
  </si>
  <si>
    <r>
      <t xml:space="preserve">Performance test report </t>
    </r>
    <r>
      <rPr>
        <vertAlign val="superscript"/>
        <sz val="10"/>
        <rFont val="Times New Roman"/>
        <family val="1"/>
      </rPr>
      <t>c, e, 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</si>
</sst>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00"/>
    <numFmt numFmtId="165" formatCode="General_)"/>
    <numFmt numFmtId="166" formatCode="&quot;$&quot;#,##0"/>
    <numFmt numFmtId="167" formatCode="#,##0.0"/>
  </numFmts>
  <fonts count="17" x14ac:knownFonts="1">
    <font>
      <sz val="11"/>
      <color theme="1"/>
      <name val="Calibri"/>
      <family val="2"/>
      <scheme val="minor"/>
    </font>
    <font>
      <sz val="11"/>
      <color theme="1"/>
      <name val="Calibri"/>
      <family val="2"/>
      <scheme val="minor"/>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vertAlign val="superscript"/>
      <sz val="12"/>
      <name val="Times New Roman"/>
      <family val="1"/>
    </font>
    <font>
      <sz val="10"/>
      <name val="Times New Roman"/>
      <family val="1"/>
    </font>
    <font>
      <vertAlign val="superscript"/>
      <sz val="10"/>
      <name val="Times New Roman"/>
      <family val="1"/>
    </font>
    <font>
      <sz val="10"/>
      <color theme="1"/>
      <name val="Calibri"/>
      <family val="2"/>
      <scheme val="minor"/>
    </font>
    <font>
      <i/>
      <u/>
      <sz val="10"/>
      <color theme="1"/>
      <name val="Calibri"/>
      <family val="2"/>
      <scheme val="minor"/>
    </font>
    <font>
      <sz val="10"/>
      <color rgb="FFFF0000"/>
      <name val="Calibri"/>
      <family val="2"/>
      <scheme val="minor"/>
    </font>
    <font>
      <b/>
      <sz val="10"/>
      <name val="Times New Roman"/>
      <family val="1"/>
    </font>
    <font>
      <sz val="10"/>
      <color rgb="FFFF0000"/>
      <name val="Times New Roman"/>
      <family val="1"/>
    </font>
    <font>
      <b/>
      <sz val="12"/>
      <name val="Times New Roman"/>
      <family val="1"/>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rgb="FF000000"/>
      </right>
      <top style="thin">
        <color rgb="FF000000"/>
      </top>
      <bottom style="thin">
        <color rgb="FF000000"/>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2" fillId="0" borderId="0" xfId="0" applyFont="1"/>
    <xf numFmtId="0" fontId="3" fillId="0" borderId="0" xfId="0" applyFont="1"/>
    <xf numFmtId="0" fontId="3" fillId="0" borderId="1" xfId="0" applyFont="1" applyBorder="1" applyAlignment="1">
      <alignment horizontal="center" vertical="top" wrapText="1"/>
    </xf>
    <xf numFmtId="0" fontId="5" fillId="0" borderId="1" xfId="0" applyFont="1" applyBorder="1" applyAlignment="1">
      <alignment horizontal="left" vertical="top" wrapText="1" indent="1"/>
    </xf>
    <xf numFmtId="0" fontId="5" fillId="0" borderId="1" xfId="0" applyFont="1" applyBorder="1" applyAlignment="1">
      <alignment horizontal="center" wrapText="1"/>
    </xf>
    <xf numFmtId="0" fontId="5" fillId="0" borderId="0" xfId="0" applyFont="1" applyBorder="1"/>
    <xf numFmtId="0" fontId="5" fillId="0" borderId="1" xfId="0" applyFont="1" applyBorder="1" applyAlignment="1">
      <alignment horizontal="right" wrapText="1"/>
    </xf>
    <xf numFmtId="6" fontId="5" fillId="0" borderId="1" xfId="0" applyNumberFormat="1" applyFont="1" applyBorder="1" applyAlignment="1">
      <alignment horizontal="right" wrapText="1"/>
    </xf>
    <xf numFmtId="0" fontId="5" fillId="0" borderId="1" xfId="0" applyFont="1" applyFill="1" applyBorder="1" applyAlignment="1">
      <alignment horizontal="left" vertical="top" wrapText="1" indent="1"/>
    </xf>
    <xf numFmtId="0" fontId="5" fillId="0" borderId="1" xfId="0" applyFont="1" applyFill="1" applyBorder="1" applyAlignment="1">
      <alignment horizontal="center" wrapText="1"/>
    </xf>
    <xf numFmtId="8" fontId="5" fillId="0" borderId="1" xfId="0" applyNumberFormat="1" applyFont="1" applyFill="1" applyBorder="1" applyAlignment="1">
      <alignment horizontal="right" wrapText="1"/>
    </xf>
    <xf numFmtId="0" fontId="5" fillId="0" borderId="1" xfId="0" applyFont="1" applyFill="1" applyBorder="1" applyAlignment="1">
      <alignment horizontal="left" wrapText="1"/>
    </xf>
    <xf numFmtId="0" fontId="5" fillId="0" borderId="1" xfId="0" applyFont="1" applyBorder="1"/>
    <xf numFmtId="0" fontId="0" fillId="0" borderId="0" xfId="0" applyAlignment="1">
      <alignment wrapText="1"/>
    </xf>
    <xf numFmtId="0" fontId="0" fillId="0" borderId="0" xfId="0" applyBorder="1" applyAlignment="1">
      <alignment vertical="top" wrapText="1"/>
    </xf>
    <xf numFmtId="0" fontId="3" fillId="0" borderId="1" xfId="0" applyFont="1" applyFill="1" applyBorder="1" applyAlignment="1">
      <alignment horizontal="left" vertical="top"/>
    </xf>
    <xf numFmtId="6" fontId="0" fillId="0" borderId="0" xfId="0" applyNumberFormat="1"/>
    <xf numFmtId="0" fontId="0" fillId="0" borderId="0" xfId="0" applyFill="1"/>
    <xf numFmtId="1" fontId="0" fillId="0" borderId="0" xfId="0" applyNumberFormat="1" applyFill="1"/>
    <xf numFmtId="0" fontId="9" fillId="0" borderId="1" xfId="0" applyFont="1" applyFill="1" applyBorder="1" applyAlignment="1">
      <alignment horizontal="left" vertical="top" wrapText="1" indent="1"/>
    </xf>
    <xf numFmtId="0" fontId="9" fillId="0" borderId="1" xfId="0" applyFont="1" applyFill="1" applyBorder="1" applyAlignment="1">
      <alignment horizontal="center" wrapText="1"/>
    </xf>
    <xf numFmtId="3" fontId="9" fillId="0" borderId="1" xfId="0" applyNumberFormat="1" applyFont="1" applyFill="1" applyBorder="1" applyAlignment="1">
      <alignment horizontal="center" wrapText="1"/>
    </xf>
    <xf numFmtId="0" fontId="11" fillId="0" borderId="6" xfId="0" applyFont="1" applyBorder="1" applyAlignment="1">
      <alignment vertical="top" wrapText="1"/>
    </xf>
    <xf numFmtId="0" fontId="11" fillId="0" borderId="0" xfId="0" applyFont="1" applyAlignment="1">
      <alignment wrapText="1"/>
    </xf>
    <xf numFmtId="0" fontId="12" fillId="0" borderId="0" xfId="0" applyFont="1" applyAlignment="1">
      <alignment vertical="center" wrapText="1"/>
    </xf>
    <xf numFmtId="0" fontId="13" fillId="0" borderId="0" xfId="0" applyFont="1" applyAlignment="1">
      <alignment wrapText="1"/>
    </xf>
    <xf numFmtId="6" fontId="9" fillId="0" borderId="1" xfId="0" applyNumberFormat="1" applyFont="1" applyFill="1" applyBorder="1" applyAlignment="1">
      <alignment horizontal="right" wrapText="1"/>
    </xf>
    <xf numFmtId="0" fontId="5" fillId="0" borderId="1" xfId="0" applyFont="1" applyFill="1" applyBorder="1" applyAlignment="1">
      <alignment horizontal="right" wrapText="1"/>
    </xf>
    <xf numFmtId="0" fontId="9" fillId="0" borderId="3" xfId="0" applyFont="1" applyFill="1" applyBorder="1" applyAlignment="1">
      <alignment horizontal="center"/>
    </xf>
    <xf numFmtId="0" fontId="9" fillId="0" borderId="3" xfId="0" applyFont="1" applyFill="1" applyBorder="1" applyAlignment="1">
      <alignment horizontal="center" wrapText="1"/>
    </xf>
    <xf numFmtId="0" fontId="5" fillId="0" borderId="3" xfId="0" applyFont="1" applyFill="1" applyBorder="1" applyAlignment="1">
      <alignment horizontal="center" wrapText="1"/>
    </xf>
    <xf numFmtId="1" fontId="9" fillId="0" borderId="1" xfId="0" applyNumberFormat="1" applyFont="1" applyFill="1" applyBorder="1" applyAlignment="1">
      <alignment horizontal="center" wrapText="1"/>
    </xf>
    <xf numFmtId="0" fontId="3" fillId="0" borderId="1" xfId="0" applyFont="1" applyFill="1" applyBorder="1" applyAlignment="1">
      <alignment vertical="top" wrapText="1"/>
    </xf>
    <xf numFmtId="0" fontId="5" fillId="0" borderId="1" xfId="0" applyFont="1" applyFill="1" applyBorder="1" applyAlignment="1">
      <alignment wrapText="1"/>
    </xf>
    <xf numFmtId="6" fontId="5" fillId="0" borderId="1" xfId="0" applyNumberFormat="1" applyFont="1" applyFill="1" applyBorder="1" applyAlignment="1">
      <alignment horizontal="right" wrapText="1"/>
    </xf>
    <xf numFmtId="0" fontId="3" fillId="0" borderId="1" xfId="0" applyFont="1" applyFill="1" applyBorder="1" applyAlignment="1">
      <alignment horizontal="left" wrapText="1"/>
    </xf>
    <xf numFmtId="0" fontId="14" fillId="0" borderId="1" xfId="0" applyFont="1" applyBorder="1" applyAlignment="1">
      <alignment horizontal="center" vertical="top" wrapText="1"/>
    </xf>
    <xf numFmtId="0" fontId="9" fillId="0" borderId="1" xfId="0" applyFont="1" applyFill="1" applyBorder="1" applyAlignment="1">
      <alignment horizontal="left" wrapText="1"/>
    </xf>
    <xf numFmtId="164" fontId="5" fillId="0" borderId="1" xfId="0" applyNumberFormat="1" applyFont="1" applyBorder="1"/>
    <xf numFmtId="0" fontId="5"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indent="2"/>
    </xf>
    <xf numFmtId="0" fontId="5" fillId="0" borderId="1" xfId="0" applyFont="1" applyBorder="1" applyAlignment="1">
      <alignment horizontal="left" vertical="top" wrapText="1" indent="2"/>
    </xf>
    <xf numFmtId="0" fontId="7" fillId="0" borderId="1" xfId="0" applyFont="1" applyFill="1" applyBorder="1" applyAlignment="1">
      <alignment horizontal="left" vertical="top" wrapText="1"/>
    </xf>
    <xf numFmtId="0" fontId="5" fillId="0" borderId="7" xfId="0" applyFont="1" applyBorder="1" applyAlignment="1">
      <alignment horizontal="left" vertical="center" wrapText="1" indent="2"/>
    </xf>
    <xf numFmtId="0" fontId="5" fillId="0" borderId="0" xfId="0" applyFont="1"/>
    <xf numFmtId="0" fontId="5" fillId="0" borderId="0" xfId="0" applyFont="1" applyAlignment="1">
      <alignment wrapText="1"/>
    </xf>
    <xf numFmtId="0" fontId="5" fillId="0" borderId="1" xfId="0" applyFont="1" applyFill="1" applyBorder="1" applyAlignment="1">
      <alignment horizontal="left" wrapText="1" indent="1"/>
    </xf>
    <xf numFmtId="0" fontId="15" fillId="0" borderId="0" xfId="0" applyFont="1" applyAlignment="1">
      <alignment wrapText="1"/>
    </xf>
    <xf numFmtId="2" fontId="5" fillId="0" borderId="0" xfId="0" applyNumberFormat="1" applyFont="1" applyBorder="1"/>
    <xf numFmtId="165" fontId="9" fillId="2" borderId="9" xfId="0" applyNumberFormat="1" applyFont="1" applyFill="1" applyBorder="1" applyAlignment="1">
      <alignment horizontal="center" vertical="center"/>
    </xf>
    <xf numFmtId="165" fontId="9" fillId="2" borderId="10" xfId="0" applyNumberFormat="1" applyFont="1" applyFill="1" applyBorder="1" applyAlignment="1">
      <alignment horizontal="center" vertical="center" wrapText="1"/>
    </xf>
    <xf numFmtId="165" fontId="9" fillId="2" borderId="11" xfId="0" applyNumberFormat="1" applyFont="1" applyFill="1" applyBorder="1" applyAlignment="1">
      <alignment horizontal="center" vertical="center" wrapText="1"/>
    </xf>
    <xf numFmtId="165" fontId="9" fillId="2" borderId="12" xfId="0" applyNumberFormat="1" applyFont="1" applyFill="1" applyBorder="1" applyAlignment="1">
      <alignment horizontal="center"/>
    </xf>
    <xf numFmtId="3" fontId="9" fillId="2" borderId="13" xfId="0" applyNumberFormat="1" applyFont="1" applyFill="1" applyBorder="1" applyAlignment="1">
      <alignment horizontal="center"/>
    </xf>
    <xf numFmtId="3" fontId="9" fillId="2" borderId="1" xfId="0" applyNumberFormat="1" applyFont="1" applyFill="1" applyBorder="1" applyAlignment="1">
      <alignment horizontal="center"/>
    </xf>
    <xf numFmtId="166" fontId="9" fillId="2" borderId="13" xfId="0" applyNumberFormat="1" applyFont="1" applyFill="1" applyBorder="1" applyAlignment="1">
      <alignment horizontal="center"/>
    </xf>
    <xf numFmtId="166" fontId="9" fillId="2" borderId="1" xfId="0" applyNumberFormat="1" applyFont="1" applyFill="1" applyBorder="1" applyAlignment="1">
      <alignment horizontal="center"/>
    </xf>
    <xf numFmtId="166" fontId="9" fillId="2" borderId="14" xfId="0" applyNumberFormat="1" applyFont="1" applyFill="1" applyBorder="1" applyAlignment="1">
      <alignment horizontal="center"/>
    </xf>
    <xf numFmtId="165" fontId="9" fillId="2" borderId="15" xfId="0" applyNumberFormat="1" applyFont="1" applyFill="1" applyBorder="1" applyAlignment="1">
      <alignment horizontal="center"/>
    </xf>
    <xf numFmtId="165" fontId="9" fillId="2" borderId="16" xfId="0" applyNumberFormat="1" applyFont="1" applyFill="1" applyBorder="1" applyAlignment="1">
      <alignment horizontal="center"/>
    </xf>
    <xf numFmtId="3" fontId="9" fillId="2" borderId="17" xfId="0" applyNumberFormat="1" applyFont="1" applyFill="1" applyBorder="1" applyAlignment="1">
      <alignment horizontal="center"/>
    </xf>
    <xf numFmtId="166" fontId="9" fillId="2" borderId="17" xfId="0" applyNumberFormat="1" applyFont="1" applyFill="1" applyBorder="1" applyAlignment="1">
      <alignment horizontal="center"/>
    </xf>
    <xf numFmtId="166" fontId="9" fillId="2" borderId="18" xfId="0" applyNumberFormat="1" applyFont="1" applyFill="1" applyBorder="1" applyAlignment="1">
      <alignment horizontal="center"/>
    </xf>
    <xf numFmtId="165" fontId="9" fillId="2" borderId="19" xfId="0" applyNumberFormat="1" applyFont="1" applyFill="1" applyBorder="1" applyAlignment="1">
      <alignment horizontal="center"/>
    </xf>
    <xf numFmtId="3" fontId="9" fillId="2" borderId="20" xfId="0" applyNumberFormat="1" applyFont="1" applyFill="1" applyBorder="1" applyAlignment="1">
      <alignment horizontal="center"/>
    </xf>
    <xf numFmtId="167" fontId="9" fillId="2" borderId="20" xfId="0" applyNumberFormat="1" applyFont="1" applyFill="1" applyBorder="1" applyAlignment="1">
      <alignment horizontal="center"/>
    </xf>
    <xf numFmtId="166" fontId="9" fillId="0" borderId="20" xfId="0" applyNumberFormat="1" applyFont="1" applyBorder="1" applyAlignment="1">
      <alignment horizontal="center"/>
    </xf>
    <xf numFmtId="166" fontId="9" fillId="2" borderId="20" xfId="0" applyNumberFormat="1" applyFont="1" applyFill="1" applyBorder="1" applyAlignment="1">
      <alignment horizontal="center"/>
    </xf>
    <xf numFmtId="166" fontId="9" fillId="2" borderId="21" xfId="0" applyNumberFormat="1" applyFont="1" applyFill="1" applyBorder="1" applyAlignment="1">
      <alignment horizontal="center"/>
    </xf>
    <xf numFmtId="0" fontId="5" fillId="0" borderId="22" xfId="0" applyFont="1" applyBorder="1"/>
    <xf numFmtId="0" fontId="5" fillId="0" borderId="23" xfId="0" applyFont="1" applyBorder="1"/>
    <xf numFmtId="165" fontId="9" fillId="2" borderId="9" xfId="0" applyNumberFormat="1" applyFont="1" applyFill="1" applyBorder="1" applyAlignment="1">
      <alignment horizontal="center"/>
    </xf>
    <xf numFmtId="165" fontId="9" fillId="2" borderId="10" xfId="0" applyNumberFormat="1" applyFont="1" applyFill="1" applyBorder="1" applyAlignment="1">
      <alignment horizontal="center" wrapText="1"/>
    </xf>
    <xf numFmtId="165" fontId="9" fillId="0" borderId="24" xfId="0" applyNumberFormat="1" applyFont="1" applyBorder="1" applyAlignment="1">
      <alignment horizontal="center" wrapText="1"/>
    </xf>
    <xf numFmtId="3" fontId="9" fillId="0" borderId="13" xfId="0" applyNumberFormat="1" applyFont="1" applyBorder="1" applyAlignment="1">
      <alignment horizontal="center"/>
    </xf>
    <xf numFmtId="3" fontId="9" fillId="0" borderId="25" xfId="0" applyNumberFormat="1" applyFont="1" applyBorder="1" applyAlignment="1">
      <alignment horizontal="center"/>
    </xf>
    <xf numFmtId="167" fontId="9" fillId="0" borderId="25" xfId="0" applyNumberFormat="1" applyFont="1" applyBorder="1" applyAlignment="1">
      <alignment horizontal="center"/>
    </xf>
    <xf numFmtId="3" fontId="9" fillId="0" borderId="26" xfId="0" applyNumberFormat="1" applyFont="1" applyBorder="1" applyAlignment="1">
      <alignment horizontal="center"/>
    </xf>
    <xf numFmtId="3" fontId="9" fillId="0" borderId="1" xfId="0" applyNumberFormat="1" applyFont="1" applyBorder="1" applyAlignment="1">
      <alignment horizontal="center"/>
    </xf>
    <xf numFmtId="3" fontId="9" fillId="0" borderId="17" xfId="0" applyNumberFormat="1" applyFont="1" applyBorder="1" applyAlignment="1">
      <alignment horizontal="center"/>
    </xf>
    <xf numFmtId="3" fontId="9" fillId="0" borderId="18" xfId="0" applyNumberFormat="1" applyFont="1" applyBorder="1" applyAlignment="1">
      <alignment horizontal="center"/>
    </xf>
    <xf numFmtId="167" fontId="9" fillId="2" borderId="13" xfId="0" applyNumberFormat="1" applyFont="1" applyFill="1" applyBorder="1" applyAlignment="1">
      <alignment horizontal="center"/>
    </xf>
    <xf numFmtId="3" fontId="9" fillId="2" borderId="27" xfId="0" applyNumberFormat="1" applyFont="1" applyFill="1" applyBorder="1" applyAlignment="1">
      <alignment horizontal="center"/>
    </xf>
    <xf numFmtId="3" fontId="9" fillId="0" borderId="20" xfId="0" applyNumberFormat="1" applyFont="1" applyBorder="1" applyAlignment="1">
      <alignment horizontal="center"/>
    </xf>
    <xf numFmtId="3" fontId="9" fillId="2" borderId="28" xfId="0" applyNumberFormat="1" applyFont="1" applyFill="1" applyBorder="1" applyAlignment="1">
      <alignment horizontal="center"/>
    </xf>
    <xf numFmtId="166" fontId="5" fillId="0" borderId="0" xfId="0" applyNumberFormat="1" applyFont="1"/>
    <xf numFmtId="1" fontId="9" fillId="2" borderId="14" xfId="0" applyNumberFormat="1" applyFont="1" applyFill="1" applyBorder="1" applyAlignment="1">
      <alignment horizontal="center"/>
    </xf>
    <xf numFmtId="1" fontId="9" fillId="2" borderId="18" xfId="0" applyNumberFormat="1" applyFont="1" applyFill="1" applyBorder="1" applyAlignment="1">
      <alignment horizontal="center"/>
    </xf>
    <xf numFmtId="1" fontId="9" fillId="2" borderId="25" xfId="0" applyNumberFormat="1" applyFont="1" applyFill="1" applyBorder="1" applyAlignment="1">
      <alignment horizontal="center"/>
    </xf>
    <xf numFmtId="1" fontId="9" fillId="2" borderId="26" xfId="0" applyNumberFormat="1" applyFont="1" applyFill="1" applyBorder="1" applyAlignment="1">
      <alignment horizontal="center"/>
    </xf>
    <xf numFmtId="3" fontId="9" fillId="2" borderId="21" xfId="0" applyNumberFormat="1" applyFont="1" applyFill="1" applyBorder="1" applyAlignment="1">
      <alignment horizontal="center"/>
    </xf>
    <xf numFmtId="0" fontId="9" fillId="0" borderId="0" xfId="0" applyFont="1" applyAlignment="1">
      <alignment vertical="center" wrapText="1"/>
    </xf>
    <xf numFmtId="0" fontId="10" fillId="0" borderId="0" xfId="0" applyFont="1" applyAlignment="1">
      <alignment vertical="center" wrapText="1"/>
    </xf>
    <xf numFmtId="0" fontId="5" fillId="0" borderId="0" xfId="0" applyFont="1" applyAlignment="1"/>
    <xf numFmtId="0" fontId="11" fillId="0" borderId="0" xfId="0" applyFont="1" applyFill="1" applyAlignment="1">
      <alignment wrapText="1"/>
    </xf>
    <xf numFmtId="166" fontId="3" fillId="0" borderId="1" xfId="0" applyNumberFormat="1" applyFont="1" applyFill="1" applyBorder="1" applyAlignment="1">
      <alignment wrapText="1"/>
    </xf>
    <xf numFmtId="166" fontId="7" fillId="0" borderId="1" xfId="1" applyNumberFormat="1" applyFont="1" applyFill="1" applyBorder="1" applyAlignment="1">
      <alignment horizontal="right" wrapText="1"/>
    </xf>
    <xf numFmtId="0" fontId="11" fillId="0" borderId="6" xfId="0" applyFont="1" applyFill="1" applyBorder="1" applyAlignment="1">
      <alignment vertical="top" wrapText="1"/>
    </xf>
    <xf numFmtId="0" fontId="0" fillId="0" borderId="0" xfId="0" applyFill="1" applyBorder="1" applyAlignment="1">
      <alignment vertical="top" wrapText="1"/>
    </xf>
    <xf numFmtId="6" fontId="7" fillId="0" borderId="1" xfId="0" applyNumberFormat="1" applyFont="1" applyFill="1" applyBorder="1" applyAlignment="1">
      <alignment horizontal="right" wrapText="1"/>
    </xf>
    <xf numFmtId="0" fontId="5" fillId="0" borderId="0" xfId="0" applyFont="1" applyFill="1" applyBorder="1"/>
    <xf numFmtId="0" fontId="0" fillId="0" borderId="0" xfId="0" applyBorder="1"/>
    <xf numFmtId="6" fontId="3" fillId="0" borderId="1" xfId="0" applyNumberFormat="1" applyFont="1" applyFill="1" applyBorder="1" applyAlignment="1">
      <alignment wrapText="1"/>
    </xf>
    <xf numFmtId="166" fontId="0" fillId="0" borderId="0" xfId="0" applyNumberFormat="1" applyFill="1"/>
    <xf numFmtId="166" fontId="0" fillId="0" borderId="0" xfId="0" applyNumberFormat="1"/>
    <xf numFmtId="6" fontId="5" fillId="0" borderId="3" xfId="0" applyNumberFormat="1" applyFont="1" applyFill="1" applyBorder="1" applyAlignment="1">
      <alignment horizontal="center" wrapText="1"/>
    </xf>
    <xf numFmtId="0" fontId="9" fillId="0" borderId="0" xfId="0" applyFont="1"/>
    <xf numFmtId="0" fontId="10" fillId="0" borderId="0" xfId="0" applyFont="1" applyAlignment="1">
      <alignment horizontal="left" vertical="top"/>
    </xf>
    <xf numFmtId="0" fontId="10" fillId="0" borderId="0" xfId="0" applyFont="1" applyFill="1" applyAlignment="1">
      <alignment horizontal="left" vertical="top"/>
    </xf>
    <xf numFmtId="0" fontId="9"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3" fillId="0" borderId="2" xfId="0" applyFont="1" applyFill="1" applyBorder="1" applyAlignment="1">
      <alignment horizontal="center" vertical="top" wrapText="1"/>
    </xf>
    <xf numFmtId="0" fontId="3" fillId="0" borderId="5" xfId="0" applyFont="1" applyFill="1" applyBorder="1" applyAlignment="1">
      <alignment horizontal="center" vertical="top" wrapText="1"/>
    </xf>
    <xf numFmtId="3" fontId="3" fillId="0" borderId="2" xfId="0" applyNumberFormat="1" applyFont="1" applyFill="1" applyBorder="1" applyAlignment="1">
      <alignment horizontal="center" wrapText="1"/>
    </xf>
    <xf numFmtId="3" fontId="3" fillId="0" borderId="4" xfId="0" applyNumberFormat="1" applyFont="1" applyFill="1" applyBorder="1" applyAlignment="1">
      <alignment horizontal="center" wrapText="1"/>
    </xf>
    <xf numFmtId="3" fontId="3" fillId="0" borderId="5" xfId="0" applyNumberFormat="1" applyFont="1" applyFill="1" applyBorder="1" applyAlignment="1">
      <alignment horizontal="center" wrapText="1"/>
    </xf>
    <xf numFmtId="0" fontId="10" fillId="0" borderId="0" xfId="0" applyFont="1" applyFill="1" applyAlignment="1">
      <alignment horizontal="left" vertical="top" wrapText="1"/>
    </xf>
    <xf numFmtId="3" fontId="7" fillId="0" borderId="2" xfId="0" applyNumberFormat="1" applyFont="1" applyFill="1" applyBorder="1" applyAlignment="1">
      <alignment horizontal="center" wrapText="1"/>
    </xf>
    <xf numFmtId="3" fontId="7" fillId="0" borderId="4" xfId="0" applyNumberFormat="1" applyFont="1" applyFill="1" applyBorder="1" applyAlignment="1">
      <alignment horizontal="center" wrapText="1"/>
    </xf>
    <xf numFmtId="3" fontId="7" fillId="0" borderId="5" xfId="0" applyNumberFormat="1" applyFont="1" applyFill="1" applyBorder="1" applyAlignment="1">
      <alignment horizontal="center" wrapText="1"/>
    </xf>
    <xf numFmtId="0" fontId="3" fillId="0" borderId="1" xfId="0" applyFont="1" applyBorder="1" applyAlignment="1">
      <alignment horizontal="center" wrapText="1"/>
    </xf>
    <xf numFmtId="3" fontId="3" fillId="0" borderId="1" xfId="0" applyNumberFormat="1" applyFont="1" applyFill="1" applyBorder="1" applyAlignment="1">
      <alignment horizontal="center" wrapText="1"/>
    </xf>
    <xf numFmtId="0" fontId="2" fillId="0" borderId="8" xfId="0" applyFont="1" applyBorder="1" applyAlignment="1">
      <alignment horizontal="left" vertical="top" wrapText="1"/>
    </xf>
    <xf numFmtId="0" fontId="9" fillId="0" borderId="0" xfId="0" applyFont="1" applyAlignment="1">
      <alignment horizontal="left" vertical="top"/>
    </xf>
    <xf numFmtId="0" fontId="5" fillId="0" borderId="0" xfId="0" applyFont="1" applyAlignment="1">
      <alignment horizontal="left" vertical="top"/>
    </xf>
    <xf numFmtId="0" fontId="10" fillId="0" borderId="0" xfId="0" applyFont="1" applyAlignment="1">
      <alignment horizontal="left" vertical="top" wrapText="1"/>
    </xf>
    <xf numFmtId="0" fontId="14" fillId="0" borderId="1" xfId="0" applyFont="1" applyBorder="1" applyAlignment="1">
      <alignment horizontal="center" wrapText="1"/>
    </xf>
    <xf numFmtId="1" fontId="3" fillId="0" borderId="1" xfId="0" applyNumberFormat="1" applyFont="1" applyFill="1" applyBorder="1" applyAlignment="1">
      <alignment horizontal="center" wrapText="1"/>
    </xf>
    <xf numFmtId="0" fontId="8" fillId="0" borderId="0" xfId="0" applyFont="1" applyFill="1" applyAlignment="1">
      <alignment horizontal="left" wrapText="1"/>
    </xf>
    <xf numFmtId="0" fontId="5" fillId="0" borderId="1" xfId="0" applyFont="1" applyFill="1" applyBorder="1" applyAlignment="1">
      <alignment horizontal="center"/>
    </xf>
    <xf numFmtId="165" fontId="16" fillId="2" borderId="0" xfId="0" applyNumberFormat="1" applyFont="1" applyFill="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revisionHeaders" Target="revisions/revisionHeader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E0CD246-EC69-48FE-BBBC-20A9BF4055B5}" diskRevisions="1" revisionId="176" version="2">
  <header guid="{7901E98F-94BA-4E27-960A-A20EF6958256}" dateTime="2019-11-12T14:16:47" maxSheetId="9" userName="P Hirtz" r:id="rId13">
    <sheetIdMap count="8">
      <sheetId val="1"/>
      <sheetId val="2"/>
      <sheetId val="3"/>
      <sheetId val="4"/>
      <sheetId val="5"/>
      <sheetId val="6"/>
      <sheetId val="7"/>
      <sheetId val="8"/>
    </sheetIdMap>
  </header>
  <header guid="{7E0CD246-EC69-48FE-BBBC-20A9BF4055B5}" dateTime="2019-11-12T15:39:31" maxSheetId="9" userName="EPA" r:id="rId14">
    <sheetIdMap count="8">
      <sheetId val="1"/>
      <sheetId val="2"/>
      <sheetId val="3"/>
      <sheetId val="4"/>
      <sheetId val="5"/>
      <sheetId val="6"/>
      <sheetId val="7"/>
      <sheetId val="8"/>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8FE0BDEC_4233_4EE0_9FC7_6740DEE4056A_.wvu.Rows" hidden="1" oldHidden="1">
    <formula>'TBL1-YR1'!$3:$3</formula>
  </rdn>
  <rdn rId="0" localSheetId="2" customView="1" name="Z_8FE0BDEC_4233_4EE0_9FC7_6740DEE4056A_.wvu.Rows" hidden="1" oldHidden="1">
    <formula>'TBL2-YR2'!$3:$3</formula>
  </rdn>
  <rdn rId="0" localSheetId="3" customView="1" name="Z_8FE0BDEC_4233_4EE0_9FC7_6740DEE4056A_.wvu.Rows" hidden="1" oldHidden="1">
    <formula>'TBL3-YR3'!$3:$3</formula>
  </rdn>
  <rcv guid="{8FE0BDEC-4233-4EE0-9FC7-6740DEE4056A}"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66F4C324-2FF4-4253-8352-E61298C3DF3D}" action="delete"/>
  <rdn rId="0" localSheetId="1" customView="1" name="Z_66F4C324_2FF4_4253_8352_E61298C3DF3D_.wvu.Rows" hidden="1" oldHidden="1">
    <formula>'TBL1-YR1'!$3:$3</formula>
    <oldFormula>'TBL1-YR1'!$3:$3</oldFormula>
  </rdn>
  <rdn rId="0" localSheetId="2" customView="1" name="Z_66F4C324_2FF4_4253_8352_E61298C3DF3D_.wvu.Rows" hidden="1" oldHidden="1">
    <formula>'TBL2-YR2'!$3:$3</formula>
    <oldFormula>'TBL2-YR2'!$3:$3</oldFormula>
  </rdn>
  <rdn rId="0" localSheetId="3" customView="1" name="Z_66F4C324_2FF4_4253_8352_E61298C3DF3D_.wvu.Rows" hidden="1" oldHidden="1">
    <formula>'TBL3-YR3'!$3:$3</formula>
    <oldFormula>'TBL3-YR3'!$3:$3</oldFormula>
  </rdn>
  <rcv guid="{66F4C324-2FF4-4253-8352-E61298C3DF3D}"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7"/>
  <sheetViews>
    <sheetView zoomScaleNormal="100" workbookViewId="0">
      <selection activeCell="M6" sqref="M6"/>
    </sheetView>
  </sheetViews>
  <sheetFormatPr defaultRowHeight="15" x14ac:dyDescent="0.25"/>
  <cols>
    <col min="1" max="1" width="45.7109375" customWidth="1"/>
    <col min="2" max="9" width="13.85546875" customWidth="1"/>
    <col min="10" max="10" width="7.28515625" style="24" customWidth="1"/>
    <col min="12" max="12" width="13.5703125" customWidth="1"/>
  </cols>
  <sheetData>
    <row r="1" spans="1:14" ht="15.75" x14ac:dyDescent="0.25">
      <c r="A1" s="1" t="s">
        <v>100</v>
      </c>
    </row>
    <row r="2" spans="1:14" ht="15.75" x14ac:dyDescent="0.25">
      <c r="A2" s="1" t="s">
        <v>122</v>
      </c>
    </row>
    <row r="3" spans="1:14" ht="23.25" hidden="1" customHeight="1" x14ac:dyDescent="0.25"/>
    <row r="4" spans="1:14" x14ac:dyDescent="0.25">
      <c r="A4" s="123" t="s">
        <v>0</v>
      </c>
      <c r="B4" s="3" t="s">
        <v>1</v>
      </c>
      <c r="C4" s="3" t="s">
        <v>3</v>
      </c>
      <c r="D4" s="3" t="s">
        <v>5</v>
      </c>
      <c r="E4" s="3" t="s">
        <v>6</v>
      </c>
      <c r="F4" s="3" t="s">
        <v>7</v>
      </c>
      <c r="G4" s="3" t="s">
        <v>8</v>
      </c>
      <c r="H4" s="3" t="s">
        <v>9</v>
      </c>
      <c r="I4" s="3" t="s">
        <v>10</v>
      </c>
    </row>
    <row r="5" spans="1:14" ht="51" x14ac:dyDescent="0.25">
      <c r="A5" s="123"/>
      <c r="B5" s="3" t="s">
        <v>2</v>
      </c>
      <c r="C5" s="3" t="s">
        <v>4</v>
      </c>
      <c r="D5" s="3" t="s">
        <v>20</v>
      </c>
      <c r="E5" s="3" t="s">
        <v>24</v>
      </c>
      <c r="F5" s="3" t="s">
        <v>21</v>
      </c>
      <c r="G5" s="3" t="s">
        <v>22</v>
      </c>
      <c r="H5" s="3" t="s">
        <v>23</v>
      </c>
      <c r="I5" s="3" t="s">
        <v>44</v>
      </c>
      <c r="J5" s="25"/>
      <c r="K5" s="114" t="s">
        <v>48</v>
      </c>
      <c r="L5" s="115"/>
    </row>
    <row r="6" spans="1:14" x14ac:dyDescent="0.25">
      <c r="A6" s="40" t="s">
        <v>11</v>
      </c>
      <c r="B6" s="5" t="s">
        <v>12</v>
      </c>
      <c r="C6" s="5"/>
      <c r="D6" s="5"/>
      <c r="E6" s="5"/>
      <c r="F6" s="5"/>
      <c r="G6" s="5"/>
      <c r="H6" s="5"/>
      <c r="I6" s="7"/>
      <c r="K6" s="39">
        <v>147.4</v>
      </c>
      <c r="L6" s="13" t="s">
        <v>46</v>
      </c>
      <c r="M6" s="108" t="s">
        <v>51</v>
      </c>
    </row>
    <row r="7" spans="1:14" x14ac:dyDescent="0.25">
      <c r="A7" s="40" t="s">
        <v>13</v>
      </c>
      <c r="B7" s="5" t="s">
        <v>12</v>
      </c>
      <c r="C7" s="5"/>
      <c r="D7" s="5"/>
      <c r="E7" s="5"/>
      <c r="F7" s="5"/>
      <c r="G7" s="5"/>
      <c r="H7" s="5"/>
      <c r="I7" s="7"/>
      <c r="K7" s="39">
        <v>117.92</v>
      </c>
      <c r="L7" s="13" t="s">
        <v>45</v>
      </c>
    </row>
    <row r="8" spans="1:14" x14ac:dyDescent="0.25">
      <c r="A8" s="40" t="s">
        <v>14</v>
      </c>
      <c r="B8" s="5"/>
      <c r="C8" s="5"/>
      <c r="D8" s="5"/>
      <c r="E8" s="5"/>
      <c r="F8" s="5"/>
      <c r="G8" s="5"/>
      <c r="H8" s="5"/>
      <c r="I8" s="7"/>
      <c r="K8" s="39">
        <v>57.02</v>
      </c>
      <c r="L8" s="13" t="s">
        <v>47</v>
      </c>
    </row>
    <row r="9" spans="1:14" ht="15.75" x14ac:dyDescent="0.25">
      <c r="A9" s="20" t="s">
        <v>69</v>
      </c>
      <c r="B9" s="21">
        <v>4</v>
      </c>
      <c r="C9" s="21">
        <v>1</v>
      </c>
      <c r="D9" s="21">
        <f>B9*C9</f>
        <v>4</v>
      </c>
      <c r="E9" s="21">
        <v>48</v>
      </c>
      <c r="F9" s="21">
        <f>D9*E9</f>
        <v>192</v>
      </c>
      <c r="G9" s="10">
        <f>F9*0.05</f>
        <v>9.6000000000000014</v>
      </c>
      <c r="H9" s="10">
        <f>F9*0.1</f>
        <v>19.200000000000003</v>
      </c>
      <c r="I9" s="11">
        <f>F9*$K$7+G9*$K$6+H9*$K$8</f>
        <v>25150.464</v>
      </c>
      <c r="J9" s="96"/>
      <c r="K9" s="18"/>
    </row>
    <row r="10" spans="1:14" x14ac:dyDescent="0.25">
      <c r="A10" s="20" t="s">
        <v>53</v>
      </c>
      <c r="B10" s="21"/>
      <c r="C10" s="21"/>
      <c r="D10" s="21"/>
      <c r="E10" s="21"/>
      <c r="F10" s="21"/>
      <c r="G10" s="10"/>
      <c r="H10" s="10"/>
      <c r="I10" s="28"/>
      <c r="J10" s="96"/>
      <c r="K10" s="18"/>
    </row>
    <row r="11" spans="1:14" ht="15.75" x14ac:dyDescent="0.25">
      <c r="A11" s="42" t="s">
        <v>60</v>
      </c>
      <c r="B11" s="21">
        <v>30</v>
      </c>
      <c r="C11" s="21">
        <v>7.0000000000000007E-2</v>
      </c>
      <c r="D11" s="21">
        <f t="shared" ref="D11:D20" si="0">B11*C11</f>
        <v>2.1</v>
      </c>
      <c r="E11" s="21">
        <v>0</v>
      </c>
      <c r="F11" s="21">
        <f t="shared" ref="F11:F18" si="1">D11*E11</f>
        <v>0</v>
      </c>
      <c r="G11" s="10">
        <f t="shared" ref="G11:G18" si="2">F11*0.05</f>
        <v>0</v>
      </c>
      <c r="H11" s="10">
        <f t="shared" ref="H11:H18" si="3">F11*0.1</f>
        <v>0</v>
      </c>
      <c r="I11" s="35">
        <f t="shared" ref="I11:I18" si="4">F11*$K$7+G11*$K$6+H11*$K$8</f>
        <v>0</v>
      </c>
      <c r="J11" s="99" t="s">
        <v>49</v>
      </c>
      <c r="K11" s="100"/>
      <c r="L11" s="15"/>
      <c r="M11" s="15"/>
      <c r="N11" s="14"/>
    </row>
    <row r="12" spans="1:14" ht="15.75" x14ac:dyDescent="0.25">
      <c r="A12" s="42" t="s">
        <v>61</v>
      </c>
      <c r="B12" s="21">
        <v>30</v>
      </c>
      <c r="C12" s="21">
        <v>7.0000000000000007E-2</v>
      </c>
      <c r="D12" s="21">
        <f t="shared" si="0"/>
        <v>2.1</v>
      </c>
      <c r="E12" s="21">
        <v>0</v>
      </c>
      <c r="F12" s="21">
        <f t="shared" si="1"/>
        <v>0</v>
      </c>
      <c r="G12" s="10">
        <f t="shared" si="2"/>
        <v>0</v>
      </c>
      <c r="H12" s="10">
        <f t="shared" si="3"/>
        <v>0</v>
      </c>
      <c r="I12" s="35">
        <f t="shared" si="4"/>
        <v>0</v>
      </c>
      <c r="J12" s="99"/>
      <c r="K12" s="100"/>
      <c r="L12" s="15"/>
      <c r="M12" s="15"/>
      <c r="N12" s="14"/>
    </row>
    <row r="13" spans="1:14" ht="41.25" x14ac:dyDescent="0.25">
      <c r="A13" s="42" t="s">
        <v>76</v>
      </c>
      <c r="B13" s="21">
        <v>8</v>
      </c>
      <c r="C13" s="21">
        <v>7.0000000000000007E-2</v>
      </c>
      <c r="D13" s="21">
        <f t="shared" si="0"/>
        <v>0.56000000000000005</v>
      </c>
      <c r="E13" s="21">
        <v>0</v>
      </c>
      <c r="F13" s="21">
        <f t="shared" si="1"/>
        <v>0</v>
      </c>
      <c r="G13" s="10">
        <f t="shared" si="2"/>
        <v>0</v>
      </c>
      <c r="H13" s="10">
        <f t="shared" si="3"/>
        <v>0</v>
      </c>
      <c r="I13" s="35">
        <f t="shared" si="4"/>
        <v>0</v>
      </c>
      <c r="J13" s="99"/>
      <c r="K13" s="100"/>
      <c r="L13" s="15"/>
      <c r="M13" s="15"/>
      <c r="N13" s="14"/>
    </row>
    <row r="14" spans="1:14" ht="15.75" x14ac:dyDescent="0.25">
      <c r="A14" s="42" t="s">
        <v>77</v>
      </c>
      <c r="B14" s="21">
        <v>8</v>
      </c>
      <c r="C14" s="21">
        <v>7.0000000000000007E-2</v>
      </c>
      <c r="D14" s="21">
        <f t="shared" si="0"/>
        <v>0.56000000000000005</v>
      </c>
      <c r="E14" s="21">
        <v>0</v>
      </c>
      <c r="F14" s="21">
        <f t="shared" si="1"/>
        <v>0</v>
      </c>
      <c r="G14" s="10">
        <f t="shared" si="2"/>
        <v>0</v>
      </c>
      <c r="H14" s="10">
        <f t="shared" si="3"/>
        <v>0</v>
      </c>
      <c r="I14" s="35">
        <f t="shared" si="4"/>
        <v>0</v>
      </c>
      <c r="J14" s="99"/>
      <c r="K14" s="100"/>
      <c r="L14" s="15"/>
      <c r="M14" s="15"/>
      <c r="N14" s="14"/>
    </row>
    <row r="15" spans="1:14" ht="15.75" x14ac:dyDescent="0.25">
      <c r="A15" s="45" t="s">
        <v>74</v>
      </c>
      <c r="B15" s="21">
        <v>30</v>
      </c>
      <c r="C15" s="21">
        <v>1</v>
      </c>
      <c r="D15" s="21">
        <f t="shared" si="0"/>
        <v>30</v>
      </c>
      <c r="E15" s="21">
        <v>0</v>
      </c>
      <c r="F15" s="21">
        <f t="shared" ref="F15:F16" si="5">D15*E15</f>
        <v>0</v>
      </c>
      <c r="G15" s="10">
        <f t="shared" ref="G15:G16" si="6">F15*0.05</f>
        <v>0</v>
      </c>
      <c r="H15" s="10">
        <f t="shared" ref="H15:H16" si="7">F15*0.1</f>
        <v>0</v>
      </c>
      <c r="I15" s="35">
        <f t="shared" ref="I15:I16" si="8">F15*$K$7+G15*$K$6+H15*$K$8</f>
        <v>0</v>
      </c>
      <c r="J15" s="99"/>
      <c r="K15" s="18"/>
      <c r="L15" s="15"/>
      <c r="M15" s="15"/>
      <c r="N15" s="14"/>
    </row>
    <row r="16" spans="1:14" ht="15.75" x14ac:dyDescent="0.25">
      <c r="A16" s="45" t="s">
        <v>75</v>
      </c>
      <c r="B16" s="21">
        <v>30</v>
      </c>
      <c r="C16" s="21">
        <v>1</v>
      </c>
      <c r="D16" s="21">
        <f t="shared" si="0"/>
        <v>30</v>
      </c>
      <c r="E16" s="21">
        <v>0</v>
      </c>
      <c r="F16" s="21">
        <f t="shared" si="5"/>
        <v>0</v>
      </c>
      <c r="G16" s="10">
        <f t="shared" si="6"/>
        <v>0</v>
      </c>
      <c r="H16" s="10">
        <f t="shared" si="7"/>
        <v>0</v>
      </c>
      <c r="I16" s="35">
        <f t="shared" si="8"/>
        <v>0</v>
      </c>
      <c r="J16" s="99"/>
      <c r="K16" s="18"/>
      <c r="L16" s="15"/>
      <c r="M16" s="15"/>
      <c r="N16" s="14"/>
    </row>
    <row r="17" spans="1:14" x14ac:dyDescent="0.25">
      <c r="A17" s="42" t="s">
        <v>62</v>
      </c>
      <c r="B17" s="21">
        <v>16</v>
      </c>
      <c r="C17" s="21">
        <v>12</v>
      </c>
      <c r="D17" s="21">
        <f t="shared" si="0"/>
        <v>192</v>
      </c>
      <c r="E17" s="21">
        <v>0</v>
      </c>
      <c r="F17" s="21">
        <f t="shared" si="1"/>
        <v>0</v>
      </c>
      <c r="G17" s="5">
        <f t="shared" si="2"/>
        <v>0</v>
      </c>
      <c r="H17" s="5">
        <f t="shared" si="3"/>
        <v>0</v>
      </c>
      <c r="I17" s="8">
        <f t="shared" si="4"/>
        <v>0</v>
      </c>
      <c r="J17" s="23"/>
      <c r="K17" s="15"/>
      <c r="L17" s="15"/>
      <c r="M17" s="15"/>
      <c r="N17" s="14"/>
    </row>
    <row r="18" spans="1:14" x14ac:dyDescent="0.25">
      <c r="A18" s="42" t="s">
        <v>63</v>
      </c>
      <c r="B18" s="21">
        <v>32</v>
      </c>
      <c r="C18" s="21">
        <v>1</v>
      </c>
      <c r="D18" s="21">
        <f t="shared" si="0"/>
        <v>32</v>
      </c>
      <c r="E18" s="21">
        <v>0</v>
      </c>
      <c r="F18" s="21">
        <f t="shared" si="1"/>
        <v>0</v>
      </c>
      <c r="G18" s="5">
        <f t="shared" si="2"/>
        <v>0</v>
      </c>
      <c r="H18" s="5">
        <f t="shared" si="3"/>
        <v>0</v>
      </c>
      <c r="I18" s="8">
        <f t="shared" si="4"/>
        <v>0</v>
      </c>
      <c r="J18" s="23"/>
      <c r="K18" s="15"/>
      <c r="L18" s="15"/>
      <c r="M18" s="15"/>
      <c r="N18" s="14"/>
    </row>
    <row r="19" spans="1:14" x14ac:dyDescent="0.25">
      <c r="A19" s="20" t="s">
        <v>54</v>
      </c>
      <c r="B19" s="21" t="s">
        <v>15</v>
      </c>
      <c r="C19" s="21"/>
      <c r="D19" s="21"/>
      <c r="E19" s="21"/>
      <c r="F19" s="21"/>
      <c r="G19" s="5"/>
      <c r="H19" s="5"/>
      <c r="I19" s="7"/>
      <c r="K19" s="14"/>
      <c r="L19" s="14"/>
      <c r="M19" s="14"/>
      <c r="N19" s="14"/>
    </row>
    <row r="20" spans="1:14" ht="15.75" x14ac:dyDescent="0.25">
      <c r="A20" s="20" t="s">
        <v>80</v>
      </c>
      <c r="B20" s="21">
        <v>60</v>
      </c>
      <c r="C20" s="21">
        <v>1</v>
      </c>
      <c r="D20" s="21">
        <f t="shared" si="0"/>
        <v>60</v>
      </c>
      <c r="E20" s="21">
        <v>0</v>
      </c>
      <c r="F20" s="22">
        <f t="shared" ref="F20" si="9">D20*E20</f>
        <v>0</v>
      </c>
      <c r="G20" s="10">
        <f t="shared" ref="G20" si="10">F20*0.05</f>
        <v>0</v>
      </c>
      <c r="H20" s="10">
        <f t="shared" ref="H20" si="11">F20*0.1</f>
        <v>0</v>
      </c>
      <c r="I20" s="35">
        <f>F20*$K$7+G20*$K$6+H20*$K$8</f>
        <v>0</v>
      </c>
      <c r="K20" s="14"/>
      <c r="L20" s="14"/>
      <c r="M20" s="14"/>
      <c r="N20" s="14"/>
    </row>
    <row r="21" spans="1:14" x14ac:dyDescent="0.25">
      <c r="A21" s="4" t="s">
        <v>55</v>
      </c>
      <c r="B21" s="5"/>
      <c r="C21" s="5"/>
      <c r="D21" s="5"/>
      <c r="E21" s="5"/>
      <c r="F21" s="5"/>
      <c r="G21" s="5"/>
      <c r="H21" s="5"/>
      <c r="I21" s="8"/>
    </row>
    <row r="22" spans="1:14" x14ac:dyDescent="0.25">
      <c r="A22" s="43" t="s">
        <v>64</v>
      </c>
      <c r="B22" s="5">
        <v>2</v>
      </c>
      <c r="C22" s="5">
        <v>1</v>
      </c>
      <c r="D22" s="5">
        <f t="shared" ref="D22:D30" si="12">B22*C22</f>
        <v>2</v>
      </c>
      <c r="E22" s="5">
        <v>0</v>
      </c>
      <c r="F22" s="5">
        <f t="shared" ref="F22:F30" si="13">D22*E22</f>
        <v>0</v>
      </c>
      <c r="G22" s="5">
        <f t="shared" ref="G22:G30" si="14">F22*0.05</f>
        <v>0</v>
      </c>
      <c r="H22" s="5">
        <f t="shared" ref="H22:H30" si="15">F22*0.1</f>
        <v>0</v>
      </c>
      <c r="I22" s="8">
        <f t="shared" ref="I22:I30" si="16">F22*$K$7+G22*$K$6+H22*$K$8</f>
        <v>0</v>
      </c>
    </row>
    <row r="23" spans="1:14" x14ac:dyDescent="0.25">
      <c r="A23" s="43" t="s">
        <v>65</v>
      </c>
      <c r="B23" s="5">
        <v>2</v>
      </c>
      <c r="C23" s="5">
        <v>1</v>
      </c>
      <c r="D23" s="5">
        <f t="shared" si="12"/>
        <v>2</v>
      </c>
      <c r="E23" s="5">
        <v>0</v>
      </c>
      <c r="F23" s="5">
        <f t="shared" si="13"/>
        <v>0</v>
      </c>
      <c r="G23" s="5">
        <f t="shared" si="14"/>
        <v>0</v>
      </c>
      <c r="H23" s="5">
        <f t="shared" si="15"/>
        <v>0</v>
      </c>
      <c r="I23" s="8">
        <f t="shared" si="16"/>
        <v>0</v>
      </c>
    </row>
    <row r="24" spans="1:14" x14ac:dyDescent="0.25">
      <c r="A24" s="43" t="s">
        <v>66</v>
      </c>
      <c r="B24" s="5">
        <v>2</v>
      </c>
      <c r="C24" s="5">
        <v>1</v>
      </c>
      <c r="D24" s="5">
        <f t="shared" si="12"/>
        <v>2</v>
      </c>
      <c r="E24" s="5">
        <v>0</v>
      </c>
      <c r="F24" s="5">
        <f t="shared" si="13"/>
        <v>0</v>
      </c>
      <c r="G24" s="5">
        <f t="shared" si="14"/>
        <v>0</v>
      </c>
      <c r="H24" s="5">
        <f t="shared" si="15"/>
        <v>0</v>
      </c>
      <c r="I24" s="8">
        <f t="shared" si="16"/>
        <v>0</v>
      </c>
    </row>
    <row r="25" spans="1:14" x14ac:dyDescent="0.25">
      <c r="A25" s="43" t="s">
        <v>67</v>
      </c>
      <c r="B25" s="5">
        <v>4</v>
      </c>
      <c r="C25" s="5">
        <v>1</v>
      </c>
      <c r="D25" s="5">
        <f t="shared" si="12"/>
        <v>4</v>
      </c>
      <c r="E25" s="5">
        <v>0</v>
      </c>
      <c r="F25" s="5">
        <f t="shared" si="13"/>
        <v>0</v>
      </c>
      <c r="G25" s="5">
        <f t="shared" si="14"/>
        <v>0</v>
      </c>
      <c r="H25" s="5">
        <f t="shared" si="15"/>
        <v>0</v>
      </c>
      <c r="I25" s="8">
        <f t="shared" si="16"/>
        <v>0</v>
      </c>
    </row>
    <row r="26" spans="1:14" ht="15.75" x14ac:dyDescent="0.25">
      <c r="A26" s="42" t="s">
        <v>152</v>
      </c>
      <c r="B26" s="21">
        <v>2</v>
      </c>
      <c r="C26" s="21">
        <v>1</v>
      </c>
      <c r="D26" s="21">
        <f t="shared" si="12"/>
        <v>2</v>
      </c>
      <c r="E26" s="21">
        <v>0</v>
      </c>
      <c r="F26" s="21">
        <f t="shared" si="13"/>
        <v>0</v>
      </c>
      <c r="G26" s="21">
        <f t="shared" si="14"/>
        <v>0</v>
      </c>
      <c r="H26" s="21">
        <f t="shared" si="15"/>
        <v>0</v>
      </c>
      <c r="I26" s="27">
        <f t="shared" si="16"/>
        <v>0</v>
      </c>
    </row>
    <row r="27" spans="1:14" ht="15.75" x14ac:dyDescent="0.25">
      <c r="A27" s="42" t="s">
        <v>154</v>
      </c>
      <c r="B27" s="21">
        <v>10</v>
      </c>
      <c r="C27" s="21">
        <v>1</v>
      </c>
      <c r="D27" s="21">
        <f t="shared" si="12"/>
        <v>10</v>
      </c>
      <c r="E27" s="21">
        <v>0</v>
      </c>
      <c r="F27" s="21">
        <f t="shared" si="13"/>
        <v>0</v>
      </c>
      <c r="G27" s="21">
        <f t="shared" si="14"/>
        <v>0</v>
      </c>
      <c r="H27" s="21">
        <f t="shared" si="15"/>
        <v>0</v>
      </c>
      <c r="I27" s="27">
        <f t="shared" si="16"/>
        <v>0</v>
      </c>
    </row>
    <row r="28" spans="1:14" ht="15.75" x14ac:dyDescent="0.25">
      <c r="A28" s="42" t="s">
        <v>82</v>
      </c>
      <c r="B28" s="21">
        <v>16</v>
      </c>
      <c r="C28" s="21">
        <v>2</v>
      </c>
      <c r="D28" s="21">
        <f t="shared" si="12"/>
        <v>32</v>
      </c>
      <c r="E28" s="21">
        <v>0</v>
      </c>
      <c r="F28" s="21">
        <f t="shared" si="13"/>
        <v>0</v>
      </c>
      <c r="G28" s="21">
        <f t="shared" si="14"/>
        <v>0</v>
      </c>
      <c r="H28" s="21">
        <f t="shared" si="15"/>
        <v>0</v>
      </c>
      <c r="I28" s="27">
        <f t="shared" si="16"/>
        <v>0</v>
      </c>
      <c r="J28" s="26"/>
    </row>
    <row r="29" spans="1:14" ht="15.75" x14ac:dyDescent="0.25">
      <c r="A29" s="42" t="s">
        <v>84</v>
      </c>
      <c r="B29" s="21">
        <v>8</v>
      </c>
      <c r="C29" s="21">
        <v>2</v>
      </c>
      <c r="D29" s="21">
        <f t="shared" si="12"/>
        <v>16</v>
      </c>
      <c r="E29" s="21">
        <v>0</v>
      </c>
      <c r="F29" s="21">
        <f t="shared" si="13"/>
        <v>0</v>
      </c>
      <c r="G29" s="21">
        <f t="shared" si="14"/>
        <v>0</v>
      </c>
      <c r="H29" s="21">
        <f t="shared" si="15"/>
        <v>0</v>
      </c>
      <c r="I29" s="27">
        <f t="shared" si="16"/>
        <v>0</v>
      </c>
      <c r="J29" s="26"/>
    </row>
    <row r="30" spans="1:14" ht="15.75" x14ac:dyDescent="0.25">
      <c r="A30" s="42" t="s">
        <v>87</v>
      </c>
      <c r="B30" s="21">
        <v>8</v>
      </c>
      <c r="C30" s="21">
        <v>2</v>
      </c>
      <c r="D30" s="21">
        <f t="shared" si="12"/>
        <v>16</v>
      </c>
      <c r="E30" s="21">
        <v>0</v>
      </c>
      <c r="F30" s="21">
        <f t="shared" si="13"/>
        <v>0</v>
      </c>
      <c r="G30" s="21">
        <f t="shared" si="14"/>
        <v>0</v>
      </c>
      <c r="H30" s="21">
        <f t="shared" si="15"/>
        <v>0</v>
      </c>
      <c r="I30" s="27">
        <f t="shared" si="16"/>
        <v>0</v>
      </c>
      <c r="J30" s="26"/>
    </row>
    <row r="31" spans="1:14" x14ac:dyDescent="0.25">
      <c r="A31" s="44" t="s">
        <v>16</v>
      </c>
      <c r="B31" s="10"/>
      <c r="C31" s="10"/>
      <c r="D31" s="10"/>
      <c r="E31" s="10"/>
      <c r="F31" s="120">
        <f>SUM(F9:H30)</f>
        <v>220.8</v>
      </c>
      <c r="G31" s="121"/>
      <c r="H31" s="122"/>
      <c r="I31" s="101">
        <f>SUM(I9:I30)</f>
        <v>25150.464</v>
      </c>
    </row>
    <row r="32" spans="1:14" x14ac:dyDescent="0.25">
      <c r="A32" s="41" t="s">
        <v>17</v>
      </c>
      <c r="B32" s="10"/>
      <c r="C32" s="10"/>
      <c r="D32" s="10"/>
      <c r="E32" s="10"/>
      <c r="F32" s="10"/>
      <c r="G32" s="10"/>
      <c r="H32" s="10"/>
      <c r="I32" s="28"/>
    </row>
    <row r="33" spans="1:12" x14ac:dyDescent="0.25">
      <c r="A33" s="20" t="s">
        <v>56</v>
      </c>
      <c r="B33" s="21" t="s">
        <v>18</v>
      </c>
      <c r="C33" s="21"/>
      <c r="D33" s="21"/>
      <c r="E33" s="21"/>
      <c r="F33" s="21"/>
      <c r="G33" s="21"/>
      <c r="H33" s="10"/>
      <c r="I33" s="28"/>
    </row>
    <row r="34" spans="1:12" x14ac:dyDescent="0.25">
      <c r="A34" s="20" t="s">
        <v>57</v>
      </c>
      <c r="B34" s="21" t="s">
        <v>12</v>
      </c>
      <c r="C34" s="21"/>
      <c r="D34" s="21"/>
      <c r="E34" s="21"/>
      <c r="F34" s="21"/>
      <c r="G34" s="21"/>
      <c r="H34" s="10"/>
      <c r="I34" s="28"/>
    </row>
    <row r="35" spans="1:12" x14ac:dyDescent="0.25">
      <c r="A35" s="20" t="s">
        <v>58</v>
      </c>
      <c r="B35" s="21" t="s">
        <v>12</v>
      </c>
      <c r="C35" s="21"/>
      <c r="D35" s="21"/>
      <c r="E35" s="21"/>
      <c r="F35" s="21"/>
      <c r="G35" s="21"/>
      <c r="H35" s="10"/>
      <c r="I35" s="28"/>
    </row>
    <row r="36" spans="1:12" x14ac:dyDescent="0.25">
      <c r="A36" s="20" t="s">
        <v>59</v>
      </c>
      <c r="B36" s="21" t="s">
        <v>12</v>
      </c>
      <c r="C36" s="21"/>
      <c r="D36" s="21"/>
      <c r="E36" s="21"/>
      <c r="F36" s="21"/>
      <c r="G36" s="21"/>
      <c r="H36" s="10"/>
      <c r="I36" s="28"/>
    </row>
    <row r="37" spans="1:12" ht="15.75" x14ac:dyDescent="0.25">
      <c r="A37" s="20" t="s">
        <v>89</v>
      </c>
      <c r="B37" s="21">
        <v>8</v>
      </c>
      <c r="C37" s="21">
        <v>1</v>
      </c>
      <c r="D37" s="21">
        <f t="shared" ref="D37:D38" si="17">B37*C37</f>
        <v>8</v>
      </c>
      <c r="E37" s="29">
        <v>48</v>
      </c>
      <c r="F37" s="22">
        <f>D37*E37</f>
        <v>384</v>
      </c>
      <c r="G37" s="21">
        <f>F37*0.05</f>
        <v>19.200000000000003</v>
      </c>
      <c r="H37" s="10">
        <f>F37*0.1</f>
        <v>38.400000000000006</v>
      </c>
      <c r="I37" s="11">
        <f>F37*$K$7+G37*$K$6+H37*$K$8</f>
        <v>50300.928</v>
      </c>
      <c r="K37" s="18"/>
    </row>
    <row r="38" spans="1:12" ht="28.5" x14ac:dyDescent="0.25">
      <c r="A38" s="20" t="s">
        <v>90</v>
      </c>
      <c r="B38" s="21">
        <v>8</v>
      </c>
      <c r="C38" s="21">
        <v>1</v>
      </c>
      <c r="D38" s="21">
        <f t="shared" si="17"/>
        <v>8</v>
      </c>
      <c r="E38" s="29">
        <v>48</v>
      </c>
      <c r="F38" s="22">
        <f>D38*E38</f>
        <v>384</v>
      </c>
      <c r="G38" s="21">
        <f>F38*0.05</f>
        <v>19.200000000000003</v>
      </c>
      <c r="H38" s="10">
        <f>F38*0.1</f>
        <v>38.400000000000006</v>
      </c>
      <c r="I38" s="11">
        <f>F38*$K$7+G38*$K$6+H38*$K$8</f>
        <v>50300.928</v>
      </c>
      <c r="K38" s="18"/>
    </row>
    <row r="39" spans="1:12" ht="28.5" x14ac:dyDescent="0.25">
      <c r="A39" s="20" t="s">
        <v>92</v>
      </c>
      <c r="B39" s="29">
        <v>4</v>
      </c>
      <c r="C39" s="29">
        <v>52</v>
      </c>
      <c r="D39" s="21">
        <f t="shared" ref="D39" si="18">B39*C39</f>
        <v>208</v>
      </c>
      <c r="E39" s="29">
        <v>0</v>
      </c>
      <c r="F39" s="22">
        <f>D39*E39</f>
        <v>0</v>
      </c>
      <c r="G39" s="21">
        <f>F39*0.05</f>
        <v>0</v>
      </c>
      <c r="H39" s="10">
        <f>F39*0.1</f>
        <v>0</v>
      </c>
      <c r="I39" s="35">
        <f>F39*$K$7+G39*$K$6+H39*$K$8</f>
        <v>0</v>
      </c>
    </row>
    <row r="40" spans="1:12" x14ac:dyDescent="0.25">
      <c r="A40" s="20" t="s">
        <v>71</v>
      </c>
      <c r="B40" s="21" t="s">
        <v>12</v>
      </c>
      <c r="C40" s="21"/>
      <c r="D40" s="21"/>
      <c r="E40" s="21"/>
      <c r="F40" s="21"/>
      <c r="G40" s="21"/>
      <c r="H40" s="10"/>
      <c r="I40" s="28"/>
    </row>
    <row r="41" spans="1:12" ht="25.5" x14ac:dyDescent="0.25">
      <c r="A41" s="20" t="s">
        <v>72</v>
      </c>
      <c r="B41" s="30" t="s">
        <v>12</v>
      </c>
      <c r="C41" s="30"/>
      <c r="D41" s="30"/>
      <c r="E41" s="30"/>
      <c r="F41" s="30"/>
      <c r="G41" s="30"/>
      <c r="H41" s="31"/>
      <c r="I41" s="31"/>
    </row>
    <row r="42" spans="1:12" ht="15.75" x14ac:dyDescent="0.25">
      <c r="A42" s="20" t="s">
        <v>94</v>
      </c>
      <c r="B42" s="21">
        <v>0.25</v>
      </c>
      <c r="C42" s="21">
        <v>2</v>
      </c>
      <c r="D42" s="21">
        <f>B42*C42</f>
        <v>0.5</v>
      </c>
      <c r="E42" s="21">
        <v>0</v>
      </c>
      <c r="F42" s="32">
        <f>D42*E42</f>
        <v>0</v>
      </c>
      <c r="G42" s="21">
        <f>F42*0.05</f>
        <v>0</v>
      </c>
      <c r="H42" s="10">
        <f>F42*0.1</f>
        <v>0</v>
      </c>
      <c r="I42" s="35">
        <f>F42*$K$7+G42*$K$6+H42*$K$8</f>
        <v>0</v>
      </c>
    </row>
    <row r="43" spans="1:12" x14ac:dyDescent="0.25">
      <c r="A43" s="9" t="s">
        <v>73</v>
      </c>
      <c r="B43" s="10" t="s">
        <v>12</v>
      </c>
      <c r="C43" s="10"/>
      <c r="D43" s="10"/>
      <c r="E43" s="10"/>
      <c r="F43" s="10"/>
      <c r="G43" s="10"/>
      <c r="H43" s="10"/>
      <c r="I43" s="28"/>
    </row>
    <row r="44" spans="1:12" x14ac:dyDescent="0.25">
      <c r="A44" s="44" t="s">
        <v>19</v>
      </c>
      <c r="B44" s="10"/>
      <c r="C44" s="10"/>
      <c r="D44" s="10"/>
      <c r="E44" s="10"/>
      <c r="F44" s="120">
        <f>SUM(F37:H43)</f>
        <v>883.2</v>
      </c>
      <c r="G44" s="121"/>
      <c r="H44" s="122"/>
      <c r="I44" s="98">
        <f>SUM(I32:I43)</f>
        <v>100601.856</v>
      </c>
    </row>
    <row r="45" spans="1:12" ht="15.75" x14ac:dyDescent="0.25">
      <c r="A45" s="33" t="s">
        <v>126</v>
      </c>
      <c r="B45" s="34"/>
      <c r="C45" s="34"/>
      <c r="D45" s="34"/>
      <c r="E45" s="34"/>
      <c r="F45" s="124">
        <f>ROUND(SUM(F44,F31), -2)</f>
        <v>1100</v>
      </c>
      <c r="G45" s="124"/>
      <c r="H45" s="124"/>
      <c r="I45" s="97">
        <f>ROUND(SUM(I44,I31), -3)</f>
        <v>126000</v>
      </c>
    </row>
    <row r="46" spans="1:12" ht="15.75" x14ac:dyDescent="0.25">
      <c r="A46" s="16" t="s">
        <v>97</v>
      </c>
      <c r="B46" s="34"/>
      <c r="C46" s="34"/>
      <c r="D46" s="34"/>
      <c r="E46" s="34"/>
      <c r="F46" s="116"/>
      <c r="G46" s="117"/>
      <c r="H46" s="118"/>
      <c r="I46" s="97">
        <v>0</v>
      </c>
      <c r="J46" s="96"/>
      <c r="K46" s="18"/>
      <c r="L46" s="18"/>
    </row>
    <row r="47" spans="1:12" ht="15.75" x14ac:dyDescent="0.25">
      <c r="A47" s="16" t="s">
        <v>98</v>
      </c>
      <c r="B47" s="34"/>
      <c r="C47" s="34"/>
      <c r="D47" s="34"/>
      <c r="E47" s="34"/>
      <c r="F47" s="116">
        <f>F45</f>
        <v>1100</v>
      </c>
      <c r="G47" s="117"/>
      <c r="H47" s="118"/>
      <c r="I47" s="97">
        <f>ROUND(SUM(I45:I46),-3)</f>
        <v>126000</v>
      </c>
      <c r="K47" s="18"/>
      <c r="L47" s="19"/>
    </row>
    <row r="49" spans="1:11" x14ac:dyDescent="0.25">
      <c r="A49" s="2" t="s">
        <v>25</v>
      </c>
    </row>
    <row r="50" spans="1:11" ht="31.5" customHeight="1" x14ac:dyDescent="0.25">
      <c r="A50" s="119" t="s">
        <v>50</v>
      </c>
      <c r="B50" s="119"/>
      <c r="C50" s="119"/>
      <c r="D50" s="119"/>
      <c r="E50" s="119"/>
      <c r="F50" s="119"/>
      <c r="G50" s="119"/>
      <c r="H50" s="119"/>
      <c r="I50" s="119"/>
      <c r="J50" s="47"/>
      <c r="K50" s="46"/>
    </row>
    <row r="51" spans="1:11" ht="45" customHeight="1" x14ac:dyDescent="0.25">
      <c r="A51" s="119" t="s">
        <v>68</v>
      </c>
      <c r="B51" s="119"/>
      <c r="C51" s="119"/>
      <c r="D51" s="119"/>
      <c r="E51" s="119"/>
      <c r="F51" s="119"/>
      <c r="G51" s="119"/>
      <c r="H51" s="119"/>
      <c r="I51" s="119"/>
      <c r="J51" s="49"/>
      <c r="K51" s="46"/>
    </row>
    <row r="52" spans="1:11" ht="55.5" customHeight="1" x14ac:dyDescent="0.25">
      <c r="A52" s="119" t="s">
        <v>79</v>
      </c>
      <c r="B52" s="119"/>
      <c r="C52" s="119"/>
      <c r="D52" s="119"/>
      <c r="E52" s="119"/>
      <c r="F52" s="119"/>
      <c r="G52" s="119"/>
      <c r="H52" s="119"/>
      <c r="I52" s="119"/>
      <c r="J52" s="49"/>
      <c r="K52" s="46"/>
    </row>
    <row r="53" spans="1:11" ht="19.5" customHeight="1" x14ac:dyDescent="0.25">
      <c r="A53" s="110" t="s">
        <v>78</v>
      </c>
      <c r="B53" s="110"/>
      <c r="C53" s="110"/>
      <c r="D53" s="110"/>
      <c r="E53" s="110"/>
      <c r="F53" s="110"/>
      <c r="G53" s="110"/>
      <c r="H53" s="110"/>
      <c r="I53" s="110"/>
      <c r="J53" s="49"/>
      <c r="K53" s="46"/>
    </row>
    <row r="54" spans="1:11" ht="42.75" customHeight="1" x14ac:dyDescent="0.25">
      <c r="A54" s="111" t="s">
        <v>148</v>
      </c>
      <c r="B54" s="111"/>
      <c r="C54" s="111"/>
      <c r="D54" s="111"/>
      <c r="E54" s="111"/>
      <c r="F54" s="111"/>
      <c r="G54" s="111"/>
      <c r="H54" s="111"/>
      <c r="I54" s="111"/>
      <c r="J54" s="94"/>
      <c r="K54" s="94"/>
    </row>
    <row r="55" spans="1:11" ht="36.75" customHeight="1" x14ac:dyDescent="0.25">
      <c r="A55" s="112" t="s">
        <v>151</v>
      </c>
      <c r="B55" s="113"/>
      <c r="C55" s="113"/>
      <c r="D55" s="113"/>
      <c r="E55" s="113"/>
      <c r="F55" s="113"/>
      <c r="G55" s="113"/>
      <c r="H55" s="113"/>
      <c r="I55" s="113"/>
      <c r="J55" s="47"/>
      <c r="K55" s="47"/>
    </row>
    <row r="56" spans="1:11" ht="19.5" customHeight="1" x14ac:dyDescent="0.25">
      <c r="A56" s="109" t="s">
        <v>81</v>
      </c>
      <c r="B56" s="109"/>
      <c r="C56" s="109"/>
      <c r="D56" s="109"/>
      <c r="E56" s="109"/>
      <c r="F56" s="109"/>
      <c r="G56" s="109"/>
      <c r="H56" s="109"/>
      <c r="I56" s="109"/>
      <c r="J56" s="47"/>
      <c r="K56" s="47"/>
    </row>
    <row r="57" spans="1:11" ht="15.75" x14ac:dyDescent="0.25">
      <c r="A57" s="109" t="s">
        <v>83</v>
      </c>
      <c r="B57" s="109"/>
      <c r="C57" s="109"/>
      <c r="D57" s="109"/>
      <c r="E57" s="109"/>
      <c r="F57" s="109"/>
      <c r="G57" s="109"/>
      <c r="H57" s="109"/>
      <c r="I57" s="109"/>
      <c r="J57" s="47"/>
      <c r="K57" s="46"/>
    </row>
    <row r="58" spans="1:11" ht="15.75" x14ac:dyDescent="0.25">
      <c r="A58" s="109" t="s">
        <v>85</v>
      </c>
      <c r="B58" s="109"/>
      <c r="C58" s="109"/>
      <c r="D58" s="109"/>
      <c r="E58" s="109"/>
      <c r="F58" s="109"/>
      <c r="G58" s="109"/>
      <c r="H58" s="109"/>
      <c r="I58" s="109"/>
      <c r="J58" s="47"/>
      <c r="K58" s="46"/>
    </row>
    <row r="59" spans="1:11" ht="15.75" x14ac:dyDescent="0.25">
      <c r="A59" s="109" t="s">
        <v>86</v>
      </c>
      <c r="B59" s="109"/>
      <c r="C59" s="109"/>
      <c r="D59" s="109"/>
      <c r="E59" s="109"/>
      <c r="F59" s="109"/>
      <c r="G59" s="109"/>
      <c r="H59" s="109"/>
      <c r="I59" s="109"/>
      <c r="J59" s="47"/>
      <c r="K59" s="46"/>
    </row>
    <row r="60" spans="1:11" ht="15.75" x14ac:dyDescent="0.25">
      <c r="A60" s="109" t="s">
        <v>88</v>
      </c>
      <c r="B60" s="109"/>
      <c r="C60" s="109"/>
      <c r="D60" s="109"/>
      <c r="E60" s="109"/>
      <c r="F60" s="109"/>
      <c r="G60" s="109"/>
      <c r="H60" s="109"/>
      <c r="I60" s="109"/>
      <c r="J60" s="47"/>
      <c r="K60" s="46"/>
    </row>
    <row r="61" spans="1:11" ht="33.75" customHeight="1" x14ac:dyDescent="0.25">
      <c r="A61" s="111" t="s">
        <v>127</v>
      </c>
      <c r="B61" s="111"/>
      <c r="C61" s="111"/>
      <c r="D61" s="111"/>
      <c r="E61" s="111"/>
      <c r="F61" s="111"/>
      <c r="G61" s="111"/>
      <c r="H61" s="111"/>
      <c r="I61" s="111"/>
      <c r="J61" s="47"/>
      <c r="K61" s="46"/>
    </row>
    <row r="62" spans="1:11" x14ac:dyDescent="0.25">
      <c r="A62" s="111" t="s">
        <v>91</v>
      </c>
      <c r="B62" s="111"/>
      <c r="C62" s="111"/>
      <c r="D62" s="111"/>
      <c r="E62" s="111"/>
      <c r="F62" s="111"/>
      <c r="G62" s="111"/>
      <c r="H62" s="111"/>
      <c r="I62" s="111"/>
      <c r="J62" s="47"/>
      <c r="K62" s="46"/>
    </row>
    <row r="63" spans="1:11" ht="15.75" x14ac:dyDescent="0.25">
      <c r="A63" s="109" t="s">
        <v>93</v>
      </c>
      <c r="B63" s="109"/>
      <c r="C63" s="109"/>
      <c r="D63" s="109"/>
      <c r="E63" s="109"/>
      <c r="F63" s="109"/>
      <c r="G63" s="109"/>
      <c r="H63" s="109"/>
      <c r="I63" s="109"/>
      <c r="J63" s="47"/>
      <c r="K63" s="46"/>
    </row>
    <row r="64" spans="1:11" ht="15.75" x14ac:dyDescent="0.25">
      <c r="A64" s="109" t="s">
        <v>95</v>
      </c>
      <c r="B64" s="109"/>
      <c r="C64" s="109"/>
      <c r="D64" s="109"/>
      <c r="E64" s="109"/>
      <c r="F64" s="109"/>
      <c r="G64" s="109"/>
      <c r="H64" s="109"/>
      <c r="I64" s="109"/>
      <c r="J64" s="47"/>
      <c r="K64" s="46"/>
    </row>
    <row r="65" spans="1:11" ht="15.75" x14ac:dyDescent="0.25">
      <c r="A65" s="110" t="s">
        <v>96</v>
      </c>
      <c r="B65" s="110"/>
      <c r="C65" s="110"/>
      <c r="D65" s="110"/>
      <c r="E65" s="110"/>
      <c r="F65" s="110"/>
      <c r="G65" s="110"/>
      <c r="H65" s="110"/>
      <c r="I65" s="110"/>
      <c r="J65" s="47"/>
      <c r="K65" s="46"/>
    </row>
    <row r="66" spans="1:11" x14ac:dyDescent="0.25">
      <c r="A66" s="46"/>
      <c r="B66" s="46"/>
      <c r="C66" s="46"/>
      <c r="D66" s="46"/>
      <c r="E66" s="46"/>
      <c r="F66" s="46"/>
      <c r="G66" s="46"/>
      <c r="H66" s="46"/>
      <c r="I66" s="46"/>
      <c r="J66" s="47"/>
      <c r="K66" s="46"/>
    </row>
    <row r="67" spans="1:11" ht="39.75" customHeight="1" x14ac:dyDescent="0.25"/>
  </sheetData>
  <customSheetViews>
    <customSheetView guid="{8FE0BDEC-4233-4EE0-9FC7-6740DEE4056A}" hiddenRows="1">
      <selection activeCell="M6" sqref="M6"/>
      <pageMargins left="0.7" right="0.7" top="0.75" bottom="0.75" header="0.3" footer="0.3"/>
      <pageSetup orientation="portrait" horizontalDpi="4294967293" r:id="rId1"/>
    </customSheetView>
    <customSheetView guid="{E40B3EF1-D1BF-4651-8EC9-5ADD4913F0D1}" hiddenRows="1">
      <selection activeCell="A2" sqref="A2"/>
      <pageMargins left="0.7" right="0.7" top="0.75" bottom="0.75" header="0.3" footer="0.3"/>
      <pageSetup orientation="portrait" horizontalDpi="4294967293" r:id="rId2"/>
    </customSheetView>
    <customSheetView guid="{A8E5BC57-9360-4407-BCF5-D9E529E6B136}" hiddenRows="1" topLeftCell="A2">
      <selection activeCell="H9" sqref="H9"/>
      <pageMargins left="0.7" right="0.7" top="0.75" bottom="0.75" header="0.3" footer="0.3"/>
      <pageSetup orientation="portrait" horizontalDpi="4294967293" r:id="rId3"/>
    </customSheetView>
    <customSheetView guid="{66F4C324-2FF4-4253-8352-E61298C3DF3D}" hiddenRows="1">
      <selection activeCell="M6" sqref="M6"/>
      <pageMargins left="0.7" right="0.7" top="0.75" bottom="0.75" header="0.3" footer="0.3"/>
      <pageSetup orientation="portrait" horizontalDpi="4294967293" r:id="rId4"/>
    </customSheetView>
  </customSheetViews>
  <mergeCells count="23">
    <mergeCell ref="A54:I54"/>
    <mergeCell ref="A55:I55"/>
    <mergeCell ref="A56:I56"/>
    <mergeCell ref="A53:I53"/>
    <mergeCell ref="K5:L5"/>
    <mergeCell ref="F46:H46"/>
    <mergeCell ref="F47:H47"/>
    <mergeCell ref="A52:I52"/>
    <mergeCell ref="F44:H44"/>
    <mergeCell ref="A4:A5"/>
    <mergeCell ref="F31:H31"/>
    <mergeCell ref="F45:H45"/>
    <mergeCell ref="A50:I50"/>
    <mergeCell ref="A51:I51"/>
    <mergeCell ref="A57:I57"/>
    <mergeCell ref="A58:I58"/>
    <mergeCell ref="A63:I63"/>
    <mergeCell ref="A64:I64"/>
    <mergeCell ref="A65:I65"/>
    <mergeCell ref="A61:I61"/>
    <mergeCell ref="A62:I62"/>
    <mergeCell ref="A59:I59"/>
    <mergeCell ref="A60:I60"/>
  </mergeCells>
  <pageMargins left="0.7" right="0.7" top="0.75" bottom="0.75" header="0.3" footer="0.3"/>
  <pageSetup orientation="portrait" horizontalDpi="4294967293"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7"/>
  <sheetViews>
    <sheetView topLeftCell="B1" zoomScaleNormal="100" workbookViewId="0">
      <selection activeCell="M6" sqref="M6"/>
    </sheetView>
  </sheetViews>
  <sheetFormatPr defaultRowHeight="15" x14ac:dyDescent="0.25"/>
  <cols>
    <col min="1" max="1" width="45.7109375" customWidth="1"/>
    <col min="2" max="9" width="13.85546875" customWidth="1"/>
    <col min="10" max="10" width="7.28515625" style="24" customWidth="1"/>
    <col min="12" max="12" width="13.5703125" customWidth="1"/>
  </cols>
  <sheetData>
    <row r="1" spans="1:14" ht="15.75" x14ac:dyDescent="0.25">
      <c r="A1" s="1" t="s">
        <v>100</v>
      </c>
    </row>
    <row r="2" spans="1:14" ht="15.75" x14ac:dyDescent="0.25">
      <c r="A2" s="1" t="s">
        <v>123</v>
      </c>
    </row>
    <row r="3" spans="1:14" ht="23.25" hidden="1" customHeight="1" x14ac:dyDescent="0.25"/>
    <row r="4" spans="1:14" x14ac:dyDescent="0.25">
      <c r="A4" s="123" t="s">
        <v>0</v>
      </c>
      <c r="B4" s="3" t="s">
        <v>1</v>
      </c>
      <c r="C4" s="3" t="s">
        <v>3</v>
      </c>
      <c r="D4" s="3" t="s">
        <v>5</v>
      </c>
      <c r="E4" s="3" t="s">
        <v>6</v>
      </c>
      <c r="F4" s="3" t="s">
        <v>7</v>
      </c>
      <c r="G4" s="3" t="s">
        <v>8</v>
      </c>
      <c r="H4" s="3" t="s">
        <v>9</v>
      </c>
      <c r="I4" s="3" t="s">
        <v>10</v>
      </c>
    </row>
    <row r="5" spans="1:14" ht="51" x14ac:dyDescent="0.25">
      <c r="A5" s="123"/>
      <c r="B5" s="3" t="s">
        <v>2</v>
      </c>
      <c r="C5" s="3" t="s">
        <v>4</v>
      </c>
      <c r="D5" s="3" t="s">
        <v>20</v>
      </c>
      <c r="E5" s="3" t="s">
        <v>24</v>
      </c>
      <c r="F5" s="3" t="s">
        <v>21</v>
      </c>
      <c r="G5" s="3" t="s">
        <v>22</v>
      </c>
      <c r="H5" s="3" t="s">
        <v>23</v>
      </c>
      <c r="I5" s="3" t="s">
        <v>44</v>
      </c>
      <c r="J5" s="25"/>
      <c r="K5" s="114" t="s">
        <v>48</v>
      </c>
      <c r="L5" s="115"/>
    </row>
    <row r="6" spans="1:14" x14ac:dyDescent="0.25">
      <c r="A6" s="40" t="s">
        <v>11</v>
      </c>
      <c r="B6" s="5" t="s">
        <v>12</v>
      </c>
      <c r="C6" s="5"/>
      <c r="D6" s="5"/>
      <c r="E6" s="5"/>
      <c r="F6" s="5"/>
      <c r="G6" s="5"/>
      <c r="H6" s="5"/>
      <c r="I6" s="7"/>
      <c r="K6" s="39">
        <v>147.4</v>
      </c>
      <c r="L6" s="13" t="s">
        <v>46</v>
      </c>
      <c r="M6" s="108" t="s">
        <v>51</v>
      </c>
    </row>
    <row r="7" spans="1:14" x14ac:dyDescent="0.25">
      <c r="A7" s="40" t="s">
        <v>13</v>
      </c>
      <c r="B7" s="5" t="s">
        <v>12</v>
      </c>
      <c r="C7" s="5"/>
      <c r="D7" s="5"/>
      <c r="E7" s="5"/>
      <c r="F7" s="5"/>
      <c r="G7" s="5"/>
      <c r="H7" s="5"/>
      <c r="I7" s="7"/>
      <c r="K7" s="39">
        <v>117.92</v>
      </c>
      <c r="L7" s="13" t="s">
        <v>45</v>
      </c>
    </row>
    <row r="8" spans="1:14" x14ac:dyDescent="0.25">
      <c r="A8" s="40" t="s">
        <v>14</v>
      </c>
      <c r="B8" s="5"/>
      <c r="C8" s="5"/>
      <c r="D8" s="5"/>
      <c r="E8" s="5"/>
      <c r="F8" s="5"/>
      <c r="G8" s="5"/>
      <c r="H8" s="5"/>
      <c r="I8" s="7"/>
      <c r="K8" s="39">
        <v>57.02</v>
      </c>
      <c r="L8" s="13" t="s">
        <v>47</v>
      </c>
    </row>
    <row r="9" spans="1:14" ht="15.75" x14ac:dyDescent="0.25">
      <c r="A9" s="20" t="s">
        <v>69</v>
      </c>
      <c r="B9" s="21">
        <v>4</v>
      </c>
      <c r="C9" s="21">
        <v>1</v>
      </c>
      <c r="D9" s="21">
        <f>B9*C9</f>
        <v>4</v>
      </c>
      <c r="E9" s="21">
        <v>0</v>
      </c>
      <c r="F9" s="21">
        <f>D9*E9</f>
        <v>0</v>
      </c>
      <c r="G9" s="10">
        <f>F9*0.05</f>
        <v>0</v>
      </c>
      <c r="H9" s="10">
        <f>F9*0.1</f>
        <v>0</v>
      </c>
      <c r="I9" s="35">
        <f>F9*$K$7+G9*$K$6+H9*$K$8</f>
        <v>0</v>
      </c>
      <c r="J9" s="96"/>
      <c r="K9" s="18"/>
    </row>
    <row r="10" spans="1:14" x14ac:dyDescent="0.25">
      <c r="A10" s="20" t="s">
        <v>53</v>
      </c>
      <c r="B10" s="21"/>
      <c r="C10" s="21"/>
      <c r="D10" s="21"/>
      <c r="E10" s="21"/>
      <c r="F10" s="21"/>
      <c r="G10" s="10"/>
      <c r="H10" s="10"/>
      <c r="I10" s="28"/>
      <c r="J10" s="96"/>
      <c r="K10" s="18"/>
    </row>
    <row r="11" spans="1:14" ht="15.75" x14ac:dyDescent="0.25">
      <c r="A11" s="42" t="s">
        <v>60</v>
      </c>
      <c r="B11" s="21">
        <v>30</v>
      </c>
      <c r="C11" s="21">
        <v>7.0000000000000007E-2</v>
      </c>
      <c r="D11" s="21">
        <f t="shared" ref="D11:D20" si="0">B11*C11</f>
        <v>2.1</v>
      </c>
      <c r="E11" s="21">
        <v>0</v>
      </c>
      <c r="F11" s="21">
        <f t="shared" ref="F11:F18" si="1">D11*E11</f>
        <v>0</v>
      </c>
      <c r="G11" s="10">
        <f t="shared" ref="G11:G18" si="2">F11*0.05</f>
        <v>0</v>
      </c>
      <c r="H11" s="10">
        <f t="shared" ref="H11:H18" si="3">F11*0.1</f>
        <v>0</v>
      </c>
      <c r="I11" s="35">
        <f t="shared" ref="I11:I18" si="4">F11*$K$7+G11*$K$6+H11*$K$8</f>
        <v>0</v>
      </c>
      <c r="J11" s="99" t="s">
        <v>49</v>
      </c>
      <c r="K11" s="100"/>
      <c r="L11" s="15"/>
      <c r="M11" s="15"/>
      <c r="N11" s="14"/>
    </row>
    <row r="12" spans="1:14" ht="15.75" x14ac:dyDescent="0.25">
      <c r="A12" s="42" t="s">
        <v>61</v>
      </c>
      <c r="B12" s="21">
        <v>30</v>
      </c>
      <c r="C12" s="21">
        <v>7.0000000000000007E-2</v>
      </c>
      <c r="D12" s="21">
        <f t="shared" si="0"/>
        <v>2.1</v>
      </c>
      <c r="E12" s="21">
        <v>0</v>
      </c>
      <c r="F12" s="21">
        <f t="shared" si="1"/>
        <v>0</v>
      </c>
      <c r="G12" s="10">
        <f t="shared" si="2"/>
        <v>0</v>
      </c>
      <c r="H12" s="10">
        <f t="shared" si="3"/>
        <v>0</v>
      </c>
      <c r="I12" s="35">
        <f t="shared" si="4"/>
        <v>0</v>
      </c>
      <c r="J12" s="99"/>
      <c r="K12" s="100"/>
      <c r="L12" s="15"/>
      <c r="M12" s="15"/>
      <c r="N12" s="14"/>
    </row>
    <row r="13" spans="1:14" ht="41.25" x14ac:dyDescent="0.25">
      <c r="A13" s="42" t="s">
        <v>76</v>
      </c>
      <c r="B13" s="21">
        <v>8</v>
      </c>
      <c r="C13" s="21">
        <v>7.0000000000000007E-2</v>
      </c>
      <c r="D13" s="21">
        <f t="shared" si="0"/>
        <v>0.56000000000000005</v>
      </c>
      <c r="E13" s="21">
        <v>0</v>
      </c>
      <c r="F13" s="21">
        <f t="shared" si="1"/>
        <v>0</v>
      </c>
      <c r="G13" s="10">
        <f t="shared" si="2"/>
        <v>0</v>
      </c>
      <c r="H13" s="10">
        <f t="shared" si="3"/>
        <v>0</v>
      </c>
      <c r="I13" s="35">
        <f t="shared" si="4"/>
        <v>0</v>
      </c>
      <c r="J13" s="99"/>
      <c r="K13" s="100"/>
      <c r="L13" s="15"/>
      <c r="M13" s="15"/>
      <c r="N13" s="14"/>
    </row>
    <row r="14" spans="1:14" ht="15.75" x14ac:dyDescent="0.25">
      <c r="A14" s="42" t="s">
        <v>77</v>
      </c>
      <c r="B14" s="21">
        <v>8</v>
      </c>
      <c r="C14" s="21">
        <v>7.0000000000000007E-2</v>
      </c>
      <c r="D14" s="21">
        <f t="shared" si="0"/>
        <v>0.56000000000000005</v>
      </c>
      <c r="E14" s="21">
        <v>0</v>
      </c>
      <c r="F14" s="21">
        <f t="shared" si="1"/>
        <v>0</v>
      </c>
      <c r="G14" s="10">
        <f t="shared" si="2"/>
        <v>0</v>
      </c>
      <c r="H14" s="10">
        <f t="shared" si="3"/>
        <v>0</v>
      </c>
      <c r="I14" s="35">
        <f t="shared" si="4"/>
        <v>0</v>
      </c>
      <c r="J14" s="99"/>
      <c r="K14" s="100"/>
      <c r="L14" s="15"/>
      <c r="M14" s="15"/>
      <c r="N14" s="14"/>
    </row>
    <row r="15" spans="1:14" ht="15.75" x14ac:dyDescent="0.25">
      <c r="A15" s="45" t="s">
        <v>74</v>
      </c>
      <c r="B15" s="21">
        <v>30</v>
      </c>
      <c r="C15" s="21">
        <v>1</v>
      </c>
      <c r="D15" s="21">
        <f t="shared" si="0"/>
        <v>30</v>
      </c>
      <c r="E15" s="21">
        <v>0</v>
      </c>
      <c r="F15" s="21">
        <f t="shared" si="1"/>
        <v>0</v>
      </c>
      <c r="G15" s="10">
        <f t="shared" si="2"/>
        <v>0</v>
      </c>
      <c r="H15" s="10">
        <f t="shared" si="3"/>
        <v>0</v>
      </c>
      <c r="I15" s="35">
        <f t="shared" si="4"/>
        <v>0</v>
      </c>
      <c r="J15" s="99"/>
      <c r="K15" s="18"/>
      <c r="L15" s="15"/>
      <c r="M15" s="15"/>
      <c r="N15" s="14"/>
    </row>
    <row r="16" spans="1:14" ht="15.75" x14ac:dyDescent="0.25">
      <c r="A16" s="45" t="s">
        <v>75</v>
      </c>
      <c r="B16" s="21">
        <v>30</v>
      </c>
      <c r="C16" s="21">
        <v>1</v>
      </c>
      <c r="D16" s="21">
        <f t="shared" si="0"/>
        <v>30</v>
      </c>
      <c r="E16" s="21">
        <v>0</v>
      </c>
      <c r="F16" s="21">
        <f t="shared" si="1"/>
        <v>0</v>
      </c>
      <c r="G16" s="10">
        <f t="shared" si="2"/>
        <v>0</v>
      </c>
      <c r="H16" s="10">
        <f t="shared" si="3"/>
        <v>0</v>
      </c>
      <c r="I16" s="35">
        <f t="shared" si="4"/>
        <v>0</v>
      </c>
      <c r="J16" s="99"/>
      <c r="K16" s="18"/>
      <c r="L16" s="15"/>
      <c r="M16" s="15"/>
      <c r="N16" s="14"/>
    </row>
    <row r="17" spans="1:14" x14ac:dyDescent="0.25">
      <c r="A17" s="42" t="s">
        <v>62</v>
      </c>
      <c r="B17" s="21">
        <v>16</v>
      </c>
      <c r="C17" s="21">
        <v>12</v>
      </c>
      <c r="D17" s="21">
        <f t="shared" si="0"/>
        <v>192</v>
      </c>
      <c r="E17" s="21">
        <v>0</v>
      </c>
      <c r="F17" s="21">
        <f t="shared" si="1"/>
        <v>0</v>
      </c>
      <c r="G17" s="5">
        <f t="shared" si="2"/>
        <v>0</v>
      </c>
      <c r="H17" s="5">
        <f t="shared" si="3"/>
        <v>0</v>
      </c>
      <c r="I17" s="8">
        <f t="shared" si="4"/>
        <v>0</v>
      </c>
      <c r="J17" s="23"/>
      <c r="K17" s="15"/>
      <c r="L17" s="15"/>
      <c r="M17" s="15"/>
      <c r="N17" s="14"/>
    </row>
    <row r="18" spans="1:14" x14ac:dyDescent="0.25">
      <c r="A18" s="42" t="s">
        <v>63</v>
      </c>
      <c r="B18" s="21">
        <v>32</v>
      </c>
      <c r="C18" s="21">
        <v>1</v>
      </c>
      <c r="D18" s="21">
        <f t="shared" si="0"/>
        <v>32</v>
      </c>
      <c r="E18" s="21">
        <v>0</v>
      </c>
      <c r="F18" s="21">
        <f t="shared" si="1"/>
        <v>0</v>
      </c>
      <c r="G18" s="5">
        <f t="shared" si="2"/>
        <v>0</v>
      </c>
      <c r="H18" s="5">
        <f t="shared" si="3"/>
        <v>0</v>
      </c>
      <c r="I18" s="8">
        <f t="shared" si="4"/>
        <v>0</v>
      </c>
      <c r="J18" s="23"/>
      <c r="K18" s="15"/>
      <c r="L18" s="15"/>
      <c r="M18" s="15"/>
      <c r="N18" s="14"/>
    </row>
    <row r="19" spans="1:14" x14ac:dyDescent="0.25">
      <c r="A19" s="20" t="s">
        <v>54</v>
      </c>
      <c r="B19" s="21" t="s">
        <v>15</v>
      </c>
      <c r="C19" s="21"/>
      <c r="D19" s="21"/>
      <c r="E19" s="21"/>
      <c r="F19" s="21"/>
      <c r="G19" s="5"/>
      <c r="H19" s="5"/>
      <c r="I19" s="7"/>
      <c r="K19" s="14"/>
      <c r="L19" s="14"/>
      <c r="M19" s="14"/>
      <c r="N19" s="14"/>
    </row>
    <row r="20" spans="1:14" ht="15.75" x14ac:dyDescent="0.25">
      <c r="A20" s="20" t="s">
        <v>80</v>
      </c>
      <c r="B20" s="21">
        <v>60</v>
      </c>
      <c r="C20" s="21">
        <v>1</v>
      </c>
      <c r="D20" s="21">
        <f t="shared" si="0"/>
        <v>60</v>
      </c>
      <c r="E20" s="21">
        <v>0</v>
      </c>
      <c r="F20" s="22">
        <f t="shared" ref="F20" si="5">D20*E20</f>
        <v>0</v>
      </c>
      <c r="G20" s="10">
        <f t="shared" ref="G20" si="6">F20*0.05</f>
        <v>0</v>
      </c>
      <c r="H20" s="10">
        <f t="shared" ref="H20" si="7">F20*0.1</f>
        <v>0</v>
      </c>
      <c r="I20" s="35">
        <f>F20*$K$7+G20*$K$6+H20*$K$8</f>
        <v>0</v>
      </c>
      <c r="K20" s="14"/>
      <c r="L20" s="14"/>
      <c r="M20" s="14"/>
      <c r="N20" s="14"/>
    </row>
    <row r="21" spans="1:14" x14ac:dyDescent="0.25">
      <c r="A21" s="4" t="s">
        <v>55</v>
      </c>
      <c r="B21" s="5"/>
      <c r="C21" s="5"/>
      <c r="D21" s="5"/>
      <c r="E21" s="5"/>
      <c r="F21" s="5"/>
      <c r="G21" s="5"/>
      <c r="H21" s="5"/>
      <c r="I21" s="7"/>
    </row>
    <row r="22" spans="1:14" x14ac:dyDescent="0.25">
      <c r="A22" s="43" t="s">
        <v>64</v>
      </c>
      <c r="B22" s="5">
        <v>2</v>
      </c>
      <c r="C22" s="5">
        <v>1</v>
      </c>
      <c r="D22" s="5">
        <f t="shared" ref="D22:D30" si="8">B22*C22</f>
        <v>2</v>
      </c>
      <c r="E22" s="5">
        <v>0</v>
      </c>
      <c r="F22" s="5">
        <f t="shared" ref="F22:F30" si="9">D22*E22</f>
        <v>0</v>
      </c>
      <c r="G22" s="5">
        <f t="shared" ref="G22:G30" si="10">F22*0.05</f>
        <v>0</v>
      </c>
      <c r="H22" s="5">
        <f t="shared" ref="H22:H30" si="11">F22*0.1</f>
        <v>0</v>
      </c>
      <c r="I22" s="8">
        <f t="shared" ref="I22:I30" si="12">F22*$K$7+G22*$K$6+H22*$K$8</f>
        <v>0</v>
      </c>
    </row>
    <row r="23" spans="1:14" x14ac:dyDescent="0.25">
      <c r="A23" s="43" t="s">
        <v>65</v>
      </c>
      <c r="B23" s="5">
        <v>2</v>
      </c>
      <c r="C23" s="5">
        <v>1</v>
      </c>
      <c r="D23" s="5">
        <f t="shared" si="8"/>
        <v>2</v>
      </c>
      <c r="E23" s="5">
        <v>0</v>
      </c>
      <c r="F23" s="5">
        <f t="shared" si="9"/>
        <v>0</v>
      </c>
      <c r="G23" s="5">
        <f t="shared" si="10"/>
        <v>0</v>
      </c>
      <c r="H23" s="5">
        <f t="shared" si="11"/>
        <v>0</v>
      </c>
      <c r="I23" s="8">
        <f t="shared" si="12"/>
        <v>0</v>
      </c>
    </row>
    <row r="24" spans="1:14" x14ac:dyDescent="0.25">
      <c r="A24" s="43" t="s">
        <v>66</v>
      </c>
      <c r="B24" s="5">
        <v>2</v>
      </c>
      <c r="C24" s="5">
        <v>1</v>
      </c>
      <c r="D24" s="5">
        <f t="shared" si="8"/>
        <v>2</v>
      </c>
      <c r="E24" s="5">
        <v>0</v>
      </c>
      <c r="F24" s="5">
        <f t="shared" si="9"/>
        <v>0</v>
      </c>
      <c r="G24" s="5">
        <f t="shared" si="10"/>
        <v>0</v>
      </c>
      <c r="H24" s="5">
        <f t="shared" si="11"/>
        <v>0</v>
      </c>
      <c r="I24" s="8">
        <f t="shared" si="12"/>
        <v>0</v>
      </c>
    </row>
    <row r="25" spans="1:14" x14ac:dyDescent="0.25">
      <c r="A25" s="43" t="s">
        <v>67</v>
      </c>
      <c r="B25" s="5">
        <v>4</v>
      </c>
      <c r="C25" s="5">
        <v>1</v>
      </c>
      <c r="D25" s="5">
        <f t="shared" si="8"/>
        <v>4</v>
      </c>
      <c r="E25" s="5">
        <v>0</v>
      </c>
      <c r="F25" s="5">
        <f t="shared" si="9"/>
        <v>0</v>
      </c>
      <c r="G25" s="5">
        <f t="shared" si="10"/>
        <v>0</v>
      </c>
      <c r="H25" s="5">
        <f t="shared" si="11"/>
        <v>0</v>
      </c>
      <c r="I25" s="8">
        <f t="shared" si="12"/>
        <v>0</v>
      </c>
    </row>
    <row r="26" spans="1:14" ht="15.75" x14ac:dyDescent="0.25">
      <c r="A26" s="42" t="s">
        <v>152</v>
      </c>
      <c r="B26" s="21">
        <v>2</v>
      </c>
      <c r="C26" s="21">
        <v>1</v>
      </c>
      <c r="D26" s="21">
        <f t="shared" si="8"/>
        <v>2</v>
      </c>
      <c r="E26" s="21">
        <v>0</v>
      </c>
      <c r="F26" s="21">
        <f t="shared" si="9"/>
        <v>0</v>
      </c>
      <c r="G26" s="21">
        <f t="shared" si="10"/>
        <v>0</v>
      </c>
      <c r="H26" s="21">
        <f t="shared" si="11"/>
        <v>0</v>
      </c>
      <c r="I26" s="27">
        <f t="shared" si="12"/>
        <v>0</v>
      </c>
    </row>
    <row r="27" spans="1:14" ht="15.75" x14ac:dyDescent="0.25">
      <c r="A27" s="42" t="s">
        <v>154</v>
      </c>
      <c r="B27" s="21">
        <v>10</v>
      </c>
      <c r="C27" s="21">
        <v>1</v>
      </c>
      <c r="D27" s="21">
        <f t="shared" si="8"/>
        <v>10</v>
      </c>
      <c r="E27" s="21">
        <v>0</v>
      </c>
      <c r="F27" s="21">
        <f t="shared" si="9"/>
        <v>0</v>
      </c>
      <c r="G27" s="21">
        <f t="shared" si="10"/>
        <v>0</v>
      </c>
      <c r="H27" s="21">
        <f t="shared" si="11"/>
        <v>0</v>
      </c>
      <c r="I27" s="27">
        <f t="shared" si="12"/>
        <v>0</v>
      </c>
    </row>
    <row r="28" spans="1:14" ht="15.75" x14ac:dyDescent="0.25">
      <c r="A28" s="42" t="s">
        <v>82</v>
      </c>
      <c r="B28" s="21">
        <v>16</v>
      </c>
      <c r="C28" s="21">
        <v>2</v>
      </c>
      <c r="D28" s="21">
        <f t="shared" si="8"/>
        <v>32</v>
      </c>
      <c r="E28" s="21">
        <v>0</v>
      </c>
      <c r="F28" s="21">
        <f t="shared" si="9"/>
        <v>0</v>
      </c>
      <c r="G28" s="21">
        <f t="shared" si="10"/>
        <v>0</v>
      </c>
      <c r="H28" s="21">
        <f t="shared" si="11"/>
        <v>0</v>
      </c>
      <c r="I28" s="27">
        <f t="shared" si="12"/>
        <v>0</v>
      </c>
      <c r="J28" s="26"/>
    </row>
    <row r="29" spans="1:14" ht="15.75" x14ac:dyDescent="0.25">
      <c r="A29" s="42" t="s">
        <v>84</v>
      </c>
      <c r="B29" s="21">
        <v>8</v>
      </c>
      <c r="C29" s="21">
        <v>2</v>
      </c>
      <c r="D29" s="21">
        <f t="shared" si="8"/>
        <v>16</v>
      </c>
      <c r="E29" s="21">
        <v>0</v>
      </c>
      <c r="F29" s="21">
        <f t="shared" si="9"/>
        <v>0</v>
      </c>
      <c r="G29" s="21">
        <f t="shared" si="10"/>
        <v>0</v>
      </c>
      <c r="H29" s="21">
        <f t="shared" si="11"/>
        <v>0</v>
      </c>
      <c r="I29" s="27">
        <f t="shared" si="12"/>
        <v>0</v>
      </c>
      <c r="J29" s="26"/>
    </row>
    <row r="30" spans="1:14" ht="15.75" x14ac:dyDescent="0.25">
      <c r="A30" s="42" t="s">
        <v>87</v>
      </c>
      <c r="B30" s="21">
        <v>8</v>
      </c>
      <c r="C30" s="21">
        <v>2</v>
      </c>
      <c r="D30" s="21">
        <f t="shared" si="8"/>
        <v>16</v>
      </c>
      <c r="E30" s="21">
        <v>0</v>
      </c>
      <c r="F30" s="21">
        <f t="shared" si="9"/>
        <v>0</v>
      </c>
      <c r="G30" s="21">
        <f t="shared" si="10"/>
        <v>0</v>
      </c>
      <c r="H30" s="21">
        <f t="shared" si="11"/>
        <v>0</v>
      </c>
      <c r="I30" s="27">
        <f t="shared" si="12"/>
        <v>0</v>
      </c>
      <c r="J30" s="26"/>
    </row>
    <row r="31" spans="1:14" x14ac:dyDescent="0.25">
      <c r="A31" s="44" t="s">
        <v>16</v>
      </c>
      <c r="B31" s="10"/>
      <c r="C31" s="10"/>
      <c r="D31" s="10"/>
      <c r="E31" s="10"/>
      <c r="F31" s="120">
        <f>SUM(F9:H30)</f>
        <v>0</v>
      </c>
      <c r="G31" s="121"/>
      <c r="H31" s="122"/>
      <c r="I31" s="101">
        <f>SUM(I9:I30)</f>
        <v>0</v>
      </c>
    </row>
    <row r="32" spans="1:14" x14ac:dyDescent="0.25">
      <c r="A32" s="41" t="s">
        <v>17</v>
      </c>
      <c r="B32" s="10"/>
      <c r="C32" s="10"/>
      <c r="D32" s="10"/>
      <c r="E32" s="10"/>
      <c r="F32" s="10"/>
      <c r="G32" s="10"/>
      <c r="H32" s="10"/>
      <c r="I32" s="28"/>
    </row>
    <row r="33" spans="1:12" x14ac:dyDescent="0.25">
      <c r="A33" s="20" t="s">
        <v>56</v>
      </c>
      <c r="B33" s="21" t="s">
        <v>18</v>
      </c>
      <c r="C33" s="21"/>
      <c r="D33" s="21"/>
      <c r="E33" s="21"/>
      <c r="F33" s="21"/>
      <c r="G33" s="21"/>
      <c r="H33" s="10"/>
      <c r="I33" s="28"/>
    </row>
    <row r="34" spans="1:12" x14ac:dyDescent="0.25">
      <c r="A34" s="20" t="s">
        <v>57</v>
      </c>
      <c r="B34" s="21" t="s">
        <v>12</v>
      </c>
      <c r="C34" s="21"/>
      <c r="D34" s="21"/>
      <c r="E34" s="21"/>
      <c r="F34" s="21"/>
      <c r="G34" s="21"/>
      <c r="H34" s="10"/>
      <c r="I34" s="28"/>
    </row>
    <row r="35" spans="1:12" x14ac:dyDescent="0.25">
      <c r="A35" s="20" t="s">
        <v>58</v>
      </c>
      <c r="B35" s="21" t="s">
        <v>12</v>
      </c>
      <c r="C35" s="21"/>
      <c r="D35" s="21"/>
      <c r="E35" s="21"/>
      <c r="F35" s="21"/>
      <c r="G35" s="21"/>
      <c r="H35" s="10"/>
      <c r="I35" s="28"/>
    </row>
    <row r="36" spans="1:12" x14ac:dyDescent="0.25">
      <c r="A36" s="20" t="s">
        <v>59</v>
      </c>
      <c r="B36" s="21" t="s">
        <v>12</v>
      </c>
      <c r="C36" s="21"/>
      <c r="D36" s="21"/>
      <c r="E36" s="21"/>
      <c r="F36" s="21"/>
      <c r="G36" s="21"/>
      <c r="H36" s="10"/>
      <c r="I36" s="28"/>
    </row>
    <row r="37" spans="1:12" ht="15.75" x14ac:dyDescent="0.25">
      <c r="A37" s="20" t="s">
        <v>89</v>
      </c>
      <c r="B37" s="21">
        <v>8</v>
      </c>
      <c r="C37" s="21">
        <v>1</v>
      </c>
      <c r="D37" s="21">
        <f t="shared" ref="D37:D39" si="13">B37*C37</f>
        <v>8</v>
      </c>
      <c r="E37" s="29">
        <v>0</v>
      </c>
      <c r="F37" s="22">
        <f>D37*E37</f>
        <v>0</v>
      </c>
      <c r="G37" s="21">
        <f>F37*0.05</f>
        <v>0</v>
      </c>
      <c r="H37" s="10">
        <f>F37*0.1</f>
        <v>0</v>
      </c>
      <c r="I37" s="35">
        <f>F37*$K$7+G37*$K$6+H37*$K$8</f>
        <v>0</v>
      </c>
      <c r="K37" s="18"/>
    </row>
    <row r="38" spans="1:12" ht="28.5" x14ac:dyDescent="0.25">
      <c r="A38" s="20" t="s">
        <v>90</v>
      </c>
      <c r="B38" s="21">
        <v>8</v>
      </c>
      <c r="C38" s="21">
        <v>1</v>
      </c>
      <c r="D38" s="21">
        <f t="shared" si="13"/>
        <v>8</v>
      </c>
      <c r="E38" s="29">
        <v>0</v>
      </c>
      <c r="F38" s="22">
        <f>D38*E38</f>
        <v>0</v>
      </c>
      <c r="G38" s="21">
        <f>F38*0.05</f>
        <v>0</v>
      </c>
      <c r="H38" s="10">
        <f>F38*0.1</f>
        <v>0</v>
      </c>
      <c r="I38" s="35">
        <f>F38*$K$7+G38*$K$6+H38*$K$8</f>
        <v>0</v>
      </c>
      <c r="K38" s="18"/>
    </row>
    <row r="39" spans="1:12" ht="28.5" x14ac:dyDescent="0.25">
      <c r="A39" s="20" t="s">
        <v>92</v>
      </c>
      <c r="B39" s="29">
        <v>4</v>
      </c>
      <c r="C39" s="29">
        <v>52</v>
      </c>
      <c r="D39" s="21">
        <f t="shared" si="13"/>
        <v>208</v>
      </c>
      <c r="E39" s="29">
        <v>0</v>
      </c>
      <c r="F39" s="22">
        <f>D39*E39</f>
        <v>0</v>
      </c>
      <c r="G39" s="21">
        <f>F39*0.05</f>
        <v>0</v>
      </c>
      <c r="H39" s="10">
        <f>F39*0.1</f>
        <v>0</v>
      </c>
      <c r="I39" s="35">
        <f>F39*$K$7+G39*$K$6+H39*$K$8</f>
        <v>0</v>
      </c>
    </row>
    <row r="40" spans="1:12" x14ac:dyDescent="0.25">
      <c r="A40" s="20" t="s">
        <v>71</v>
      </c>
      <c r="B40" s="21" t="s">
        <v>12</v>
      </c>
      <c r="C40" s="21"/>
      <c r="D40" s="21"/>
      <c r="E40" s="21"/>
      <c r="F40" s="21"/>
      <c r="G40" s="21"/>
      <c r="H40" s="10"/>
      <c r="I40" s="35"/>
    </row>
    <row r="41" spans="1:12" ht="25.5" x14ac:dyDescent="0.25">
      <c r="A41" s="20" t="s">
        <v>72</v>
      </c>
      <c r="B41" s="30" t="s">
        <v>12</v>
      </c>
      <c r="C41" s="30"/>
      <c r="D41" s="30"/>
      <c r="E41" s="30"/>
      <c r="F41" s="30"/>
      <c r="G41" s="30"/>
      <c r="H41" s="31"/>
      <c r="I41" s="107"/>
    </row>
    <row r="42" spans="1:12" ht="15.75" x14ac:dyDescent="0.25">
      <c r="A42" s="20" t="s">
        <v>94</v>
      </c>
      <c r="B42" s="21">
        <v>0.25</v>
      </c>
      <c r="C42" s="21">
        <v>2</v>
      </c>
      <c r="D42" s="21">
        <f>B42*C42</f>
        <v>0.5</v>
      </c>
      <c r="E42" s="21">
        <v>0</v>
      </c>
      <c r="F42" s="32">
        <f>D42*E42</f>
        <v>0</v>
      </c>
      <c r="G42" s="21">
        <f>F42*0.05</f>
        <v>0</v>
      </c>
      <c r="H42" s="10">
        <f>F42*0.1</f>
        <v>0</v>
      </c>
      <c r="I42" s="35">
        <f>F42*$K$7+G42*$K$6+H42*$K$8</f>
        <v>0</v>
      </c>
    </row>
    <row r="43" spans="1:12" x14ac:dyDescent="0.25">
      <c r="A43" s="9" t="s">
        <v>73</v>
      </c>
      <c r="B43" s="10" t="s">
        <v>12</v>
      </c>
      <c r="C43" s="10"/>
      <c r="D43" s="10"/>
      <c r="E43" s="10"/>
      <c r="F43" s="10"/>
      <c r="G43" s="10"/>
      <c r="H43" s="10"/>
      <c r="I43" s="28"/>
    </row>
    <row r="44" spans="1:12" x14ac:dyDescent="0.25">
      <c r="A44" s="44" t="s">
        <v>19</v>
      </c>
      <c r="B44" s="10"/>
      <c r="C44" s="10"/>
      <c r="D44" s="10"/>
      <c r="E44" s="10"/>
      <c r="F44" s="120">
        <f>SUM(F37:H43)</f>
        <v>0</v>
      </c>
      <c r="G44" s="121"/>
      <c r="H44" s="122"/>
      <c r="I44" s="98">
        <f>SUM(I32:I43)</f>
        <v>0</v>
      </c>
    </row>
    <row r="45" spans="1:12" ht="15.75" x14ac:dyDescent="0.25">
      <c r="A45" s="33" t="s">
        <v>126</v>
      </c>
      <c r="B45" s="34"/>
      <c r="C45" s="34"/>
      <c r="D45" s="34"/>
      <c r="E45" s="34"/>
      <c r="F45" s="124">
        <f>ROUND(SUM(F44,F31), -2)</f>
        <v>0</v>
      </c>
      <c r="G45" s="124"/>
      <c r="H45" s="124"/>
      <c r="I45" s="97">
        <f>ROUND(SUM(I44,I31), -4)</f>
        <v>0</v>
      </c>
    </row>
    <row r="46" spans="1:12" ht="15.75" x14ac:dyDescent="0.25">
      <c r="A46" s="16" t="s">
        <v>97</v>
      </c>
      <c r="B46" s="34"/>
      <c r="C46" s="34"/>
      <c r="D46" s="34"/>
      <c r="E46" s="34"/>
      <c r="F46" s="116"/>
      <c r="G46" s="117"/>
      <c r="H46" s="118"/>
      <c r="I46" s="97">
        <v>0</v>
      </c>
      <c r="J46" s="96"/>
      <c r="K46" s="18"/>
      <c r="L46" s="18"/>
    </row>
    <row r="47" spans="1:12" ht="15.75" x14ac:dyDescent="0.25">
      <c r="A47" s="16" t="s">
        <v>98</v>
      </c>
      <c r="B47" s="34"/>
      <c r="C47" s="34"/>
      <c r="D47" s="34"/>
      <c r="E47" s="34"/>
      <c r="F47" s="116">
        <f>F45</f>
        <v>0</v>
      </c>
      <c r="G47" s="117"/>
      <c r="H47" s="118"/>
      <c r="I47" s="97">
        <f>ROUND(SUM(I45:I46),-4)</f>
        <v>0</v>
      </c>
      <c r="K47" s="18"/>
      <c r="L47" s="19"/>
    </row>
    <row r="49" spans="1:11" x14ac:dyDescent="0.25">
      <c r="A49" s="2" t="s">
        <v>25</v>
      </c>
    </row>
    <row r="50" spans="1:11" ht="31.5" customHeight="1" x14ac:dyDescent="0.25">
      <c r="A50" s="119" t="s">
        <v>50</v>
      </c>
      <c r="B50" s="119"/>
      <c r="C50" s="119"/>
      <c r="D50" s="119"/>
      <c r="E50" s="119"/>
      <c r="F50" s="119"/>
      <c r="G50" s="119"/>
      <c r="H50" s="119"/>
      <c r="I50" s="119"/>
      <c r="J50" s="47"/>
      <c r="K50" s="95"/>
    </row>
    <row r="51" spans="1:11" ht="45" customHeight="1" x14ac:dyDescent="0.25">
      <c r="A51" s="119" t="s">
        <v>68</v>
      </c>
      <c r="B51" s="119"/>
      <c r="C51" s="119"/>
      <c r="D51" s="119"/>
      <c r="E51" s="119"/>
      <c r="F51" s="119"/>
      <c r="G51" s="119"/>
      <c r="H51" s="119"/>
      <c r="I51" s="119"/>
      <c r="J51" s="49"/>
      <c r="K51" s="95"/>
    </row>
    <row r="52" spans="1:11" ht="55.5" customHeight="1" x14ac:dyDescent="0.25">
      <c r="A52" s="119" t="s">
        <v>79</v>
      </c>
      <c r="B52" s="119"/>
      <c r="C52" s="119"/>
      <c r="D52" s="119"/>
      <c r="E52" s="119"/>
      <c r="F52" s="119"/>
      <c r="G52" s="119"/>
      <c r="H52" s="119"/>
      <c r="I52" s="119"/>
      <c r="J52" s="49"/>
      <c r="K52" s="95"/>
    </row>
    <row r="53" spans="1:11" ht="19.5" customHeight="1" x14ac:dyDescent="0.25">
      <c r="A53" s="110" t="s">
        <v>78</v>
      </c>
      <c r="B53" s="110"/>
      <c r="C53" s="110"/>
      <c r="D53" s="110"/>
      <c r="E53" s="110"/>
      <c r="F53" s="110"/>
      <c r="G53" s="110"/>
      <c r="H53" s="110"/>
      <c r="I53" s="110"/>
      <c r="J53" s="49"/>
      <c r="K53" s="95"/>
    </row>
    <row r="54" spans="1:11" ht="42.75" customHeight="1" x14ac:dyDescent="0.25">
      <c r="A54" s="111" t="s">
        <v>148</v>
      </c>
      <c r="B54" s="111"/>
      <c r="C54" s="111"/>
      <c r="D54" s="111"/>
      <c r="E54" s="111"/>
      <c r="F54" s="111"/>
      <c r="G54" s="111"/>
      <c r="H54" s="111"/>
      <c r="I54" s="111"/>
      <c r="J54" s="93"/>
      <c r="K54" s="93"/>
    </row>
    <row r="55" spans="1:11" ht="38.25" customHeight="1" x14ac:dyDescent="0.25">
      <c r="A55" s="112" t="s">
        <v>150</v>
      </c>
      <c r="B55" s="113"/>
      <c r="C55" s="113"/>
      <c r="D55" s="113"/>
      <c r="E55" s="113"/>
      <c r="F55" s="113"/>
      <c r="G55" s="113"/>
      <c r="H55" s="113"/>
      <c r="I55" s="113"/>
      <c r="J55" s="47"/>
      <c r="K55" s="47"/>
    </row>
    <row r="56" spans="1:11" ht="19.5" customHeight="1" x14ac:dyDescent="0.25">
      <c r="A56" s="109" t="s">
        <v>81</v>
      </c>
      <c r="B56" s="109"/>
      <c r="C56" s="109"/>
      <c r="D56" s="109"/>
      <c r="E56" s="109"/>
      <c r="F56" s="109"/>
      <c r="G56" s="109"/>
      <c r="H56" s="109"/>
      <c r="I56" s="109"/>
      <c r="J56" s="47"/>
      <c r="K56" s="47"/>
    </row>
    <row r="57" spans="1:11" ht="15" customHeight="1" x14ac:dyDescent="0.25">
      <c r="A57" s="109" t="s">
        <v>83</v>
      </c>
      <c r="B57" s="109"/>
      <c r="C57" s="109"/>
      <c r="D57" s="109"/>
      <c r="E57" s="109"/>
      <c r="F57" s="109"/>
      <c r="G57" s="109"/>
      <c r="H57" s="109"/>
      <c r="I57" s="109"/>
      <c r="J57" s="47"/>
      <c r="K57" s="95"/>
    </row>
    <row r="58" spans="1:11" ht="15" customHeight="1" x14ac:dyDescent="0.25">
      <c r="A58" s="109" t="s">
        <v>85</v>
      </c>
      <c r="B58" s="109"/>
      <c r="C58" s="109"/>
      <c r="D58" s="109"/>
      <c r="E58" s="109"/>
      <c r="F58" s="109"/>
      <c r="G58" s="109"/>
      <c r="H58" s="109"/>
      <c r="I58" s="109"/>
      <c r="J58" s="47"/>
      <c r="K58" s="95"/>
    </row>
    <row r="59" spans="1:11" ht="15.75" x14ac:dyDescent="0.25">
      <c r="A59" s="109" t="s">
        <v>86</v>
      </c>
      <c r="B59" s="109"/>
      <c r="C59" s="109"/>
      <c r="D59" s="109"/>
      <c r="E59" s="109"/>
      <c r="F59" s="109"/>
      <c r="G59" s="109"/>
      <c r="H59" s="109"/>
      <c r="I59" s="109"/>
      <c r="J59" s="47"/>
      <c r="K59" s="46"/>
    </row>
    <row r="60" spans="1:11" ht="15.75" x14ac:dyDescent="0.25">
      <c r="A60" s="109" t="s">
        <v>88</v>
      </c>
      <c r="B60" s="109"/>
      <c r="C60" s="109"/>
      <c r="D60" s="109"/>
      <c r="E60" s="109"/>
      <c r="F60" s="109"/>
      <c r="G60" s="109"/>
      <c r="H60" s="109"/>
      <c r="I60" s="109"/>
      <c r="J60" s="47"/>
      <c r="K60" s="46"/>
    </row>
    <row r="61" spans="1:11" ht="33.75" customHeight="1" x14ac:dyDescent="0.25">
      <c r="A61" s="111" t="s">
        <v>127</v>
      </c>
      <c r="B61" s="111"/>
      <c r="C61" s="111"/>
      <c r="D61" s="111"/>
      <c r="E61" s="111"/>
      <c r="F61" s="111"/>
      <c r="G61" s="111"/>
      <c r="H61" s="111"/>
      <c r="I61" s="111"/>
      <c r="J61" s="47"/>
      <c r="K61" s="46"/>
    </row>
    <row r="62" spans="1:11" ht="15" customHeight="1" x14ac:dyDescent="0.25">
      <c r="A62" s="111" t="s">
        <v>91</v>
      </c>
      <c r="B62" s="111"/>
      <c r="C62" s="111"/>
      <c r="D62" s="111"/>
      <c r="E62" s="111"/>
      <c r="F62" s="111"/>
      <c r="G62" s="111"/>
      <c r="H62" s="111"/>
      <c r="I62" s="111"/>
      <c r="J62" s="47"/>
      <c r="K62" s="46"/>
    </row>
    <row r="63" spans="1:11" ht="15.75" x14ac:dyDescent="0.25">
      <c r="A63" s="109" t="s">
        <v>93</v>
      </c>
      <c r="B63" s="109"/>
      <c r="C63" s="109"/>
      <c r="D63" s="109"/>
      <c r="E63" s="109"/>
      <c r="F63" s="109"/>
      <c r="G63" s="109"/>
      <c r="H63" s="109"/>
      <c r="I63" s="109"/>
      <c r="J63" s="47"/>
      <c r="K63" s="46"/>
    </row>
    <row r="64" spans="1:11" ht="15.75" x14ac:dyDescent="0.25">
      <c r="A64" s="109" t="s">
        <v>95</v>
      </c>
      <c r="B64" s="109"/>
      <c r="C64" s="109"/>
      <c r="D64" s="109"/>
      <c r="E64" s="109"/>
      <c r="F64" s="109"/>
      <c r="G64" s="109"/>
      <c r="H64" s="109"/>
      <c r="I64" s="109"/>
      <c r="J64" s="47"/>
      <c r="K64" s="46"/>
    </row>
    <row r="65" spans="1:11" ht="15.75" x14ac:dyDescent="0.25">
      <c r="A65" s="110" t="s">
        <v>96</v>
      </c>
      <c r="B65" s="110"/>
      <c r="C65" s="110"/>
      <c r="D65" s="110"/>
      <c r="E65" s="110"/>
      <c r="F65" s="110"/>
      <c r="G65" s="110"/>
      <c r="H65" s="110"/>
      <c r="I65" s="110"/>
      <c r="J65" s="47"/>
      <c r="K65" s="46"/>
    </row>
    <row r="66" spans="1:11" x14ac:dyDescent="0.25">
      <c r="A66" s="46"/>
      <c r="B66" s="46"/>
      <c r="C66" s="46"/>
      <c r="D66" s="46"/>
      <c r="E66" s="46"/>
      <c r="F66" s="46"/>
      <c r="G66" s="46"/>
      <c r="H66" s="46"/>
      <c r="I66" s="46"/>
      <c r="J66" s="47"/>
      <c r="K66" s="46"/>
    </row>
    <row r="67" spans="1:11" ht="39.75" customHeight="1" x14ac:dyDescent="0.25"/>
  </sheetData>
  <customSheetViews>
    <customSheetView guid="{8FE0BDEC-4233-4EE0-9FC7-6740DEE4056A}" hiddenRows="1" topLeftCell="B1">
      <selection activeCell="M6" sqref="M6"/>
      <pageMargins left="0.7" right="0.7" top="0.75" bottom="0.75" header="0.3" footer="0.3"/>
      <pageSetup orientation="portrait" horizontalDpi="4294967293" r:id="rId1"/>
    </customSheetView>
    <customSheetView guid="{E40B3EF1-D1BF-4651-8EC9-5ADD4913F0D1}" hiddenRows="1">
      <selection activeCell="A2" sqref="A2"/>
      <pageMargins left="0.7" right="0.7" top="0.75" bottom="0.75" header="0.3" footer="0.3"/>
      <pageSetup orientation="portrait" horizontalDpi="4294967293" r:id="rId2"/>
    </customSheetView>
    <customSheetView guid="{A8E5BC57-9360-4407-BCF5-D9E529E6B136}" hiddenRows="1">
      <selection activeCell="A55" sqref="A55:I55"/>
      <pageMargins left="0.7" right="0.7" top="0.75" bottom="0.75" header="0.3" footer="0.3"/>
      <pageSetup orientation="portrait" horizontalDpi="4294967293" r:id="rId3"/>
    </customSheetView>
    <customSheetView guid="{66F4C324-2FF4-4253-8352-E61298C3DF3D}" hiddenRows="1" topLeftCell="B1">
      <selection activeCell="M6" sqref="M6"/>
      <pageMargins left="0.7" right="0.7" top="0.75" bottom="0.75" header="0.3" footer="0.3"/>
      <pageSetup orientation="portrait" horizontalDpi="4294967293" r:id="rId4"/>
    </customSheetView>
  </customSheetViews>
  <mergeCells count="23">
    <mergeCell ref="F46:H46"/>
    <mergeCell ref="A4:A5"/>
    <mergeCell ref="K5:L5"/>
    <mergeCell ref="F31:H31"/>
    <mergeCell ref="F44:H44"/>
    <mergeCell ref="F45:H45"/>
    <mergeCell ref="F47:H47"/>
    <mergeCell ref="A50:I50"/>
    <mergeCell ref="A51:I51"/>
    <mergeCell ref="A52:I52"/>
    <mergeCell ref="A53:I53"/>
    <mergeCell ref="A54:I54"/>
    <mergeCell ref="A55:I55"/>
    <mergeCell ref="A56:I56"/>
    <mergeCell ref="A57:I57"/>
    <mergeCell ref="A58:I58"/>
    <mergeCell ref="A59:I59"/>
    <mergeCell ref="A60:I60"/>
    <mergeCell ref="A63:I63"/>
    <mergeCell ref="A64:I64"/>
    <mergeCell ref="A65:I65"/>
    <mergeCell ref="A61:I61"/>
    <mergeCell ref="A62:I62"/>
  </mergeCells>
  <pageMargins left="0.7" right="0.7" top="0.75" bottom="0.75" header="0.3" footer="0.3"/>
  <pageSetup orientation="portrait" horizontalDpi="4294967293"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7"/>
  <sheetViews>
    <sheetView zoomScale="80" zoomScaleNormal="80" workbookViewId="0">
      <selection activeCell="M6" sqref="M6"/>
    </sheetView>
  </sheetViews>
  <sheetFormatPr defaultRowHeight="15" x14ac:dyDescent="0.25"/>
  <cols>
    <col min="1" max="1" width="45.7109375" customWidth="1"/>
    <col min="2" max="9" width="13.85546875" customWidth="1"/>
    <col min="10" max="10" width="7.28515625" style="24" customWidth="1"/>
    <col min="12" max="12" width="13.5703125" customWidth="1"/>
  </cols>
  <sheetData>
    <row r="1" spans="1:14" ht="15.75" x14ac:dyDescent="0.25">
      <c r="A1" s="1" t="s">
        <v>100</v>
      </c>
    </row>
    <row r="2" spans="1:14" ht="15.75" x14ac:dyDescent="0.25">
      <c r="A2" s="1" t="s">
        <v>124</v>
      </c>
    </row>
    <row r="3" spans="1:14" ht="23.25" hidden="1" customHeight="1" x14ac:dyDescent="0.25"/>
    <row r="4" spans="1:14" x14ac:dyDescent="0.25">
      <c r="A4" s="123" t="s">
        <v>0</v>
      </c>
      <c r="B4" s="3" t="s">
        <v>1</v>
      </c>
      <c r="C4" s="3" t="s">
        <v>3</v>
      </c>
      <c r="D4" s="3" t="s">
        <v>5</v>
      </c>
      <c r="E4" s="3" t="s">
        <v>6</v>
      </c>
      <c r="F4" s="3" t="s">
        <v>7</v>
      </c>
      <c r="G4" s="3" t="s">
        <v>8</v>
      </c>
      <c r="H4" s="3" t="s">
        <v>9</v>
      </c>
      <c r="I4" s="3" t="s">
        <v>10</v>
      </c>
    </row>
    <row r="5" spans="1:14" ht="51" x14ac:dyDescent="0.25">
      <c r="A5" s="123"/>
      <c r="B5" s="3" t="s">
        <v>2</v>
      </c>
      <c r="C5" s="3" t="s">
        <v>4</v>
      </c>
      <c r="D5" s="3" t="s">
        <v>20</v>
      </c>
      <c r="E5" s="3" t="s">
        <v>24</v>
      </c>
      <c r="F5" s="3" t="s">
        <v>21</v>
      </c>
      <c r="G5" s="3" t="s">
        <v>22</v>
      </c>
      <c r="H5" s="3" t="s">
        <v>23</v>
      </c>
      <c r="I5" s="3" t="s">
        <v>44</v>
      </c>
      <c r="J5" s="25"/>
      <c r="K5" s="114" t="s">
        <v>48</v>
      </c>
      <c r="L5" s="115"/>
    </row>
    <row r="6" spans="1:14" x14ac:dyDescent="0.25">
      <c r="A6" s="40" t="s">
        <v>11</v>
      </c>
      <c r="B6" s="5" t="s">
        <v>12</v>
      </c>
      <c r="C6" s="5"/>
      <c r="D6" s="5"/>
      <c r="E6" s="5"/>
      <c r="F6" s="5"/>
      <c r="G6" s="5"/>
      <c r="H6" s="5"/>
      <c r="I6" s="7"/>
      <c r="K6" s="39">
        <v>147.4</v>
      </c>
      <c r="L6" s="13" t="s">
        <v>46</v>
      </c>
      <c r="M6" s="108" t="s">
        <v>51</v>
      </c>
    </row>
    <row r="7" spans="1:14" x14ac:dyDescent="0.25">
      <c r="A7" s="40" t="s">
        <v>13</v>
      </c>
      <c r="B7" s="5" t="s">
        <v>12</v>
      </c>
      <c r="C7" s="5"/>
      <c r="D7" s="5"/>
      <c r="E7" s="5"/>
      <c r="F7" s="5"/>
      <c r="G7" s="5"/>
      <c r="H7" s="5"/>
      <c r="I7" s="7"/>
      <c r="K7" s="39">
        <v>117.92</v>
      </c>
      <c r="L7" s="13" t="s">
        <v>45</v>
      </c>
    </row>
    <row r="8" spans="1:14" x14ac:dyDescent="0.25">
      <c r="A8" s="40" t="s">
        <v>14</v>
      </c>
      <c r="B8" s="5"/>
      <c r="C8" s="5"/>
      <c r="D8" s="5"/>
      <c r="E8" s="5"/>
      <c r="F8" s="5"/>
      <c r="G8" s="5"/>
      <c r="H8" s="5"/>
      <c r="I8" s="7"/>
      <c r="K8" s="39">
        <v>57.02</v>
      </c>
      <c r="L8" s="13" t="s">
        <v>47</v>
      </c>
    </row>
    <row r="9" spans="1:14" ht="15.75" x14ac:dyDescent="0.25">
      <c r="A9" s="20" t="s">
        <v>69</v>
      </c>
      <c r="B9" s="21">
        <v>4</v>
      </c>
      <c r="C9" s="21">
        <v>1</v>
      </c>
      <c r="D9" s="21">
        <f>B9*C9</f>
        <v>4</v>
      </c>
      <c r="E9" s="21">
        <v>0</v>
      </c>
      <c r="F9" s="21">
        <f>D9*E9</f>
        <v>0</v>
      </c>
      <c r="G9" s="10">
        <f>F9*0.05</f>
        <v>0</v>
      </c>
      <c r="H9" s="10">
        <f>F9*0.1</f>
        <v>0</v>
      </c>
      <c r="I9" s="35">
        <f>F9*$K$7+G9*$K$6+H9*$K$8</f>
        <v>0</v>
      </c>
      <c r="J9" s="96"/>
      <c r="K9" s="18"/>
    </row>
    <row r="10" spans="1:14" x14ac:dyDescent="0.25">
      <c r="A10" s="20" t="s">
        <v>53</v>
      </c>
      <c r="B10" s="21"/>
      <c r="C10" s="21"/>
      <c r="D10" s="21"/>
      <c r="E10" s="21"/>
      <c r="F10" s="21"/>
      <c r="G10" s="10"/>
      <c r="H10" s="10"/>
      <c r="I10" s="28"/>
      <c r="J10" s="96"/>
      <c r="K10" s="18"/>
    </row>
    <row r="11" spans="1:14" ht="15.75" x14ac:dyDescent="0.25">
      <c r="A11" s="42" t="s">
        <v>60</v>
      </c>
      <c r="B11" s="21">
        <v>30</v>
      </c>
      <c r="C11" s="21">
        <v>7.0000000000000007E-2</v>
      </c>
      <c r="D11" s="21">
        <f t="shared" ref="D11:D20" si="0">B11*C11</f>
        <v>2.1</v>
      </c>
      <c r="E11" s="21">
        <v>0</v>
      </c>
      <c r="F11" s="21">
        <f t="shared" ref="F11:F18" si="1">D11*E11</f>
        <v>0</v>
      </c>
      <c r="G11" s="10">
        <f t="shared" ref="G11:G18" si="2">F11*0.05</f>
        <v>0</v>
      </c>
      <c r="H11" s="10">
        <f t="shared" ref="H11:H18" si="3">F11*0.1</f>
        <v>0</v>
      </c>
      <c r="I11" s="35">
        <f t="shared" ref="I11:I18" si="4">F11*$K$7+G11*$K$6+H11*$K$8</f>
        <v>0</v>
      </c>
      <c r="J11" s="99" t="s">
        <v>49</v>
      </c>
      <c r="K11" s="100"/>
      <c r="L11" s="15"/>
      <c r="M11" s="15"/>
      <c r="N11" s="14"/>
    </row>
    <row r="12" spans="1:14" ht="15.75" x14ac:dyDescent="0.25">
      <c r="A12" s="42" t="s">
        <v>61</v>
      </c>
      <c r="B12" s="21">
        <v>30</v>
      </c>
      <c r="C12" s="21">
        <v>7.0000000000000007E-2</v>
      </c>
      <c r="D12" s="21">
        <f t="shared" si="0"/>
        <v>2.1</v>
      </c>
      <c r="E12" s="21">
        <v>0</v>
      </c>
      <c r="F12" s="21">
        <f t="shared" si="1"/>
        <v>0</v>
      </c>
      <c r="G12" s="10">
        <f t="shared" si="2"/>
        <v>0</v>
      </c>
      <c r="H12" s="10">
        <f t="shared" si="3"/>
        <v>0</v>
      </c>
      <c r="I12" s="35">
        <f t="shared" si="4"/>
        <v>0</v>
      </c>
      <c r="J12" s="99"/>
      <c r="K12" s="100"/>
      <c r="L12" s="15"/>
      <c r="M12" s="15"/>
      <c r="N12" s="14"/>
    </row>
    <row r="13" spans="1:14" ht="41.25" x14ac:dyDescent="0.25">
      <c r="A13" s="42" t="s">
        <v>76</v>
      </c>
      <c r="B13" s="21">
        <v>8</v>
      </c>
      <c r="C13" s="21">
        <v>7.0000000000000007E-2</v>
      </c>
      <c r="D13" s="21">
        <f t="shared" si="0"/>
        <v>0.56000000000000005</v>
      </c>
      <c r="E13" s="21">
        <v>0</v>
      </c>
      <c r="F13" s="21">
        <f t="shared" si="1"/>
        <v>0</v>
      </c>
      <c r="G13" s="10">
        <f t="shared" si="2"/>
        <v>0</v>
      </c>
      <c r="H13" s="10">
        <f t="shared" si="3"/>
        <v>0</v>
      </c>
      <c r="I13" s="35">
        <f t="shared" si="4"/>
        <v>0</v>
      </c>
      <c r="J13" s="99"/>
      <c r="K13" s="100"/>
      <c r="L13" s="15"/>
      <c r="M13" s="15"/>
      <c r="N13" s="14"/>
    </row>
    <row r="14" spans="1:14" ht="15.75" x14ac:dyDescent="0.25">
      <c r="A14" s="42" t="s">
        <v>77</v>
      </c>
      <c r="B14" s="21">
        <v>8</v>
      </c>
      <c r="C14" s="21">
        <v>7.0000000000000007E-2</v>
      </c>
      <c r="D14" s="21">
        <f t="shared" si="0"/>
        <v>0.56000000000000005</v>
      </c>
      <c r="E14" s="21">
        <v>0</v>
      </c>
      <c r="F14" s="21">
        <f t="shared" si="1"/>
        <v>0</v>
      </c>
      <c r="G14" s="10">
        <f t="shared" si="2"/>
        <v>0</v>
      </c>
      <c r="H14" s="10">
        <f t="shared" si="3"/>
        <v>0</v>
      </c>
      <c r="I14" s="35">
        <f t="shared" si="4"/>
        <v>0</v>
      </c>
      <c r="J14" s="99"/>
      <c r="K14" s="100"/>
      <c r="L14" s="15"/>
      <c r="M14" s="15"/>
      <c r="N14" s="14"/>
    </row>
    <row r="15" spans="1:14" ht="15.75" x14ac:dyDescent="0.25">
      <c r="A15" s="45" t="s">
        <v>74</v>
      </c>
      <c r="B15" s="21">
        <v>30</v>
      </c>
      <c r="C15" s="21">
        <v>1</v>
      </c>
      <c r="D15" s="21">
        <f t="shared" si="0"/>
        <v>30</v>
      </c>
      <c r="E15" s="21">
        <v>21</v>
      </c>
      <c r="F15" s="21">
        <f>D15*E15</f>
        <v>630</v>
      </c>
      <c r="G15" s="10">
        <f t="shared" ref="G15:G16" si="5">F15*0.05</f>
        <v>31.5</v>
      </c>
      <c r="H15" s="10">
        <f t="shared" ref="H15:H16" si="6">F15*0.1</f>
        <v>63</v>
      </c>
      <c r="I15" s="11">
        <f t="shared" ref="I15:I16" si="7">F15*$K$7+G15*$K$6+H15*$K$8</f>
        <v>82524.960000000006</v>
      </c>
      <c r="J15" s="99"/>
      <c r="K15" s="18"/>
      <c r="L15" s="15"/>
      <c r="M15" s="15"/>
      <c r="N15" s="14"/>
    </row>
    <row r="16" spans="1:14" ht="15.75" x14ac:dyDescent="0.25">
      <c r="A16" s="45" t="s">
        <v>75</v>
      </c>
      <c r="B16" s="21">
        <v>30</v>
      </c>
      <c r="C16" s="21">
        <v>1</v>
      </c>
      <c r="D16" s="21">
        <f t="shared" si="0"/>
        <v>30</v>
      </c>
      <c r="E16" s="21">
        <v>2</v>
      </c>
      <c r="F16" s="21">
        <f>D16*E16</f>
        <v>60</v>
      </c>
      <c r="G16" s="10">
        <f t="shared" si="5"/>
        <v>3</v>
      </c>
      <c r="H16" s="10">
        <f t="shared" si="6"/>
        <v>6</v>
      </c>
      <c r="I16" s="11">
        <f t="shared" si="7"/>
        <v>7859.5199999999995</v>
      </c>
      <c r="J16" s="99"/>
      <c r="K16" s="18"/>
      <c r="L16" s="15"/>
      <c r="M16" s="15"/>
      <c r="N16" s="14"/>
    </row>
    <row r="17" spans="1:14" x14ac:dyDescent="0.25">
      <c r="A17" s="42" t="s">
        <v>62</v>
      </c>
      <c r="B17" s="21">
        <v>16</v>
      </c>
      <c r="C17" s="21">
        <v>12</v>
      </c>
      <c r="D17" s="21">
        <f t="shared" si="0"/>
        <v>192</v>
      </c>
      <c r="E17" s="21">
        <v>0</v>
      </c>
      <c r="F17" s="21">
        <f t="shared" si="1"/>
        <v>0</v>
      </c>
      <c r="G17" s="5">
        <f t="shared" si="2"/>
        <v>0</v>
      </c>
      <c r="H17" s="5">
        <f t="shared" si="3"/>
        <v>0</v>
      </c>
      <c r="I17" s="8">
        <f t="shared" si="4"/>
        <v>0</v>
      </c>
      <c r="J17" s="23"/>
      <c r="K17" s="15"/>
      <c r="L17" s="15"/>
      <c r="M17" s="15"/>
      <c r="N17" s="14"/>
    </row>
    <row r="18" spans="1:14" x14ac:dyDescent="0.25">
      <c r="A18" s="42" t="s">
        <v>63</v>
      </c>
      <c r="B18" s="21">
        <v>32</v>
      </c>
      <c r="C18" s="21">
        <v>1</v>
      </c>
      <c r="D18" s="21">
        <f t="shared" si="0"/>
        <v>32</v>
      </c>
      <c r="E18" s="21">
        <v>0</v>
      </c>
      <c r="F18" s="21">
        <f t="shared" si="1"/>
        <v>0</v>
      </c>
      <c r="G18" s="5">
        <f t="shared" si="2"/>
        <v>0</v>
      </c>
      <c r="H18" s="5">
        <f t="shared" si="3"/>
        <v>0</v>
      </c>
      <c r="I18" s="8">
        <f t="shared" si="4"/>
        <v>0</v>
      </c>
      <c r="J18" s="23"/>
      <c r="K18" s="15"/>
      <c r="L18" s="15"/>
      <c r="M18" s="15"/>
      <c r="N18" s="14"/>
    </row>
    <row r="19" spans="1:14" x14ac:dyDescent="0.25">
      <c r="A19" s="20" t="s">
        <v>54</v>
      </c>
      <c r="B19" s="21" t="s">
        <v>15</v>
      </c>
      <c r="C19" s="21"/>
      <c r="D19" s="21"/>
      <c r="E19" s="21"/>
      <c r="F19" s="21"/>
      <c r="G19" s="5"/>
      <c r="H19" s="5"/>
      <c r="I19" s="7"/>
      <c r="K19" s="14"/>
      <c r="L19" s="14"/>
      <c r="M19" s="14"/>
      <c r="N19" s="14"/>
    </row>
    <row r="20" spans="1:14" ht="15.75" x14ac:dyDescent="0.25">
      <c r="A20" s="20" t="s">
        <v>80</v>
      </c>
      <c r="B20" s="21">
        <v>60</v>
      </c>
      <c r="C20" s="21">
        <v>1</v>
      </c>
      <c r="D20" s="21">
        <f t="shared" si="0"/>
        <v>60</v>
      </c>
      <c r="E20" s="21">
        <v>0</v>
      </c>
      <c r="F20" s="22">
        <f t="shared" ref="F20" si="8">D20*E20</f>
        <v>0</v>
      </c>
      <c r="G20" s="10">
        <f t="shared" ref="G20" si="9">F20*0.05</f>
        <v>0</v>
      </c>
      <c r="H20" s="10">
        <f t="shared" ref="H20" si="10">F20*0.1</f>
        <v>0</v>
      </c>
      <c r="I20" s="35">
        <f>F20*$K$7+G20*$K$6+H20*$K$8</f>
        <v>0</v>
      </c>
      <c r="K20" s="14"/>
      <c r="L20" s="14"/>
      <c r="M20" s="14"/>
      <c r="N20" s="14"/>
    </row>
    <row r="21" spans="1:14" x14ac:dyDescent="0.25">
      <c r="A21" s="4" t="s">
        <v>55</v>
      </c>
      <c r="B21" s="5"/>
      <c r="C21" s="5"/>
      <c r="D21" s="5"/>
      <c r="E21" s="5"/>
      <c r="F21" s="5"/>
      <c r="G21" s="5"/>
      <c r="H21" s="5"/>
      <c r="I21" s="7"/>
    </row>
    <row r="22" spans="1:14" x14ac:dyDescent="0.25">
      <c r="A22" s="43" t="s">
        <v>64</v>
      </c>
      <c r="B22" s="5">
        <v>2</v>
      </c>
      <c r="C22" s="5">
        <v>1</v>
      </c>
      <c r="D22" s="5">
        <f t="shared" ref="D22:D30" si="11">B22*C22</f>
        <v>2</v>
      </c>
      <c r="E22" s="5">
        <v>0</v>
      </c>
      <c r="F22" s="5">
        <f t="shared" ref="F22:F30" si="12">D22*E22</f>
        <v>0</v>
      </c>
      <c r="G22" s="5">
        <f t="shared" ref="G22:G30" si="13">F22*0.05</f>
        <v>0</v>
      </c>
      <c r="H22" s="5">
        <f t="shared" ref="H22:H30" si="14">F22*0.1</f>
        <v>0</v>
      </c>
      <c r="I22" s="8">
        <f t="shared" ref="I22:I30" si="15">F22*$K$7+G22*$K$6+H22*$K$8</f>
        <v>0</v>
      </c>
    </row>
    <row r="23" spans="1:14" x14ac:dyDescent="0.25">
      <c r="A23" s="43" t="s">
        <v>65</v>
      </c>
      <c r="B23" s="5">
        <v>2</v>
      </c>
      <c r="C23" s="5">
        <v>1</v>
      </c>
      <c r="D23" s="5">
        <f t="shared" si="11"/>
        <v>2</v>
      </c>
      <c r="E23" s="5">
        <v>0</v>
      </c>
      <c r="F23" s="5">
        <f t="shared" si="12"/>
        <v>0</v>
      </c>
      <c r="G23" s="5">
        <f t="shared" si="13"/>
        <v>0</v>
      </c>
      <c r="H23" s="5">
        <f t="shared" si="14"/>
        <v>0</v>
      </c>
      <c r="I23" s="8">
        <f t="shared" si="15"/>
        <v>0</v>
      </c>
    </row>
    <row r="24" spans="1:14" x14ac:dyDescent="0.25">
      <c r="A24" s="43" t="s">
        <v>66</v>
      </c>
      <c r="B24" s="5">
        <v>2</v>
      </c>
      <c r="C24" s="5">
        <v>1</v>
      </c>
      <c r="D24" s="5">
        <f t="shared" si="11"/>
        <v>2</v>
      </c>
      <c r="E24" s="5">
        <v>0</v>
      </c>
      <c r="F24" s="5">
        <f t="shared" si="12"/>
        <v>0</v>
      </c>
      <c r="G24" s="5">
        <f t="shared" si="13"/>
        <v>0</v>
      </c>
      <c r="H24" s="5">
        <f t="shared" si="14"/>
        <v>0</v>
      </c>
      <c r="I24" s="8">
        <f t="shared" si="15"/>
        <v>0</v>
      </c>
    </row>
    <row r="25" spans="1:14" x14ac:dyDescent="0.25">
      <c r="A25" s="43" t="s">
        <v>67</v>
      </c>
      <c r="B25" s="5">
        <v>4</v>
      </c>
      <c r="C25" s="5">
        <v>1</v>
      </c>
      <c r="D25" s="5">
        <f t="shared" si="11"/>
        <v>4</v>
      </c>
      <c r="E25" s="5">
        <v>0</v>
      </c>
      <c r="F25" s="5">
        <f t="shared" si="12"/>
        <v>0</v>
      </c>
      <c r="G25" s="5">
        <f t="shared" si="13"/>
        <v>0</v>
      </c>
      <c r="H25" s="5">
        <f t="shared" si="14"/>
        <v>0</v>
      </c>
      <c r="I25" s="8">
        <f t="shared" si="15"/>
        <v>0</v>
      </c>
    </row>
    <row r="26" spans="1:14" ht="15.75" x14ac:dyDescent="0.25">
      <c r="A26" s="42" t="s">
        <v>152</v>
      </c>
      <c r="B26" s="21">
        <v>2</v>
      </c>
      <c r="C26" s="21">
        <v>1</v>
      </c>
      <c r="D26" s="21">
        <f t="shared" si="11"/>
        <v>2</v>
      </c>
      <c r="E26" s="21">
        <v>23</v>
      </c>
      <c r="F26" s="21">
        <f t="shared" si="12"/>
        <v>46</v>
      </c>
      <c r="G26" s="21">
        <f t="shared" si="13"/>
        <v>2.3000000000000003</v>
      </c>
      <c r="H26" s="21">
        <f t="shared" si="14"/>
        <v>4.6000000000000005</v>
      </c>
      <c r="I26" s="27">
        <f t="shared" si="15"/>
        <v>6025.6320000000005</v>
      </c>
    </row>
    <row r="27" spans="1:14" ht="15.75" x14ac:dyDescent="0.25">
      <c r="A27" s="42" t="s">
        <v>153</v>
      </c>
      <c r="B27" s="21">
        <v>10</v>
      </c>
      <c r="C27" s="21">
        <v>1</v>
      </c>
      <c r="D27" s="21">
        <f t="shared" si="11"/>
        <v>10</v>
      </c>
      <c r="E27" s="21">
        <v>23</v>
      </c>
      <c r="F27" s="21">
        <f t="shared" si="12"/>
        <v>230</v>
      </c>
      <c r="G27" s="21">
        <f t="shared" si="13"/>
        <v>11.5</v>
      </c>
      <c r="H27" s="21">
        <f t="shared" si="14"/>
        <v>23</v>
      </c>
      <c r="I27" s="27">
        <f t="shared" si="15"/>
        <v>30128.16</v>
      </c>
    </row>
    <row r="28" spans="1:14" ht="15.75" x14ac:dyDescent="0.25">
      <c r="A28" s="42" t="s">
        <v>82</v>
      </c>
      <c r="B28" s="21">
        <v>16</v>
      </c>
      <c r="C28" s="21">
        <v>2</v>
      </c>
      <c r="D28" s="21">
        <f t="shared" si="11"/>
        <v>32</v>
      </c>
      <c r="E28" s="21">
        <v>0</v>
      </c>
      <c r="F28" s="21">
        <f t="shared" si="12"/>
        <v>0</v>
      </c>
      <c r="G28" s="21">
        <f t="shared" si="13"/>
        <v>0</v>
      </c>
      <c r="H28" s="21">
        <f t="shared" si="14"/>
        <v>0</v>
      </c>
      <c r="I28" s="27">
        <f t="shared" si="15"/>
        <v>0</v>
      </c>
      <c r="J28" s="26"/>
    </row>
    <row r="29" spans="1:14" ht="15.75" x14ac:dyDescent="0.25">
      <c r="A29" s="42" t="s">
        <v>84</v>
      </c>
      <c r="B29" s="21">
        <v>8</v>
      </c>
      <c r="C29" s="21">
        <v>2</v>
      </c>
      <c r="D29" s="21">
        <f t="shared" si="11"/>
        <v>16</v>
      </c>
      <c r="E29" s="21">
        <v>0</v>
      </c>
      <c r="F29" s="21">
        <f t="shared" si="12"/>
        <v>0</v>
      </c>
      <c r="G29" s="21">
        <f t="shared" si="13"/>
        <v>0</v>
      </c>
      <c r="H29" s="21">
        <f t="shared" si="14"/>
        <v>0</v>
      </c>
      <c r="I29" s="27">
        <f t="shared" si="15"/>
        <v>0</v>
      </c>
      <c r="J29" s="26"/>
    </row>
    <row r="30" spans="1:14" ht="15.75" x14ac:dyDescent="0.25">
      <c r="A30" s="42" t="s">
        <v>87</v>
      </c>
      <c r="B30" s="21">
        <v>8</v>
      </c>
      <c r="C30" s="21">
        <v>2</v>
      </c>
      <c r="D30" s="21">
        <f t="shared" si="11"/>
        <v>16</v>
      </c>
      <c r="E30" s="21">
        <v>0</v>
      </c>
      <c r="F30" s="21">
        <f t="shared" si="12"/>
        <v>0</v>
      </c>
      <c r="G30" s="21">
        <f t="shared" si="13"/>
        <v>0</v>
      </c>
      <c r="H30" s="21">
        <f t="shared" si="14"/>
        <v>0</v>
      </c>
      <c r="I30" s="27">
        <f t="shared" si="15"/>
        <v>0</v>
      </c>
      <c r="J30" s="26"/>
    </row>
    <row r="31" spans="1:14" x14ac:dyDescent="0.25">
      <c r="A31" s="44" t="s">
        <v>16</v>
      </c>
      <c r="B31" s="10"/>
      <c r="C31" s="10"/>
      <c r="D31" s="10"/>
      <c r="E31" s="10"/>
      <c r="F31" s="120">
        <f>SUM(F9:H30)</f>
        <v>1110.9000000000001</v>
      </c>
      <c r="G31" s="121"/>
      <c r="H31" s="122"/>
      <c r="I31" s="101">
        <f>SUM(I9:I30)</f>
        <v>126538.27200000001</v>
      </c>
    </row>
    <row r="32" spans="1:14" x14ac:dyDescent="0.25">
      <c r="A32" s="41" t="s">
        <v>17</v>
      </c>
      <c r="B32" s="10"/>
      <c r="C32" s="10"/>
      <c r="D32" s="10"/>
      <c r="E32" s="10"/>
      <c r="F32" s="10"/>
      <c r="G32" s="10"/>
      <c r="H32" s="10"/>
      <c r="I32" s="28"/>
    </row>
    <row r="33" spans="1:13" x14ac:dyDescent="0.25">
      <c r="A33" s="20" t="s">
        <v>56</v>
      </c>
      <c r="B33" s="21" t="s">
        <v>18</v>
      </c>
      <c r="C33" s="21"/>
      <c r="D33" s="21"/>
      <c r="E33" s="21"/>
      <c r="F33" s="21"/>
      <c r="G33" s="21"/>
      <c r="H33" s="10"/>
      <c r="I33" s="28"/>
    </row>
    <row r="34" spans="1:13" x14ac:dyDescent="0.25">
      <c r="A34" s="20" t="s">
        <v>57</v>
      </c>
      <c r="B34" s="21" t="s">
        <v>12</v>
      </c>
      <c r="C34" s="21"/>
      <c r="D34" s="21"/>
      <c r="E34" s="21"/>
      <c r="F34" s="21"/>
      <c r="G34" s="21"/>
      <c r="H34" s="10"/>
      <c r="I34" s="28"/>
    </row>
    <row r="35" spans="1:13" x14ac:dyDescent="0.25">
      <c r="A35" s="20" t="s">
        <v>58</v>
      </c>
      <c r="B35" s="21" t="s">
        <v>12</v>
      </c>
      <c r="C35" s="21"/>
      <c r="D35" s="21"/>
      <c r="E35" s="21"/>
      <c r="F35" s="21"/>
      <c r="G35" s="21"/>
      <c r="H35" s="10"/>
      <c r="I35" s="28"/>
    </row>
    <row r="36" spans="1:13" x14ac:dyDescent="0.25">
      <c r="A36" s="20" t="s">
        <v>59</v>
      </c>
      <c r="B36" s="21" t="s">
        <v>12</v>
      </c>
      <c r="C36" s="21"/>
      <c r="D36" s="21"/>
      <c r="E36" s="21"/>
      <c r="F36" s="21"/>
      <c r="G36" s="21"/>
      <c r="H36" s="10"/>
      <c r="I36" s="28"/>
    </row>
    <row r="37" spans="1:13" ht="15.75" x14ac:dyDescent="0.25">
      <c r="A37" s="20" t="s">
        <v>89</v>
      </c>
      <c r="B37" s="21">
        <v>8</v>
      </c>
      <c r="C37" s="21">
        <v>1</v>
      </c>
      <c r="D37" s="21">
        <f t="shared" ref="D37:D39" si="16">B37*C37</f>
        <v>8</v>
      </c>
      <c r="E37" s="29">
        <v>0</v>
      </c>
      <c r="F37" s="22">
        <f>D37*E37</f>
        <v>0</v>
      </c>
      <c r="G37" s="21">
        <f>F37*0.05</f>
        <v>0</v>
      </c>
      <c r="H37" s="10">
        <f>F37*0.1</f>
        <v>0</v>
      </c>
      <c r="I37" s="35">
        <f>F37*$K$7+G37*$K$6+H37*$K$8</f>
        <v>0</v>
      </c>
      <c r="K37" s="18"/>
    </row>
    <row r="38" spans="1:13" ht="28.5" x14ac:dyDescent="0.25">
      <c r="A38" s="20" t="s">
        <v>90</v>
      </c>
      <c r="B38" s="21">
        <v>8</v>
      </c>
      <c r="C38" s="21">
        <v>1</v>
      </c>
      <c r="D38" s="21">
        <f t="shared" si="16"/>
        <v>8</v>
      </c>
      <c r="E38" s="29">
        <v>0</v>
      </c>
      <c r="F38" s="22">
        <f>D38*E38</f>
        <v>0</v>
      </c>
      <c r="G38" s="21">
        <f>F38*0.05</f>
        <v>0</v>
      </c>
      <c r="H38" s="10">
        <f>F38*0.1</f>
        <v>0</v>
      </c>
      <c r="I38" s="35">
        <f>F38*$K$7+G38*$K$6+H38*$K$8</f>
        <v>0</v>
      </c>
      <c r="K38" s="18"/>
    </row>
    <row r="39" spans="1:13" ht="28.5" x14ac:dyDescent="0.25">
      <c r="A39" s="20" t="s">
        <v>92</v>
      </c>
      <c r="B39" s="29">
        <v>4</v>
      </c>
      <c r="C39" s="29">
        <v>52</v>
      </c>
      <c r="D39" s="21">
        <f t="shared" si="16"/>
        <v>208</v>
      </c>
      <c r="E39" s="29">
        <v>0</v>
      </c>
      <c r="F39" s="22">
        <f>D39*E39</f>
        <v>0</v>
      </c>
      <c r="G39" s="21">
        <f>F39*0.05</f>
        <v>0</v>
      </c>
      <c r="H39" s="10">
        <f>F39*0.1</f>
        <v>0</v>
      </c>
      <c r="I39" s="35">
        <f>F39*$K$7+G39*$K$6+H39*$K$8</f>
        <v>0</v>
      </c>
    </row>
    <row r="40" spans="1:13" x14ac:dyDescent="0.25">
      <c r="A40" s="20" t="s">
        <v>71</v>
      </c>
      <c r="B40" s="21" t="s">
        <v>12</v>
      </c>
      <c r="C40" s="21"/>
      <c r="D40" s="21"/>
      <c r="E40" s="21"/>
      <c r="F40" s="21"/>
      <c r="G40" s="21"/>
      <c r="H40" s="10"/>
      <c r="I40" s="35"/>
    </row>
    <row r="41" spans="1:13" ht="25.5" x14ac:dyDescent="0.25">
      <c r="A41" s="20" t="s">
        <v>72</v>
      </c>
      <c r="B41" s="30" t="s">
        <v>12</v>
      </c>
      <c r="C41" s="30"/>
      <c r="D41" s="30"/>
      <c r="E41" s="30"/>
      <c r="F41" s="30"/>
      <c r="G41" s="30"/>
      <c r="H41" s="31"/>
      <c r="I41" s="107"/>
    </row>
    <row r="42" spans="1:13" ht="15.75" x14ac:dyDescent="0.25">
      <c r="A42" s="20" t="s">
        <v>94</v>
      </c>
      <c r="B42" s="21">
        <v>0.25</v>
      </c>
      <c r="C42" s="21">
        <v>2</v>
      </c>
      <c r="D42" s="21">
        <f>B42*C42</f>
        <v>0.5</v>
      </c>
      <c r="E42" s="21">
        <v>0</v>
      </c>
      <c r="F42" s="32">
        <f>D42*E42</f>
        <v>0</v>
      </c>
      <c r="G42" s="21">
        <f>F42*0.05</f>
        <v>0</v>
      </c>
      <c r="H42" s="10">
        <f>F42*0.1</f>
        <v>0</v>
      </c>
      <c r="I42" s="35">
        <f>F42*$K$7+G42*$K$6+H42*$K$8</f>
        <v>0</v>
      </c>
    </row>
    <row r="43" spans="1:13" x14ac:dyDescent="0.25">
      <c r="A43" s="9" t="s">
        <v>73</v>
      </c>
      <c r="B43" s="10" t="s">
        <v>12</v>
      </c>
      <c r="C43" s="10"/>
      <c r="D43" s="10"/>
      <c r="E43" s="10"/>
      <c r="F43" s="10"/>
      <c r="G43" s="10"/>
      <c r="H43" s="10"/>
      <c r="I43" s="35"/>
    </row>
    <row r="44" spans="1:13" x14ac:dyDescent="0.25">
      <c r="A44" s="44" t="s">
        <v>19</v>
      </c>
      <c r="B44" s="10"/>
      <c r="C44" s="10"/>
      <c r="D44" s="10"/>
      <c r="E44" s="10"/>
      <c r="F44" s="120">
        <f>SUM(F37:H43)</f>
        <v>0</v>
      </c>
      <c r="G44" s="121"/>
      <c r="H44" s="122"/>
      <c r="I44" s="98">
        <f>SUM(I32:I43)</f>
        <v>0</v>
      </c>
      <c r="M44" s="17"/>
    </row>
    <row r="45" spans="1:13" ht="15.75" x14ac:dyDescent="0.25">
      <c r="A45" s="33" t="s">
        <v>126</v>
      </c>
      <c r="B45" s="34"/>
      <c r="C45" s="34"/>
      <c r="D45" s="34"/>
      <c r="E45" s="34"/>
      <c r="F45" s="124">
        <f>ROUND(SUM(F44,F31), -2)</f>
        <v>1100</v>
      </c>
      <c r="G45" s="124"/>
      <c r="H45" s="124"/>
      <c r="I45" s="97">
        <f>ROUND(SUM(I44,I31), -4)</f>
        <v>130000</v>
      </c>
      <c r="M45" s="17"/>
    </row>
    <row r="46" spans="1:13" ht="15.75" x14ac:dyDescent="0.25">
      <c r="A46" s="16" t="s">
        <v>97</v>
      </c>
      <c r="B46" s="34"/>
      <c r="C46" s="34"/>
      <c r="D46" s="34"/>
      <c r="E46" s="34"/>
      <c r="F46" s="116"/>
      <c r="G46" s="117"/>
      <c r="H46" s="118"/>
      <c r="I46" s="97">
        <f>ROUND((9*(18750+14063)+12*18750+2*18750),-3)</f>
        <v>558000</v>
      </c>
      <c r="K46" s="18"/>
      <c r="L46" s="18"/>
    </row>
    <row r="47" spans="1:13" ht="15.75" x14ac:dyDescent="0.25">
      <c r="A47" s="16" t="s">
        <v>98</v>
      </c>
      <c r="B47" s="34"/>
      <c r="C47" s="34"/>
      <c r="D47" s="34"/>
      <c r="E47" s="34"/>
      <c r="F47" s="116">
        <f>F45</f>
        <v>1100</v>
      </c>
      <c r="G47" s="117"/>
      <c r="H47" s="118"/>
      <c r="I47" s="97">
        <f>ROUND(SUM(I45:I46),-4)</f>
        <v>690000</v>
      </c>
      <c r="K47" s="18"/>
      <c r="L47" s="105"/>
      <c r="M47" s="19"/>
    </row>
    <row r="48" spans="1:13" x14ac:dyDescent="0.25">
      <c r="L48" s="17"/>
    </row>
    <row r="49" spans="1:12" x14ac:dyDescent="0.25">
      <c r="A49" s="2" t="s">
        <v>25</v>
      </c>
      <c r="L49" s="17"/>
    </row>
    <row r="50" spans="1:12" ht="31.5" customHeight="1" x14ac:dyDescent="0.25">
      <c r="A50" s="119" t="s">
        <v>50</v>
      </c>
      <c r="B50" s="119"/>
      <c r="C50" s="119"/>
      <c r="D50" s="119"/>
      <c r="E50" s="119"/>
      <c r="F50" s="119"/>
      <c r="G50" s="119"/>
      <c r="H50" s="119"/>
      <c r="I50" s="119"/>
      <c r="J50" s="47"/>
      <c r="K50" s="46"/>
      <c r="L50" s="106"/>
    </row>
    <row r="51" spans="1:12" ht="45" customHeight="1" x14ac:dyDescent="0.25">
      <c r="A51" s="119" t="s">
        <v>68</v>
      </c>
      <c r="B51" s="119"/>
      <c r="C51" s="119"/>
      <c r="D51" s="119"/>
      <c r="E51" s="119"/>
      <c r="F51" s="119"/>
      <c r="G51" s="119"/>
      <c r="H51" s="119"/>
      <c r="I51" s="119"/>
      <c r="J51" s="49"/>
      <c r="K51" s="46"/>
    </row>
    <row r="52" spans="1:12" ht="55.5" customHeight="1" x14ac:dyDescent="0.25">
      <c r="A52" s="119" t="s">
        <v>79</v>
      </c>
      <c r="B52" s="119"/>
      <c r="C52" s="119"/>
      <c r="D52" s="119"/>
      <c r="E52" s="119"/>
      <c r="F52" s="119"/>
      <c r="G52" s="119"/>
      <c r="H52" s="119"/>
      <c r="I52" s="119"/>
      <c r="J52" s="49"/>
      <c r="K52" s="46"/>
    </row>
    <row r="53" spans="1:12" ht="19.5" customHeight="1" x14ac:dyDescent="0.25">
      <c r="A53" s="110" t="s">
        <v>78</v>
      </c>
      <c r="B53" s="110"/>
      <c r="C53" s="110"/>
      <c r="D53" s="110"/>
      <c r="E53" s="110"/>
      <c r="F53" s="110"/>
      <c r="G53" s="110"/>
      <c r="H53" s="110"/>
      <c r="I53" s="110"/>
      <c r="J53" s="49"/>
      <c r="K53" s="46"/>
    </row>
    <row r="54" spans="1:12" ht="42.75" customHeight="1" x14ac:dyDescent="0.25">
      <c r="A54" s="111" t="s">
        <v>148</v>
      </c>
      <c r="B54" s="111"/>
      <c r="C54" s="111"/>
      <c r="D54" s="111"/>
      <c r="E54" s="111"/>
      <c r="F54" s="111"/>
      <c r="G54" s="111"/>
      <c r="H54" s="111"/>
      <c r="I54" s="111"/>
      <c r="J54" s="94"/>
      <c r="K54" s="94"/>
    </row>
    <row r="55" spans="1:12" ht="39" customHeight="1" x14ac:dyDescent="0.25">
      <c r="A55" s="112" t="s">
        <v>149</v>
      </c>
      <c r="B55" s="112"/>
      <c r="C55" s="112"/>
      <c r="D55" s="112"/>
      <c r="E55" s="112"/>
      <c r="F55" s="112"/>
      <c r="G55" s="112"/>
      <c r="H55" s="112"/>
      <c r="I55" s="112"/>
      <c r="J55" s="47"/>
      <c r="K55" s="47"/>
    </row>
    <row r="56" spans="1:12" ht="19.5" customHeight="1" x14ac:dyDescent="0.25">
      <c r="A56" s="109" t="s">
        <v>81</v>
      </c>
      <c r="B56" s="109"/>
      <c r="C56" s="109"/>
      <c r="D56" s="109"/>
      <c r="E56" s="109"/>
      <c r="F56" s="109"/>
      <c r="G56" s="109"/>
      <c r="H56" s="109"/>
      <c r="I56" s="109"/>
      <c r="J56" s="47"/>
      <c r="K56" s="47"/>
    </row>
    <row r="57" spans="1:12" ht="15.75" x14ac:dyDescent="0.25">
      <c r="A57" s="109" t="s">
        <v>83</v>
      </c>
      <c r="B57" s="109"/>
      <c r="C57" s="109"/>
      <c r="D57" s="109"/>
      <c r="E57" s="109"/>
      <c r="F57" s="109"/>
      <c r="G57" s="109"/>
      <c r="H57" s="109"/>
      <c r="I57" s="109"/>
      <c r="J57" s="47"/>
      <c r="K57" s="46"/>
    </row>
    <row r="58" spans="1:12" ht="15.75" x14ac:dyDescent="0.25">
      <c r="A58" s="109" t="s">
        <v>85</v>
      </c>
      <c r="B58" s="109"/>
      <c r="C58" s="109"/>
      <c r="D58" s="109"/>
      <c r="E58" s="109"/>
      <c r="F58" s="109"/>
      <c r="G58" s="109"/>
      <c r="H58" s="109"/>
      <c r="I58" s="109"/>
      <c r="J58" s="47"/>
      <c r="K58" s="46"/>
    </row>
    <row r="59" spans="1:12" ht="15.75" x14ac:dyDescent="0.25">
      <c r="A59" s="109" t="s">
        <v>86</v>
      </c>
      <c r="B59" s="109"/>
      <c r="C59" s="109"/>
      <c r="D59" s="109"/>
      <c r="E59" s="109"/>
      <c r="F59" s="109"/>
      <c r="G59" s="109"/>
      <c r="H59" s="109"/>
      <c r="I59" s="109"/>
      <c r="J59" s="47"/>
      <c r="K59" s="46"/>
    </row>
    <row r="60" spans="1:12" ht="15.75" x14ac:dyDescent="0.25">
      <c r="A60" s="109" t="s">
        <v>88</v>
      </c>
      <c r="B60" s="109"/>
      <c r="C60" s="109"/>
      <c r="D60" s="109"/>
      <c r="E60" s="109"/>
      <c r="F60" s="109"/>
      <c r="G60" s="109"/>
      <c r="H60" s="109"/>
      <c r="I60" s="109"/>
      <c r="J60" s="47"/>
      <c r="K60" s="46"/>
    </row>
    <row r="61" spans="1:12" ht="33.75" customHeight="1" x14ac:dyDescent="0.25">
      <c r="A61" s="111" t="s">
        <v>127</v>
      </c>
      <c r="B61" s="111"/>
      <c r="C61" s="111"/>
      <c r="D61" s="111"/>
      <c r="E61" s="111"/>
      <c r="F61" s="111"/>
      <c r="G61" s="111"/>
      <c r="H61" s="111"/>
      <c r="I61" s="111"/>
      <c r="J61" s="47"/>
      <c r="K61" s="46"/>
    </row>
    <row r="62" spans="1:12" ht="15" customHeight="1" x14ac:dyDescent="0.25">
      <c r="A62" s="111" t="s">
        <v>91</v>
      </c>
      <c r="B62" s="111"/>
      <c r="C62" s="111"/>
      <c r="D62" s="111"/>
      <c r="E62" s="111"/>
      <c r="F62" s="111"/>
      <c r="G62" s="111"/>
      <c r="H62" s="111"/>
      <c r="I62" s="111"/>
      <c r="J62" s="47"/>
      <c r="K62" s="46"/>
    </row>
    <row r="63" spans="1:12" ht="15.75" x14ac:dyDescent="0.25">
      <c r="A63" s="109" t="s">
        <v>93</v>
      </c>
      <c r="B63" s="109"/>
      <c r="C63" s="109"/>
      <c r="D63" s="109"/>
      <c r="E63" s="109"/>
      <c r="F63" s="109"/>
      <c r="G63" s="109"/>
      <c r="H63" s="109"/>
      <c r="I63" s="109"/>
      <c r="J63" s="47"/>
      <c r="K63" s="46"/>
    </row>
    <row r="64" spans="1:12" ht="15.75" x14ac:dyDescent="0.25">
      <c r="A64" s="109" t="s">
        <v>95</v>
      </c>
      <c r="B64" s="109"/>
      <c r="C64" s="109"/>
      <c r="D64" s="109"/>
      <c r="E64" s="109"/>
      <c r="F64" s="109"/>
      <c r="G64" s="109"/>
      <c r="H64" s="109"/>
      <c r="I64" s="109"/>
      <c r="J64" s="47"/>
      <c r="K64" s="46"/>
    </row>
    <row r="65" spans="1:11" ht="15.75" x14ac:dyDescent="0.25">
      <c r="A65" s="110" t="s">
        <v>96</v>
      </c>
      <c r="B65" s="110"/>
      <c r="C65" s="110"/>
      <c r="D65" s="110"/>
      <c r="E65" s="110"/>
      <c r="F65" s="110"/>
      <c r="G65" s="110"/>
      <c r="H65" s="110"/>
      <c r="I65" s="110"/>
      <c r="J65" s="47"/>
      <c r="K65" s="46"/>
    </row>
    <row r="66" spans="1:11" x14ac:dyDescent="0.25">
      <c r="A66" s="46"/>
      <c r="B66" s="46"/>
      <c r="C66" s="46"/>
      <c r="D66" s="46"/>
      <c r="E66" s="46"/>
      <c r="F66" s="46"/>
      <c r="G66" s="46"/>
      <c r="H66" s="46"/>
      <c r="I66" s="46"/>
      <c r="J66" s="47"/>
      <c r="K66" s="46"/>
    </row>
    <row r="67" spans="1:11" ht="39.75" customHeight="1" x14ac:dyDescent="0.25"/>
  </sheetData>
  <customSheetViews>
    <customSheetView guid="{8FE0BDEC-4233-4EE0-9FC7-6740DEE4056A}" scale="80" hiddenRows="1">
      <selection activeCell="M6" sqref="M6"/>
      <pageMargins left="0.7" right="0.7" top="0.75" bottom="0.75" header="0.3" footer="0.3"/>
      <pageSetup orientation="portrait" horizontalDpi="4294967293" r:id="rId1"/>
    </customSheetView>
    <customSheetView guid="{E40B3EF1-D1BF-4651-8EC9-5ADD4913F0D1}" hiddenRows="1">
      <selection activeCell="A2" sqref="A2"/>
      <pageMargins left="0.7" right="0.7" top="0.75" bottom="0.75" header="0.3" footer="0.3"/>
      <pageSetup orientation="portrait" horizontalDpi="4294967293" r:id="rId2"/>
    </customSheetView>
    <customSheetView guid="{A8E5BC57-9360-4407-BCF5-D9E529E6B136}" hiddenRows="1" topLeftCell="A15">
      <selection activeCell="D27" sqref="D27"/>
      <pageMargins left="0.7" right="0.7" top="0.75" bottom="0.75" header="0.3" footer="0.3"/>
      <pageSetup orientation="portrait" horizontalDpi="4294967293" r:id="rId3"/>
    </customSheetView>
    <customSheetView guid="{66F4C324-2FF4-4253-8352-E61298C3DF3D}" scale="80" hiddenRows="1">
      <selection activeCell="M6" sqref="M6"/>
      <pageMargins left="0.7" right="0.7" top="0.75" bottom="0.75" header="0.3" footer="0.3"/>
      <pageSetup orientation="portrait" horizontalDpi="4294967293" r:id="rId4"/>
    </customSheetView>
  </customSheetViews>
  <mergeCells count="23">
    <mergeCell ref="F46:H46"/>
    <mergeCell ref="A4:A5"/>
    <mergeCell ref="K5:L5"/>
    <mergeCell ref="F31:H31"/>
    <mergeCell ref="F44:H44"/>
    <mergeCell ref="F45:H45"/>
    <mergeCell ref="A59:I59"/>
    <mergeCell ref="A60:I60"/>
    <mergeCell ref="F47:H47"/>
    <mergeCell ref="A50:I50"/>
    <mergeCell ref="A51:I51"/>
    <mergeCell ref="A52:I52"/>
    <mergeCell ref="A53:I53"/>
    <mergeCell ref="A54:I54"/>
    <mergeCell ref="A55:I55"/>
    <mergeCell ref="A56:I56"/>
    <mergeCell ref="A57:I57"/>
    <mergeCell ref="A58:I58"/>
    <mergeCell ref="A63:I63"/>
    <mergeCell ref="A64:I64"/>
    <mergeCell ref="A65:I65"/>
    <mergeCell ref="A61:I61"/>
    <mergeCell ref="A62:I62"/>
  </mergeCells>
  <pageMargins left="0.7" right="0.7" top="0.75" bottom="0.75" header="0.3" footer="0.3"/>
  <pageSetup orientation="portrait" horizontalDpi="4294967293"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5"/>
  <sheetViews>
    <sheetView topLeftCell="A2" zoomScale="80" zoomScaleNormal="80" workbookViewId="0">
      <selection activeCell="H17" sqref="H17"/>
    </sheetView>
  </sheetViews>
  <sheetFormatPr defaultRowHeight="15" x14ac:dyDescent="0.25"/>
  <cols>
    <col min="3" max="3" width="12.7109375" customWidth="1"/>
    <col min="4" max="4" width="12.140625" customWidth="1"/>
    <col min="5" max="5" width="11.7109375" customWidth="1"/>
    <col min="6" max="7" width="14.7109375" customWidth="1"/>
    <col min="8" max="8" width="17.7109375" customWidth="1"/>
    <col min="9" max="9" width="14.28515625" customWidth="1"/>
  </cols>
  <sheetData>
    <row r="1" spans="2:9" ht="36.75" customHeight="1" thickBot="1" x14ac:dyDescent="0.3">
      <c r="B1" s="125" t="s">
        <v>146</v>
      </c>
      <c r="C1" s="125"/>
      <c r="D1" s="125"/>
      <c r="E1" s="125"/>
      <c r="F1" s="125"/>
      <c r="G1" s="125"/>
      <c r="H1" s="125"/>
      <c r="I1" s="125"/>
    </row>
    <row r="2" spans="2:9" ht="39" thickBot="1" x14ac:dyDescent="0.3">
      <c r="B2" s="51" t="s">
        <v>101</v>
      </c>
      <c r="C2" s="52" t="s">
        <v>102</v>
      </c>
      <c r="D2" s="52" t="s">
        <v>104</v>
      </c>
      <c r="E2" s="52" t="s">
        <v>103</v>
      </c>
      <c r="F2" s="52" t="s">
        <v>105</v>
      </c>
      <c r="G2" s="52" t="s">
        <v>106</v>
      </c>
      <c r="H2" s="52" t="s">
        <v>107</v>
      </c>
      <c r="I2" s="53" t="s">
        <v>108</v>
      </c>
    </row>
    <row r="3" spans="2:9" ht="15.75" thickTop="1" x14ac:dyDescent="0.25">
      <c r="B3" s="54">
        <v>1</v>
      </c>
      <c r="C3" s="55">
        <f>SUM('TBL1-YR1'!F6:F30)+SUM('TBL1-YR1'!F33:F43)</f>
        <v>960</v>
      </c>
      <c r="D3" s="55">
        <f>SUM('TBL1-YR1'!G6:G30)+SUM('TBL1-YR1'!G33:G43)</f>
        <v>48.000000000000007</v>
      </c>
      <c r="E3" s="55">
        <f>SUM('TBL1-YR1'!H6:H30)+SUM('TBL1-YR1'!H33:H43)</f>
        <v>96.000000000000014</v>
      </c>
      <c r="F3" s="56">
        <f>SUM(C3:E3)</f>
        <v>1104</v>
      </c>
      <c r="G3" s="57">
        <f>'TBL1-YR1'!I45</f>
        <v>126000</v>
      </c>
      <c r="H3" s="58">
        <v>0</v>
      </c>
      <c r="I3" s="59">
        <f>G3+H3</f>
        <v>126000</v>
      </c>
    </row>
    <row r="4" spans="2:9" x14ac:dyDescent="0.25">
      <c r="B4" s="60">
        <v>2</v>
      </c>
      <c r="C4" s="56">
        <f>SUM('TBL2-YR2'!F6:F30)+SUM('TBL2-YR2'!F33:F43)</f>
        <v>0</v>
      </c>
      <c r="D4" s="56">
        <f>SUM('TBL2-YR2'!G6:G30)+SUM('TBL2-YR2'!G33:G43)</f>
        <v>0</v>
      </c>
      <c r="E4" s="56">
        <f>SUM('TBL2-YR2'!H6:H30)+SUM('TBL2-YR2'!H33:H43)</f>
        <v>0</v>
      </c>
      <c r="F4" s="56">
        <f>SUM(C4:E4)</f>
        <v>0</v>
      </c>
      <c r="G4" s="58">
        <f>'TBL2-YR2'!I45</f>
        <v>0</v>
      </c>
      <c r="H4" s="58">
        <v>0</v>
      </c>
      <c r="I4" s="59">
        <f>G4+H4</f>
        <v>0</v>
      </c>
    </row>
    <row r="5" spans="2:9" ht="15.75" thickBot="1" x14ac:dyDescent="0.3">
      <c r="B5" s="61">
        <v>3</v>
      </c>
      <c r="C5" s="62">
        <f>SUM('TBL3-YR3'!F6:F30)+SUM('TBL3-YR3'!F33:F43)</f>
        <v>966</v>
      </c>
      <c r="D5" s="62">
        <f>SUM('TBL3-YR3'!G6:G30)+SUM('TBL3-YR3'!G33:G43)</f>
        <v>48.3</v>
      </c>
      <c r="E5" s="62">
        <f>SUM('TBL3-YR3'!H6:H30)+SUM('TBL3-YR3'!H33:H43)</f>
        <v>96.6</v>
      </c>
      <c r="F5" s="62">
        <f>SUM(C5:E5)</f>
        <v>1110.8999999999999</v>
      </c>
      <c r="G5" s="63">
        <f>'TBL3-YR3'!I45</f>
        <v>130000</v>
      </c>
      <c r="H5" s="63">
        <f>'TBL3-YR3'!I46</f>
        <v>558000</v>
      </c>
      <c r="I5" s="64">
        <f>G5+H5</f>
        <v>688000</v>
      </c>
    </row>
    <row r="6" spans="2:9" ht="15.75" thickTop="1" x14ac:dyDescent="0.25">
      <c r="B6" s="54" t="s">
        <v>109</v>
      </c>
      <c r="C6" s="55">
        <f>SUM(C3:C5)</f>
        <v>1926</v>
      </c>
      <c r="D6" s="55">
        <f>SUM(D3:D5)</f>
        <v>96.300000000000011</v>
      </c>
      <c r="E6" s="55">
        <f>SUM(E3:E5)</f>
        <v>192.60000000000002</v>
      </c>
      <c r="F6" s="55">
        <f t="shared" ref="F6:G6" si="0">SUM(F3:F5)</f>
        <v>2214.8999999999996</v>
      </c>
      <c r="G6" s="57">
        <f t="shared" si="0"/>
        <v>256000</v>
      </c>
      <c r="H6" s="57">
        <f>ROUND(SUM(H3:H5),-2)</f>
        <v>558000</v>
      </c>
      <c r="I6" s="59">
        <f>ROUND(SUM(I3:I5),-2)</f>
        <v>814000</v>
      </c>
    </row>
    <row r="7" spans="2:9" ht="15.75" thickBot="1" x14ac:dyDescent="0.3">
      <c r="B7" s="65" t="s">
        <v>110</v>
      </c>
      <c r="C7" s="66">
        <f>AVERAGE(C3:C5)</f>
        <v>642</v>
      </c>
      <c r="D7" s="66">
        <f>AVERAGE(D3:D5)</f>
        <v>32.1</v>
      </c>
      <c r="E7" s="67">
        <f>AVERAGE(E3:E5)</f>
        <v>64.2</v>
      </c>
      <c r="F7" s="66">
        <f t="shared" ref="F7:H7" si="1">AVERAGE(F3:F5)</f>
        <v>738.29999999999984</v>
      </c>
      <c r="G7" s="68">
        <f>ROUND(AVERAGE(G3:G5),-3)</f>
        <v>85000</v>
      </c>
      <c r="H7" s="69">
        <f t="shared" si="1"/>
        <v>186000</v>
      </c>
      <c r="I7" s="70">
        <f>ROUND(AVERAGE(I3:I5),-3)</f>
        <v>271000</v>
      </c>
    </row>
    <row r="8" spans="2:9" ht="15.75" thickBot="1" x14ac:dyDescent="0.3">
      <c r="B8" s="71"/>
      <c r="C8" s="46"/>
      <c r="D8" s="46"/>
      <c r="E8" s="46"/>
      <c r="F8" s="46"/>
      <c r="G8" s="46"/>
      <c r="H8" s="46"/>
      <c r="I8" s="72"/>
    </row>
    <row r="9" spans="2:9" ht="39.75" thickBot="1" x14ac:dyDescent="0.3">
      <c r="B9" s="73" t="s">
        <v>101</v>
      </c>
      <c r="C9" s="74" t="s">
        <v>111</v>
      </c>
      <c r="D9" s="74" t="s">
        <v>112</v>
      </c>
      <c r="E9" s="74" t="s">
        <v>113</v>
      </c>
      <c r="F9" s="74" t="s">
        <v>114</v>
      </c>
      <c r="G9" s="74" t="s">
        <v>115</v>
      </c>
      <c r="H9" s="74" t="s">
        <v>116</v>
      </c>
      <c r="I9" s="75" t="s">
        <v>117</v>
      </c>
    </row>
    <row r="10" spans="2:9" ht="15.75" thickTop="1" x14ac:dyDescent="0.25">
      <c r="B10" s="54">
        <v>1</v>
      </c>
      <c r="C10" s="76">
        <v>48</v>
      </c>
      <c r="D10" s="76">
        <f>'TBL1-YR1'!C9*'TBL1-YR1'!E9+'TBL1-YR1'!C37*'TBL1-YR1'!E37+'TBL1-YR1'!C38*'TBL1-YR1'!E38</f>
        <v>144</v>
      </c>
      <c r="E10" s="76">
        <f>SUM('TBL1-YR1'!F31:H31)</f>
        <v>220.8</v>
      </c>
      <c r="F10" s="76">
        <f>SUM('TBL1-YR1'!F44:H44)</f>
        <v>883.2</v>
      </c>
      <c r="G10" s="77">
        <f>E10+F10</f>
        <v>1104</v>
      </c>
      <c r="H10" s="78">
        <f>ROUND(G10/D10,0)</f>
        <v>8</v>
      </c>
      <c r="I10" s="79">
        <f>G10/C10</f>
        <v>23</v>
      </c>
    </row>
    <row r="11" spans="2:9" x14ac:dyDescent="0.25">
      <c r="B11" s="60">
        <v>2</v>
      </c>
      <c r="C11" s="80">
        <v>48</v>
      </c>
      <c r="D11" s="80">
        <v>0</v>
      </c>
      <c r="E11" s="80">
        <f>SUM('TBL2-YR2'!F31:H31)</f>
        <v>0</v>
      </c>
      <c r="F11" s="80">
        <f>SUM('TBL2-YR2'!F44:H44)</f>
        <v>0</v>
      </c>
      <c r="G11" s="80">
        <f>E11+F11</f>
        <v>0</v>
      </c>
      <c r="H11" s="80" t="s">
        <v>118</v>
      </c>
      <c r="I11" s="79">
        <f>G11/C11</f>
        <v>0</v>
      </c>
    </row>
    <row r="12" spans="2:9" ht="15.75" thickBot="1" x14ac:dyDescent="0.3">
      <c r="B12" s="61">
        <v>3</v>
      </c>
      <c r="C12" s="81">
        <v>48</v>
      </c>
      <c r="D12" s="81">
        <f>'TBL3-YR3'!C15*'TBL3-YR3'!E15+'TBL3-YR3'!C16*'TBL3-YR3'!E16+'TBL3-YR3'!C26*'TBL3-YR3'!E26+'TBL3-YR3'!C27*'TBL3-YR3'!E27</f>
        <v>69</v>
      </c>
      <c r="E12" s="81">
        <f>SUM('TBL3-YR3'!F31:H31)</f>
        <v>1110.9000000000001</v>
      </c>
      <c r="F12" s="81">
        <f>SUM('TBL3-YR3'!F44:H44)</f>
        <v>0</v>
      </c>
      <c r="G12" s="81">
        <f>E12+F12</f>
        <v>1110.9000000000001</v>
      </c>
      <c r="H12" s="81">
        <f>ROUND(G12/D12,0)</f>
        <v>16</v>
      </c>
      <c r="I12" s="82">
        <f>G12/C12</f>
        <v>23.143750000000001</v>
      </c>
    </row>
    <row r="13" spans="2:9" ht="15.75" thickTop="1" x14ac:dyDescent="0.25">
      <c r="B13" s="54" t="s">
        <v>109</v>
      </c>
      <c r="C13" s="55" t="s">
        <v>118</v>
      </c>
      <c r="D13" s="55">
        <f>SUM(D10:D12)</f>
        <v>213</v>
      </c>
      <c r="E13" s="55">
        <f t="shared" ref="E13:G13" si="2">SUM(E10:E12)</f>
        <v>1331.7</v>
      </c>
      <c r="F13" s="55">
        <f t="shared" si="2"/>
        <v>883.2</v>
      </c>
      <c r="G13" s="55">
        <f t="shared" si="2"/>
        <v>2214.9</v>
      </c>
      <c r="H13" s="83" t="s">
        <v>118</v>
      </c>
      <c r="I13" s="84">
        <f>SUM(I10:I12)</f>
        <v>46.143749999999997</v>
      </c>
    </row>
    <row r="14" spans="2:9" ht="15.75" thickBot="1" x14ac:dyDescent="0.3">
      <c r="B14" s="65" t="s">
        <v>110</v>
      </c>
      <c r="C14" s="66">
        <f t="shared" ref="C14:G14" si="3">AVERAGE(C10:C12)</f>
        <v>48</v>
      </c>
      <c r="D14" s="66">
        <f t="shared" si="3"/>
        <v>71</v>
      </c>
      <c r="E14" s="85">
        <f t="shared" si="3"/>
        <v>443.90000000000003</v>
      </c>
      <c r="F14" s="66">
        <f t="shared" si="3"/>
        <v>294.40000000000003</v>
      </c>
      <c r="G14" s="66">
        <f t="shared" si="3"/>
        <v>738.30000000000007</v>
      </c>
      <c r="H14" s="67">
        <f>G14/D14</f>
        <v>10.398591549295775</v>
      </c>
      <c r="I14" s="86">
        <f>G14/C14</f>
        <v>15.381250000000001</v>
      </c>
    </row>
    <row r="15" spans="2:9" x14ac:dyDescent="0.25">
      <c r="B15" s="46" t="s">
        <v>119</v>
      </c>
      <c r="C15" s="46"/>
      <c r="D15" s="46"/>
      <c r="E15" s="46"/>
      <c r="F15" s="87">
        <f>ROUND(I7/C14,-1)</f>
        <v>5650</v>
      </c>
      <c r="G15" s="46"/>
      <c r="H15" s="46"/>
      <c r="I15" s="46"/>
    </row>
  </sheetData>
  <customSheetViews>
    <customSheetView guid="{8FE0BDEC-4233-4EE0-9FC7-6740DEE4056A}" scale="80" topLeftCell="A2">
      <selection activeCell="H17" sqref="H17"/>
      <pageMargins left="0.7" right="0.7" top="0.75" bottom="0.75" header="0.3" footer="0.3"/>
    </customSheetView>
    <customSheetView guid="{E40B3EF1-D1BF-4651-8EC9-5ADD4913F0D1}" scale="80">
      <pageMargins left="0.7" right="0.7" top="0.75" bottom="0.75" header="0.3" footer="0.3"/>
    </customSheetView>
    <customSheetView guid="{A8E5BC57-9360-4407-BCF5-D9E529E6B136}" scale="80" topLeftCell="A2">
      <selection activeCell="E2" sqref="E2"/>
      <pageMargins left="0.7" right="0.7" top="0.75" bottom="0.75" header="0.3" footer="0.3"/>
    </customSheetView>
    <customSheetView guid="{66F4C324-2FF4-4253-8352-E61298C3DF3D}" scale="80" topLeftCell="A2">
      <selection activeCell="H17" sqref="H17"/>
      <pageMargins left="0.7" right="0.7" top="0.75" bottom="0.75" header="0.3" footer="0.3"/>
    </customSheetView>
  </customSheetViews>
  <mergeCells count="1">
    <mergeCell ref="B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7"/>
  <sheetViews>
    <sheetView topLeftCell="B7" zoomScaleNormal="100" workbookViewId="0">
      <selection activeCell="M7" sqref="M7"/>
    </sheetView>
  </sheetViews>
  <sheetFormatPr defaultRowHeight="15" x14ac:dyDescent="0.25"/>
  <cols>
    <col min="1" max="1" width="41.42578125" customWidth="1"/>
    <col min="2" max="8" width="14.140625" customWidth="1"/>
    <col min="9" max="9" width="11" customWidth="1"/>
    <col min="12" max="12" width="11" customWidth="1"/>
  </cols>
  <sheetData>
    <row r="1" spans="1:13" ht="15.75" x14ac:dyDescent="0.25">
      <c r="A1" s="1" t="s">
        <v>99</v>
      </c>
    </row>
    <row r="2" spans="1:13" ht="15.75" x14ac:dyDescent="0.25">
      <c r="A2" s="1" t="s">
        <v>122</v>
      </c>
    </row>
    <row r="3" spans="1:13" ht="18.75" customHeight="1" x14ac:dyDescent="0.25"/>
    <row r="4" spans="1:13" s="6" customFormat="1" ht="12.75" x14ac:dyDescent="0.2">
      <c r="A4" s="129" t="s">
        <v>26</v>
      </c>
      <c r="B4" s="37" t="s">
        <v>1</v>
      </c>
      <c r="C4" s="37" t="s">
        <v>3</v>
      </c>
      <c r="D4" s="37" t="s">
        <v>5</v>
      </c>
      <c r="E4" s="3" t="s">
        <v>6</v>
      </c>
      <c r="F4" s="3" t="s">
        <v>7</v>
      </c>
      <c r="G4" s="3" t="s">
        <v>8</v>
      </c>
      <c r="H4" s="3" t="s">
        <v>9</v>
      </c>
      <c r="I4" s="3" t="s">
        <v>10</v>
      </c>
    </row>
    <row r="5" spans="1:13" s="6" customFormat="1" ht="51" x14ac:dyDescent="0.2">
      <c r="A5" s="129"/>
      <c r="B5" s="37" t="s">
        <v>27</v>
      </c>
      <c r="C5" s="37" t="s">
        <v>28</v>
      </c>
      <c r="D5" s="37" t="s">
        <v>39</v>
      </c>
      <c r="E5" s="3" t="s">
        <v>42</v>
      </c>
      <c r="F5" s="3" t="s">
        <v>21</v>
      </c>
      <c r="G5" s="3" t="s">
        <v>40</v>
      </c>
      <c r="H5" s="3" t="s">
        <v>41</v>
      </c>
      <c r="I5" s="3" t="s">
        <v>43</v>
      </c>
    </row>
    <row r="6" spans="1:13" s="6" customFormat="1" ht="15.75" x14ac:dyDescent="0.2">
      <c r="A6" s="38" t="s">
        <v>129</v>
      </c>
      <c r="B6" s="21">
        <v>48</v>
      </c>
      <c r="C6" s="21">
        <v>0</v>
      </c>
      <c r="D6" s="21">
        <f>B6*C6</f>
        <v>0</v>
      </c>
      <c r="E6" s="10">
        <v>0</v>
      </c>
      <c r="F6" s="10">
        <f>D6*E6</f>
        <v>0</v>
      </c>
      <c r="G6" s="10">
        <f>F6*0.05</f>
        <v>0</v>
      </c>
      <c r="H6" s="10">
        <f>F6*0.1</f>
        <v>0</v>
      </c>
      <c r="I6" s="35">
        <f>F6*$K$8+G6*$K$7+H6*$K$9</f>
        <v>0</v>
      </c>
      <c r="K6" s="132" t="s">
        <v>48</v>
      </c>
      <c r="L6" s="132"/>
    </row>
    <row r="7" spans="1:13" s="6" customFormat="1" ht="12.75" x14ac:dyDescent="0.2">
      <c r="A7" s="38" t="s">
        <v>29</v>
      </c>
      <c r="B7" s="21">
        <v>4</v>
      </c>
      <c r="C7" s="21">
        <v>0</v>
      </c>
      <c r="D7" s="21">
        <f t="shared" ref="D7:D9" si="0">B7*C7</f>
        <v>0</v>
      </c>
      <c r="E7" s="10">
        <v>0</v>
      </c>
      <c r="F7" s="10">
        <f t="shared" ref="F7:F9" si="1">D7*E7</f>
        <v>0</v>
      </c>
      <c r="G7" s="10">
        <f t="shared" ref="G7:G9" si="2">F7*0.05</f>
        <v>0</v>
      </c>
      <c r="H7" s="10">
        <f t="shared" ref="H7:H9" si="3">F7*0.1</f>
        <v>0</v>
      </c>
      <c r="I7" s="35">
        <f>F7*$K$8+G7*$K$7+H7*$K$9</f>
        <v>0</v>
      </c>
      <c r="K7" s="13">
        <v>65.709999999999994</v>
      </c>
      <c r="L7" s="13" t="s">
        <v>46</v>
      </c>
      <c r="M7" s="108" t="s">
        <v>52</v>
      </c>
    </row>
    <row r="8" spans="1:13" s="6" customFormat="1" ht="12.75" x14ac:dyDescent="0.2">
      <c r="A8" s="38" t="s">
        <v>30</v>
      </c>
      <c r="B8" s="21">
        <v>48</v>
      </c>
      <c r="C8" s="21">
        <v>0</v>
      </c>
      <c r="D8" s="21">
        <f t="shared" si="0"/>
        <v>0</v>
      </c>
      <c r="E8" s="10">
        <v>0</v>
      </c>
      <c r="F8" s="10">
        <f t="shared" si="1"/>
        <v>0</v>
      </c>
      <c r="G8" s="10">
        <f t="shared" si="2"/>
        <v>0</v>
      </c>
      <c r="H8" s="10">
        <f t="shared" si="3"/>
        <v>0</v>
      </c>
      <c r="I8" s="35">
        <f>F8*$K$8+G8*$K$7+H8*$K$9</f>
        <v>0</v>
      </c>
      <c r="K8" s="13">
        <v>48.75</v>
      </c>
      <c r="L8" s="13" t="s">
        <v>45</v>
      </c>
    </row>
    <row r="9" spans="1:13" s="6" customFormat="1" ht="12.75" x14ac:dyDescent="0.2">
      <c r="A9" s="12" t="s">
        <v>31</v>
      </c>
      <c r="B9" s="10">
        <v>120</v>
      </c>
      <c r="C9" s="10">
        <v>1</v>
      </c>
      <c r="D9" s="10">
        <f t="shared" si="0"/>
        <v>120</v>
      </c>
      <c r="E9" s="10">
        <v>0</v>
      </c>
      <c r="F9" s="10">
        <f t="shared" si="1"/>
        <v>0</v>
      </c>
      <c r="G9" s="10">
        <f t="shared" si="2"/>
        <v>0</v>
      </c>
      <c r="H9" s="10">
        <f t="shared" si="3"/>
        <v>0</v>
      </c>
      <c r="I9" s="35">
        <f>F9*$K$8+G9*$K$7+H9*$K$9</f>
        <v>0</v>
      </c>
      <c r="K9" s="13">
        <v>26.38</v>
      </c>
      <c r="L9" s="13" t="s">
        <v>47</v>
      </c>
    </row>
    <row r="10" spans="1:13" s="6" customFormat="1" ht="12.75" x14ac:dyDescent="0.2">
      <c r="A10" s="12" t="s">
        <v>32</v>
      </c>
      <c r="B10" s="10"/>
      <c r="C10" s="10"/>
      <c r="D10" s="10"/>
      <c r="E10" s="10"/>
      <c r="F10" s="10"/>
      <c r="G10" s="10"/>
      <c r="H10" s="10"/>
      <c r="I10" s="28"/>
    </row>
    <row r="11" spans="1:13" s="6" customFormat="1" ht="12.75" x14ac:dyDescent="0.2">
      <c r="A11" s="12" t="s">
        <v>33</v>
      </c>
      <c r="B11" s="10">
        <v>2</v>
      </c>
      <c r="C11" s="10">
        <v>1</v>
      </c>
      <c r="D11" s="10">
        <f t="shared" ref="D11:D13" si="4">B11*C11</f>
        <v>2</v>
      </c>
      <c r="E11" s="10">
        <v>0</v>
      </c>
      <c r="F11" s="10">
        <f t="shared" ref="F11:F13" si="5">D11*E11</f>
        <v>0</v>
      </c>
      <c r="G11" s="10">
        <f t="shared" ref="G11:G13" si="6">F11*0.05</f>
        <v>0</v>
      </c>
      <c r="H11" s="10">
        <f t="shared" ref="H11:H13" si="7">F11*0.1</f>
        <v>0</v>
      </c>
      <c r="I11" s="35">
        <f>F11*$K$8+G11*$K$7+H11*$K$9</f>
        <v>0</v>
      </c>
    </row>
    <row r="12" spans="1:13" s="6" customFormat="1" ht="12.75" x14ac:dyDescent="0.2">
      <c r="A12" s="12" t="s">
        <v>34</v>
      </c>
      <c r="B12" s="10">
        <v>2</v>
      </c>
      <c r="C12" s="10">
        <v>1</v>
      </c>
      <c r="D12" s="10">
        <f t="shared" si="4"/>
        <v>2</v>
      </c>
      <c r="E12" s="10">
        <v>0</v>
      </c>
      <c r="F12" s="10">
        <f t="shared" si="5"/>
        <v>0</v>
      </c>
      <c r="G12" s="10">
        <f t="shared" si="6"/>
        <v>0</v>
      </c>
      <c r="H12" s="10">
        <f t="shared" si="7"/>
        <v>0</v>
      </c>
      <c r="I12" s="35">
        <f>F12*$K$8+G12*$K$7+H12*$K$9</f>
        <v>0</v>
      </c>
      <c r="K12" s="50"/>
    </row>
    <row r="13" spans="1:13" s="6" customFormat="1" ht="12.75" x14ac:dyDescent="0.2">
      <c r="A13" s="12" t="s">
        <v>35</v>
      </c>
      <c r="B13" s="10">
        <v>2</v>
      </c>
      <c r="C13" s="10">
        <v>1</v>
      </c>
      <c r="D13" s="10">
        <f t="shared" si="4"/>
        <v>2</v>
      </c>
      <c r="E13" s="10">
        <v>0</v>
      </c>
      <c r="F13" s="10">
        <f t="shared" si="5"/>
        <v>0</v>
      </c>
      <c r="G13" s="10">
        <f t="shared" si="6"/>
        <v>0</v>
      </c>
      <c r="H13" s="10">
        <f t="shared" si="7"/>
        <v>0</v>
      </c>
      <c r="I13" s="35">
        <f>F13*$K$8+G13*$K$7+H13*$K$9</f>
        <v>0</v>
      </c>
    </row>
    <row r="14" spans="1:13" s="6" customFormat="1" ht="12.75" x14ac:dyDescent="0.2">
      <c r="A14" s="12" t="s">
        <v>36</v>
      </c>
      <c r="B14" s="10" t="s">
        <v>12</v>
      </c>
      <c r="C14" s="10"/>
      <c r="D14" s="10"/>
      <c r="E14" s="10"/>
      <c r="F14" s="10"/>
      <c r="G14" s="10"/>
      <c r="H14" s="10"/>
      <c r="I14" s="28"/>
    </row>
    <row r="15" spans="1:13" s="6" customFormat="1" ht="12.75" x14ac:dyDescent="0.2">
      <c r="A15" s="12" t="s">
        <v>37</v>
      </c>
      <c r="B15" s="10">
        <v>2</v>
      </c>
      <c r="C15" s="10">
        <v>1</v>
      </c>
      <c r="D15" s="10">
        <f t="shared" ref="D15:D20" si="8">B15*C15</f>
        <v>2</v>
      </c>
      <c r="E15" s="10">
        <v>0</v>
      </c>
      <c r="F15" s="10">
        <f t="shared" ref="F15:F20" si="9">D15*E15</f>
        <v>0</v>
      </c>
      <c r="G15" s="10">
        <f t="shared" ref="G15:G20" si="10">F15*0.05</f>
        <v>0</v>
      </c>
      <c r="H15" s="10">
        <f t="shared" ref="H15:H20" si="11">F15*0.1</f>
        <v>0</v>
      </c>
      <c r="I15" s="35">
        <f t="shared" ref="I15:I20" si="12">F15*$K$8+G15*$K$7+H15*$K$9</f>
        <v>0</v>
      </c>
    </row>
    <row r="16" spans="1:13" s="6" customFormat="1" ht="15.75" x14ac:dyDescent="0.2">
      <c r="A16" s="12" t="s">
        <v>130</v>
      </c>
      <c r="B16" s="10">
        <v>4</v>
      </c>
      <c r="C16" s="10">
        <v>1</v>
      </c>
      <c r="D16" s="10">
        <f t="shared" si="8"/>
        <v>4</v>
      </c>
      <c r="E16" s="10">
        <v>0</v>
      </c>
      <c r="F16" s="10">
        <f t="shared" si="9"/>
        <v>0</v>
      </c>
      <c r="G16" s="10">
        <f t="shared" si="10"/>
        <v>0</v>
      </c>
      <c r="H16" s="10">
        <f t="shared" si="11"/>
        <v>0</v>
      </c>
      <c r="I16" s="35">
        <f t="shared" si="12"/>
        <v>0</v>
      </c>
      <c r="J16" s="102"/>
      <c r="K16" s="102"/>
    </row>
    <row r="17" spans="1:11" s="6" customFormat="1" ht="15.75" x14ac:dyDescent="0.2">
      <c r="A17" s="12" t="s">
        <v>131</v>
      </c>
      <c r="B17" s="10">
        <v>8</v>
      </c>
      <c r="C17" s="10">
        <v>1</v>
      </c>
      <c r="D17" s="10">
        <f t="shared" si="8"/>
        <v>8</v>
      </c>
      <c r="E17" s="10">
        <v>0</v>
      </c>
      <c r="F17" s="10">
        <f t="shared" si="9"/>
        <v>0</v>
      </c>
      <c r="G17" s="10">
        <f t="shared" si="10"/>
        <v>0</v>
      </c>
      <c r="H17" s="10">
        <f t="shared" si="11"/>
        <v>0</v>
      </c>
      <c r="I17" s="35">
        <f t="shared" si="12"/>
        <v>0</v>
      </c>
      <c r="J17" s="102"/>
      <c r="K17" s="102"/>
    </row>
    <row r="18" spans="1:11" s="6" customFormat="1" ht="15.75" x14ac:dyDescent="0.2">
      <c r="A18" s="12" t="s">
        <v>132</v>
      </c>
      <c r="B18" s="10">
        <v>8</v>
      </c>
      <c r="C18" s="10">
        <v>1</v>
      </c>
      <c r="D18" s="10">
        <f t="shared" si="8"/>
        <v>8</v>
      </c>
      <c r="E18" s="10">
        <v>0</v>
      </c>
      <c r="F18" s="10">
        <f t="shared" si="9"/>
        <v>0</v>
      </c>
      <c r="G18" s="10">
        <f t="shared" si="10"/>
        <v>0</v>
      </c>
      <c r="H18" s="10">
        <f t="shared" si="11"/>
        <v>0</v>
      </c>
      <c r="I18" s="35">
        <f t="shared" si="12"/>
        <v>0</v>
      </c>
      <c r="J18" s="102"/>
      <c r="K18" s="102"/>
    </row>
    <row r="19" spans="1:11" s="6" customFormat="1" ht="15.75" x14ac:dyDescent="0.2">
      <c r="A19" s="12" t="s">
        <v>133</v>
      </c>
      <c r="B19" s="10">
        <v>8</v>
      </c>
      <c r="C19" s="10">
        <v>2</v>
      </c>
      <c r="D19" s="10">
        <f t="shared" si="8"/>
        <v>16</v>
      </c>
      <c r="E19" s="10">
        <v>0</v>
      </c>
      <c r="F19" s="10">
        <f t="shared" si="9"/>
        <v>0</v>
      </c>
      <c r="G19" s="10">
        <f t="shared" si="10"/>
        <v>0</v>
      </c>
      <c r="H19" s="10">
        <f t="shared" si="11"/>
        <v>0</v>
      </c>
      <c r="I19" s="35">
        <f t="shared" si="12"/>
        <v>0</v>
      </c>
      <c r="J19" s="102"/>
      <c r="K19" s="102"/>
    </row>
    <row r="20" spans="1:11" s="6" customFormat="1" ht="15.75" x14ac:dyDescent="0.2">
      <c r="A20" s="12" t="s">
        <v>134</v>
      </c>
      <c r="B20" s="10">
        <v>2</v>
      </c>
      <c r="C20" s="10">
        <v>2</v>
      </c>
      <c r="D20" s="10">
        <f t="shared" si="8"/>
        <v>4</v>
      </c>
      <c r="E20" s="10">
        <v>0</v>
      </c>
      <c r="F20" s="10">
        <f t="shared" si="9"/>
        <v>0</v>
      </c>
      <c r="G20" s="10">
        <f t="shared" si="10"/>
        <v>0</v>
      </c>
      <c r="H20" s="10">
        <f t="shared" si="11"/>
        <v>0</v>
      </c>
      <c r="I20" s="35">
        <f t="shared" si="12"/>
        <v>0</v>
      </c>
      <c r="J20" s="102"/>
      <c r="K20" s="102"/>
    </row>
    <row r="21" spans="1:11" s="6" customFormat="1" ht="12.75" x14ac:dyDescent="0.2">
      <c r="A21" s="12" t="s">
        <v>38</v>
      </c>
      <c r="B21" s="10" t="s">
        <v>12</v>
      </c>
      <c r="C21" s="10"/>
      <c r="D21" s="10"/>
      <c r="E21" s="10"/>
      <c r="F21" s="10"/>
      <c r="G21" s="10"/>
      <c r="H21" s="10"/>
      <c r="I21" s="35"/>
      <c r="J21" s="102"/>
      <c r="K21" s="102"/>
    </row>
    <row r="22" spans="1:11" s="6" customFormat="1" ht="15.75" x14ac:dyDescent="0.2">
      <c r="A22" s="12" t="s">
        <v>135</v>
      </c>
      <c r="B22" s="10">
        <v>2</v>
      </c>
      <c r="C22" s="10">
        <v>2</v>
      </c>
      <c r="D22" s="10">
        <f>B22*C22</f>
        <v>4</v>
      </c>
      <c r="E22" s="10">
        <v>0</v>
      </c>
      <c r="F22" s="10">
        <f>D22*E22</f>
        <v>0</v>
      </c>
      <c r="G22" s="10">
        <f>F22*0.05</f>
        <v>0</v>
      </c>
      <c r="H22" s="10">
        <f>F22*0.1</f>
        <v>0</v>
      </c>
      <c r="I22" s="35">
        <f>F22*$K$8+G22*$K$7+H22*$K$9</f>
        <v>0</v>
      </c>
      <c r="J22" s="102"/>
      <c r="K22" s="102"/>
    </row>
    <row r="23" spans="1:11" s="6" customFormat="1" ht="15.75" x14ac:dyDescent="0.2">
      <c r="A23" s="48" t="s">
        <v>145</v>
      </c>
      <c r="B23" s="10">
        <v>2</v>
      </c>
      <c r="C23" s="10">
        <v>2</v>
      </c>
      <c r="D23" s="10">
        <f>B23*C23</f>
        <v>4</v>
      </c>
      <c r="E23" s="10">
        <v>48</v>
      </c>
      <c r="F23" s="10">
        <f>D23*E23</f>
        <v>192</v>
      </c>
      <c r="G23" s="10">
        <f>F23*0.05</f>
        <v>9.6000000000000014</v>
      </c>
      <c r="H23" s="10">
        <f>F23*0.1</f>
        <v>19.200000000000003</v>
      </c>
      <c r="I23" s="11">
        <f>F23*$K$8+G23*$K$7+H23*$K$9</f>
        <v>10497.312</v>
      </c>
      <c r="J23" s="102"/>
      <c r="K23" s="102"/>
    </row>
    <row r="24" spans="1:11" s="6" customFormat="1" ht="15.75" x14ac:dyDescent="0.2">
      <c r="A24" s="36" t="s">
        <v>136</v>
      </c>
      <c r="B24" s="34"/>
      <c r="C24" s="34"/>
      <c r="D24" s="34"/>
      <c r="E24" s="34"/>
      <c r="F24" s="130">
        <f>SUM(F6:H23)</f>
        <v>220.8</v>
      </c>
      <c r="G24" s="130"/>
      <c r="H24" s="130"/>
      <c r="I24" s="104">
        <f>ROUND(SUM(I6:I23),-2)</f>
        <v>10500</v>
      </c>
    </row>
    <row r="26" spans="1:11" x14ac:dyDescent="0.25">
      <c r="A26" s="2" t="s">
        <v>25</v>
      </c>
    </row>
    <row r="27" spans="1:11" ht="31.5" customHeight="1" x14ac:dyDescent="0.25">
      <c r="A27" s="131" t="s">
        <v>128</v>
      </c>
      <c r="B27" s="131"/>
      <c r="C27" s="131"/>
      <c r="D27" s="131"/>
      <c r="E27" s="131"/>
      <c r="F27" s="131"/>
      <c r="G27" s="131"/>
      <c r="H27" s="131"/>
      <c r="I27" s="131"/>
    </row>
    <row r="28" spans="1:11" ht="44.25" customHeight="1" x14ac:dyDescent="0.25">
      <c r="A28" s="131" t="s">
        <v>70</v>
      </c>
      <c r="B28" s="131"/>
      <c r="C28" s="131"/>
      <c r="D28" s="131"/>
      <c r="E28" s="131"/>
      <c r="F28" s="131"/>
      <c r="G28" s="131"/>
      <c r="H28" s="131"/>
      <c r="I28" s="131"/>
    </row>
    <row r="29" spans="1:11" ht="18.75" customHeight="1" x14ac:dyDescent="0.25">
      <c r="A29" s="128" t="s">
        <v>137</v>
      </c>
      <c r="B29" s="128"/>
      <c r="C29" s="128"/>
      <c r="D29" s="128"/>
      <c r="E29" s="128"/>
      <c r="F29" s="128"/>
      <c r="G29" s="128"/>
      <c r="H29" s="128"/>
      <c r="I29" s="128"/>
    </row>
    <row r="30" spans="1:11" ht="30.75" customHeight="1" x14ac:dyDescent="0.25">
      <c r="A30" s="128" t="s">
        <v>147</v>
      </c>
      <c r="B30" s="128"/>
      <c r="C30" s="128"/>
      <c r="D30" s="128"/>
      <c r="E30" s="128"/>
      <c r="F30" s="128"/>
      <c r="G30" s="128"/>
      <c r="H30" s="128"/>
      <c r="I30" s="128"/>
    </row>
    <row r="31" spans="1:11" ht="15.75" x14ac:dyDescent="0.25">
      <c r="A31" s="128" t="s">
        <v>138</v>
      </c>
      <c r="B31" s="128"/>
      <c r="C31" s="128"/>
      <c r="D31" s="128"/>
      <c r="E31" s="128"/>
      <c r="F31" s="128"/>
      <c r="G31" s="128"/>
      <c r="H31" s="128"/>
      <c r="I31" s="128"/>
    </row>
    <row r="32" spans="1:11" ht="15.75" x14ac:dyDescent="0.25">
      <c r="A32" s="109" t="s">
        <v>139</v>
      </c>
      <c r="B32" s="109"/>
      <c r="C32" s="109"/>
      <c r="D32" s="109"/>
      <c r="E32" s="109"/>
      <c r="F32" s="109"/>
      <c r="G32" s="109"/>
      <c r="H32" s="109"/>
      <c r="I32" s="109"/>
    </row>
    <row r="33" spans="1:9" ht="15.75" x14ac:dyDescent="0.25">
      <c r="A33" s="109" t="s">
        <v>140</v>
      </c>
      <c r="B33" s="109"/>
      <c r="C33" s="109"/>
      <c r="D33" s="109"/>
      <c r="E33" s="109"/>
      <c r="F33" s="109"/>
      <c r="G33" s="109"/>
      <c r="H33" s="109"/>
      <c r="I33" s="109"/>
    </row>
    <row r="34" spans="1:9" ht="15.75" x14ac:dyDescent="0.25">
      <c r="A34" s="126" t="s">
        <v>141</v>
      </c>
      <c r="B34" s="126"/>
      <c r="C34" s="126"/>
      <c r="D34" s="126"/>
      <c r="E34" s="126"/>
      <c r="F34" s="126"/>
      <c r="G34" s="126"/>
      <c r="H34" s="126"/>
      <c r="I34" s="126"/>
    </row>
    <row r="35" spans="1:9" ht="15.75" x14ac:dyDescent="0.25">
      <c r="A35" s="109" t="s">
        <v>142</v>
      </c>
      <c r="B35" s="109"/>
      <c r="C35" s="109"/>
      <c r="D35" s="109"/>
      <c r="E35" s="109"/>
      <c r="F35" s="109"/>
      <c r="G35" s="109"/>
      <c r="H35" s="109"/>
      <c r="I35" s="109"/>
    </row>
    <row r="36" spans="1:9" ht="15.75" x14ac:dyDescent="0.25">
      <c r="A36" s="127" t="s">
        <v>144</v>
      </c>
      <c r="B36" s="127"/>
      <c r="C36" s="127"/>
      <c r="D36" s="127"/>
      <c r="E36" s="127"/>
      <c r="F36" s="127"/>
      <c r="G36" s="127"/>
      <c r="H36" s="127"/>
      <c r="I36" s="127"/>
    </row>
    <row r="37" spans="1:9" ht="15.75" x14ac:dyDescent="0.25">
      <c r="A37" s="109" t="s">
        <v>143</v>
      </c>
      <c r="B37" s="109"/>
      <c r="C37" s="109"/>
      <c r="D37" s="109"/>
      <c r="E37" s="109"/>
      <c r="F37" s="109"/>
      <c r="G37" s="109"/>
      <c r="H37" s="109"/>
      <c r="I37" s="109"/>
    </row>
  </sheetData>
  <customSheetViews>
    <customSheetView guid="{8FE0BDEC-4233-4EE0-9FC7-6740DEE4056A}" topLeftCell="B7">
      <selection activeCell="M7" sqref="M7"/>
      <pageMargins left="0.7" right="0.7" top="0.75" bottom="0.75" header="0.3" footer="0.3"/>
      <pageSetup orientation="portrait" r:id="rId1"/>
    </customSheetView>
    <customSheetView guid="{E40B3EF1-D1BF-4651-8EC9-5ADD4913F0D1}">
      <selection activeCell="A2" sqref="A2"/>
      <pageMargins left="0.7" right="0.7" top="0.75" bottom="0.75" header="0.3" footer="0.3"/>
      <pageSetup orientation="portrait" r:id="rId2"/>
    </customSheetView>
    <customSheetView guid="{A8E5BC57-9360-4407-BCF5-D9E529E6B136}" topLeftCell="A7">
      <selection activeCell="I25" sqref="I25"/>
      <pageMargins left="0.7" right="0.7" top="0.75" bottom="0.75" header="0.3" footer="0.3"/>
      <pageSetup orientation="portrait" r:id="rId3"/>
    </customSheetView>
    <customSheetView guid="{66F4C324-2FF4-4253-8352-E61298C3DF3D}" topLeftCell="B7">
      <selection activeCell="M7" sqref="M7"/>
      <pageMargins left="0.7" right="0.7" top="0.75" bottom="0.75" header="0.3" footer="0.3"/>
      <pageSetup orientation="portrait" r:id="rId4"/>
    </customSheetView>
  </customSheetViews>
  <mergeCells count="14">
    <mergeCell ref="A4:A5"/>
    <mergeCell ref="F24:H24"/>
    <mergeCell ref="A28:I28"/>
    <mergeCell ref="A27:I27"/>
    <mergeCell ref="K6:L6"/>
    <mergeCell ref="A34:I34"/>
    <mergeCell ref="A35:I35"/>
    <mergeCell ref="A36:I36"/>
    <mergeCell ref="A37:I37"/>
    <mergeCell ref="A29:I29"/>
    <mergeCell ref="A30:I30"/>
    <mergeCell ref="A31:I31"/>
    <mergeCell ref="A32:I32"/>
    <mergeCell ref="A33:I33"/>
  </mergeCells>
  <pageMargins left="0.7" right="0.7" top="0.75" bottom="0.75" header="0.3" footer="0.3"/>
  <pageSetup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7"/>
  <sheetViews>
    <sheetView topLeftCell="B7" zoomScaleNormal="100" workbookViewId="0">
      <selection activeCell="M7" sqref="M7"/>
    </sheetView>
  </sheetViews>
  <sheetFormatPr defaultRowHeight="15" x14ac:dyDescent="0.25"/>
  <cols>
    <col min="1" max="1" width="40.85546875" customWidth="1"/>
    <col min="2" max="8" width="14.140625" customWidth="1"/>
    <col min="9" max="9" width="11" customWidth="1"/>
    <col min="12" max="12" width="11" customWidth="1"/>
  </cols>
  <sheetData>
    <row r="1" spans="1:13" ht="15.75" x14ac:dyDescent="0.25">
      <c r="A1" s="1" t="s">
        <v>99</v>
      </c>
    </row>
    <row r="2" spans="1:13" ht="15.75" x14ac:dyDescent="0.25">
      <c r="A2" s="1" t="s">
        <v>123</v>
      </c>
    </row>
    <row r="3" spans="1:13" ht="18.75" customHeight="1" x14ac:dyDescent="0.25"/>
    <row r="4" spans="1:13" s="6" customFormat="1" ht="12.75" x14ac:dyDescent="0.2">
      <c r="A4" s="129" t="s">
        <v>26</v>
      </c>
      <c r="B4" s="37" t="s">
        <v>1</v>
      </c>
      <c r="C4" s="37" t="s">
        <v>3</v>
      </c>
      <c r="D4" s="37" t="s">
        <v>5</v>
      </c>
      <c r="E4" s="3" t="s">
        <v>6</v>
      </c>
      <c r="F4" s="3" t="s">
        <v>7</v>
      </c>
      <c r="G4" s="3" t="s">
        <v>8</v>
      </c>
      <c r="H4" s="3" t="s">
        <v>9</v>
      </c>
      <c r="I4" s="3" t="s">
        <v>10</v>
      </c>
    </row>
    <row r="5" spans="1:13" s="6" customFormat="1" ht="51" x14ac:dyDescent="0.2">
      <c r="A5" s="129"/>
      <c r="B5" s="37" t="s">
        <v>27</v>
      </c>
      <c r="C5" s="37" t="s">
        <v>28</v>
      </c>
      <c r="D5" s="37" t="s">
        <v>39</v>
      </c>
      <c r="E5" s="3" t="s">
        <v>42</v>
      </c>
      <c r="F5" s="3" t="s">
        <v>21</v>
      </c>
      <c r="G5" s="3" t="s">
        <v>40</v>
      </c>
      <c r="H5" s="3" t="s">
        <v>41</v>
      </c>
      <c r="I5" s="3" t="s">
        <v>43</v>
      </c>
    </row>
    <row r="6" spans="1:13" s="6" customFormat="1" ht="15.75" x14ac:dyDescent="0.2">
      <c r="A6" s="38" t="s">
        <v>129</v>
      </c>
      <c r="B6" s="21">
        <v>48</v>
      </c>
      <c r="C6" s="21">
        <v>0</v>
      </c>
      <c r="D6" s="21">
        <f>B6*C6</f>
        <v>0</v>
      </c>
      <c r="E6" s="10">
        <v>0</v>
      </c>
      <c r="F6" s="10">
        <f>D6*E6</f>
        <v>0</v>
      </c>
      <c r="G6" s="10">
        <f>F6*0.05</f>
        <v>0</v>
      </c>
      <c r="H6" s="10">
        <f>F6*0.1</f>
        <v>0</v>
      </c>
      <c r="I6" s="35">
        <f>F6*$K$8+G6*$K$7+H6*$K$9</f>
        <v>0</v>
      </c>
      <c r="K6" s="132" t="s">
        <v>48</v>
      </c>
      <c r="L6" s="132"/>
    </row>
    <row r="7" spans="1:13" s="6" customFormat="1" ht="12.75" x14ac:dyDescent="0.2">
      <c r="A7" s="38" t="s">
        <v>29</v>
      </c>
      <c r="B7" s="21">
        <v>4</v>
      </c>
      <c r="C7" s="21">
        <v>0</v>
      </c>
      <c r="D7" s="21">
        <f t="shared" ref="D7:D9" si="0">B7*C7</f>
        <v>0</v>
      </c>
      <c r="E7" s="10">
        <v>0</v>
      </c>
      <c r="F7" s="10">
        <f t="shared" ref="F7:F9" si="1">D7*E7</f>
        <v>0</v>
      </c>
      <c r="G7" s="10">
        <f t="shared" ref="G7:G9" si="2">F7*0.05</f>
        <v>0</v>
      </c>
      <c r="H7" s="10">
        <f t="shared" ref="H7:H9" si="3">F7*0.1</f>
        <v>0</v>
      </c>
      <c r="I7" s="35">
        <f>F7*$K$8+G7*$K$7+H7*$K$9</f>
        <v>0</v>
      </c>
      <c r="K7" s="13">
        <v>65.709999999999994</v>
      </c>
      <c r="L7" s="13" t="s">
        <v>46</v>
      </c>
      <c r="M7" s="108" t="s">
        <v>52</v>
      </c>
    </row>
    <row r="8" spans="1:13" s="6" customFormat="1" ht="12.75" x14ac:dyDescent="0.2">
      <c r="A8" s="38" t="s">
        <v>30</v>
      </c>
      <c r="B8" s="21">
        <v>48</v>
      </c>
      <c r="C8" s="21">
        <v>0</v>
      </c>
      <c r="D8" s="21">
        <f t="shared" si="0"/>
        <v>0</v>
      </c>
      <c r="E8" s="10">
        <v>0</v>
      </c>
      <c r="F8" s="10">
        <f t="shared" si="1"/>
        <v>0</v>
      </c>
      <c r="G8" s="10">
        <f t="shared" si="2"/>
        <v>0</v>
      </c>
      <c r="H8" s="10">
        <f t="shared" si="3"/>
        <v>0</v>
      </c>
      <c r="I8" s="35">
        <f>F8*$K$8+G8*$K$7+H8*$K$9</f>
        <v>0</v>
      </c>
      <c r="K8" s="13">
        <v>48.75</v>
      </c>
      <c r="L8" s="13" t="s">
        <v>45</v>
      </c>
    </row>
    <row r="9" spans="1:13" s="6" customFormat="1" ht="12.75" x14ac:dyDescent="0.2">
      <c r="A9" s="12" t="s">
        <v>31</v>
      </c>
      <c r="B9" s="10">
        <v>120</v>
      </c>
      <c r="C9" s="10">
        <v>1</v>
      </c>
      <c r="D9" s="10">
        <f t="shared" si="0"/>
        <v>120</v>
      </c>
      <c r="E9" s="10">
        <v>0</v>
      </c>
      <c r="F9" s="10">
        <f t="shared" si="1"/>
        <v>0</v>
      </c>
      <c r="G9" s="10">
        <f t="shared" si="2"/>
        <v>0</v>
      </c>
      <c r="H9" s="10">
        <f t="shared" si="3"/>
        <v>0</v>
      </c>
      <c r="I9" s="35">
        <f>F9*$K$8+G9*$K$7+H9*$K$9</f>
        <v>0</v>
      </c>
      <c r="K9" s="13">
        <v>26.38</v>
      </c>
      <c r="L9" s="13" t="s">
        <v>47</v>
      </c>
    </row>
    <row r="10" spans="1:13" s="6" customFormat="1" ht="12.75" x14ac:dyDescent="0.2">
      <c r="A10" s="12" t="s">
        <v>32</v>
      </c>
      <c r="B10" s="10"/>
      <c r="C10" s="10"/>
      <c r="D10" s="10"/>
      <c r="E10" s="10"/>
      <c r="F10" s="10"/>
      <c r="G10" s="10"/>
      <c r="H10" s="10"/>
      <c r="I10" s="28"/>
    </row>
    <row r="11" spans="1:13" s="6" customFormat="1" ht="12.75" x14ac:dyDescent="0.2">
      <c r="A11" s="12" t="s">
        <v>33</v>
      </c>
      <c r="B11" s="10">
        <v>2</v>
      </c>
      <c r="C11" s="10">
        <v>1</v>
      </c>
      <c r="D11" s="10">
        <f t="shared" ref="D11:D13" si="4">B11*C11</f>
        <v>2</v>
      </c>
      <c r="E11" s="10">
        <v>0</v>
      </c>
      <c r="F11" s="10">
        <f t="shared" ref="F11:F13" si="5">D11*E11</f>
        <v>0</v>
      </c>
      <c r="G11" s="10">
        <f t="shared" ref="G11:G13" si="6">F11*0.05</f>
        <v>0</v>
      </c>
      <c r="H11" s="10">
        <f t="shared" ref="H11:H13" si="7">F11*0.1</f>
        <v>0</v>
      </c>
      <c r="I11" s="35">
        <f>F11*$K$8+G11*$K$7+H11*$K$9</f>
        <v>0</v>
      </c>
    </row>
    <row r="12" spans="1:13" s="6" customFormat="1" ht="12.75" x14ac:dyDescent="0.2">
      <c r="A12" s="12" t="s">
        <v>34</v>
      </c>
      <c r="B12" s="10">
        <v>2</v>
      </c>
      <c r="C12" s="10">
        <v>1</v>
      </c>
      <c r="D12" s="10">
        <f t="shared" si="4"/>
        <v>2</v>
      </c>
      <c r="E12" s="10">
        <v>0</v>
      </c>
      <c r="F12" s="10">
        <f t="shared" si="5"/>
        <v>0</v>
      </c>
      <c r="G12" s="10">
        <f t="shared" si="6"/>
        <v>0</v>
      </c>
      <c r="H12" s="10">
        <f t="shared" si="7"/>
        <v>0</v>
      </c>
      <c r="I12" s="35">
        <f>F12*$K$8+G12*$K$7+H12*$K$9</f>
        <v>0</v>
      </c>
      <c r="K12" s="50"/>
    </row>
    <row r="13" spans="1:13" s="6" customFormat="1" ht="12.75" x14ac:dyDescent="0.2">
      <c r="A13" s="12" t="s">
        <v>35</v>
      </c>
      <c r="B13" s="10">
        <v>2</v>
      </c>
      <c r="C13" s="10">
        <v>1</v>
      </c>
      <c r="D13" s="10">
        <f t="shared" si="4"/>
        <v>2</v>
      </c>
      <c r="E13" s="10">
        <v>0</v>
      </c>
      <c r="F13" s="10">
        <f t="shared" si="5"/>
        <v>0</v>
      </c>
      <c r="G13" s="10">
        <f t="shared" si="6"/>
        <v>0</v>
      </c>
      <c r="H13" s="10">
        <f t="shared" si="7"/>
        <v>0</v>
      </c>
      <c r="I13" s="35">
        <f>F13*$K$8+G13*$K$7+H13*$K$9</f>
        <v>0</v>
      </c>
    </row>
    <row r="14" spans="1:13" s="6" customFormat="1" ht="12.75" x14ac:dyDescent="0.2">
      <c r="A14" s="12" t="s">
        <v>36</v>
      </c>
      <c r="B14" s="10" t="s">
        <v>12</v>
      </c>
      <c r="C14" s="10"/>
      <c r="D14" s="10"/>
      <c r="E14" s="10"/>
      <c r="F14" s="10"/>
      <c r="G14" s="10"/>
      <c r="H14" s="10"/>
      <c r="I14" s="28"/>
    </row>
    <row r="15" spans="1:13" s="6" customFormat="1" ht="12.75" x14ac:dyDescent="0.2">
      <c r="A15" s="12" t="s">
        <v>37</v>
      </c>
      <c r="B15" s="10">
        <v>2</v>
      </c>
      <c r="C15" s="10">
        <v>1</v>
      </c>
      <c r="D15" s="10">
        <f t="shared" ref="D15:D20" si="8">B15*C15</f>
        <v>2</v>
      </c>
      <c r="E15" s="10">
        <v>0</v>
      </c>
      <c r="F15" s="10">
        <f>D15*E15</f>
        <v>0</v>
      </c>
      <c r="G15" s="10">
        <f>F15*0.05</f>
        <v>0</v>
      </c>
      <c r="H15" s="10">
        <f>F15*0.1</f>
        <v>0</v>
      </c>
      <c r="I15" s="35">
        <f t="shared" ref="I15:I20" si="9">F15*$K$8+G15*$K$7+H15*$K$9</f>
        <v>0</v>
      </c>
    </row>
    <row r="16" spans="1:13" s="6" customFormat="1" ht="15.75" x14ac:dyDescent="0.2">
      <c r="A16" s="12" t="s">
        <v>130</v>
      </c>
      <c r="B16" s="10">
        <v>4</v>
      </c>
      <c r="C16" s="10">
        <v>1</v>
      </c>
      <c r="D16" s="10">
        <f t="shared" si="8"/>
        <v>4</v>
      </c>
      <c r="E16" s="10">
        <v>0</v>
      </c>
      <c r="F16" s="10">
        <f t="shared" ref="F16:F20" si="10">D16*E16</f>
        <v>0</v>
      </c>
      <c r="G16" s="10">
        <f t="shared" ref="G16:G20" si="11">F16*0.05</f>
        <v>0</v>
      </c>
      <c r="H16" s="10">
        <f t="shared" ref="H16:H20" si="12">F16*0.1</f>
        <v>0</v>
      </c>
      <c r="I16" s="35">
        <f t="shared" si="9"/>
        <v>0</v>
      </c>
      <c r="J16" s="102"/>
      <c r="K16" s="102"/>
    </row>
    <row r="17" spans="1:11" s="6" customFormat="1" ht="15.75" x14ac:dyDescent="0.2">
      <c r="A17" s="12" t="s">
        <v>131</v>
      </c>
      <c r="B17" s="10">
        <v>8</v>
      </c>
      <c r="C17" s="10">
        <v>1</v>
      </c>
      <c r="D17" s="10">
        <f t="shared" si="8"/>
        <v>8</v>
      </c>
      <c r="E17" s="10">
        <v>0</v>
      </c>
      <c r="F17" s="10">
        <f t="shared" si="10"/>
        <v>0</v>
      </c>
      <c r="G17" s="10">
        <f t="shared" si="11"/>
        <v>0</v>
      </c>
      <c r="H17" s="10">
        <f t="shared" si="12"/>
        <v>0</v>
      </c>
      <c r="I17" s="35">
        <f t="shared" si="9"/>
        <v>0</v>
      </c>
      <c r="J17" s="102"/>
      <c r="K17" s="102"/>
    </row>
    <row r="18" spans="1:11" s="6" customFormat="1" ht="15.75" x14ac:dyDescent="0.2">
      <c r="A18" s="12" t="s">
        <v>132</v>
      </c>
      <c r="B18" s="10">
        <v>8</v>
      </c>
      <c r="C18" s="10">
        <v>1</v>
      </c>
      <c r="D18" s="10">
        <f t="shared" si="8"/>
        <v>8</v>
      </c>
      <c r="E18" s="10">
        <v>0</v>
      </c>
      <c r="F18" s="10">
        <f t="shared" si="10"/>
        <v>0</v>
      </c>
      <c r="G18" s="10">
        <f t="shared" si="11"/>
        <v>0</v>
      </c>
      <c r="H18" s="10">
        <f t="shared" si="12"/>
        <v>0</v>
      </c>
      <c r="I18" s="35">
        <f t="shared" si="9"/>
        <v>0</v>
      </c>
      <c r="J18" s="102"/>
      <c r="K18" s="102"/>
    </row>
    <row r="19" spans="1:11" s="6" customFormat="1" ht="15.75" x14ac:dyDescent="0.2">
      <c r="A19" s="12" t="s">
        <v>133</v>
      </c>
      <c r="B19" s="10">
        <v>8</v>
      </c>
      <c r="C19" s="10">
        <v>2</v>
      </c>
      <c r="D19" s="10">
        <f t="shared" si="8"/>
        <v>16</v>
      </c>
      <c r="E19" s="10">
        <v>0</v>
      </c>
      <c r="F19" s="10">
        <f t="shared" si="10"/>
        <v>0</v>
      </c>
      <c r="G19" s="10">
        <f t="shared" si="11"/>
        <v>0</v>
      </c>
      <c r="H19" s="10">
        <f t="shared" si="12"/>
        <v>0</v>
      </c>
      <c r="I19" s="35">
        <f t="shared" si="9"/>
        <v>0</v>
      </c>
      <c r="J19" s="102"/>
      <c r="K19" s="102"/>
    </row>
    <row r="20" spans="1:11" s="6" customFormat="1" ht="15.75" x14ac:dyDescent="0.2">
      <c r="A20" s="12" t="s">
        <v>134</v>
      </c>
      <c r="B20" s="10">
        <v>2</v>
      </c>
      <c r="C20" s="10">
        <v>2</v>
      </c>
      <c r="D20" s="10">
        <f t="shared" si="8"/>
        <v>4</v>
      </c>
      <c r="E20" s="10">
        <v>0</v>
      </c>
      <c r="F20" s="10">
        <f t="shared" si="10"/>
        <v>0</v>
      </c>
      <c r="G20" s="10">
        <f t="shared" si="11"/>
        <v>0</v>
      </c>
      <c r="H20" s="10">
        <f t="shared" si="12"/>
        <v>0</v>
      </c>
      <c r="I20" s="35">
        <f t="shared" si="9"/>
        <v>0</v>
      </c>
      <c r="J20" s="102"/>
      <c r="K20" s="102"/>
    </row>
    <row r="21" spans="1:11" s="6" customFormat="1" ht="12.75" x14ac:dyDescent="0.2">
      <c r="A21" s="12" t="s">
        <v>38</v>
      </c>
      <c r="B21" s="10" t="s">
        <v>12</v>
      </c>
      <c r="C21" s="10"/>
      <c r="D21" s="10"/>
      <c r="E21" s="10"/>
      <c r="F21" s="10"/>
      <c r="G21" s="10"/>
      <c r="H21" s="10"/>
      <c r="I21" s="35"/>
      <c r="J21" s="102"/>
      <c r="K21" s="102"/>
    </row>
    <row r="22" spans="1:11" s="6" customFormat="1" ht="15.75" x14ac:dyDescent="0.2">
      <c r="A22" s="12" t="s">
        <v>135</v>
      </c>
      <c r="B22" s="10">
        <v>2</v>
      </c>
      <c r="C22" s="10">
        <v>2</v>
      </c>
      <c r="D22" s="10">
        <f>B22*C22</f>
        <v>4</v>
      </c>
      <c r="E22" s="10">
        <v>0</v>
      </c>
      <c r="F22" s="10">
        <f t="shared" ref="F22:F23" si="13">D22*E22</f>
        <v>0</v>
      </c>
      <c r="G22" s="10">
        <f t="shared" ref="G22" si="14">F22*0.05</f>
        <v>0</v>
      </c>
      <c r="H22" s="10">
        <f>F22*0.1</f>
        <v>0</v>
      </c>
      <c r="I22" s="35">
        <f t="shared" ref="I22:I23" si="15">F22*$K$8+G22*$K$7+H22*$K$9</f>
        <v>0</v>
      </c>
      <c r="J22" s="102"/>
      <c r="K22" s="102"/>
    </row>
    <row r="23" spans="1:11" s="6" customFormat="1" ht="15.75" x14ac:dyDescent="0.2">
      <c r="A23" s="48" t="s">
        <v>145</v>
      </c>
      <c r="B23" s="10">
        <v>2</v>
      </c>
      <c r="C23" s="10">
        <v>2</v>
      </c>
      <c r="D23" s="10">
        <f>B23*C23</f>
        <v>4</v>
      </c>
      <c r="E23" s="10">
        <v>0</v>
      </c>
      <c r="F23" s="10">
        <f t="shared" si="13"/>
        <v>0</v>
      </c>
      <c r="G23" s="10">
        <f>F23*0.05</f>
        <v>0</v>
      </c>
      <c r="H23" s="10">
        <f t="shared" ref="H23" si="16">F23*0.1</f>
        <v>0</v>
      </c>
      <c r="I23" s="35">
        <f t="shared" si="15"/>
        <v>0</v>
      </c>
      <c r="J23" s="102"/>
      <c r="K23" s="102"/>
    </row>
    <row r="24" spans="1:11" s="6" customFormat="1" ht="15.75" x14ac:dyDescent="0.2">
      <c r="A24" s="36" t="s">
        <v>136</v>
      </c>
      <c r="B24" s="34"/>
      <c r="C24" s="34"/>
      <c r="D24" s="34"/>
      <c r="E24" s="34"/>
      <c r="F24" s="130">
        <f>SUM(F6:H23)</f>
        <v>0</v>
      </c>
      <c r="G24" s="130"/>
      <c r="H24" s="130"/>
      <c r="I24" s="104">
        <f>ROUND(SUM(I6:I23),-2)</f>
        <v>0</v>
      </c>
    </row>
    <row r="26" spans="1:11" x14ac:dyDescent="0.25">
      <c r="A26" s="2" t="s">
        <v>25</v>
      </c>
    </row>
    <row r="27" spans="1:11" ht="31.5" customHeight="1" x14ac:dyDescent="0.25">
      <c r="A27" s="131" t="s">
        <v>128</v>
      </c>
      <c r="B27" s="131"/>
      <c r="C27" s="131"/>
      <c r="D27" s="131"/>
      <c r="E27" s="131"/>
      <c r="F27" s="131"/>
      <c r="G27" s="131"/>
      <c r="H27" s="131"/>
      <c r="I27" s="131"/>
    </row>
    <row r="28" spans="1:11" ht="44.25" customHeight="1" x14ac:dyDescent="0.25">
      <c r="A28" s="131" t="s">
        <v>70</v>
      </c>
      <c r="B28" s="131"/>
      <c r="C28" s="131"/>
      <c r="D28" s="131"/>
      <c r="E28" s="131"/>
      <c r="F28" s="131"/>
      <c r="G28" s="131"/>
      <c r="H28" s="131"/>
      <c r="I28" s="131"/>
    </row>
    <row r="29" spans="1:11" ht="15.75" x14ac:dyDescent="0.25">
      <c r="A29" s="128" t="s">
        <v>137</v>
      </c>
      <c r="B29" s="128"/>
      <c r="C29" s="128"/>
      <c r="D29" s="128"/>
      <c r="E29" s="128"/>
      <c r="F29" s="128"/>
      <c r="G29" s="128"/>
      <c r="H29" s="128"/>
      <c r="I29" s="128"/>
    </row>
    <row r="30" spans="1:11" ht="32.25" customHeight="1" x14ac:dyDescent="0.25">
      <c r="A30" s="128" t="s">
        <v>147</v>
      </c>
      <c r="B30" s="128"/>
      <c r="C30" s="128"/>
      <c r="D30" s="128"/>
      <c r="E30" s="128"/>
      <c r="F30" s="128"/>
      <c r="G30" s="128"/>
      <c r="H30" s="128"/>
      <c r="I30" s="128"/>
    </row>
    <row r="31" spans="1:11" ht="15.75" x14ac:dyDescent="0.25">
      <c r="A31" s="128" t="s">
        <v>138</v>
      </c>
      <c r="B31" s="128"/>
      <c r="C31" s="128"/>
      <c r="D31" s="128"/>
      <c r="E31" s="128"/>
      <c r="F31" s="128"/>
      <c r="G31" s="128"/>
      <c r="H31" s="128"/>
      <c r="I31" s="128"/>
    </row>
    <row r="32" spans="1:11" ht="15.75" x14ac:dyDescent="0.25">
      <c r="A32" s="109" t="s">
        <v>139</v>
      </c>
      <c r="B32" s="109"/>
      <c r="C32" s="109"/>
      <c r="D32" s="109"/>
      <c r="E32" s="109"/>
      <c r="F32" s="109"/>
      <c r="G32" s="109"/>
      <c r="H32" s="109"/>
      <c r="I32" s="109"/>
    </row>
    <row r="33" spans="1:9" ht="15.75" x14ac:dyDescent="0.25">
      <c r="A33" s="109" t="s">
        <v>140</v>
      </c>
      <c r="B33" s="109"/>
      <c r="C33" s="109"/>
      <c r="D33" s="109"/>
      <c r="E33" s="109"/>
      <c r="F33" s="109"/>
      <c r="G33" s="109"/>
      <c r="H33" s="109"/>
      <c r="I33" s="109"/>
    </row>
    <row r="34" spans="1:9" ht="15.75" x14ac:dyDescent="0.25">
      <c r="A34" s="126" t="s">
        <v>141</v>
      </c>
      <c r="B34" s="126"/>
      <c r="C34" s="126"/>
      <c r="D34" s="126"/>
      <c r="E34" s="126"/>
      <c r="F34" s="126"/>
      <c r="G34" s="126"/>
      <c r="H34" s="126"/>
      <c r="I34" s="126"/>
    </row>
    <row r="35" spans="1:9" ht="15.75" x14ac:dyDescent="0.25">
      <c r="A35" s="109" t="s">
        <v>142</v>
      </c>
      <c r="B35" s="109"/>
      <c r="C35" s="109"/>
      <c r="D35" s="109"/>
      <c r="E35" s="109"/>
      <c r="F35" s="109"/>
      <c r="G35" s="109"/>
      <c r="H35" s="109"/>
      <c r="I35" s="109"/>
    </row>
    <row r="36" spans="1:9" ht="15.75" x14ac:dyDescent="0.25">
      <c r="A36" s="127" t="s">
        <v>144</v>
      </c>
      <c r="B36" s="127"/>
      <c r="C36" s="127"/>
      <c r="D36" s="127"/>
      <c r="E36" s="127"/>
      <c r="F36" s="127"/>
      <c r="G36" s="127"/>
      <c r="H36" s="127"/>
      <c r="I36" s="127"/>
    </row>
    <row r="37" spans="1:9" ht="15.75" x14ac:dyDescent="0.25">
      <c r="A37" s="109" t="s">
        <v>143</v>
      </c>
      <c r="B37" s="109"/>
      <c r="C37" s="109"/>
      <c r="D37" s="109"/>
      <c r="E37" s="109"/>
      <c r="F37" s="109"/>
      <c r="G37" s="109"/>
      <c r="H37" s="109"/>
      <c r="I37" s="109"/>
    </row>
  </sheetData>
  <customSheetViews>
    <customSheetView guid="{8FE0BDEC-4233-4EE0-9FC7-6740DEE4056A}" topLeftCell="B7">
      <selection activeCell="M7" sqref="M7"/>
      <pageMargins left="0.7" right="0.7" top="0.75" bottom="0.75" header="0.3" footer="0.3"/>
      <pageSetup orientation="portrait" r:id="rId1"/>
    </customSheetView>
    <customSheetView guid="{E40B3EF1-D1BF-4651-8EC9-5ADD4913F0D1}">
      <selection activeCell="A2" sqref="A2"/>
      <pageMargins left="0.7" right="0.7" top="0.75" bottom="0.75" header="0.3" footer="0.3"/>
      <pageSetup orientation="portrait" r:id="rId2"/>
    </customSheetView>
    <customSheetView guid="{A8E5BC57-9360-4407-BCF5-D9E529E6B136}" topLeftCell="A7">
      <selection activeCell="A36" sqref="A36:I36"/>
      <pageMargins left="0.7" right="0.7" top="0.75" bottom="0.75" header="0.3" footer="0.3"/>
      <pageSetup orientation="portrait" r:id="rId3"/>
    </customSheetView>
    <customSheetView guid="{66F4C324-2FF4-4253-8352-E61298C3DF3D}" topLeftCell="B7">
      <selection activeCell="M7" sqref="M7"/>
      <pageMargins left="0.7" right="0.7" top="0.75" bottom="0.75" header="0.3" footer="0.3"/>
      <pageSetup orientation="portrait" r:id="rId4"/>
    </customSheetView>
  </customSheetViews>
  <mergeCells count="14">
    <mergeCell ref="A29:I29"/>
    <mergeCell ref="A4:A5"/>
    <mergeCell ref="K6:L6"/>
    <mergeCell ref="F24:H24"/>
    <mergeCell ref="A27:I27"/>
    <mergeCell ref="A28:I28"/>
    <mergeCell ref="A36:I36"/>
    <mergeCell ref="A37:I37"/>
    <mergeCell ref="A30:I30"/>
    <mergeCell ref="A31:I31"/>
    <mergeCell ref="A32:I32"/>
    <mergeCell ref="A33:I33"/>
    <mergeCell ref="A34:I34"/>
    <mergeCell ref="A35:I35"/>
  </mergeCell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7"/>
  <sheetViews>
    <sheetView topLeftCell="B4" zoomScaleNormal="100" workbookViewId="0">
      <selection activeCell="L28" sqref="L28"/>
    </sheetView>
  </sheetViews>
  <sheetFormatPr defaultRowHeight="15" x14ac:dyDescent="0.25"/>
  <cols>
    <col min="1" max="1" width="41" customWidth="1"/>
    <col min="2" max="8" width="14.140625" customWidth="1"/>
    <col min="9" max="9" width="11.42578125" customWidth="1"/>
    <col min="12" max="12" width="11" customWidth="1"/>
  </cols>
  <sheetData>
    <row r="1" spans="1:13" ht="15.75" x14ac:dyDescent="0.25">
      <c r="A1" s="1" t="s">
        <v>99</v>
      </c>
    </row>
    <row r="2" spans="1:13" ht="15.75" x14ac:dyDescent="0.25">
      <c r="A2" s="1" t="s">
        <v>124</v>
      </c>
    </row>
    <row r="3" spans="1:13" ht="18.75" customHeight="1" x14ac:dyDescent="0.25"/>
    <row r="4" spans="1:13" s="6" customFormat="1" ht="12.75" x14ac:dyDescent="0.2">
      <c r="A4" s="129" t="s">
        <v>26</v>
      </c>
      <c r="B4" s="37" t="s">
        <v>1</v>
      </c>
      <c r="C4" s="37" t="s">
        <v>3</v>
      </c>
      <c r="D4" s="37" t="s">
        <v>5</v>
      </c>
      <c r="E4" s="3" t="s">
        <v>6</v>
      </c>
      <c r="F4" s="3" t="s">
        <v>7</v>
      </c>
      <c r="G4" s="3" t="s">
        <v>8</v>
      </c>
      <c r="H4" s="3" t="s">
        <v>9</v>
      </c>
      <c r="I4" s="3" t="s">
        <v>10</v>
      </c>
    </row>
    <row r="5" spans="1:13" s="6" customFormat="1" ht="51" x14ac:dyDescent="0.2">
      <c r="A5" s="129"/>
      <c r="B5" s="37" t="s">
        <v>27</v>
      </c>
      <c r="C5" s="37" t="s">
        <v>28</v>
      </c>
      <c r="D5" s="37" t="s">
        <v>39</v>
      </c>
      <c r="E5" s="3" t="s">
        <v>42</v>
      </c>
      <c r="F5" s="3" t="s">
        <v>21</v>
      </c>
      <c r="G5" s="3" t="s">
        <v>40</v>
      </c>
      <c r="H5" s="3" t="s">
        <v>41</v>
      </c>
      <c r="I5" s="3" t="s">
        <v>43</v>
      </c>
    </row>
    <row r="6" spans="1:13" s="6" customFormat="1" ht="15.75" x14ac:dyDescent="0.2">
      <c r="A6" s="38" t="s">
        <v>129</v>
      </c>
      <c r="B6" s="21">
        <v>48</v>
      </c>
      <c r="C6" s="21">
        <v>0</v>
      </c>
      <c r="D6" s="21">
        <f>B6*C6</f>
        <v>0</v>
      </c>
      <c r="E6" s="10">
        <v>0</v>
      </c>
      <c r="F6" s="10">
        <f>D6*E6</f>
        <v>0</v>
      </c>
      <c r="G6" s="10">
        <f>F6*0.05</f>
        <v>0</v>
      </c>
      <c r="H6" s="10">
        <f>F6*0.1</f>
        <v>0</v>
      </c>
      <c r="I6" s="35">
        <f>F6*$K$8+G6*$K$7+H6*$K$9</f>
        <v>0</v>
      </c>
      <c r="K6" s="132" t="s">
        <v>48</v>
      </c>
      <c r="L6" s="132"/>
    </row>
    <row r="7" spans="1:13" s="6" customFormat="1" ht="12.75" x14ac:dyDescent="0.2">
      <c r="A7" s="38" t="s">
        <v>29</v>
      </c>
      <c r="B7" s="21">
        <v>4</v>
      </c>
      <c r="C7" s="21">
        <v>0</v>
      </c>
      <c r="D7" s="21">
        <f t="shared" ref="D7:D9" si="0">B7*C7</f>
        <v>0</v>
      </c>
      <c r="E7" s="10">
        <v>0</v>
      </c>
      <c r="F7" s="10">
        <f t="shared" ref="F7:F9" si="1">D7*E7</f>
        <v>0</v>
      </c>
      <c r="G7" s="10">
        <f t="shared" ref="G7:G9" si="2">F7*0.05</f>
        <v>0</v>
      </c>
      <c r="H7" s="10">
        <f t="shared" ref="H7:H9" si="3">F7*0.1</f>
        <v>0</v>
      </c>
      <c r="I7" s="35">
        <f>F7*$K$8+G7*$K$7+H7*$K$9</f>
        <v>0</v>
      </c>
      <c r="K7" s="13">
        <v>65.709999999999994</v>
      </c>
      <c r="L7" s="13" t="s">
        <v>46</v>
      </c>
      <c r="M7" s="108" t="s">
        <v>52</v>
      </c>
    </row>
    <row r="8" spans="1:13" s="6" customFormat="1" ht="12.75" x14ac:dyDescent="0.2">
      <c r="A8" s="38" t="s">
        <v>30</v>
      </c>
      <c r="B8" s="21">
        <v>48</v>
      </c>
      <c r="C8" s="21">
        <v>0</v>
      </c>
      <c r="D8" s="21">
        <f t="shared" si="0"/>
        <v>0</v>
      </c>
      <c r="E8" s="10">
        <v>0</v>
      </c>
      <c r="F8" s="10">
        <f t="shared" si="1"/>
        <v>0</v>
      </c>
      <c r="G8" s="10">
        <f t="shared" si="2"/>
        <v>0</v>
      </c>
      <c r="H8" s="10">
        <f t="shared" si="3"/>
        <v>0</v>
      </c>
      <c r="I8" s="35">
        <f>F8*$K$8+G8*$K$7+H8*$K$9</f>
        <v>0</v>
      </c>
      <c r="K8" s="13">
        <v>48.75</v>
      </c>
      <c r="L8" s="13" t="s">
        <v>45</v>
      </c>
    </row>
    <row r="9" spans="1:13" s="6" customFormat="1" ht="12.75" x14ac:dyDescent="0.2">
      <c r="A9" s="12" t="s">
        <v>31</v>
      </c>
      <c r="B9" s="10">
        <v>120</v>
      </c>
      <c r="C9" s="10">
        <v>1</v>
      </c>
      <c r="D9" s="10">
        <f t="shared" si="0"/>
        <v>120</v>
      </c>
      <c r="E9" s="10">
        <v>0</v>
      </c>
      <c r="F9" s="10">
        <f t="shared" si="1"/>
        <v>0</v>
      </c>
      <c r="G9" s="10">
        <f t="shared" si="2"/>
        <v>0</v>
      </c>
      <c r="H9" s="10">
        <f t="shared" si="3"/>
        <v>0</v>
      </c>
      <c r="I9" s="35">
        <f>F9*$K$8+G9*$K$7+H9*$K$9</f>
        <v>0</v>
      </c>
      <c r="K9" s="13">
        <v>26.38</v>
      </c>
      <c r="L9" s="13" t="s">
        <v>47</v>
      </c>
    </row>
    <row r="10" spans="1:13" s="6" customFormat="1" ht="12.75" x14ac:dyDescent="0.2">
      <c r="A10" s="12" t="s">
        <v>32</v>
      </c>
      <c r="B10" s="10"/>
      <c r="C10" s="10"/>
      <c r="D10" s="10"/>
      <c r="E10" s="10"/>
      <c r="F10" s="10"/>
      <c r="G10" s="10"/>
      <c r="H10" s="10"/>
      <c r="I10" s="28"/>
    </row>
    <row r="11" spans="1:13" s="6" customFormat="1" ht="12.75" x14ac:dyDescent="0.2">
      <c r="A11" s="12" t="s">
        <v>33</v>
      </c>
      <c r="B11" s="10">
        <v>2</v>
      </c>
      <c r="C11" s="10">
        <v>1</v>
      </c>
      <c r="D11" s="10">
        <f t="shared" ref="D11:D13" si="4">B11*C11</f>
        <v>2</v>
      </c>
      <c r="E11" s="10">
        <v>0</v>
      </c>
      <c r="F11" s="10">
        <f t="shared" ref="F11:F13" si="5">D11*E11</f>
        <v>0</v>
      </c>
      <c r="G11" s="10">
        <f t="shared" ref="G11:G13" si="6">F11*0.05</f>
        <v>0</v>
      </c>
      <c r="H11" s="10">
        <f t="shared" ref="H11:H13" si="7">F11*0.1</f>
        <v>0</v>
      </c>
      <c r="I11" s="35">
        <f>F11*$K$8+G11*$K$7+H11*$K$9</f>
        <v>0</v>
      </c>
    </row>
    <row r="12" spans="1:13" s="6" customFormat="1" ht="12.75" x14ac:dyDescent="0.2">
      <c r="A12" s="12" t="s">
        <v>34</v>
      </c>
      <c r="B12" s="10">
        <v>2</v>
      </c>
      <c r="C12" s="10">
        <v>1</v>
      </c>
      <c r="D12" s="10">
        <f t="shared" si="4"/>
        <v>2</v>
      </c>
      <c r="E12" s="10">
        <v>0</v>
      </c>
      <c r="F12" s="10">
        <f t="shared" si="5"/>
        <v>0</v>
      </c>
      <c r="G12" s="10">
        <f t="shared" si="6"/>
        <v>0</v>
      </c>
      <c r="H12" s="10">
        <f t="shared" si="7"/>
        <v>0</v>
      </c>
      <c r="I12" s="35">
        <f>F12*$K$8+G12*$K$7+H12*$K$9</f>
        <v>0</v>
      </c>
      <c r="K12" s="50"/>
    </row>
    <row r="13" spans="1:13" s="6" customFormat="1" ht="12.75" x14ac:dyDescent="0.2">
      <c r="A13" s="12" t="s">
        <v>35</v>
      </c>
      <c r="B13" s="10">
        <v>2</v>
      </c>
      <c r="C13" s="10">
        <v>1</v>
      </c>
      <c r="D13" s="10">
        <f t="shared" si="4"/>
        <v>2</v>
      </c>
      <c r="E13" s="10">
        <v>0</v>
      </c>
      <c r="F13" s="10">
        <f t="shared" si="5"/>
        <v>0</v>
      </c>
      <c r="G13" s="10">
        <f t="shared" si="6"/>
        <v>0</v>
      </c>
      <c r="H13" s="10">
        <f t="shared" si="7"/>
        <v>0</v>
      </c>
      <c r="I13" s="35">
        <f>F13*$K$8+G13*$K$7+H13*$K$9</f>
        <v>0</v>
      </c>
    </row>
    <row r="14" spans="1:13" s="6" customFormat="1" ht="12.75" x14ac:dyDescent="0.2">
      <c r="A14" s="12" t="s">
        <v>36</v>
      </c>
      <c r="B14" s="10" t="s">
        <v>12</v>
      </c>
      <c r="C14" s="10"/>
      <c r="D14" s="10"/>
      <c r="E14" s="10"/>
      <c r="F14" s="10"/>
      <c r="G14" s="10"/>
      <c r="H14" s="10"/>
      <c r="I14" s="28"/>
    </row>
    <row r="15" spans="1:13" s="6" customFormat="1" ht="12.75" x14ac:dyDescent="0.2">
      <c r="A15" s="12" t="s">
        <v>37</v>
      </c>
      <c r="B15" s="10">
        <v>2</v>
      </c>
      <c r="C15" s="10">
        <v>1</v>
      </c>
      <c r="D15" s="10">
        <f t="shared" ref="D15:D20" si="8">B15*C15</f>
        <v>2</v>
      </c>
      <c r="E15" s="10">
        <v>0</v>
      </c>
      <c r="F15" s="10">
        <f t="shared" ref="F15:F20" si="9">D15*E15</f>
        <v>0</v>
      </c>
      <c r="G15" s="10">
        <f t="shared" ref="G15:G20" si="10">F15*0.05</f>
        <v>0</v>
      </c>
      <c r="H15" s="10">
        <f t="shared" ref="H15:H20" si="11">F15*0.1</f>
        <v>0</v>
      </c>
      <c r="I15" s="35">
        <f t="shared" ref="I15:I20" si="12">F15*$K$8+G15*$K$7+H15*$K$9</f>
        <v>0</v>
      </c>
    </row>
    <row r="16" spans="1:13" s="6" customFormat="1" ht="15.75" x14ac:dyDescent="0.2">
      <c r="A16" s="12" t="s">
        <v>130</v>
      </c>
      <c r="B16" s="10">
        <v>4</v>
      </c>
      <c r="C16" s="10">
        <v>1</v>
      </c>
      <c r="D16" s="10">
        <f t="shared" si="8"/>
        <v>4</v>
      </c>
      <c r="E16" s="10">
        <v>23</v>
      </c>
      <c r="F16" s="10">
        <f t="shared" si="9"/>
        <v>92</v>
      </c>
      <c r="G16" s="10">
        <f t="shared" si="10"/>
        <v>4.6000000000000005</v>
      </c>
      <c r="H16" s="10">
        <f t="shared" si="11"/>
        <v>9.2000000000000011</v>
      </c>
      <c r="I16" s="11">
        <f t="shared" si="12"/>
        <v>5029.9619999999995</v>
      </c>
      <c r="J16" s="102"/>
      <c r="K16" s="102"/>
    </row>
    <row r="17" spans="1:11" s="6" customFormat="1" ht="15.75" x14ac:dyDescent="0.2">
      <c r="A17" s="12" t="s">
        <v>131</v>
      </c>
      <c r="B17" s="10">
        <v>8</v>
      </c>
      <c r="C17" s="10">
        <v>1</v>
      </c>
      <c r="D17" s="10">
        <f t="shared" si="8"/>
        <v>8</v>
      </c>
      <c r="E17" s="10">
        <v>21</v>
      </c>
      <c r="F17" s="10">
        <f t="shared" si="9"/>
        <v>168</v>
      </c>
      <c r="G17" s="10">
        <f t="shared" si="10"/>
        <v>8.4</v>
      </c>
      <c r="H17" s="10">
        <f t="shared" si="11"/>
        <v>16.8</v>
      </c>
      <c r="I17" s="11">
        <f t="shared" si="12"/>
        <v>9185.1479999999992</v>
      </c>
      <c r="J17" s="102"/>
      <c r="K17" s="102"/>
    </row>
    <row r="18" spans="1:11" s="6" customFormat="1" ht="15.75" x14ac:dyDescent="0.2">
      <c r="A18" s="12" t="s">
        <v>132</v>
      </c>
      <c r="B18" s="10">
        <v>8</v>
      </c>
      <c r="C18" s="10">
        <v>1</v>
      </c>
      <c r="D18" s="10">
        <f t="shared" si="8"/>
        <v>8</v>
      </c>
      <c r="E18" s="10">
        <v>2</v>
      </c>
      <c r="F18" s="10">
        <f t="shared" si="9"/>
        <v>16</v>
      </c>
      <c r="G18" s="10">
        <f t="shared" si="10"/>
        <v>0.8</v>
      </c>
      <c r="H18" s="10">
        <f t="shared" si="11"/>
        <v>1.6</v>
      </c>
      <c r="I18" s="11">
        <f t="shared" si="12"/>
        <v>874.77599999999995</v>
      </c>
      <c r="J18" s="102"/>
      <c r="K18" s="102"/>
    </row>
    <row r="19" spans="1:11" s="6" customFormat="1" ht="15.75" x14ac:dyDescent="0.2">
      <c r="A19" s="12" t="s">
        <v>133</v>
      </c>
      <c r="B19" s="10">
        <v>8</v>
      </c>
      <c r="C19" s="10">
        <v>2</v>
      </c>
      <c r="D19" s="10">
        <f t="shared" si="8"/>
        <v>16</v>
      </c>
      <c r="E19" s="10">
        <v>0</v>
      </c>
      <c r="F19" s="10">
        <f t="shared" si="9"/>
        <v>0</v>
      </c>
      <c r="G19" s="10">
        <f t="shared" si="10"/>
        <v>0</v>
      </c>
      <c r="H19" s="10">
        <f t="shared" si="11"/>
        <v>0</v>
      </c>
      <c r="I19" s="35">
        <f t="shared" si="12"/>
        <v>0</v>
      </c>
      <c r="J19" s="102"/>
      <c r="K19" s="102"/>
    </row>
    <row r="20" spans="1:11" s="6" customFormat="1" ht="15.75" x14ac:dyDescent="0.2">
      <c r="A20" s="12" t="s">
        <v>134</v>
      </c>
      <c r="B20" s="10">
        <v>2</v>
      </c>
      <c r="C20" s="10">
        <v>2</v>
      </c>
      <c r="D20" s="10">
        <f t="shared" si="8"/>
        <v>4</v>
      </c>
      <c r="E20" s="10">
        <v>0</v>
      </c>
      <c r="F20" s="10">
        <f t="shared" si="9"/>
        <v>0</v>
      </c>
      <c r="G20" s="10">
        <f t="shared" si="10"/>
        <v>0</v>
      </c>
      <c r="H20" s="10">
        <f t="shared" si="11"/>
        <v>0</v>
      </c>
      <c r="I20" s="35">
        <f t="shared" si="12"/>
        <v>0</v>
      </c>
      <c r="J20" s="102"/>
      <c r="K20" s="102"/>
    </row>
    <row r="21" spans="1:11" s="6" customFormat="1" ht="12.75" x14ac:dyDescent="0.2">
      <c r="A21" s="12" t="s">
        <v>38</v>
      </c>
      <c r="B21" s="10" t="s">
        <v>12</v>
      </c>
      <c r="C21" s="10"/>
      <c r="D21" s="10"/>
      <c r="E21" s="10"/>
      <c r="F21" s="10"/>
      <c r="G21" s="10"/>
      <c r="H21" s="10"/>
      <c r="I21" s="35"/>
      <c r="J21" s="102"/>
      <c r="K21" s="102"/>
    </row>
    <row r="22" spans="1:11" s="6" customFormat="1" ht="15.75" x14ac:dyDescent="0.2">
      <c r="A22" s="12" t="s">
        <v>135</v>
      </c>
      <c r="B22" s="10">
        <v>2</v>
      </c>
      <c r="C22" s="10">
        <v>2</v>
      </c>
      <c r="D22" s="10">
        <f>B22*C22</f>
        <v>4</v>
      </c>
      <c r="E22" s="10">
        <v>0</v>
      </c>
      <c r="F22" s="10">
        <f>D22*E22</f>
        <v>0</v>
      </c>
      <c r="G22" s="10">
        <f>F22*0.05</f>
        <v>0</v>
      </c>
      <c r="H22" s="10">
        <f>F22*0.1</f>
        <v>0</v>
      </c>
      <c r="I22" s="35">
        <f>F22*$K$8+G22*$K$7+H22*$K$9</f>
        <v>0</v>
      </c>
      <c r="J22" s="102"/>
      <c r="K22" s="102"/>
    </row>
    <row r="23" spans="1:11" s="6" customFormat="1" ht="15.75" x14ac:dyDescent="0.2">
      <c r="A23" s="48" t="s">
        <v>145</v>
      </c>
      <c r="B23" s="10">
        <v>2</v>
      </c>
      <c r="C23" s="10">
        <v>2</v>
      </c>
      <c r="D23" s="10">
        <f>B23*C23</f>
        <v>4</v>
      </c>
      <c r="E23" s="10">
        <v>0</v>
      </c>
      <c r="F23" s="10">
        <f>D23*E23</f>
        <v>0</v>
      </c>
      <c r="G23" s="10">
        <f>F23*0.05</f>
        <v>0</v>
      </c>
      <c r="H23" s="10">
        <f>F23*0.1</f>
        <v>0</v>
      </c>
      <c r="I23" s="35">
        <f>F23*$K$8+G23*$K$7+H23*$K$9</f>
        <v>0</v>
      </c>
      <c r="J23" s="102"/>
      <c r="K23" s="102"/>
    </row>
    <row r="24" spans="1:11" s="6" customFormat="1" ht="15.75" x14ac:dyDescent="0.2">
      <c r="A24" s="36" t="s">
        <v>136</v>
      </c>
      <c r="B24" s="34"/>
      <c r="C24" s="34"/>
      <c r="D24" s="34"/>
      <c r="E24" s="34"/>
      <c r="F24" s="130">
        <f>SUM(F6:H23)</f>
        <v>317.40000000000003</v>
      </c>
      <c r="G24" s="130"/>
      <c r="H24" s="130"/>
      <c r="I24" s="104">
        <f>ROUND(SUM(I6:I23),-2)</f>
        <v>15100</v>
      </c>
    </row>
    <row r="26" spans="1:11" x14ac:dyDescent="0.25">
      <c r="A26" s="2" t="s">
        <v>25</v>
      </c>
    </row>
    <row r="27" spans="1:11" ht="31.5" customHeight="1" x14ac:dyDescent="0.25">
      <c r="A27" s="131" t="s">
        <v>128</v>
      </c>
      <c r="B27" s="131"/>
      <c r="C27" s="131"/>
      <c r="D27" s="131"/>
      <c r="E27" s="131"/>
      <c r="F27" s="131"/>
      <c r="G27" s="131"/>
      <c r="H27" s="131"/>
      <c r="I27" s="131"/>
    </row>
    <row r="28" spans="1:11" ht="44.25" customHeight="1" x14ac:dyDescent="0.25">
      <c r="A28" s="131" t="s">
        <v>70</v>
      </c>
      <c r="B28" s="131"/>
      <c r="C28" s="131"/>
      <c r="D28" s="131"/>
      <c r="E28" s="131"/>
      <c r="F28" s="131"/>
      <c r="G28" s="131"/>
      <c r="H28" s="131"/>
      <c r="I28" s="131"/>
    </row>
    <row r="29" spans="1:11" ht="15.75" x14ac:dyDescent="0.25">
      <c r="A29" s="128" t="s">
        <v>137</v>
      </c>
      <c r="B29" s="128"/>
      <c r="C29" s="128"/>
      <c r="D29" s="128"/>
      <c r="E29" s="128"/>
      <c r="F29" s="128"/>
      <c r="G29" s="128"/>
      <c r="H29" s="128"/>
      <c r="I29" s="128"/>
    </row>
    <row r="30" spans="1:11" ht="31.5" customHeight="1" x14ac:dyDescent="0.25">
      <c r="A30" s="128" t="s">
        <v>147</v>
      </c>
      <c r="B30" s="128"/>
      <c r="C30" s="128"/>
      <c r="D30" s="128"/>
      <c r="E30" s="128"/>
      <c r="F30" s="128"/>
      <c r="G30" s="128"/>
      <c r="H30" s="128"/>
      <c r="I30" s="128"/>
    </row>
    <row r="31" spans="1:11" ht="15.75" x14ac:dyDescent="0.25">
      <c r="A31" s="128" t="s">
        <v>138</v>
      </c>
      <c r="B31" s="128"/>
      <c r="C31" s="128"/>
      <c r="D31" s="128"/>
      <c r="E31" s="128"/>
      <c r="F31" s="128"/>
      <c r="G31" s="128"/>
      <c r="H31" s="128"/>
      <c r="I31" s="128"/>
    </row>
    <row r="32" spans="1:11" ht="15.75" x14ac:dyDescent="0.25">
      <c r="A32" s="109" t="s">
        <v>139</v>
      </c>
      <c r="B32" s="109"/>
      <c r="C32" s="109"/>
      <c r="D32" s="109"/>
      <c r="E32" s="109"/>
      <c r="F32" s="109"/>
      <c r="G32" s="109"/>
      <c r="H32" s="109"/>
      <c r="I32" s="109"/>
    </row>
    <row r="33" spans="1:9" ht="15.75" x14ac:dyDescent="0.25">
      <c r="A33" s="109" t="s">
        <v>140</v>
      </c>
      <c r="B33" s="109"/>
      <c r="C33" s="109"/>
      <c r="D33" s="109"/>
      <c r="E33" s="109"/>
      <c r="F33" s="109"/>
      <c r="G33" s="109"/>
      <c r="H33" s="109"/>
      <c r="I33" s="109"/>
    </row>
    <row r="34" spans="1:9" ht="15.75" x14ac:dyDescent="0.25">
      <c r="A34" s="126" t="s">
        <v>141</v>
      </c>
      <c r="B34" s="126"/>
      <c r="C34" s="126"/>
      <c r="D34" s="126"/>
      <c r="E34" s="126"/>
      <c r="F34" s="126"/>
      <c r="G34" s="126"/>
      <c r="H34" s="126"/>
      <c r="I34" s="126"/>
    </row>
    <row r="35" spans="1:9" ht="15.75" x14ac:dyDescent="0.25">
      <c r="A35" s="109" t="s">
        <v>142</v>
      </c>
      <c r="B35" s="109"/>
      <c r="C35" s="109"/>
      <c r="D35" s="109"/>
      <c r="E35" s="109"/>
      <c r="F35" s="109"/>
      <c r="G35" s="109"/>
      <c r="H35" s="109"/>
      <c r="I35" s="109"/>
    </row>
    <row r="36" spans="1:9" ht="15.75" x14ac:dyDescent="0.25">
      <c r="A36" s="127" t="s">
        <v>144</v>
      </c>
      <c r="B36" s="127"/>
      <c r="C36" s="127"/>
      <c r="D36" s="127"/>
      <c r="E36" s="127"/>
      <c r="F36" s="127"/>
      <c r="G36" s="127"/>
      <c r="H36" s="127"/>
      <c r="I36" s="127"/>
    </row>
    <row r="37" spans="1:9" ht="15.75" x14ac:dyDescent="0.25">
      <c r="A37" s="109" t="s">
        <v>143</v>
      </c>
      <c r="B37" s="109"/>
      <c r="C37" s="109"/>
      <c r="D37" s="109"/>
      <c r="E37" s="109"/>
      <c r="F37" s="109"/>
      <c r="G37" s="109"/>
      <c r="H37" s="109"/>
      <c r="I37" s="109"/>
    </row>
  </sheetData>
  <customSheetViews>
    <customSheetView guid="{8FE0BDEC-4233-4EE0-9FC7-6740DEE4056A}" topLeftCell="B4">
      <selection activeCell="L28" sqref="L28"/>
      <pageMargins left="0.7" right="0.7" top="0.75" bottom="0.75" header="0.3" footer="0.3"/>
      <pageSetup orientation="portrait" r:id="rId1"/>
    </customSheetView>
    <customSheetView guid="{E40B3EF1-D1BF-4651-8EC9-5ADD4913F0D1}">
      <selection activeCell="A2" sqref="A2"/>
      <pageMargins left="0.7" right="0.7" top="0.75" bottom="0.75" header="0.3" footer="0.3"/>
      <pageSetup orientation="portrait" r:id="rId2"/>
    </customSheetView>
    <customSheetView guid="{A8E5BC57-9360-4407-BCF5-D9E529E6B136}" topLeftCell="A4">
      <selection activeCell="C23" sqref="C23"/>
      <pageMargins left="0.7" right="0.7" top="0.75" bottom="0.75" header="0.3" footer="0.3"/>
      <pageSetup orientation="portrait" r:id="rId3"/>
    </customSheetView>
    <customSheetView guid="{66F4C324-2FF4-4253-8352-E61298C3DF3D}" topLeftCell="B4">
      <selection activeCell="L28" sqref="L28"/>
      <pageMargins left="0.7" right="0.7" top="0.75" bottom="0.75" header="0.3" footer="0.3"/>
      <pageSetup orientation="portrait" r:id="rId4"/>
    </customSheetView>
  </customSheetViews>
  <mergeCells count="14">
    <mergeCell ref="A29:I29"/>
    <mergeCell ref="A4:A5"/>
    <mergeCell ref="K6:L6"/>
    <mergeCell ref="F24:H24"/>
    <mergeCell ref="A27:I27"/>
    <mergeCell ref="A28:I28"/>
    <mergeCell ref="A36:I36"/>
    <mergeCell ref="A37:I37"/>
    <mergeCell ref="A30:I30"/>
    <mergeCell ref="A31:I31"/>
    <mergeCell ref="A32:I32"/>
    <mergeCell ref="A33:I33"/>
    <mergeCell ref="A34:I34"/>
    <mergeCell ref="A35:I35"/>
  </mergeCells>
  <pageMargins left="0.7" right="0.7" top="0.75" bottom="0.75" header="0.3" footer="0.3"/>
  <pageSetup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6"/>
  <sheetViews>
    <sheetView tabSelected="1" workbookViewId="0">
      <selection activeCell="I8" sqref="I8"/>
    </sheetView>
  </sheetViews>
  <sheetFormatPr defaultRowHeight="15" x14ac:dyDescent="0.25"/>
  <cols>
    <col min="3" max="3" width="13" customWidth="1"/>
    <col min="4" max="4" width="12.7109375" customWidth="1"/>
    <col min="8" max="8" width="10.7109375" customWidth="1"/>
    <col min="9" max="9" width="9.42578125" customWidth="1"/>
  </cols>
  <sheetData>
    <row r="1" spans="1:10" ht="39" customHeight="1" thickBot="1" x14ac:dyDescent="0.3">
      <c r="B1" s="133" t="s">
        <v>125</v>
      </c>
      <c r="C1" s="133"/>
      <c r="D1" s="133"/>
      <c r="E1" s="133"/>
      <c r="F1" s="133"/>
      <c r="G1" s="133"/>
      <c r="H1" s="133"/>
      <c r="I1" s="133"/>
    </row>
    <row r="2" spans="1:10" ht="39" thickBot="1" x14ac:dyDescent="0.3">
      <c r="B2" s="51" t="s">
        <v>101</v>
      </c>
      <c r="C2" s="52" t="s">
        <v>102</v>
      </c>
      <c r="D2" s="52" t="s">
        <v>104</v>
      </c>
      <c r="E2" s="52" t="s">
        <v>103</v>
      </c>
      <c r="F2" s="52" t="s">
        <v>115</v>
      </c>
      <c r="G2" s="52" t="s">
        <v>106</v>
      </c>
      <c r="H2" s="52" t="s">
        <v>120</v>
      </c>
      <c r="I2" s="53" t="s">
        <v>108</v>
      </c>
    </row>
    <row r="3" spans="1:10" ht="15.75" thickTop="1" x14ac:dyDescent="0.25">
      <c r="B3" s="54">
        <v>1</v>
      </c>
      <c r="C3" s="55">
        <f>SUM('TBL5-YR1'!F6:F23)</f>
        <v>192</v>
      </c>
      <c r="D3" s="55">
        <f>SUM('TBL5-YR1'!G6:G23)</f>
        <v>9.6000000000000014</v>
      </c>
      <c r="E3" s="55">
        <f>SUM('TBL5-YR1'!H6:H23)</f>
        <v>19.200000000000003</v>
      </c>
      <c r="F3" s="55">
        <f>SUM(C3:E3)</f>
        <v>220.8</v>
      </c>
      <c r="G3" s="57">
        <f>'TBL5-YR1'!I24</f>
        <v>10500</v>
      </c>
      <c r="H3" s="57">
        <v>0</v>
      </c>
      <c r="I3" s="59">
        <f>+G3+H3</f>
        <v>10500</v>
      </c>
    </row>
    <row r="4" spans="1:10" x14ac:dyDescent="0.25">
      <c r="B4" s="60">
        <v>2</v>
      </c>
      <c r="C4" s="56">
        <f>SUM('TBL6-YR2'!F6:F23)</f>
        <v>0</v>
      </c>
      <c r="D4" s="56">
        <f>SUM('TBL6-YR2'!G6:G23)</f>
        <v>0</v>
      </c>
      <c r="E4" s="56">
        <f>SUM('TBL6-YR2'!H6:H23)</f>
        <v>0</v>
      </c>
      <c r="F4" s="55">
        <f t="shared" ref="F4:F5" si="0">SUM(C4:E4)</f>
        <v>0</v>
      </c>
      <c r="G4" s="58">
        <f>'TBL6-YR2'!I24</f>
        <v>0</v>
      </c>
      <c r="H4" s="58">
        <v>0</v>
      </c>
      <c r="I4" s="59">
        <f>+G4+H4</f>
        <v>0</v>
      </c>
    </row>
    <row r="5" spans="1:10" ht="15.75" thickBot="1" x14ac:dyDescent="0.3">
      <c r="B5" s="61">
        <v>3</v>
      </c>
      <c r="C5" s="62">
        <f>SUM('TBL7-YR3'!F6:F23)</f>
        <v>276</v>
      </c>
      <c r="D5" s="62">
        <f>SUM('TBL7-YR3'!G6:G23)</f>
        <v>13.8</v>
      </c>
      <c r="E5" s="62">
        <f>SUM('TBL7-YR3'!H6:H23)</f>
        <v>27.6</v>
      </c>
      <c r="F5" s="62">
        <f t="shared" si="0"/>
        <v>317.40000000000003</v>
      </c>
      <c r="G5" s="63">
        <f>'TBL7-YR3'!I24</f>
        <v>15100</v>
      </c>
      <c r="H5" s="63">
        <v>0</v>
      </c>
      <c r="I5" s="64">
        <f>G5+H5</f>
        <v>15100</v>
      </c>
    </row>
    <row r="6" spans="1:10" ht="15.75" thickTop="1" x14ac:dyDescent="0.25">
      <c r="B6" s="54" t="s">
        <v>109</v>
      </c>
      <c r="C6" s="55">
        <f t="shared" ref="C6:I6" si="1">SUM(C3:C5)</f>
        <v>468</v>
      </c>
      <c r="D6" s="83">
        <f t="shared" si="1"/>
        <v>23.400000000000002</v>
      </c>
      <c r="E6" s="83">
        <f t="shared" si="1"/>
        <v>46.800000000000004</v>
      </c>
      <c r="F6" s="55">
        <f>SUM(F3:F5)</f>
        <v>538.20000000000005</v>
      </c>
      <c r="G6" s="57">
        <f>SUM(G3:G5)</f>
        <v>25600</v>
      </c>
      <c r="H6" s="57">
        <f t="shared" si="1"/>
        <v>0</v>
      </c>
      <c r="I6" s="59">
        <f t="shared" si="1"/>
        <v>25600</v>
      </c>
    </row>
    <row r="7" spans="1:10" ht="15.75" thickBot="1" x14ac:dyDescent="0.3">
      <c r="B7" s="65" t="s">
        <v>110</v>
      </c>
      <c r="C7" s="67">
        <f>AVERAGE(C3:C5)</f>
        <v>156</v>
      </c>
      <c r="D7" s="67">
        <f>AVERAGE(D3:D5)</f>
        <v>7.8000000000000007</v>
      </c>
      <c r="E7" s="67">
        <f>AVERAGE(E3:E5)</f>
        <v>15.600000000000001</v>
      </c>
      <c r="F7" s="66">
        <f>AVERAGE(F3:F5)</f>
        <v>179.4</v>
      </c>
      <c r="G7" s="69">
        <f>ROUND(AVERAGE(G3:G5),-1)</f>
        <v>8530</v>
      </c>
      <c r="H7" s="69">
        <f>AVERAGE(H3:H5)</f>
        <v>0</v>
      </c>
      <c r="I7" s="70">
        <f>ROUND(AVERAGE(I3:I5),-1)</f>
        <v>8530</v>
      </c>
    </row>
    <row r="8" spans="1:10" ht="15.75" thickBot="1" x14ac:dyDescent="0.3">
      <c r="A8" s="103"/>
      <c r="B8" s="6"/>
      <c r="C8" s="46"/>
      <c r="D8" s="46"/>
      <c r="E8" s="46"/>
      <c r="F8" s="46"/>
      <c r="G8" s="46"/>
      <c r="H8" s="46"/>
      <c r="I8" s="6"/>
      <c r="J8" s="103"/>
    </row>
    <row r="9" spans="1:10" ht="39" thickBot="1" x14ac:dyDescent="0.3">
      <c r="B9" s="51" t="s">
        <v>101</v>
      </c>
      <c r="C9" s="52" t="s">
        <v>112</v>
      </c>
      <c r="D9" s="53" t="str">
        <f>F2</f>
        <v>Total Hours</v>
      </c>
      <c r="E9" s="46"/>
      <c r="F9" s="46"/>
      <c r="G9" s="46"/>
      <c r="H9" s="46"/>
      <c r="I9" s="46"/>
    </row>
    <row r="10" spans="1:10" ht="15.75" thickTop="1" x14ac:dyDescent="0.25">
      <c r="B10" s="54">
        <v>1</v>
      </c>
      <c r="C10" s="76">
        <f>'TBL5-YR1'!E23*'TBL5-YR1'!C23</f>
        <v>96</v>
      </c>
      <c r="D10" s="88">
        <f>F3</f>
        <v>220.8</v>
      </c>
      <c r="E10" s="46"/>
      <c r="F10" s="46"/>
      <c r="G10" s="46"/>
      <c r="H10" s="46"/>
      <c r="I10" s="46"/>
    </row>
    <row r="11" spans="1:10" x14ac:dyDescent="0.25">
      <c r="B11" s="60">
        <v>2</v>
      </c>
      <c r="C11" s="80">
        <v>0</v>
      </c>
      <c r="D11" s="88">
        <f>F4</f>
        <v>0</v>
      </c>
      <c r="E11" s="46"/>
      <c r="F11" s="46"/>
      <c r="G11" s="46"/>
      <c r="H11" s="46"/>
      <c r="I11" s="46"/>
    </row>
    <row r="12" spans="1:10" ht="15.75" thickBot="1" x14ac:dyDescent="0.3">
      <c r="B12" s="61">
        <v>3</v>
      </c>
      <c r="C12" s="81">
        <f>'TBL7-YR3'!E16*'TBL7-YR3'!C16+'TBL7-YR3'!E17*'TBL7-YR3'!C17+'TBL7-YR3'!C18*'TBL7-YR3'!E18</f>
        <v>46</v>
      </c>
      <c r="D12" s="89">
        <f>F5</f>
        <v>317.40000000000003</v>
      </c>
      <c r="E12" s="46"/>
      <c r="F12" s="46"/>
      <c r="G12" s="46"/>
      <c r="H12" s="46"/>
      <c r="I12" s="46"/>
    </row>
    <row r="13" spans="1:10" ht="15.75" thickTop="1" x14ac:dyDescent="0.25">
      <c r="B13" s="54" t="s">
        <v>109</v>
      </c>
      <c r="C13" s="90">
        <f t="shared" ref="C13" si="2">SUM(C10:C12)</f>
        <v>142</v>
      </c>
      <c r="D13" s="91">
        <f>SUM(D10:D12)</f>
        <v>538.20000000000005</v>
      </c>
      <c r="E13" s="46"/>
      <c r="F13" s="46"/>
      <c r="G13" s="46"/>
      <c r="H13" s="46"/>
      <c r="I13" s="46"/>
    </row>
    <row r="14" spans="1:10" ht="15.75" thickBot="1" x14ac:dyDescent="0.3">
      <c r="B14" s="65" t="s">
        <v>110</v>
      </c>
      <c r="C14" s="67">
        <f>AVERAGE(C10:C12)</f>
        <v>47.333333333333336</v>
      </c>
      <c r="D14" s="92">
        <f>AVERAGE(D10:D12)</f>
        <v>179.4</v>
      </c>
      <c r="E14" s="46"/>
      <c r="F14" s="46"/>
      <c r="G14" s="46"/>
      <c r="H14" s="46"/>
      <c r="I14" s="46"/>
    </row>
    <row r="15" spans="1:10" x14ac:dyDescent="0.25">
      <c r="B15" s="46"/>
      <c r="C15" s="46"/>
      <c r="D15" s="46"/>
      <c r="E15" s="46"/>
      <c r="F15" s="46"/>
      <c r="G15" s="46"/>
      <c r="H15" s="46"/>
      <c r="I15" s="46"/>
    </row>
    <row r="16" spans="1:10" x14ac:dyDescent="0.25">
      <c r="B16" s="46" t="s">
        <v>121</v>
      </c>
      <c r="C16" s="46"/>
      <c r="D16" s="46"/>
      <c r="E16" s="46">
        <f>ROUND(D13/C13,1)</f>
        <v>3.8</v>
      </c>
      <c r="F16" s="46"/>
      <c r="G16" s="46"/>
      <c r="H16" s="46"/>
      <c r="I16" s="46"/>
    </row>
  </sheetData>
  <customSheetViews>
    <customSheetView guid="{8FE0BDEC-4233-4EE0-9FC7-6740DEE4056A}">
      <selection activeCell="I8" sqref="I8"/>
      <pageMargins left="0.7" right="0.7" top="0.75" bottom="0.75" header="0.3" footer="0.3"/>
    </customSheetView>
    <customSheetView guid="{E40B3EF1-D1BF-4651-8EC9-5ADD4913F0D1}">
      <pageMargins left="0.7" right="0.7" top="0.75" bottom="0.75" header="0.3" footer="0.3"/>
    </customSheetView>
    <customSheetView guid="{A8E5BC57-9360-4407-BCF5-D9E529E6B136}">
      <selection activeCell="I8" sqref="I8"/>
      <pageMargins left="0.7" right="0.7" top="0.75" bottom="0.75" header="0.3" footer="0.3"/>
    </customSheetView>
    <customSheetView guid="{66F4C324-2FF4-4253-8352-E61298C3DF3D}">
      <selection activeCell="I8" sqref="I8"/>
      <pageMargins left="0.7" right="0.7" top="0.75" bottom="0.75" header="0.3" footer="0.3"/>
    </customSheetView>
  </customSheetViews>
  <mergeCells count="1">
    <mergeCell ref="B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TBL1-YR1</vt:lpstr>
      <vt:lpstr>TBL2-YR2</vt:lpstr>
      <vt:lpstr>TBL3-YR3</vt:lpstr>
      <vt:lpstr>TBL4-SUMMARY</vt:lpstr>
      <vt:lpstr>TBL5-YR1</vt:lpstr>
      <vt:lpstr>TBL6-YR2</vt:lpstr>
      <vt:lpstr>TBL7-YR3</vt:lpstr>
      <vt:lpstr>TBL8-SUMMARY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EPA</cp:lastModifiedBy>
  <dcterms:created xsi:type="dcterms:W3CDTF">2014-11-20T13:23:33Z</dcterms:created>
  <dcterms:modified xsi:type="dcterms:W3CDTF">2019-11-12T20:39:31Z</dcterms:modified>
</cp:coreProperties>
</file>