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2227AA62-F1F5-416C-8699-CBD8240855F0}"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2" l="1"/>
  <c r="F14" i="2"/>
  <c r="E11" i="1"/>
  <c r="K33" i="1" l="1"/>
  <c r="D6" i="2" l="1"/>
  <c r="D8" i="2"/>
  <c r="F8" i="2" s="1"/>
  <c r="G8" i="2" s="1"/>
  <c r="D9" i="2"/>
  <c r="F9" i="2" s="1"/>
  <c r="G9" i="2" s="1"/>
  <c r="D10" i="2"/>
  <c r="F10" i="2" s="1"/>
  <c r="G10" i="2" s="1"/>
  <c r="D11" i="2"/>
  <c r="F11" i="2" s="1"/>
  <c r="G11" i="2" s="1"/>
  <c r="D12" i="2"/>
  <c r="F12" i="2" s="1"/>
  <c r="G12" i="2" s="1"/>
  <c r="D13" i="2"/>
  <c r="F13" i="2" s="1"/>
  <c r="G13" i="2" s="1"/>
  <c r="F6" i="2"/>
  <c r="G6" i="2" s="1"/>
  <c r="D4" i="2"/>
  <c r="F4" i="2" s="1"/>
  <c r="D9" i="1"/>
  <c r="F9" i="1" s="1"/>
  <c r="G9" i="1" s="1"/>
  <c r="D11" i="1"/>
  <c r="F11" i="1" s="1"/>
  <c r="G11" i="1" s="1"/>
  <c r="D15" i="1"/>
  <c r="F15" i="1" s="1"/>
  <c r="G15" i="1" s="1"/>
  <c r="D16" i="1"/>
  <c r="F16" i="1" s="1"/>
  <c r="G16" i="1" s="1"/>
  <c r="D17" i="1"/>
  <c r="F17" i="1" s="1"/>
  <c r="G17" i="1" s="1"/>
  <c r="D18" i="1"/>
  <c r="F18" i="1" s="1"/>
  <c r="G18" i="1" s="1"/>
  <c r="D19" i="1"/>
  <c r="F19" i="1" s="1"/>
  <c r="G19" i="1" s="1"/>
  <c r="D21" i="1"/>
  <c r="D29" i="1"/>
  <c r="F29" i="1" s="1"/>
  <c r="D30" i="1"/>
  <c r="F30" i="1" s="1"/>
  <c r="D31" i="1"/>
  <c r="F31" i="1" s="1"/>
  <c r="D7" i="1"/>
  <c r="F7" i="1" s="1"/>
  <c r="F21" i="1" l="1"/>
  <c r="G21" i="1" s="1"/>
  <c r="G4" i="2"/>
  <c r="H4" i="2"/>
  <c r="I4" i="2"/>
  <c r="H13" i="2"/>
  <c r="I13" i="2" s="1"/>
  <c r="H12" i="2"/>
  <c r="I12" i="2" s="1"/>
  <c r="H11" i="2"/>
  <c r="I11" i="2" s="1"/>
  <c r="H10" i="2"/>
  <c r="I10" i="2" s="1"/>
  <c r="H9" i="2"/>
  <c r="I9" i="2" s="1"/>
  <c r="H8" i="2"/>
  <c r="I8" i="2" s="1"/>
  <c r="H6" i="2"/>
  <c r="I6" i="2" s="1"/>
  <c r="G7" i="1"/>
  <c r="H7" i="1"/>
  <c r="G31" i="1"/>
  <c r="H31" i="1"/>
  <c r="G30" i="1"/>
  <c r="H30" i="1"/>
  <c r="I30" i="1" s="1"/>
  <c r="G29" i="1"/>
  <c r="H29" i="1"/>
  <c r="H21" i="1"/>
  <c r="H19" i="1"/>
  <c r="I19" i="1" s="1"/>
  <c r="H18" i="1"/>
  <c r="I18" i="1" s="1"/>
  <c r="H17" i="1"/>
  <c r="I17" i="1" s="1"/>
  <c r="H16" i="1"/>
  <c r="H15" i="1"/>
  <c r="I15" i="1" s="1"/>
  <c r="H11" i="1"/>
  <c r="I11" i="1" s="1"/>
  <c r="H9" i="1"/>
  <c r="I9" i="1" s="1"/>
  <c r="I16" i="1"/>
  <c r="F22" i="1" l="1"/>
  <c r="I21" i="1"/>
  <c r="F32" i="1"/>
  <c r="F33" i="1" s="1"/>
  <c r="L33" i="1" s="1"/>
  <c r="I29" i="1"/>
  <c r="I31" i="1"/>
  <c r="I7" i="1"/>
  <c r="I22" i="1" l="1"/>
  <c r="I32" i="1"/>
  <c r="I33" i="1" l="1"/>
  <c r="I35" i="1" s="1"/>
</calcChain>
</file>

<file path=xl/sharedStrings.xml><?xml version="1.0" encoding="utf-8"?>
<sst xmlns="http://schemas.openxmlformats.org/spreadsheetml/2006/main" count="94" uniqueCount="87">
  <si>
    <t>Burden Items</t>
  </si>
  <si>
    <t>1.  Applications</t>
  </si>
  <si>
    <t>N/A</t>
  </si>
  <si>
    <t>2.  Survey and Studies</t>
  </si>
  <si>
    <t>B.  Required Activities</t>
  </si>
  <si>
    <t>C.  Create Information</t>
  </si>
  <si>
    <t>D.  Gather Existing Information</t>
  </si>
  <si>
    <t>E.  Write Report</t>
  </si>
  <si>
    <r>
      <t xml:space="preserve">Notification of physical and operational changes </t>
    </r>
    <r>
      <rPr>
        <vertAlign val="superscript"/>
        <sz val="10"/>
        <color theme="1"/>
        <rFont val="Times New Roman"/>
        <family val="1"/>
      </rPr>
      <t>e</t>
    </r>
  </si>
  <si>
    <t>Subtotal for Reporting Requirements</t>
  </si>
  <si>
    <t>B.  Plan Activities</t>
  </si>
  <si>
    <t>C.  Implement Activities</t>
  </si>
  <si>
    <t xml:space="preserve">E.  Time to Enter Information  </t>
  </si>
  <si>
    <t>Subtotal for Recordkeeping Requirements</t>
  </si>
  <si>
    <t>Table 1: Annual Respondent Burden and Cost – NSPS for Sewage Sludge Treatment Plants (40 CFR Part 60, Subpart O) (Renewal)</t>
  </si>
  <si>
    <t>(A)
Person hours per Occurrence</t>
  </si>
  <si>
    <t>(C)
Person hours per respondent per year
(C=AxB)</t>
  </si>
  <si>
    <t>(E)
Technical person hours per year (E=CxD)</t>
  </si>
  <si>
    <t>(F)
Management person hours per year
(F=Ex0.05)</t>
  </si>
  <si>
    <t>(G)
Clerical hours per year
(G=Ex0.1)</t>
  </si>
  <si>
    <r>
      <t xml:space="preserve">(H)
Total costs per year </t>
    </r>
    <r>
      <rPr>
        <b/>
        <vertAlign val="superscript"/>
        <sz val="10"/>
        <color theme="1"/>
        <rFont val="Times New Roman"/>
        <family val="1"/>
      </rPr>
      <t>b</t>
    </r>
  </si>
  <si>
    <t>See 3B</t>
  </si>
  <si>
    <t>See 4E</t>
  </si>
  <si>
    <r>
      <t xml:space="preserve">(D)
Number of respondents per year </t>
    </r>
    <r>
      <rPr>
        <b/>
        <vertAlign val="superscript"/>
        <sz val="10"/>
        <color theme="1"/>
        <rFont val="Times New Roman"/>
        <family val="1"/>
      </rPr>
      <t>a</t>
    </r>
  </si>
  <si>
    <t>See 3B(i)</t>
  </si>
  <si>
    <t>3.  Reporting Requirements</t>
  </si>
  <si>
    <t>ii.  Demonstration of monitoring system</t>
  </si>
  <si>
    <t>vi.  Performance test report</t>
  </si>
  <si>
    <t>4.  Recordkeeping Requirements</t>
  </si>
  <si>
    <t>See 3A</t>
  </si>
  <si>
    <r>
      <t xml:space="preserve">A.  Familiarize with regulatory requirements </t>
    </r>
    <r>
      <rPr>
        <vertAlign val="superscript"/>
        <sz val="10"/>
        <color theme="1"/>
        <rFont val="Times New Roman"/>
        <family val="1"/>
      </rPr>
      <t>c, d</t>
    </r>
  </si>
  <si>
    <t>Assumptions:</t>
  </si>
  <si>
    <r>
      <t>h</t>
    </r>
    <r>
      <rPr>
        <sz val="10"/>
        <color rgb="FF000000"/>
        <rFont val="Times New Roman"/>
        <family val="1"/>
      </rPr>
      <t xml:space="preserve">  Assume that it will take eight hours per year to record daily gathering of monitoring data (which have been automatically recorded).</t>
    </r>
  </si>
  <si>
    <r>
      <t xml:space="preserve">i </t>
    </r>
    <r>
      <rPr>
        <sz val="10"/>
        <color rgb="FF000000"/>
        <rFont val="Times New Roman"/>
        <family val="1"/>
      </rPr>
      <t xml:space="preserve"> Assume that it will take 80 hours per year to record performance test data.</t>
    </r>
  </si>
  <si>
    <r>
      <t>d</t>
    </r>
    <r>
      <rPr>
        <sz val="10"/>
        <color theme="1"/>
        <rFont val="Times New Roman"/>
        <family val="1"/>
      </rPr>
      <t xml:space="preserve">  Assume that this is a one-time-only cost.</t>
    </r>
  </si>
  <si>
    <r>
      <t>e</t>
    </r>
    <r>
      <rPr>
        <sz val="10"/>
        <color theme="1"/>
        <rFont val="Times New Roman"/>
        <family val="1"/>
      </rPr>
      <t xml:space="preserve">  Assume that 20 percent would have to repeat the performance testing due to failure.</t>
    </r>
  </si>
  <si>
    <r>
      <t>f</t>
    </r>
    <r>
      <rPr>
        <sz val="10"/>
        <color theme="1"/>
        <rFont val="Times New Roman"/>
        <family val="1"/>
      </rPr>
      <t xml:space="preserve">  </t>
    </r>
    <r>
      <rPr>
        <sz val="10"/>
        <color rgb="FF000000"/>
        <rFont val="Times New Roman"/>
        <family val="1"/>
      </rPr>
      <t>Assume that 0.4 facility will have a physical or operational change.</t>
    </r>
  </si>
  <si>
    <r>
      <t xml:space="preserve">g </t>
    </r>
    <r>
      <rPr>
        <sz val="10"/>
        <color rgb="FF000000"/>
        <rFont val="Times New Roman"/>
        <family val="1"/>
      </rPr>
      <t xml:space="preserve"> Assume that it will take 40 hours to write semiannual reports.</t>
    </r>
  </si>
  <si>
    <r>
      <t xml:space="preserve">i.  Initial performance test </t>
    </r>
    <r>
      <rPr>
        <vertAlign val="superscript"/>
        <sz val="10"/>
        <color theme="1"/>
        <rFont val="Times New Roman"/>
        <family val="1"/>
      </rPr>
      <t>d</t>
    </r>
  </si>
  <si>
    <r>
      <t xml:space="preserve">iii.  Repeat of performance test </t>
    </r>
    <r>
      <rPr>
        <vertAlign val="superscript"/>
        <sz val="10"/>
        <color theme="1"/>
        <rFont val="Times New Roman"/>
        <family val="1"/>
      </rPr>
      <t>e</t>
    </r>
  </si>
  <si>
    <r>
      <t xml:space="preserve">i.  Notification of construction/ reconstruction </t>
    </r>
    <r>
      <rPr>
        <vertAlign val="superscript"/>
        <sz val="10"/>
        <color theme="1"/>
        <rFont val="Times New Roman"/>
        <family val="1"/>
      </rPr>
      <t>d</t>
    </r>
  </si>
  <si>
    <r>
      <t xml:space="preserve">ii.  Notification of physical and operational changes </t>
    </r>
    <r>
      <rPr>
        <vertAlign val="superscript"/>
        <sz val="10"/>
        <color theme="1"/>
        <rFont val="Times New Roman"/>
        <family val="1"/>
      </rPr>
      <t>f</t>
    </r>
  </si>
  <si>
    <r>
      <t xml:space="preserve">iii.  Notification of demonstration of CMS </t>
    </r>
    <r>
      <rPr>
        <vertAlign val="superscript"/>
        <sz val="10"/>
        <color theme="1"/>
        <rFont val="Times New Roman"/>
        <family val="1"/>
      </rPr>
      <t>d</t>
    </r>
  </si>
  <si>
    <r>
      <t>iv.  Notification of actual startup</t>
    </r>
    <r>
      <rPr>
        <vertAlign val="superscript"/>
        <sz val="10"/>
        <color theme="1"/>
        <rFont val="Times New Roman"/>
        <family val="1"/>
      </rPr>
      <t xml:space="preserve"> d</t>
    </r>
  </si>
  <si>
    <r>
      <t xml:space="preserve">v.  Notification of initial performance test </t>
    </r>
    <r>
      <rPr>
        <vertAlign val="superscript"/>
        <sz val="10"/>
        <color theme="1"/>
        <rFont val="Times New Roman"/>
        <family val="1"/>
      </rPr>
      <t>d</t>
    </r>
  </si>
  <si>
    <r>
      <t>vii.  Semiannual reports of excess emissions</t>
    </r>
    <r>
      <rPr>
        <vertAlign val="superscript"/>
        <sz val="10"/>
        <color theme="1"/>
        <rFont val="Times New Roman"/>
        <family val="1"/>
      </rPr>
      <t xml:space="preserve"> g</t>
    </r>
  </si>
  <si>
    <t>A.  Familiarize with regulatory requirements</t>
  </si>
  <si>
    <t>D.  Develop Record System</t>
  </si>
  <si>
    <r>
      <t xml:space="preserve">i.  Record of daily production rate and hours of operation </t>
    </r>
    <r>
      <rPr>
        <vertAlign val="superscript"/>
        <sz val="10"/>
        <color theme="1"/>
        <rFont val="Times New Roman"/>
        <family val="1"/>
      </rPr>
      <t>h</t>
    </r>
  </si>
  <si>
    <t>ii.  Records of startup, shutdown and malfunction</t>
  </si>
  <si>
    <r>
      <t>iii.  Records of performance test data</t>
    </r>
    <r>
      <rPr>
        <vertAlign val="superscript"/>
        <sz val="10"/>
        <color theme="1"/>
        <rFont val="Times New Roman"/>
        <family val="1"/>
      </rPr>
      <t xml:space="preserve"> d, i</t>
    </r>
  </si>
  <si>
    <r>
      <t xml:space="preserve">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</si>
  <si>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</si>
  <si>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r>
      <t xml:space="preserve">j  </t>
    </r>
    <r>
      <rPr>
        <sz val="10"/>
        <color rgb="FF000000"/>
        <rFont val="Times New Roman"/>
        <family val="1"/>
      </rPr>
      <t xml:space="preserve">Totals have been rounded to 3 significant figures. Figures may not add exactly due to rounding. </t>
    </r>
  </si>
  <si>
    <r>
      <t>Table 2: Average Annual EPA Burden and Cost – NSPS for Sewage Sludge Treatment Plants (40 CFR Part 60, Subpart O) (Renewal)</t>
    </r>
    <r>
      <rPr>
        <sz val="10"/>
        <color rgb="FF000000"/>
        <rFont val="Times New Roman"/>
        <family val="1"/>
      </rPr>
      <t xml:space="preserve"> </t>
    </r>
  </si>
  <si>
    <t>Repeat initial performance test</t>
  </si>
  <si>
    <t>Report Review</t>
  </si>
  <si>
    <t>Repeat performance test</t>
  </si>
  <si>
    <t>Activity</t>
  </si>
  <si>
    <t xml:space="preserve">(A)
EPA hours per occurrence  </t>
  </si>
  <si>
    <t>(B)
No of occurrences per Plant per Year</t>
  </si>
  <si>
    <t>(C)
EPA Hours per Year
(C=AxB)</t>
  </si>
  <si>
    <t>(E)
Technical Hours per Year
(E=CxD)</t>
  </si>
  <si>
    <t>(F)
Management Hours per Year
(F=Ex0.05)</t>
  </si>
  <si>
    <t>(G)
Clerical Hours per Year
(G=Ex0.1)</t>
  </si>
  <si>
    <r>
      <t>c</t>
    </r>
    <r>
      <rPr>
        <sz val="10"/>
        <color rgb="FF000000"/>
        <rFont val="Times New Roman"/>
        <family val="1"/>
      </rPr>
      <t xml:space="preserve">  Assume that this is a one-time-only cost.</t>
    </r>
  </si>
  <si>
    <r>
      <t>d</t>
    </r>
    <r>
      <rPr>
        <sz val="10"/>
        <color rgb="FF000000"/>
        <rFont val="Times New Roman"/>
        <family val="1"/>
      </rPr>
      <t xml:space="preserve">  Assume that 20 percent would have to repeat the performance testing due to failure.</t>
    </r>
  </si>
  <si>
    <r>
      <t>e</t>
    </r>
    <r>
      <rPr>
        <sz val="10"/>
        <color rgb="FF000000"/>
        <rFont val="Times New Roman"/>
        <family val="1"/>
      </rPr>
      <t xml:space="preserve">  Assume that 0.4 source will have a physical or operational change.</t>
    </r>
  </si>
  <si>
    <r>
      <t xml:space="preserve">f </t>
    </r>
    <r>
      <rPr>
        <sz val="10"/>
        <color rgb="FF000000"/>
        <rFont val="Times New Roman"/>
        <family val="1"/>
      </rPr>
      <t xml:space="preserve"> Assume that it will take eight hours to review semiannual reports.</t>
    </r>
  </si>
  <si>
    <r>
      <t xml:space="preserve">(D)
Plants per Year </t>
    </r>
    <r>
      <rPr>
        <b/>
        <vertAlign val="superscript"/>
        <sz val="10"/>
        <color theme="1"/>
        <rFont val="Times New Roman"/>
        <family val="1"/>
      </rPr>
      <t>a</t>
    </r>
  </si>
  <si>
    <r>
      <t xml:space="preserve">(H)
Costs per Year  </t>
    </r>
    <r>
      <rPr>
        <b/>
        <vertAlign val="superscript"/>
        <sz val="10"/>
        <color theme="1"/>
        <rFont val="Times New Roman"/>
        <family val="1"/>
      </rPr>
      <t>b</t>
    </r>
  </si>
  <si>
    <r>
      <t xml:space="preserve">Initial Performance Test </t>
    </r>
    <r>
      <rPr>
        <vertAlign val="superscript"/>
        <sz val="10"/>
        <color theme="1"/>
        <rFont val="Times New Roman"/>
        <family val="1"/>
      </rPr>
      <t>c</t>
    </r>
  </si>
  <si>
    <r>
      <t xml:space="preserve">Retesting preparation </t>
    </r>
    <r>
      <rPr>
        <vertAlign val="superscript"/>
        <sz val="10"/>
        <color theme="1"/>
        <rFont val="Times New Roman"/>
        <family val="1"/>
      </rPr>
      <t>c, d</t>
    </r>
  </si>
  <si>
    <r>
      <t xml:space="preserve">Notification of construction/ reconstruction </t>
    </r>
    <r>
      <rPr>
        <vertAlign val="superscript"/>
        <sz val="10"/>
        <color theme="1"/>
        <rFont val="Times New Roman"/>
        <family val="1"/>
      </rPr>
      <t>c</t>
    </r>
  </si>
  <si>
    <r>
      <t xml:space="preserve">Notification of actual startup </t>
    </r>
    <r>
      <rPr>
        <vertAlign val="superscript"/>
        <sz val="10"/>
        <color theme="1"/>
        <rFont val="Times New Roman"/>
        <family val="1"/>
      </rPr>
      <t>c</t>
    </r>
  </si>
  <si>
    <r>
      <t xml:space="preserve">Initial test </t>
    </r>
    <r>
      <rPr>
        <vertAlign val="superscript"/>
        <sz val="10"/>
        <color theme="1"/>
        <rFont val="Times New Roman"/>
        <family val="1"/>
      </rPr>
      <t>c</t>
    </r>
  </si>
  <si>
    <r>
      <t xml:space="preserve">Semiannual reports </t>
    </r>
    <r>
      <rPr>
        <vertAlign val="superscript"/>
        <sz val="10"/>
        <color theme="1"/>
        <rFont val="Times New Roman"/>
        <family val="1"/>
      </rPr>
      <t>f</t>
    </r>
  </si>
  <si>
    <r>
      <t xml:space="preserve">TOTAL LABOR BURDEN and COST (rounded) </t>
    </r>
    <r>
      <rPr>
        <b/>
        <vertAlign val="superscript"/>
        <sz val="10"/>
        <color theme="1"/>
        <rFont val="Times New Roman"/>
        <family val="1"/>
      </rPr>
      <t>g</t>
    </r>
  </si>
  <si>
    <r>
      <t xml:space="preserve">g  </t>
    </r>
    <r>
      <rPr>
        <sz val="10"/>
        <color rgb="FF000000"/>
        <rFont val="Times New Roman"/>
        <family val="1"/>
      </rPr>
      <t xml:space="preserve">Totals have been rounded to 3 significant figures. Figures may not add exactly due to rounding. </t>
    </r>
  </si>
  <si>
    <t>hr/response</t>
  </si>
  <si>
    <t>responses</t>
  </si>
  <si>
    <r>
      <t xml:space="preserve">TOTAL LABOR BURDEN AND COST (rounded) </t>
    </r>
    <r>
      <rPr>
        <b/>
        <vertAlign val="superscript"/>
        <sz val="10"/>
        <color theme="1"/>
        <rFont val="Times New Roman"/>
        <family val="1"/>
      </rPr>
      <t>j</t>
    </r>
  </si>
  <si>
    <t>(B)
Number of occurrences per respondent per year</t>
  </si>
  <si>
    <r>
      <rPr>
        <vertAlign val="superscript"/>
        <sz val="10"/>
        <color theme="1"/>
        <rFont val="Times New Roman"/>
        <family val="1"/>
      </rPr>
      <t>a</t>
    </r>
    <r>
      <rPr>
        <sz val="10"/>
        <color theme="1"/>
        <rFont val="Times New Roman"/>
        <family val="1"/>
      </rPr>
      <t xml:space="preserve">  This ICR assumes that there are 170 existing units at 86 facilities (respondents) and that 1.2 new, modified or reconstructed units will be constructed over the next three years (0.4 per year)</t>
    </r>
  </si>
  <si>
    <r>
      <t xml:space="preserve">c  </t>
    </r>
    <r>
      <rPr>
        <sz val="10"/>
        <color theme="1"/>
        <rFont val="Times New Roman"/>
        <family val="1"/>
      </rPr>
      <t>This ICR assumes all existing facilities will have to re-familiarize with regulatory requirements each year</t>
    </r>
  </si>
  <si>
    <r>
      <t xml:space="preserve">b  </t>
    </r>
    <r>
      <rPr>
        <sz val="10"/>
        <color theme="1"/>
        <rFont val="Times New Roman"/>
        <family val="1"/>
      </rPr>
      <t>This ICR uses the following labor rates: $141.06 per hour for Executive, Administrative, and Managerial labor; $120.27 per hour for Technical labor, and $58.67 per hour for Clerical labor.  These rates are the United States Department of Labor, Bureau of Labor Statistics, June 2019, “Table 2. Civilian Workers, by occupational and industry group.”  The rates are from column 1, “Total compensation.”  The rate has been increased by 110 percent to account for the benefit packages available to those employed by private industry.</t>
    </r>
  </si>
  <si>
    <r>
      <t>b</t>
    </r>
    <r>
      <rPr>
        <sz val="10"/>
        <color theme="1"/>
        <rFont val="Times New Roman"/>
        <family val="1"/>
      </rPr>
      <t xml:space="preserve">  This cost is based on the following hourly labor rates times a 1.6 benefits multiplication factor to account for government overhead expenses: $66.62 for Managerial (GS-13, Step 5, $41.64 x 1.6), $49.44 for Technical (GS-12, Step 1, $30.90 x 1.6) and $26.75 Clerical (GS-6, Step 3, $16.72 x 1.6).  These rates are from the Office of Personnel Management (OPM) "2019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</si>
</sst>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0.0"/>
    <numFmt numFmtId="165" formatCode="_(* #,##0_);_(* \(#,##0\);_(* &quot;-&quot;??_);_(@_)"/>
  </numFmts>
  <fonts count="11"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u/>
      <sz val="10"/>
      <color theme="1"/>
      <name val="Times New Roman"/>
      <family val="1"/>
    </font>
    <font>
      <vertAlign val="superscript"/>
      <sz val="12"/>
      <color theme="1"/>
      <name val="Times New Roman"/>
      <family val="1"/>
    </font>
    <font>
      <sz val="10"/>
      <color rgb="FF000000"/>
      <name val="Times New Roman"/>
      <family val="1"/>
    </font>
    <font>
      <vertAlign val="superscript"/>
      <sz val="10"/>
      <color rgb="FF000000"/>
      <name val="Times New Roman"/>
      <family val="1"/>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39">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1"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xf numFmtId="0" fontId="2" fillId="2" borderId="1" xfId="0" applyFont="1" applyFill="1" applyBorder="1"/>
    <xf numFmtId="0" fontId="2" fillId="2" borderId="1" xfId="0" applyFont="1" applyFill="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xf numFmtId="0" fontId="2" fillId="0" borderId="1" xfId="0" applyFont="1" applyBorder="1" applyAlignment="1">
      <alignment horizontal="right" vertical="center"/>
    </xf>
    <xf numFmtId="3" fontId="2" fillId="0" borderId="1" xfId="0" applyNumberFormat="1" applyFont="1" applyBorder="1" applyAlignment="1">
      <alignment horizontal="center" vertical="center"/>
    </xf>
    <xf numFmtId="0" fontId="3" fillId="0" borderId="1" xfId="0" applyFont="1" applyBorder="1" applyAlignment="1">
      <alignment vertical="center"/>
    </xf>
    <xf numFmtId="0" fontId="2" fillId="2" borderId="1" xfId="0" applyFont="1" applyFill="1" applyBorder="1" applyAlignment="1">
      <alignment horizontal="center" vertical="center"/>
    </xf>
    <xf numFmtId="6" fontId="3" fillId="0" borderId="1" xfId="0" applyNumberFormat="1" applyFont="1" applyBorder="1" applyAlignment="1">
      <alignment horizontal="right" vertical="center"/>
    </xf>
    <xf numFmtId="3" fontId="3" fillId="0" borderId="1" xfId="0" applyNumberFormat="1" applyFont="1" applyBorder="1" applyAlignment="1">
      <alignment horizontal="center" vertical="center"/>
    </xf>
    <xf numFmtId="0" fontId="2" fillId="0" borderId="1" xfId="0" applyFont="1" applyBorder="1" applyAlignment="1">
      <alignment horizontal="left" vertical="center" indent="1"/>
    </xf>
    <xf numFmtId="0" fontId="2" fillId="0" borderId="1" xfId="0" applyFont="1" applyBorder="1" applyAlignment="1">
      <alignment horizontal="left" vertical="center" indent="2"/>
    </xf>
    <xf numFmtId="0" fontId="6" fillId="0" borderId="0" xfId="0" applyFont="1" applyAlignment="1">
      <alignment vertical="center"/>
    </xf>
    <xf numFmtId="0" fontId="5"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vertical="center"/>
    </xf>
    <xf numFmtId="0" fontId="9" fillId="0" borderId="0" xfId="0" applyFont="1" applyAlignment="1">
      <alignment vertical="center"/>
    </xf>
    <xf numFmtId="16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165" fontId="0" fillId="0" borderId="0" xfId="1" applyNumberFormat="1" applyFont="1"/>
    <xf numFmtId="0" fontId="2" fillId="0" borderId="1" xfId="0" applyFont="1" applyBorder="1" applyAlignment="1">
      <alignment horizontal="left" vertical="center" wrapText="1" indent="2"/>
    </xf>
    <xf numFmtId="1" fontId="0" fillId="0" borderId="0" xfId="0" applyNumberFormat="1"/>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0" fontId="5" fillId="0" borderId="0" xfId="0" applyFont="1" applyAlignment="1">
      <alignment horizontal="left" vertical="center" wrapText="1"/>
    </xf>
    <xf numFmtId="3" fontId="3" fillId="0" borderId="1" xfId="0" applyNumberFormat="1" applyFont="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topLeftCell="A16" zoomScale="86" zoomScaleNormal="86" workbookViewId="0">
      <selection activeCell="A39" sqref="A39:I39"/>
    </sheetView>
  </sheetViews>
  <sheetFormatPr defaultRowHeight="15" x14ac:dyDescent="0.25"/>
  <cols>
    <col min="1" max="1" width="57.28515625" customWidth="1"/>
    <col min="2" max="2" width="12.42578125" customWidth="1"/>
    <col min="3" max="3" width="12" customWidth="1"/>
    <col min="4" max="4" width="11.28515625" customWidth="1"/>
    <col min="5" max="5" width="12.7109375" customWidth="1"/>
    <col min="6" max="6" width="10.42578125" customWidth="1"/>
    <col min="7" max="7" width="13.140625" customWidth="1"/>
    <col min="8" max="8" width="9.85546875" customWidth="1"/>
    <col min="9" max="9" width="13.7109375" customWidth="1"/>
    <col min="11" max="11" width="11.28515625" customWidth="1"/>
    <col min="12" max="12" width="13.85546875" bestFit="1" customWidth="1"/>
  </cols>
  <sheetData>
    <row r="1" spans="1:9" x14ac:dyDescent="0.25">
      <c r="A1" s="4" t="s">
        <v>14</v>
      </c>
    </row>
    <row r="2" spans="1:9" x14ac:dyDescent="0.25">
      <c r="F2">
        <v>120.27</v>
      </c>
      <c r="G2">
        <v>141.06</v>
      </c>
      <c r="H2">
        <v>58.67</v>
      </c>
    </row>
    <row r="3" spans="1:9" ht="76.5" x14ac:dyDescent="0.25">
      <c r="A3" s="5" t="s">
        <v>0</v>
      </c>
      <c r="B3" s="5" t="s">
        <v>15</v>
      </c>
      <c r="C3" s="5" t="s">
        <v>82</v>
      </c>
      <c r="D3" s="5" t="s">
        <v>16</v>
      </c>
      <c r="E3" s="5" t="s">
        <v>23</v>
      </c>
      <c r="F3" s="5" t="s">
        <v>17</v>
      </c>
      <c r="G3" s="5" t="s">
        <v>18</v>
      </c>
      <c r="H3" s="5" t="s">
        <v>19</v>
      </c>
      <c r="I3" s="5" t="s">
        <v>20</v>
      </c>
    </row>
    <row r="4" spans="1:9" x14ac:dyDescent="0.25">
      <c r="A4" s="6" t="s">
        <v>1</v>
      </c>
      <c r="B4" s="7" t="s">
        <v>2</v>
      </c>
      <c r="C4" s="8"/>
      <c r="D4" s="8"/>
      <c r="E4" s="8"/>
      <c r="F4" s="8"/>
      <c r="G4" s="8"/>
      <c r="H4" s="8"/>
      <c r="I4" s="8"/>
    </row>
    <row r="5" spans="1:9" x14ac:dyDescent="0.25">
      <c r="A5" s="6" t="s">
        <v>3</v>
      </c>
      <c r="B5" s="7" t="s">
        <v>2</v>
      </c>
      <c r="C5" s="8"/>
      <c r="D5" s="8"/>
      <c r="E5" s="8"/>
      <c r="F5" s="8"/>
      <c r="G5" s="8"/>
      <c r="H5" s="8"/>
      <c r="I5" s="8"/>
    </row>
    <row r="6" spans="1:9" x14ac:dyDescent="0.25">
      <c r="A6" s="6" t="s">
        <v>25</v>
      </c>
      <c r="B6" s="9"/>
      <c r="C6" s="10"/>
      <c r="D6" s="10"/>
      <c r="E6" s="10"/>
      <c r="F6" s="10"/>
      <c r="G6" s="10"/>
      <c r="H6" s="10"/>
      <c r="I6" s="10"/>
    </row>
    <row r="7" spans="1:9" ht="15.75" x14ac:dyDescent="0.25">
      <c r="A7" s="20" t="s">
        <v>30</v>
      </c>
      <c r="B7" s="7">
        <v>1</v>
      </c>
      <c r="C7" s="7">
        <v>1</v>
      </c>
      <c r="D7" s="7">
        <f>B7*C7</f>
        <v>1</v>
      </c>
      <c r="E7" s="7">
        <v>86</v>
      </c>
      <c r="F7" s="7">
        <f>D7*E7</f>
        <v>86</v>
      </c>
      <c r="G7" s="7">
        <f>F7*0.05</f>
        <v>4.3</v>
      </c>
      <c r="H7" s="7">
        <f>F7*0.1</f>
        <v>8.6</v>
      </c>
      <c r="I7" s="11">
        <f>$F$2*F7+$G$2*G7+$H$2*H7</f>
        <v>11454.339999999998</v>
      </c>
    </row>
    <row r="8" spans="1:9" x14ac:dyDescent="0.25">
      <c r="A8" s="20" t="s">
        <v>4</v>
      </c>
      <c r="B8" s="10"/>
      <c r="C8" s="10"/>
      <c r="D8" s="7"/>
      <c r="E8" s="10"/>
      <c r="F8" s="7"/>
      <c r="G8" s="7"/>
      <c r="H8" s="7"/>
      <c r="I8" s="11"/>
    </row>
    <row r="9" spans="1:9" ht="15.75" x14ac:dyDescent="0.25">
      <c r="A9" s="21" t="s">
        <v>38</v>
      </c>
      <c r="B9" s="7">
        <v>72</v>
      </c>
      <c r="C9" s="7">
        <v>1</v>
      </c>
      <c r="D9" s="7">
        <f t="shared" ref="D9:D31" si="0">B9*C9</f>
        <v>72</v>
      </c>
      <c r="E9" s="7">
        <v>0.4</v>
      </c>
      <c r="F9" s="27">
        <f t="shared" ref="F9:F19" si="1">D9*E9</f>
        <v>28.8</v>
      </c>
      <c r="G9" s="7">
        <f t="shared" ref="G9:G21" si="2">F9*0.05</f>
        <v>1.4400000000000002</v>
      </c>
      <c r="H9" s="7">
        <f t="shared" ref="H9:H21" si="3">F9*0.1</f>
        <v>2.8800000000000003</v>
      </c>
      <c r="I9" s="11">
        <f t="shared" ref="I9:I21" si="4">$F$2*F9+$G$2*G9+$H$2*H9</f>
        <v>3835.8719999999998</v>
      </c>
    </row>
    <row r="10" spans="1:9" x14ac:dyDescent="0.25">
      <c r="A10" s="21" t="s">
        <v>26</v>
      </c>
      <c r="B10" s="12" t="s">
        <v>24</v>
      </c>
      <c r="C10" s="6"/>
      <c r="D10" s="7"/>
      <c r="E10" s="13"/>
      <c r="F10" s="7"/>
      <c r="G10" s="7"/>
      <c r="H10" s="7"/>
      <c r="I10" s="11"/>
    </row>
    <row r="11" spans="1:9" ht="15.75" x14ac:dyDescent="0.25">
      <c r="A11" s="21" t="s">
        <v>39</v>
      </c>
      <c r="B11" s="7">
        <v>72</v>
      </c>
      <c r="C11" s="7">
        <v>1</v>
      </c>
      <c r="D11" s="7">
        <f t="shared" si="0"/>
        <v>72</v>
      </c>
      <c r="E11" s="7">
        <f>0.2*E9</f>
        <v>8.0000000000000016E-2</v>
      </c>
      <c r="F11" s="7">
        <f t="shared" si="1"/>
        <v>5.7600000000000016</v>
      </c>
      <c r="G11" s="28">
        <f t="shared" si="2"/>
        <v>0.28800000000000009</v>
      </c>
      <c r="H11" s="28">
        <f t="shared" si="3"/>
        <v>0.57600000000000018</v>
      </c>
      <c r="I11" s="11">
        <f t="shared" si="4"/>
        <v>767.17440000000011</v>
      </c>
    </row>
    <row r="12" spans="1:9" x14ac:dyDescent="0.25">
      <c r="A12" s="20" t="s">
        <v>5</v>
      </c>
      <c r="B12" s="7" t="s">
        <v>21</v>
      </c>
      <c r="C12" s="6"/>
      <c r="D12" s="7"/>
      <c r="E12" s="6"/>
      <c r="F12" s="7"/>
      <c r="G12" s="7"/>
      <c r="H12" s="7"/>
      <c r="I12" s="11"/>
    </row>
    <row r="13" spans="1:9" x14ac:dyDescent="0.25">
      <c r="A13" s="20" t="s">
        <v>6</v>
      </c>
      <c r="B13" s="7" t="s">
        <v>2</v>
      </c>
      <c r="C13" s="8"/>
      <c r="D13" s="7"/>
      <c r="E13" s="8"/>
      <c r="F13" s="7"/>
      <c r="G13" s="7"/>
      <c r="H13" s="7"/>
      <c r="I13" s="11"/>
    </row>
    <row r="14" spans="1:9" x14ac:dyDescent="0.25">
      <c r="A14" s="20" t="s">
        <v>7</v>
      </c>
      <c r="B14" s="10"/>
      <c r="C14" s="10"/>
      <c r="D14" s="7"/>
      <c r="E14" s="10"/>
      <c r="F14" s="7"/>
      <c r="G14" s="7"/>
      <c r="H14" s="7"/>
      <c r="I14" s="11"/>
    </row>
    <row r="15" spans="1:9" ht="15.75" x14ac:dyDescent="0.25">
      <c r="A15" s="21" t="s">
        <v>40</v>
      </c>
      <c r="B15" s="7">
        <v>2</v>
      </c>
      <c r="C15" s="7">
        <v>1</v>
      </c>
      <c r="D15" s="7">
        <f t="shared" si="0"/>
        <v>2</v>
      </c>
      <c r="E15" s="7">
        <v>0.4</v>
      </c>
      <c r="F15" s="7">
        <f t="shared" si="1"/>
        <v>0.8</v>
      </c>
      <c r="G15" s="7">
        <f t="shared" si="2"/>
        <v>4.0000000000000008E-2</v>
      </c>
      <c r="H15" s="7">
        <f t="shared" si="3"/>
        <v>8.0000000000000016E-2</v>
      </c>
      <c r="I15" s="11">
        <f t="shared" si="4"/>
        <v>106.55200000000001</v>
      </c>
    </row>
    <row r="16" spans="1:9" ht="15.75" x14ac:dyDescent="0.25">
      <c r="A16" s="21" t="s">
        <v>41</v>
      </c>
      <c r="B16" s="7">
        <v>2</v>
      </c>
      <c r="C16" s="7">
        <v>1</v>
      </c>
      <c r="D16" s="7">
        <f t="shared" si="0"/>
        <v>2</v>
      </c>
      <c r="E16" s="7">
        <v>0.4</v>
      </c>
      <c r="F16" s="7">
        <f t="shared" si="1"/>
        <v>0.8</v>
      </c>
      <c r="G16" s="7">
        <f t="shared" si="2"/>
        <v>4.0000000000000008E-2</v>
      </c>
      <c r="H16" s="7">
        <f t="shared" si="3"/>
        <v>8.0000000000000016E-2</v>
      </c>
      <c r="I16" s="11">
        <f t="shared" si="4"/>
        <v>106.55200000000001</v>
      </c>
    </row>
    <row r="17" spans="1:12" ht="15.75" x14ac:dyDescent="0.25">
      <c r="A17" s="21" t="s">
        <v>42</v>
      </c>
      <c r="B17" s="7">
        <v>40</v>
      </c>
      <c r="C17" s="7">
        <v>1</v>
      </c>
      <c r="D17" s="7">
        <f t="shared" si="0"/>
        <v>40</v>
      </c>
      <c r="E17" s="7">
        <v>0.4</v>
      </c>
      <c r="F17" s="7">
        <f t="shared" si="1"/>
        <v>16</v>
      </c>
      <c r="G17" s="7">
        <f t="shared" si="2"/>
        <v>0.8</v>
      </c>
      <c r="H17" s="7">
        <f t="shared" si="3"/>
        <v>1.6</v>
      </c>
      <c r="I17" s="11">
        <f t="shared" si="4"/>
        <v>2131.04</v>
      </c>
    </row>
    <row r="18" spans="1:12" ht="15.75" x14ac:dyDescent="0.25">
      <c r="A18" s="21" t="s">
        <v>43</v>
      </c>
      <c r="B18" s="7">
        <v>2</v>
      </c>
      <c r="C18" s="7">
        <v>1</v>
      </c>
      <c r="D18" s="7">
        <f t="shared" si="0"/>
        <v>2</v>
      </c>
      <c r="E18" s="7">
        <v>0.4</v>
      </c>
      <c r="F18" s="7">
        <f t="shared" si="1"/>
        <v>0.8</v>
      </c>
      <c r="G18" s="7">
        <f t="shared" si="2"/>
        <v>4.0000000000000008E-2</v>
      </c>
      <c r="H18" s="7">
        <f t="shared" si="3"/>
        <v>8.0000000000000016E-2</v>
      </c>
      <c r="I18" s="11">
        <f t="shared" si="4"/>
        <v>106.55200000000001</v>
      </c>
    </row>
    <row r="19" spans="1:12" ht="15.75" x14ac:dyDescent="0.25">
      <c r="A19" s="21" t="s">
        <v>44</v>
      </c>
      <c r="B19" s="7">
        <v>2</v>
      </c>
      <c r="C19" s="7">
        <v>1</v>
      </c>
      <c r="D19" s="7">
        <f t="shared" si="0"/>
        <v>2</v>
      </c>
      <c r="E19" s="7">
        <v>0.4</v>
      </c>
      <c r="F19" s="7">
        <f t="shared" si="1"/>
        <v>0.8</v>
      </c>
      <c r="G19" s="7">
        <f t="shared" si="2"/>
        <v>4.0000000000000008E-2</v>
      </c>
      <c r="H19" s="7">
        <f t="shared" si="3"/>
        <v>8.0000000000000016E-2</v>
      </c>
      <c r="I19" s="11">
        <f t="shared" si="4"/>
        <v>106.55200000000001</v>
      </c>
    </row>
    <row r="20" spans="1:12" x14ac:dyDescent="0.25">
      <c r="A20" s="21" t="s">
        <v>27</v>
      </c>
      <c r="B20" s="7" t="s">
        <v>21</v>
      </c>
      <c r="C20" s="6"/>
      <c r="D20" s="7"/>
      <c r="E20" s="6"/>
      <c r="F20" s="7"/>
      <c r="G20" s="7"/>
      <c r="H20" s="7"/>
      <c r="I20" s="11"/>
    </row>
    <row r="21" spans="1:12" ht="15.75" x14ac:dyDescent="0.25">
      <c r="A21" s="21" t="s">
        <v>45</v>
      </c>
      <c r="B21" s="7">
        <v>40</v>
      </c>
      <c r="C21" s="7">
        <v>2</v>
      </c>
      <c r="D21" s="7">
        <f t="shared" si="0"/>
        <v>80</v>
      </c>
      <c r="E21" s="7">
        <v>86</v>
      </c>
      <c r="F21" s="15">
        <f>D21*E21</f>
        <v>6880</v>
      </c>
      <c r="G21" s="7">
        <f t="shared" si="2"/>
        <v>344</v>
      </c>
      <c r="H21" s="7">
        <f t="shared" si="3"/>
        <v>688</v>
      </c>
      <c r="I21" s="11">
        <f t="shared" si="4"/>
        <v>916347.2</v>
      </c>
    </row>
    <row r="22" spans="1:12" x14ac:dyDescent="0.25">
      <c r="A22" s="16" t="s">
        <v>9</v>
      </c>
      <c r="B22" s="7"/>
      <c r="C22" s="7"/>
      <c r="D22" s="7"/>
      <c r="E22" s="7"/>
      <c r="F22" s="32">
        <f>SUM(F4:H21)</f>
        <v>8072.7240000000002</v>
      </c>
      <c r="G22" s="33"/>
      <c r="H22" s="34"/>
      <c r="I22" s="18">
        <f>SUM(I4:I21)</f>
        <v>934961.83439999993</v>
      </c>
    </row>
    <row r="23" spans="1:12" x14ac:dyDescent="0.25">
      <c r="A23" s="6" t="s">
        <v>28</v>
      </c>
      <c r="B23" s="10"/>
      <c r="C23" s="10"/>
      <c r="D23" s="7"/>
      <c r="E23" s="10"/>
      <c r="F23" s="10"/>
      <c r="G23" s="10"/>
      <c r="H23" s="10"/>
      <c r="I23" s="10"/>
    </row>
    <row r="24" spans="1:12" x14ac:dyDescent="0.25">
      <c r="A24" s="20" t="s">
        <v>46</v>
      </c>
      <c r="B24" s="7" t="s">
        <v>29</v>
      </c>
      <c r="C24" s="6"/>
      <c r="D24" s="7"/>
      <c r="E24" s="6"/>
      <c r="F24" s="6"/>
      <c r="G24" s="6"/>
      <c r="H24" s="6"/>
      <c r="I24" s="14"/>
    </row>
    <row r="25" spans="1:12" x14ac:dyDescent="0.25">
      <c r="A25" s="20" t="s">
        <v>10</v>
      </c>
      <c r="B25" s="7" t="s">
        <v>22</v>
      </c>
      <c r="C25" s="6"/>
      <c r="D25" s="7"/>
      <c r="E25" s="6"/>
      <c r="F25" s="6"/>
      <c r="G25" s="6"/>
      <c r="H25" s="6"/>
      <c r="I25" s="14"/>
    </row>
    <row r="26" spans="1:12" x14ac:dyDescent="0.25">
      <c r="A26" s="20" t="s">
        <v>11</v>
      </c>
      <c r="B26" s="7" t="s">
        <v>22</v>
      </c>
      <c r="C26" s="6"/>
      <c r="D26" s="7"/>
      <c r="E26" s="6"/>
      <c r="F26" s="6"/>
      <c r="G26" s="6"/>
      <c r="H26" s="6"/>
      <c r="I26" s="14"/>
    </row>
    <row r="27" spans="1:12" x14ac:dyDescent="0.25">
      <c r="A27" s="20" t="s">
        <v>47</v>
      </c>
      <c r="B27" s="7" t="s">
        <v>2</v>
      </c>
      <c r="C27" s="8"/>
      <c r="D27" s="7"/>
      <c r="E27" s="8"/>
      <c r="F27" s="8"/>
      <c r="G27" s="8"/>
      <c r="H27" s="8"/>
      <c r="I27" s="8"/>
    </row>
    <row r="28" spans="1:12" x14ac:dyDescent="0.25">
      <c r="A28" s="20" t="s">
        <v>12</v>
      </c>
      <c r="B28" s="10"/>
      <c r="C28" s="10"/>
      <c r="D28" s="7"/>
      <c r="E28" s="10"/>
      <c r="F28" s="10"/>
      <c r="G28" s="10"/>
      <c r="H28" s="10"/>
      <c r="I28" s="17"/>
    </row>
    <row r="29" spans="1:12" ht="15.75" x14ac:dyDescent="0.25">
      <c r="A29" s="30" t="s">
        <v>48</v>
      </c>
      <c r="B29" s="7">
        <v>8</v>
      </c>
      <c r="C29" s="7">
        <v>1</v>
      </c>
      <c r="D29" s="7">
        <f t="shared" si="0"/>
        <v>8</v>
      </c>
      <c r="E29" s="7">
        <v>86</v>
      </c>
      <c r="F29" s="7">
        <f t="shared" ref="F29" si="5">D29*E29</f>
        <v>688</v>
      </c>
      <c r="G29" s="27">
        <f t="shared" ref="G29:G31" si="6">F29*0.05</f>
        <v>34.4</v>
      </c>
      <c r="H29" s="7">
        <f t="shared" ref="H29" si="7">F29*0.1</f>
        <v>68.8</v>
      </c>
      <c r="I29" s="11">
        <f t="shared" ref="I29" si="8">$F$2*F29+$G$2*G29+$H$2*H29</f>
        <v>91634.719999999987</v>
      </c>
    </row>
    <row r="30" spans="1:12" x14ac:dyDescent="0.25">
      <c r="A30" s="30" t="s">
        <v>49</v>
      </c>
      <c r="B30" s="7">
        <v>8</v>
      </c>
      <c r="C30" s="7">
        <v>1</v>
      </c>
      <c r="D30" s="7">
        <f t="shared" si="0"/>
        <v>8</v>
      </c>
      <c r="E30" s="7">
        <v>86</v>
      </c>
      <c r="F30" s="7">
        <f t="shared" ref="F30:F31" si="9">D30*E30</f>
        <v>688</v>
      </c>
      <c r="G30" s="7">
        <f t="shared" si="6"/>
        <v>34.4</v>
      </c>
      <c r="H30" s="7">
        <f t="shared" ref="H30:H31" si="10">F30*0.1</f>
        <v>68.8</v>
      </c>
      <c r="I30" s="11">
        <f t="shared" ref="I30:I31" si="11">$F$2*F30+$G$2*G30+$H$2*H30</f>
        <v>91634.719999999987</v>
      </c>
      <c r="L30" s="29"/>
    </row>
    <row r="31" spans="1:12" ht="15.75" x14ac:dyDescent="0.25">
      <c r="A31" s="30" t="s">
        <v>50</v>
      </c>
      <c r="B31" s="7">
        <v>80</v>
      </c>
      <c r="C31" s="7">
        <v>1</v>
      </c>
      <c r="D31" s="7">
        <f t="shared" si="0"/>
        <v>80</v>
      </c>
      <c r="E31" s="7">
        <v>0.4</v>
      </c>
      <c r="F31" s="7">
        <f t="shared" si="9"/>
        <v>32</v>
      </c>
      <c r="G31" s="7">
        <f t="shared" si="6"/>
        <v>1.6</v>
      </c>
      <c r="H31" s="7">
        <f t="shared" si="10"/>
        <v>3.2</v>
      </c>
      <c r="I31" s="11">
        <f t="shared" si="11"/>
        <v>4262.08</v>
      </c>
      <c r="L31" s="29"/>
    </row>
    <row r="32" spans="1:12" x14ac:dyDescent="0.25">
      <c r="A32" s="16" t="s">
        <v>13</v>
      </c>
      <c r="B32" s="16"/>
      <c r="C32" s="16"/>
      <c r="D32" s="16"/>
      <c r="E32" s="16"/>
      <c r="F32" s="32">
        <f>SUM(F23:H31)</f>
        <v>1619.1999999999998</v>
      </c>
      <c r="G32" s="33"/>
      <c r="H32" s="34"/>
      <c r="I32" s="18">
        <f>SUM(I23:I31)</f>
        <v>187531.51999999996</v>
      </c>
      <c r="K32" t="s">
        <v>80</v>
      </c>
      <c r="L32" t="s">
        <v>79</v>
      </c>
    </row>
    <row r="33" spans="1:12" ht="15.75" x14ac:dyDescent="0.25">
      <c r="A33" s="16" t="s">
        <v>81</v>
      </c>
      <c r="B33" s="7"/>
      <c r="C33" s="7"/>
      <c r="D33" s="7"/>
      <c r="E33" s="7"/>
      <c r="F33" s="32">
        <f>ROUND(F22+F32,-1)</f>
        <v>9690</v>
      </c>
      <c r="G33" s="33"/>
      <c r="H33" s="34"/>
      <c r="I33" s="18">
        <f>ROUND(I22+I32,-4)</f>
        <v>1120000</v>
      </c>
      <c r="K33">
        <f>172+0.4+0.4+0.4+0.4+0.4</f>
        <v>174.00000000000003</v>
      </c>
      <c r="L33" s="31">
        <f>+F33/K33</f>
        <v>55.689655172413786</v>
      </c>
    </row>
    <row r="34" spans="1:12" ht="15.75" x14ac:dyDescent="0.25">
      <c r="A34" s="16" t="s">
        <v>51</v>
      </c>
      <c r="B34" s="7"/>
      <c r="C34" s="7"/>
      <c r="D34" s="7"/>
      <c r="E34" s="7"/>
      <c r="F34" s="19"/>
      <c r="G34" s="19"/>
      <c r="H34" s="19"/>
      <c r="I34" s="18">
        <v>3050000</v>
      </c>
    </row>
    <row r="35" spans="1:12" ht="15.75" x14ac:dyDescent="0.25">
      <c r="A35" s="16" t="s">
        <v>52</v>
      </c>
      <c r="B35" s="7"/>
      <c r="C35" s="7"/>
      <c r="D35" s="7"/>
      <c r="E35" s="7"/>
      <c r="F35" s="19"/>
      <c r="G35" s="19"/>
      <c r="H35" s="19"/>
      <c r="I35" s="18">
        <f>ROUND(+I33+I34,-4)</f>
        <v>4170000</v>
      </c>
    </row>
    <row r="37" spans="1:12" x14ac:dyDescent="0.25">
      <c r="A37" s="3" t="s">
        <v>31</v>
      </c>
      <c r="B37" s="22"/>
      <c r="C37" s="2"/>
      <c r="D37" s="2"/>
      <c r="E37" s="2"/>
      <c r="F37" s="2"/>
      <c r="G37" s="2"/>
      <c r="H37" s="2"/>
      <c r="I37" s="2"/>
      <c r="J37" s="2"/>
    </row>
    <row r="38" spans="1:12" ht="15.75" x14ac:dyDescent="0.25">
      <c r="A38" s="1" t="s">
        <v>83</v>
      </c>
      <c r="B38" s="22"/>
      <c r="C38" s="2"/>
      <c r="D38" s="2"/>
      <c r="E38" s="2"/>
      <c r="F38" s="2"/>
      <c r="G38" s="2"/>
      <c r="H38" s="2"/>
      <c r="I38" s="2"/>
      <c r="J38" s="2"/>
    </row>
    <row r="39" spans="1:12" ht="39" customHeight="1" x14ac:dyDescent="0.25">
      <c r="A39" s="35" t="s">
        <v>85</v>
      </c>
      <c r="B39" s="35"/>
      <c r="C39" s="35"/>
      <c r="D39" s="35"/>
      <c r="E39" s="35"/>
      <c r="F39" s="35"/>
      <c r="G39" s="35"/>
      <c r="H39" s="35"/>
      <c r="I39" s="35"/>
      <c r="J39" s="23"/>
    </row>
    <row r="40" spans="1:12" ht="15.75" x14ac:dyDescent="0.25">
      <c r="A40" s="25" t="s">
        <v>84</v>
      </c>
      <c r="C40" s="23"/>
      <c r="D40" s="23"/>
      <c r="E40" s="23"/>
      <c r="F40" s="23"/>
      <c r="G40" s="23"/>
      <c r="H40" s="23"/>
      <c r="I40" s="23"/>
      <c r="J40" s="23"/>
    </row>
    <row r="41" spans="1:12" ht="15.75" customHeight="1" x14ac:dyDescent="0.25">
      <c r="A41" s="25" t="s">
        <v>34</v>
      </c>
      <c r="C41" s="23"/>
      <c r="D41" s="23"/>
      <c r="E41" s="23"/>
      <c r="F41" s="23"/>
      <c r="G41" s="23"/>
      <c r="H41" s="23"/>
      <c r="I41" s="23"/>
      <c r="J41" s="23"/>
    </row>
    <row r="42" spans="1:12" ht="15.75" customHeight="1" x14ac:dyDescent="0.25">
      <c r="A42" s="25" t="s">
        <v>35</v>
      </c>
      <c r="C42" s="23"/>
      <c r="D42" s="23"/>
      <c r="E42" s="23"/>
      <c r="F42" s="23"/>
      <c r="G42" s="23"/>
      <c r="H42" s="23"/>
      <c r="I42" s="23"/>
      <c r="J42" s="23"/>
    </row>
    <row r="43" spans="1:12" ht="15.75" customHeight="1" x14ac:dyDescent="0.25">
      <c r="A43" s="25" t="s">
        <v>36</v>
      </c>
      <c r="C43" s="23"/>
      <c r="D43" s="23"/>
      <c r="E43" s="23"/>
      <c r="F43" s="23"/>
      <c r="G43" s="23"/>
      <c r="H43" s="23"/>
      <c r="I43" s="23"/>
      <c r="J43" s="23"/>
    </row>
    <row r="44" spans="1:12" ht="15.75" customHeight="1" x14ac:dyDescent="0.25">
      <c r="A44" s="26" t="s">
        <v>37</v>
      </c>
      <c r="C44" s="24"/>
      <c r="D44" s="24"/>
      <c r="E44" s="24"/>
      <c r="F44" s="24"/>
      <c r="G44" s="24"/>
      <c r="H44" s="24"/>
      <c r="I44" s="24"/>
      <c r="J44" s="24"/>
    </row>
    <row r="45" spans="1:12" ht="15.75" x14ac:dyDescent="0.25">
      <c r="A45" s="26" t="s">
        <v>32</v>
      </c>
      <c r="C45" s="24"/>
      <c r="D45" s="24"/>
      <c r="E45" s="24"/>
      <c r="F45" s="24"/>
      <c r="G45" s="24"/>
      <c r="H45" s="24"/>
      <c r="I45" s="24"/>
      <c r="J45" s="24"/>
    </row>
    <row r="46" spans="1:12" ht="15.75" customHeight="1" x14ac:dyDescent="0.25">
      <c r="A46" s="26" t="s">
        <v>33</v>
      </c>
      <c r="C46" s="24"/>
      <c r="D46" s="24"/>
      <c r="E46" s="24"/>
      <c r="F46" s="24"/>
      <c r="G46" s="24"/>
      <c r="H46" s="24"/>
      <c r="I46" s="24"/>
      <c r="J46" s="24"/>
    </row>
    <row r="47" spans="1:12" ht="15.75" x14ac:dyDescent="0.25">
      <c r="A47" s="26" t="s">
        <v>53</v>
      </c>
    </row>
  </sheetData>
  <mergeCells count="4">
    <mergeCell ref="F32:H32"/>
    <mergeCell ref="F33:H33"/>
    <mergeCell ref="F22:H22"/>
    <mergeCell ref="A39:I3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opLeftCell="A4" workbookViewId="0">
      <selection activeCell="A28" sqref="A28"/>
    </sheetView>
  </sheetViews>
  <sheetFormatPr defaultRowHeight="15" x14ac:dyDescent="0.25"/>
  <cols>
    <col min="1" max="1" width="45.140625" customWidth="1"/>
    <col min="2" max="2" width="9.5703125" customWidth="1"/>
    <col min="3" max="3" width="11.140625" customWidth="1"/>
    <col min="7" max="7" width="10.85546875" customWidth="1"/>
    <col min="9" max="9" width="10.140625" customWidth="1"/>
  </cols>
  <sheetData>
    <row r="1" spans="1:10" x14ac:dyDescent="0.25">
      <c r="A1" s="3" t="s">
        <v>54</v>
      </c>
    </row>
    <row r="2" spans="1:10" x14ac:dyDescent="0.25">
      <c r="F2">
        <v>49.44</v>
      </c>
      <c r="G2">
        <v>66.62</v>
      </c>
      <c r="H2">
        <v>26.75</v>
      </c>
    </row>
    <row r="3" spans="1:10" ht="63.75" x14ac:dyDescent="0.25">
      <c r="A3" s="5" t="s">
        <v>58</v>
      </c>
      <c r="B3" s="5" t="s">
        <v>59</v>
      </c>
      <c r="C3" s="5" t="s">
        <v>60</v>
      </c>
      <c r="D3" s="5" t="s">
        <v>61</v>
      </c>
      <c r="E3" s="5" t="s">
        <v>69</v>
      </c>
      <c r="F3" s="5" t="s">
        <v>62</v>
      </c>
      <c r="G3" s="5" t="s">
        <v>63</v>
      </c>
      <c r="H3" s="5" t="s">
        <v>64</v>
      </c>
      <c r="I3" s="5" t="s">
        <v>70</v>
      </c>
    </row>
    <row r="4" spans="1:10" ht="15.75" x14ac:dyDescent="0.25">
      <c r="A4" s="6" t="s">
        <v>71</v>
      </c>
      <c r="B4" s="7">
        <v>24</v>
      </c>
      <c r="C4" s="7">
        <v>1</v>
      </c>
      <c r="D4" s="7">
        <f>B4*C4</f>
        <v>24</v>
      </c>
      <c r="E4" s="7">
        <v>0.4</v>
      </c>
      <c r="F4" s="7">
        <f>D4*E4</f>
        <v>9.6000000000000014</v>
      </c>
      <c r="G4" s="7">
        <f>F4*0.05</f>
        <v>0.48000000000000009</v>
      </c>
      <c r="H4" s="7">
        <f>F4*0.1</f>
        <v>0.96000000000000019</v>
      </c>
      <c r="I4" s="11">
        <f>$F$2*F4+$G$2*G4+$H$2*H4</f>
        <v>532.28160000000003</v>
      </c>
    </row>
    <row r="5" spans="1:10" x14ac:dyDescent="0.25">
      <c r="A5" s="6" t="s">
        <v>55</v>
      </c>
      <c r="B5" s="17"/>
      <c r="C5" s="17"/>
      <c r="D5" s="7"/>
      <c r="E5" s="17"/>
      <c r="F5" s="7"/>
      <c r="G5" s="7"/>
      <c r="H5" s="7"/>
      <c r="I5" s="11"/>
    </row>
    <row r="6" spans="1:10" ht="15.75" x14ac:dyDescent="0.25">
      <c r="A6" s="6" t="s">
        <v>72</v>
      </c>
      <c r="B6" s="7">
        <v>24</v>
      </c>
      <c r="C6" s="7">
        <v>1</v>
      </c>
      <c r="D6" s="7">
        <f t="shared" ref="D6:D13" si="0">B6*C6</f>
        <v>24</v>
      </c>
      <c r="E6" s="7">
        <v>0.08</v>
      </c>
      <c r="F6" s="7">
        <f t="shared" ref="F6:F13" si="1">D6*E6</f>
        <v>1.92</v>
      </c>
      <c r="G6" s="28">
        <f t="shared" ref="G6:G13" si="2">F6*0.05</f>
        <v>9.6000000000000002E-2</v>
      </c>
      <c r="H6" s="28">
        <f t="shared" ref="H6:H13" si="3">F6*0.1</f>
        <v>0.192</v>
      </c>
      <c r="I6" s="11">
        <f t="shared" ref="I6:I13" si="4">$F$2*F6+$G$2*G6+$H$2*H6</f>
        <v>106.45631999999999</v>
      </c>
    </row>
    <row r="7" spans="1:10" x14ac:dyDescent="0.25">
      <c r="A7" s="6" t="s">
        <v>56</v>
      </c>
      <c r="B7" s="17"/>
      <c r="C7" s="17"/>
      <c r="D7" s="7"/>
      <c r="E7" s="17"/>
      <c r="F7" s="7"/>
      <c r="G7" s="7"/>
      <c r="H7" s="7"/>
      <c r="I7" s="11"/>
    </row>
    <row r="8" spans="1:10" ht="15.75" x14ac:dyDescent="0.25">
      <c r="A8" s="6" t="s">
        <v>73</v>
      </c>
      <c r="B8" s="7">
        <v>2</v>
      </c>
      <c r="C8" s="7">
        <v>1</v>
      </c>
      <c r="D8" s="7">
        <f t="shared" si="0"/>
        <v>2</v>
      </c>
      <c r="E8" s="7">
        <v>0.4</v>
      </c>
      <c r="F8" s="7">
        <f t="shared" si="1"/>
        <v>0.8</v>
      </c>
      <c r="G8" s="7">
        <f t="shared" si="2"/>
        <v>4.0000000000000008E-2</v>
      </c>
      <c r="H8" s="7">
        <f t="shared" si="3"/>
        <v>8.0000000000000016E-2</v>
      </c>
      <c r="I8" s="11">
        <f t="shared" si="4"/>
        <v>44.3568</v>
      </c>
    </row>
    <row r="9" spans="1:10" ht="15.75" x14ac:dyDescent="0.25">
      <c r="A9" s="6" t="s">
        <v>8</v>
      </c>
      <c r="B9" s="7">
        <v>2</v>
      </c>
      <c r="C9" s="7">
        <v>1</v>
      </c>
      <c r="D9" s="7">
        <f t="shared" si="0"/>
        <v>2</v>
      </c>
      <c r="E9" s="7">
        <v>0.4</v>
      </c>
      <c r="F9" s="7">
        <f t="shared" si="1"/>
        <v>0.8</v>
      </c>
      <c r="G9" s="7">
        <f t="shared" si="2"/>
        <v>4.0000000000000008E-2</v>
      </c>
      <c r="H9" s="7">
        <f t="shared" si="3"/>
        <v>8.0000000000000016E-2</v>
      </c>
      <c r="I9" s="11">
        <f t="shared" si="4"/>
        <v>44.3568</v>
      </c>
    </row>
    <row r="10" spans="1:10" ht="15.75" x14ac:dyDescent="0.25">
      <c r="A10" s="6" t="s">
        <v>74</v>
      </c>
      <c r="B10" s="7">
        <v>0.5</v>
      </c>
      <c r="C10" s="7">
        <v>1</v>
      </c>
      <c r="D10" s="7">
        <f t="shared" si="0"/>
        <v>0.5</v>
      </c>
      <c r="E10" s="7">
        <v>0.4</v>
      </c>
      <c r="F10" s="7">
        <f t="shared" si="1"/>
        <v>0.2</v>
      </c>
      <c r="G10" s="7">
        <f t="shared" si="2"/>
        <v>1.0000000000000002E-2</v>
      </c>
      <c r="H10" s="7">
        <f t="shared" si="3"/>
        <v>2.0000000000000004E-2</v>
      </c>
      <c r="I10" s="11">
        <f t="shared" si="4"/>
        <v>11.0892</v>
      </c>
    </row>
    <row r="11" spans="1:10" ht="15.75" x14ac:dyDescent="0.25">
      <c r="A11" s="6" t="s">
        <v>75</v>
      </c>
      <c r="B11" s="7">
        <v>0.5</v>
      </c>
      <c r="C11" s="7">
        <v>1</v>
      </c>
      <c r="D11" s="7">
        <f t="shared" si="0"/>
        <v>0.5</v>
      </c>
      <c r="E11" s="7">
        <v>0.4</v>
      </c>
      <c r="F11" s="7">
        <f t="shared" si="1"/>
        <v>0.2</v>
      </c>
      <c r="G11" s="7">
        <f t="shared" si="2"/>
        <v>1.0000000000000002E-2</v>
      </c>
      <c r="H11" s="7">
        <f t="shared" si="3"/>
        <v>2.0000000000000004E-2</v>
      </c>
      <c r="I11" s="11">
        <f t="shared" si="4"/>
        <v>11.0892</v>
      </c>
    </row>
    <row r="12" spans="1:10" x14ac:dyDescent="0.25">
      <c r="A12" s="6" t="s">
        <v>57</v>
      </c>
      <c r="B12" s="7">
        <v>8</v>
      </c>
      <c r="C12" s="7">
        <v>1</v>
      </c>
      <c r="D12" s="7">
        <f t="shared" si="0"/>
        <v>8</v>
      </c>
      <c r="E12" s="7">
        <v>0.4</v>
      </c>
      <c r="F12" s="7">
        <f t="shared" si="1"/>
        <v>3.2</v>
      </c>
      <c r="G12" s="7">
        <f t="shared" si="2"/>
        <v>0.16000000000000003</v>
      </c>
      <c r="H12" s="7">
        <f t="shared" si="3"/>
        <v>0.32000000000000006</v>
      </c>
      <c r="I12" s="11">
        <f t="shared" si="4"/>
        <v>177.4272</v>
      </c>
    </row>
    <row r="13" spans="1:10" ht="15.75" x14ac:dyDescent="0.25">
      <c r="A13" s="6" t="s">
        <v>76</v>
      </c>
      <c r="B13" s="7">
        <v>8</v>
      </c>
      <c r="C13" s="7">
        <v>2</v>
      </c>
      <c r="D13" s="7">
        <f t="shared" si="0"/>
        <v>16</v>
      </c>
      <c r="E13" s="7">
        <v>86</v>
      </c>
      <c r="F13" s="15">
        <f t="shared" si="1"/>
        <v>1376</v>
      </c>
      <c r="G13" s="7">
        <f t="shared" si="2"/>
        <v>68.8</v>
      </c>
      <c r="H13" s="7">
        <f t="shared" si="3"/>
        <v>137.6</v>
      </c>
      <c r="I13" s="11">
        <f t="shared" si="4"/>
        <v>76293.696000000011</v>
      </c>
    </row>
    <row r="14" spans="1:10" ht="15.75" x14ac:dyDescent="0.25">
      <c r="A14" s="16" t="s">
        <v>77</v>
      </c>
      <c r="B14" s="7"/>
      <c r="C14" s="7"/>
      <c r="D14" s="7"/>
      <c r="E14" s="7"/>
      <c r="F14" s="36">
        <f>ROUND(SUM(F4:H13),-1)</f>
        <v>1600</v>
      </c>
      <c r="G14" s="36"/>
      <c r="H14" s="36"/>
      <c r="I14" s="18">
        <f>ROUND(SUM(I4:I13),-2)</f>
        <v>77200</v>
      </c>
    </row>
    <row r="16" spans="1:10" x14ac:dyDescent="0.25">
      <c r="A16" s="3" t="s">
        <v>31</v>
      </c>
      <c r="B16" s="22"/>
      <c r="C16" s="2"/>
      <c r="D16" s="2"/>
      <c r="E16" s="2"/>
      <c r="F16" s="2"/>
      <c r="G16" s="2"/>
      <c r="H16" s="2"/>
      <c r="I16" s="2"/>
      <c r="J16" s="2"/>
    </row>
    <row r="17" spans="1:11" ht="29.25" customHeight="1" x14ac:dyDescent="0.25">
      <c r="A17" s="38" t="s">
        <v>83</v>
      </c>
      <c r="B17" s="38"/>
      <c r="C17" s="38"/>
      <c r="D17" s="38"/>
      <c r="E17" s="38"/>
      <c r="F17" s="38"/>
      <c r="G17" s="38"/>
      <c r="H17" s="38"/>
      <c r="I17" s="38"/>
      <c r="J17" s="38"/>
      <c r="K17" s="38"/>
    </row>
    <row r="18" spans="1:11" ht="67.5" customHeight="1" x14ac:dyDescent="0.25">
      <c r="A18" s="37" t="s">
        <v>86</v>
      </c>
      <c r="B18" s="37"/>
      <c r="C18" s="37"/>
      <c r="D18" s="37"/>
      <c r="E18" s="37"/>
      <c r="F18" s="37"/>
      <c r="G18" s="37"/>
      <c r="H18" s="37"/>
      <c r="I18" s="37"/>
      <c r="J18" s="37"/>
      <c r="K18" s="37"/>
    </row>
    <row r="19" spans="1:11" ht="15.75" customHeight="1" x14ac:dyDescent="0.25">
      <c r="A19" s="26" t="s">
        <v>65</v>
      </c>
      <c r="C19" s="24"/>
      <c r="D19" s="24"/>
      <c r="E19" s="24"/>
      <c r="F19" s="24"/>
      <c r="G19" s="24"/>
      <c r="H19" s="24"/>
      <c r="I19" s="24"/>
      <c r="J19" s="24"/>
    </row>
    <row r="20" spans="1:11" ht="15.75" customHeight="1" x14ac:dyDescent="0.25">
      <c r="A20" s="26" t="s">
        <v>66</v>
      </c>
      <c r="C20" s="24"/>
      <c r="D20" s="24"/>
      <c r="E20" s="24"/>
      <c r="F20" s="24"/>
      <c r="G20" s="24"/>
      <c r="H20" s="24"/>
      <c r="I20" s="24"/>
      <c r="J20" s="24"/>
    </row>
    <row r="21" spans="1:11" ht="15.75" customHeight="1" x14ac:dyDescent="0.25">
      <c r="A21" s="26" t="s">
        <v>67</v>
      </c>
      <c r="C21" s="24"/>
      <c r="D21" s="24"/>
      <c r="E21" s="24"/>
      <c r="F21" s="24"/>
      <c r="G21" s="24"/>
      <c r="H21" s="24"/>
      <c r="I21" s="24"/>
      <c r="J21" s="24"/>
    </row>
    <row r="22" spans="1:11" ht="15.75" customHeight="1" x14ac:dyDescent="0.25">
      <c r="A22" s="26" t="s">
        <v>68</v>
      </c>
      <c r="C22" s="24"/>
      <c r="D22" s="24"/>
      <c r="E22" s="24"/>
      <c r="F22" s="24"/>
      <c r="G22" s="24"/>
      <c r="H22" s="24"/>
      <c r="I22" s="24"/>
      <c r="J22" s="24"/>
    </row>
    <row r="23" spans="1:11" ht="15.75" x14ac:dyDescent="0.25">
      <c r="A23" s="26" t="s">
        <v>78</v>
      </c>
    </row>
  </sheetData>
  <mergeCells count="3">
    <mergeCell ref="F14:H14"/>
    <mergeCell ref="A18:K18"/>
    <mergeCell ref="A17:K1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2016-10-03T22:37:37Z</dcterms:created>
  <dcterms:modified xsi:type="dcterms:W3CDTF">2019-12-31T15:47:40Z</dcterms:modified>
</cp:coreProperties>
</file>