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F:\New ICRs\"/>
    </mc:Choice>
  </mc:AlternateContent>
  <xr:revisionPtr revIDLastSave="0" documentId="8_{D9DCC77C-94C5-4CE8-900B-751CC491FE76}" xr6:coauthVersionLast="41" xr6:coauthVersionMax="41" xr10:uidLastSave="{00000000-0000-0000-0000-000000000000}"/>
  <bookViews>
    <workbookView xWindow="-120" yWindow="-120" windowWidth="15600" windowHeight="1116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2" l="1"/>
  <c r="I16" i="2"/>
  <c r="F22" i="1"/>
  <c r="I22" i="1"/>
  <c r="F32" i="1"/>
  <c r="I32" i="1"/>
  <c r="F33" i="1" l="1"/>
  <c r="L33" i="1" s="1"/>
  <c r="I33" i="1"/>
  <c r="I21" i="1"/>
  <c r="I13" i="2"/>
  <c r="F5" i="2" l="1"/>
  <c r="D7" i="2"/>
  <c r="F7" i="2" s="1"/>
  <c r="D8" i="2"/>
  <c r="F8" i="2" s="1"/>
  <c r="D9" i="2"/>
  <c r="F9" i="2" s="1"/>
  <c r="D10" i="2"/>
  <c r="F10" i="2" s="1"/>
  <c r="D11" i="2"/>
  <c r="F11" i="2" s="1"/>
  <c r="D13" i="2"/>
  <c r="F13" i="2" s="1"/>
  <c r="D14" i="2"/>
  <c r="F14" i="2" s="1"/>
  <c r="D15" i="2"/>
  <c r="F15" i="2" s="1"/>
  <c r="D5" i="2"/>
  <c r="H14" i="2" l="1"/>
  <c r="I14" i="2" s="1"/>
  <c r="G14" i="2"/>
  <c r="H9" i="2"/>
  <c r="G9" i="2"/>
  <c r="H5" i="2"/>
  <c r="G5" i="2"/>
  <c r="H15" i="2"/>
  <c r="G15" i="2"/>
  <c r="H10" i="2"/>
  <c r="G10" i="2"/>
  <c r="H13" i="2"/>
  <c r="G13" i="2"/>
  <c r="H8" i="2"/>
  <c r="G8" i="2"/>
  <c r="H11" i="2"/>
  <c r="G11" i="2"/>
  <c r="H7" i="2"/>
  <c r="I7" i="2" s="1"/>
  <c r="G7" i="2"/>
  <c r="I9" i="2"/>
  <c r="D6" i="1"/>
  <c r="F6" i="1" s="1"/>
  <c r="D9" i="1"/>
  <c r="F9" i="1" s="1"/>
  <c r="D11" i="1"/>
  <c r="F11" i="1" s="1"/>
  <c r="D12" i="1"/>
  <c r="F12" i="1" s="1"/>
  <c r="D17" i="1"/>
  <c r="F17" i="1" s="1"/>
  <c r="G17" i="1" s="1"/>
  <c r="D18" i="1"/>
  <c r="F18" i="1" s="1"/>
  <c r="G18" i="1" s="1"/>
  <c r="D19" i="1"/>
  <c r="F19" i="1" s="1"/>
  <c r="G19" i="1" s="1"/>
  <c r="D20" i="1"/>
  <c r="F20" i="1" s="1"/>
  <c r="G20" i="1" s="1"/>
  <c r="D21" i="1"/>
  <c r="F21" i="1" s="1"/>
  <c r="G21" i="1" s="1"/>
  <c r="D29" i="1"/>
  <c r="F29" i="1" s="1"/>
  <c r="D5" i="1"/>
  <c r="F5" i="1" s="1"/>
  <c r="H5" i="1" l="1"/>
  <c r="G5" i="1"/>
  <c r="I5" i="1" s="1"/>
  <c r="I5" i="2"/>
  <c r="I8" i="2"/>
  <c r="I10" i="2"/>
  <c r="I11" i="2"/>
  <c r="I15" i="2"/>
  <c r="G11" i="1"/>
  <c r="H11" i="1"/>
  <c r="G12" i="1"/>
  <c r="H12" i="1"/>
  <c r="G9" i="1"/>
  <c r="H9" i="1"/>
  <c r="G6" i="1"/>
  <c r="H6" i="1"/>
  <c r="H29" i="1"/>
  <c r="G29" i="1"/>
  <c r="H21" i="1"/>
  <c r="H19" i="1"/>
  <c r="I19" i="1" s="1"/>
  <c r="H20" i="1"/>
  <c r="I20" i="1" s="1"/>
  <c r="H18" i="1"/>
  <c r="I18" i="1" s="1"/>
  <c r="H17" i="1"/>
  <c r="I17" i="1" s="1"/>
  <c r="I11" i="1" l="1"/>
  <c r="I9" i="1"/>
  <c r="I29" i="1"/>
  <c r="I6" i="1"/>
  <c r="I12" i="1"/>
  <c r="I35" i="1" l="1"/>
</calcChain>
</file>

<file path=xl/sharedStrings.xml><?xml version="1.0" encoding="utf-8"?>
<sst xmlns="http://schemas.openxmlformats.org/spreadsheetml/2006/main" count="101" uniqueCount="88">
  <si>
    <t>Table 1: Annual Respondent Burden and Cost – NESHAP for Beryllium (40 CFR Part 61, Subpart C) (Renewal)</t>
  </si>
  <si>
    <t>Burden Item</t>
  </si>
  <si>
    <t>1. Applications</t>
  </si>
  <si>
    <t>A. Application for approval of construction/modification</t>
  </si>
  <si>
    <t>B. Request for ambient air monitoring alternative</t>
  </si>
  <si>
    <t>2. Surveys and studies</t>
  </si>
  <si>
    <t>N/A</t>
  </si>
  <si>
    <t>3. Reporting requirements</t>
  </si>
  <si>
    <t xml:space="preserve">B. Required activities </t>
  </si>
  <si>
    <t>See 3E</t>
  </si>
  <si>
    <t>C. Create information</t>
  </si>
  <si>
    <t>D. Gather existing information</t>
  </si>
  <si>
    <t>E. Write report</t>
  </si>
  <si>
    <t>Subtotal for Reporting Requirements</t>
  </si>
  <si>
    <t>4. Recordkeeping requirements</t>
  </si>
  <si>
    <t>A. Read instructions</t>
  </si>
  <si>
    <t>See 3A</t>
  </si>
  <si>
    <t>B. Plan activities</t>
  </si>
  <si>
    <t>See 4C</t>
  </si>
  <si>
    <t>C. Implement activities</t>
  </si>
  <si>
    <t>See 3B</t>
  </si>
  <si>
    <t>D. Develop record system</t>
  </si>
  <si>
    <t>E. Time to enter information</t>
  </si>
  <si>
    <t>F. Time to train personnel</t>
  </si>
  <si>
    <t>G. Time for audits</t>
  </si>
  <si>
    <t>Subtotal for Recordkeeping Requirements</t>
  </si>
  <si>
    <t>(A) 
Person hours per occurrence</t>
  </si>
  <si>
    <t>(B)
No. of occurrences per respondent per year</t>
  </si>
  <si>
    <t>(C)
Person hours per respondent per year
(C=AxB)</t>
  </si>
  <si>
    <r>
      <t xml:space="preserve">(D)
Respondents per year </t>
    </r>
    <r>
      <rPr>
        <b/>
        <vertAlign val="superscript"/>
        <sz val="10"/>
        <color theme="1"/>
        <rFont val="Times New Roman"/>
        <family val="1"/>
      </rPr>
      <t>a</t>
    </r>
  </si>
  <si>
    <t>(E)
Technical hours per year 
(E=CxD)</t>
  </si>
  <si>
    <t>(F)
Management hours per year
(F=Ex0.05)</t>
  </si>
  <si>
    <r>
      <t xml:space="preserve">(H)
Total cost per year </t>
    </r>
    <r>
      <rPr>
        <b/>
        <vertAlign val="superscript"/>
        <sz val="10"/>
        <color theme="1"/>
        <rFont val="Times New Roman"/>
        <family val="1"/>
      </rPr>
      <t>b</t>
    </r>
    <r>
      <rPr>
        <b/>
        <sz val="10"/>
        <color theme="1"/>
        <rFont val="Times New Roman"/>
        <family val="1"/>
      </rPr>
      <t xml:space="preserve"> ($)</t>
    </r>
  </si>
  <si>
    <t>(G)
Clerical hours per year 
(G=Ex0.1)</t>
  </si>
  <si>
    <t>Assumptions:</t>
  </si>
  <si>
    <r>
      <t>a</t>
    </r>
    <r>
      <rPr>
        <sz val="10"/>
        <color theme="1"/>
        <rFont val="Times New Roman"/>
        <family val="1"/>
      </rPr>
      <t xml:space="preserve">  For the purpose of determining recordkeeping and reporting burdens associated with this rule, we have assumed there are 33 respondents, and that no new additional sources will be subject over the three-year period of this ICR.  Of a total of approximately 236 existing sources, we have assumed approximately 10 sources have elected to comply with the rule by monitoring ambient air beryllium concentrations and that the remaining 226 sources have complied by conducting a one-time-only stack test.  We also have assumed that 10 percent of the 226 sources (i.e., 23 respondents) will engage in operational changes that will require them to repeat stack testing and to carry out subsequent recordkeeping and reporting requirements.</t>
    </r>
  </si>
  <si>
    <t>i. Initial emissions test</t>
  </si>
  <si>
    <t>iii. Monitoring of ambient beryllium concentrations</t>
  </si>
  <si>
    <t>i. Notification of actual startup</t>
  </si>
  <si>
    <t>iv. Plan for locating monitors</t>
  </si>
  <si>
    <r>
      <t xml:space="preserve">A. Familiarize with regulatory requirements </t>
    </r>
    <r>
      <rPr>
        <vertAlign val="superscript"/>
        <sz val="10"/>
        <color theme="1"/>
        <rFont val="Times New Roman"/>
        <family val="1"/>
      </rPr>
      <t>c</t>
    </r>
  </si>
  <si>
    <r>
      <t xml:space="preserve">c  </t>
    </r>
    <r>
      <rPr>
        <sz val="10"/>
        <color theme="1"/>
        <rFont val="Times New Roman"/>
        <family val="1"/>
      </rPr>
      <t>We have assumed that all existing respondents will have to familiarize with the regulatory requirements each year.</t>
    </r>
  </si>
  <si>
    <r>
      <t xml:space="preserve">ii. Determine emission level from stack test </t>
    </r>
    <r>
      <rPr>
        <vertAlign val="superscript"/>
        <sz val="10"/>
        <color theme="1"/>
        <rFont val="Times New Roman"/>
        <family val="1"/>
      </rPr>
      <t>d</t>
    </r>
  </si>
  <si>
    <r>
      <t xml:space="preserve">ii. Notification of stack test </t>
    </r>
    <r>
      <rPr>
        <vertAlign val="superscript"/>
        <sz val="10"/>
        <color theme="1"/>
        <rFont val="Times New Roman"/>
        <family val="1"/>
      </rPr>
      <t>e</t>
    </r>
  </si>
  <si>
    <r>
      <t xml:space="preserve">iii. Report of emission level determination/operational change </t>
    </r>
    <r>
      <rPr>
        <vertAlign val="superscript"/>
        <sz val="10"/>
        <color theme="1"/>
        <rFont val="Times New Roman"/>
        <family val="1"/>
      </rPr>
      <t>f</t>
    </r>
  </si>
  <si>
    <r>
      <t xml:space="preserve">v. Report monthly ambient concentrations </t>
    </r>
    <r>
      <rPr>
        <vertAlign val="superscript"/>
        <sz val="10"/>
        <color theme="1"/>
        <rFont val="Times New Roman"/>
        <family val="1"/>
      </rPr>
      <t>g</t>
    </r>
  </si>
  <si>
    <r>
      <t xml:space="preserve">i. Records of operating parameters and emissions </t>
    </r>
    <r>
      <rPr>
        <vertAlign val="superscript"/>
        <sz val="10"/>
        <color theme="1"/>
        <rFont val="Times New Roman"/>
        <family val="1"/>
      </rPr>
      <t>h</t>
    </r>
  </si>
  <si>
    <r>
      <t xml:space="preserve">d </t>
    </r>
    <r>
      <rPr>
        <sz val="10"/>
        <color theme="1"/>
        <rFont val="Times New Roman"/>
        <family val="1"/>
      </rPr>
      <t xml:space="preserve"> We have assumed that each respondent will take eight hours to determine the emission level from the stack test.</t>
    </r>
  </si>
  <si>
    <r>
      <t xml:space="preserve">e </t>
    </r>
    <r>
      <rPr>
        <sz val="10"/>
        <color theme="1"/>
        <rFont val="Times New Roman"/>
        <family val="1"/>
      </rPr>
      <t xml:space="preserve"> We have assumed that each respondent will take two hours to write notification report of stack test.</t>
    </r>
  </si>
  <si>
    <r>
      <t xml:space="preserve">f </t>
    </r>
    <r>
      <rPr>
        <sz val="10"/>
        <color theme="1"/>
        <rFont val="Times New Roman"/>
        <family val="1"/>
      </rPr>
      <t xml:space="preserve"> We have assumed that each respondent will take eight hours to complete the report of emission level determination/operational change.</t>
    </r>
  </si>
  <si>
    <r>
      <t xml:space="preserve">g </t>
    </r>
    <r>
      <rPr>
        <sz val="10"/>
        <color theme="1"/>
        <rFont val="Times New Roman"/>
        <family val="1"/>
      </rPr>
      <t xml:space="preserve"> We have assumed that each respondent will take eight hours once per month to write the monthly ambient concentrations report.</t>
    </r>
  </si>
  <si>
    <r>
      <t xml:space="preserve">h </t>
    </r>
    <r>
      <rPr>
        <sz val="10"/>
        <color theme="1"/>
        <rFont val="Times New Roman"/>
        <family val="1"/>
      </rPr>
      <t xml:space="preserve"> We have assumed that each of the ten respondents will take fifteen minutes each day to enter records of operating parameters and emissions information.</t>
    </r>
  </si>
  <si>
    <r>
      <t xml:space="preserve">GRAND TOTAL (rounded) </t>
    </r>
    <r>
      <rPr>
        <b/>
        <vertAlign val="superscript"/>
        <sz val="10"/>
        <color theme="1"/>
        <rFont val="Times New Roman"/>
        <family val="1"/>
      </rPr>
      <t>i</t>
    </r>
  </si>
  <si>
    <r>
      <t xml:space="preserve">i  </t>
    </r>
    <r>
      <rPr>
        <sz val="10"/>
        <color theme="1"/>
        <rFont val="Times New Roman"/>
        <family val="1"/>
      </rPr>
      <t>Totals have been rounded to 3 significant figures. Figures may not add exactly due to rounding.</t>
    </r>
  </si>
  <si>
    <t>Table 2: Average Annual EPA Burden and Cost – NESHAP for Beryllium (40 CFR Part 61, Subpart C) (Renewal)</t>
  </si>
  <si>
    <t>Initial performance test</t>
  </si>
  <si>
    <t>New plant</t>
  </si>
  <si>
    <t>Report review</t>
  </si>
  <si>
    <t>Notification of construction</t>
  </si>
  <si>
    <t xml:space="preserve">Request to use ambient air concentration alternative </t>
  </si>
  <si>
    <t>Notification of actual startup</t>
  </si>
  <si>
    <t>Notification of initial stack test</t>
  </si>
  <si>
    <t>Report of initial analysis</t>
  </si>
  <si>
    <t>Existing plant</t>
  </si>
  <si>
    <t>Notification of stack test</t>
  </si>
  <si>
    <r>
      <t xml:space="preserve">Report of emission level determination/operational change </t>
    </r>
    <r>
      <rPr>
        <vertAlign val="superscript"/>
        <sz val="10"/>
        <color theme="1"/>
        <rFont val="Times New Roman"/>
        <family val="1"/>
      </rPr>
      <t>c</t>
    </r>
  </si>
  <si>
    <r>
      <t xml:space="preserve">Report of monthly ambient concentrations </t>
    </r>
    <r>
      <rPr>
        <vertAlign val="superscript"/>
        <sz val="10"/>
        <color theme="1"/>
        <rFont val="Times New Roman"/>
        <family val="1"/>
      </rPr>
      <t>d</t>
    </r>
  </si>
  <si>
    <t>(A) 
Technical person-hours per occurrence</t>
  </si>
  <si>
    <t>(C)
Technical person-hours per respondent per year 
(C=AxB)</t>
  </si>
  <si>
    <r>
      <t xml:space="preserve">(D) 
Respondents per year </t>
    </r>
    <r>
      <rPr>
        <b/>
        <vertAlign val="superscript"/>
        <sz val="10"/>
        <color theme="1"/>
        <rFont val="Times New Roman"/>
        <family val="1"/>
      </rPr>
      <t>a</t>
    </r>
  </si>
  <si>
    <t>(F)
Management hours per year 
(F=Ex0.05)</t>
  </si>
  <si>
    <t>(G)
Clerical hours per year (G=Ex0.1)</t>
  </si>
  <si>
    <r>
      <t xml:space="preserve">Total cost per year ($) </t>
    </r>
    <r>
      <rPr>
        <b/>
        <vertAlign val="superscript"/>
        <sz val="10"/>
        <color theme="1"/>
        <rFont val="Times New Roman"/>
        <family val="1"/>
      </rPr>
      <t>b</t>
    </r>
    <r>
      <rPr>
        <b/>
        <sz val="10"/>
        <color theme="1"/>
        <rFont val="Times New Roman"/>
        <family val="1"/>
      </rPr>
      <t xml:space="preserve"> </t>
    </r>
  </si>
  <si>
    <r>
      <t xml:space="preserve">a  </t>
    </r>
    <r>
      <rPr>
        <sz val="10"/>
        <color theme="1"/>
        <rFont val="Times New Roman"/>
        <family val="1"/>
      </rPr>
      <t>For the purpose of determining recordkeeping and reporting burdens associated with this rule, we have assumed there are 33 respondents, and that no new additional sources will be subject over the three-year period of this ICR.  Of a total of approximately 236 existing sources, we have assumed approximately 10 sources have elected to comply with the rule by monitoring ambient air beryllium concentrations and that the remaining 226 sources have complied by conducting a one-time-only stack test.  We also have assumed that 10 percent of the 226 sources (i.e., 23 respondents) will engage in operational changes that will require them to repeat stack testing and to carry out subsequent recordkeeping and reporting requirements.</t>
    </r>
  </si>
  <si>
    <r>
      <t xml:space="preserve">c  </t>
    </r>
    <r>
      <rPr>
        <sz val="10"/>
        <color theme="1"/>
        <rFont val="Times New Roman"/>
        <family val="1"/>
      </rPr>
      <t>We have assumed it will take two hours per respondent to review the emission level determination/operational change report.</t>
    </r>
  </si>
  <si>
    <r>
      <t xml:space="preserve">d  </t>
    </r>
    <r>
      <rPr>
        <sz val="10"/>
        <color theme="1"/>
        <rFont val="Times New Roman"/>
        <family val="1"/>
      </rPr>
      <t>We have assumed it will take two hours per respondent per month to review the monthly ambient concentrations report.</t>
    </r>
  </si>
  <si>
    <r>
      <t xml:space="preserve">e  </t>
    </r>
    <r>
      <rPr>
        <sz val="10"/>
        <color theme="1"/>
        <rFont val="Times New Roman"/>
        <family val="1"/>
      </rPr>
      <t>Totals have been rounded to 3 significant figures. Figures may not add exactly due to rounding.</t>
    </r>
  </si>
  <si>
    <t>responses</t>
  </si>
  <si>
    <t>hr/response</t>
  </si>
  <si>
    <t>Labor Rates</t>
  </si>
  <si>
    <t>Management</t>
  </si>
  <si>
    <t>Technical</t>
  </si>
  <si>
    <t>Clerical</t>
  </si>
  <si>
    <r>
      <t xml:space="preserve">b  </t>
    </r>
    <r>
      <rPr>
        <sz val="10"/>
        <color theme="1"/>
        <rFont val="Times New Roman"/>
        <family val="1"/>
      </rPr>
      <t>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</si>
  <si>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b</t>
    </r>
    <r>
      <rPr>
        <sz val="10"/>
        <color theme="1"/>
        <rFont val="Times New Roman"/>
        <family val="1"/>
      </rPr>
      <t xml:space="preserve">  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</si>
  <si>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 xml:space="preserve">TOTAL (rounded) </t>
    </r>
    <r>
      <rPr>
        <b/>
        <vertAlign val="superscript"/>
        <sz val="10"/>
        <color theme="1"/>
        <rFont val="Times New Roman"/>
        <family val="1"/>
      </rPr>
      <t>e</t>
    </r>
  </si>
  <si>
    <r>
      <t>TOTAL LABOR BURDEN AND COST (rounded)</t>
    </r>
    <r>
      <rPr>
        <sz val="10"/>
        <color theme="1"/>
        <rFont val="Times New Roman"/>
        <family val="1"/>
      </rPr>
      <t> </t>
    </r>
    <r>
      <rPr>
        <vertAlign val="superscript"/>
        <sz val="10"/>
        <color theme="1"/>
        <rFont val="Times New Roman"/>
        <family val="1"/>
      </rPr>
      <t>i</t>
    </r>
  </si>
  <si>
    <r>
      <t xml:space="preserve">TOTAL CAPITAL AND O&amp;M COST (rounded) </t>
    </r>
    <r>
      <rPr>
        <b/>
        <vertAlign val="superscript"/>
        <sz val="10"/>
        <color theme="1"/>
        <rFont val="Times New Roman"/>
        <family val="1"/>
      </rPr>
      <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</si>
</sst>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quot;$&quot;#,##0.00"/>
  </numFmts>
  <fonts count="8"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
      <sz val="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6"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indent="1"/>
    </xf>
    <xf numFmtId="8"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3" fillId="0" borderId="1" xfId="0" applyFont="1" applyBorder="1" applyAlignment="1">
      <alignment horizontal="right" vertical="center" wrapText="1"/>
    </xf>
    <xf numFmtId="6" fontId="3" fillId="0" borderId="1" xfId="0" applyNumberFormat="1" applyFont="1" applyBorder="1" applyAlignment="1">
      <alignment horizontal="right" vertical="center" wrapText="1"/>
    </xf>
    <xf numFmtId="0" fontId="6" fillId="0" borderId="1" xfId="0" applyFont="1" applyBorder="1" applyAlignment="1">
      <alignment vertical="center" wrapText="1"/>
    </xf>
    <xf numFmtId="0" fontId="3" fillId="0" borderId="0" xfId="0" applyFont="1" applyAlignment="1">
      <alignment vertical="center"/>
    </xf>
    <xf numFmtId="0" fontId="5" fillId="0" borderId="0" xfId="0" applyFont="1" applyAlignment="1">
      <alignment horizontal="left" vertical="center"/>
    </xf>
    <xf numFmtId="0" fontId="5" fillId="0" borderId="0" xfId="0" applyFont="1" applyAlignment="1"/>
    <xf numFmtId="0" fontId="2" fillId="0" borderId="1" xfId="0" applyFont="1" applyBorder="1" applyAlignment="1">
      <alignment horizontal="left" vertical="center" wrapText="1" indent="2"/>
    </xf>
    <xf numFmtId="3" fontId="3"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xf numFmtId="0" fontId="7" fillId="0" borderId="1" xfId="0" applyFont="1" applyBorder="1" applyAlignment="1">
      <alignment vertical="center"/>
    </xf>
    <xf numFmtId="165" fontId="2" fillId="0" borderId="1" xfId="0" applyNumberFormat="1" applyFont="1" applyBorder="1"/>
    <xf numFmtId="8" fontId="2" fillId="0" borderId="1" xfId="0" applyNumberFormat="1" applyFont="1" applyFill="1" applyBorder="1" applyAlignment="1">
      <alignment horizontal="right" vertical="center" wrapText="1"/>
    </xf>
    <xf numFmtId="3" fontId="6" fillId="0" borderId="1" xfId="0" applyNumberFormat="1" applyFont="1" applyBorder="1" applyAlignment="1">
      <alignment horizontal="right" vertical="center" wrapText="1"/>
    </xf>
    <xf numFmtId="6" fontId="6" fillId="0" borderId="1" xfId="0" applyNumberFormat="1" applyFont="1" applyBorder="1" applyAlignment="1">
      <alignment horizontal="right" vertical="center" wrapText="1"/>
    </xf>
    <xf numFmtId="3" fontId="6"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5" fillId="0" borderId="0" xfId="0" applyFont="1" applyAlignment="1">
      <alignment horizontal="left" vertical="top" wrapText="1"/>
    </xf>
    <xf numFmtId="0" fontId="7" fillId="0" borderId="2" xfId="0" applyFont="1" applyBorder="1" applyAlignment="1">
      <alignment horizontal="center"/>
    </xf>
    <xf numFmtId="0" fontId="7"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19" workbookViewId="0">
      <selection activeCell="A39" sqref="A39:I39"/>
    </sheetView>
  </sheetViews>
  <sheetFormatPr defaultRowHeight="15" x14ac:dyDescent="0.25"/>
  <cols>
    <col min="1" max="1" width="54.28515625" customWidth="1"/>
    <col min="2" max="2" width="10" customWidth="1"/>
    <col min="3" max="3" width="10.5703125" customWidth="1"/>
    <col min="4" max="4" width="9.85546875" customWidth="1"/>
    <col min="5" max="5" width="10.7109375" customWidth="1"/>
    <col min="7" max="7" width="10.85546875" customWidth="1"/>
    <col min="8" max="8" width="10" customWidth="1"/>
    <col min="9" max="9" width="11.5703125" customWidth="1"/>
    <col min="11" max="11" width="14.42578125" customWidth="1"/>
  </cols>
  <sheetData>
    <row r="1" spans="1:12" ht="15.75" x14ac:dyDescent="0.25">
      <c r="A1" s="1" t="s">
        <v>0</v>
      </c>
    </row>
    <row r="3" spans="1:12" ht="83.25" customHeight="1" x14ac:dyDescent="0.25">
      <c r="A3" s="3" t="s">
        <v>1</v>
      </c>
      <c r="B3" s="3" t="s">
        <v>26</v>
      </c>
      <c r="C3" s="3" t="s">
        <v>27</v>
      </c>
      <c r="D3" s="3" t="s">
        <v>28</v>
      </c>
      <c r="E3" s="3" t="s">
        <v>29</v>
      </c>
      <c r="F3" s="3" t="s">
        <v>30</v>
      </c>
      <c r="G3" s="3" t="s">
        <v>31</v>
      </c>
      <c r="H3" s="3" t="s">
        <v>33</v>
      </c>
      <c r="I3" s="3" t="s">
        <v>32</v>
      </c>
    </row>
    <row r="4" spans="1:12" x14ac:dyDescent="0.25">
      <c r="A4" s="4" t="s">
        <v>2</v>
      </c>
      <c r="B4" s="5"/>
      <c r="C4" s="5"/>
      <c r="D4" s="5"/>
      <c r="E4" s="5"/>
      <c r="F4" s="5"/>
      <c r="G4" s="5"/>
      <c r="H4" s="5"/>
      <c r="I4" s="5"/>
      <c r="K4" s="23" t="s">
        <v>79</v>
      </c>
      <c r="L4" s="23"/>
    </row>
    <row r="5" spans="1:12" x14ac:dyDescent="0.25">
      <c r="A5" s="8" t="s">
        <v>3</v>
      </c>
      <c r="B5" s="6">
        <v>4</v>
      </c>
      <c r="C5" s="6">
        <v>1</v>
      </c>
      <c r="D5" s="6">
        <f>+B5*C5</f>
        <v>4</v>
      </c>
      <c r="E5" s="6">
        <v>0</v>
      </c>
      <c r="F5" s="6">
        <f>+D5*E5</f>
        <v>0</v>
      </c>
      <c r="G5" s="6">
        <f>+F5*0.05</f>
        <v>0</v>
      </c>
      <c r="H5" s="6">
        <f>+F5*0.1</f>
        <v>0</v>
      </c>
      <c r="I5" s="7">
        <f>+$L$6*F5+$L$5*G5+$L$7*H5</f>
        <v>0</v>
      </c>
      <c r="K5" s="23" t="s">
        <v>80</v>
      </c>
      <c r="L5" s="25">
        <v>141.06</v>
      </c>
    </row>
    <row r="6" spans="1:12" x14ac:dyDescent="0.25">
      <c r="A6" s="8" t="s">
        <v>4</v>
      </c>
      <c r="B6" s="6">
        <v>4</v>
      </c>
      <c r="C6" s="6">
        <v>1</v>
      </c>
      <c r="D6" s="6">
        <f t="shared" ref="D6:D29" si="0">+B6*C6</f>
        <v>4</v>
      </c>
      <c r="E6" s="6">
        <v>0</v>
      </c>
      <c r="F6" s="6">
        <f t="shared" ref="F6:F21" si="1">+D6*E6</f>
        <v>0</v>
      </c>
      <c r="G6" s="6">
        <f t="shared" ref="G6:G21" si="2">+F6*0.05</f>
        <v>0</v>
      </c>
      <c r="H6" s="6">
        <f t="shared" ref="H6:H21" si="3">+F6*0.1</f>
        <v>0</v>
      </c>
      <c r="I6" s="7">
        <f>+$L$6*F6+$L$5*G6+$L$7*H6</f>
        <v>0</v>
      </c>
      <c r="K6" s="23" t="s">
        <v>81</v>
      </c>
      <c r="L6" s="25">
        <v>120.27</v>
      </c>
    </row>
    <row r="7" spans="1:12" x14ac:dyDescent="0.25">
      <c r="A7" s="4" t="s">
        <v>5</v>
      </c>
      <c r="B7" s="6" t="s">
        <v>6</v>
      </c>
      <c r="C7" s="5"/>
      <c r="D7" s="6"/>
      <c r="E7" s="5"/>
      <c r="F7" s="6"/>
      <c r="G7" s="6"/>
      <c r="H7" s="6"/>
      <c r="I7" s="7"/>
      <c r="K7" s="23" t="s">
        <v>82</v>
      </c>
      <c r="L7" s="25">
        <v>58.67</v>
      </c>
    </row>
    <row r="8" spans="1:12" x14ac:dyDescent="0.25">
      <c r="A8" s="4" t="s">
        <v>7</v>
      </c>
      <c r="B8" s="5"/>
      <c r="C8" s="5"/>
      <c r="D8" s="6"/>
      <c r="E8" s="5"/>
      <c r="F8" s="6"/>
      <c r="G8" s="6"/>
      <c r="H8" s="6"/>
      <c r="I8" s="7"/>
    </row>
    <row r="9" spans="1:12" ht="15.75" x14ac:dyDescent="0.25">
      <c r="A9" s="8" t="s">
        <v>40</v>
      </c>
      <c r="B9" s="6">
        <v>1</v>
      </c>
      <c r="C9" s="6">
        <v>1</v>
      </c>
      <c r="D9" s="6">
        <f t="shared" si="0"/>
        <v>1</v>
      </c>
      <c r="E9" s="6">
        <v>33</v>
      </c>
      <c r="F9" s="6">
        <f t="shared" si="1"/>
        <v>33</v>
      </c>
      <c r="G9" s="6">
        <f t="shared" si="2"/>
        <v>1.6500000000000001</v>
      </c>
      <c r="H9" s="20">
        <f t="shared" si="3"/>
        <v>3.3000000000000003</v>
      </c>
      <c r="I9" s="9">
        <f>+$L$6*F9+$L$5*G9+$L$7*H9</f>
        <v>4395.2699999999995</v>
      </c>
    </row>
    <row r="10" spans="1:12" x14ac:dyDescent="0.25">
      <c r="A10" s="8" t="s">
        <v>8</v>
      </c>
      <c r="B10" s="5"/>
      <c r="C10" s="5"/>
      <c r="D10" s="6"/>
      <c r="E10" s="5"/>
      <c r="F10" s="6"/>
      <c r="G10" s="6"/>
      <c r="H10" s="6"/>
      <c r="I10" s="7"/>
    </row>
    <row r="11" spans="1:12" x14ac:dyDescent="0.25">
      <c r="A11" s="17" t="s">
        <v>36</v>
      </c>
      <c r="B11" s="6">
        <v>20</v>
      </c>
      <c r="C11" s="6">
        <v>1</v>
      </c>
      <c r="D11" s="6">
        <f t="shared" si="0"/>
        <v>20</v>
      </c>
      <c r="E11" s="6">
        <v>0</v>
      </c>
      <c r="F11" s="6">
        <f t="shared" si="1"/>
        <v>0</v>
      </c>
      <c r="G11" s="6">
        <f t="shared" si="2"/>
        <v>0</v>
      </c>
      <c r="H11" s="6">
        <f t="shared" si="3"/>
        <v>0</v>
      </c>
      <c r="I11" s="7">
        <f>+$L$6*F11+$L$5*G11+$L$7*H11</f>
        <v>0</v>
      </c>
    </row>
    <row r="12" spans="1:12" ht="15.75" x14ac:dyDescent="0.25">
      <c r="A12" s="17" t="s">
        <v>42</v>
      </c>
      <c r="B12" s="6">
        <v>8</v>
      </c>
      <c r="C12" s="6">
        <v>1</v>
      </c>
      <c r="D12" s="6">
        <f t="shared" si="0"/>
        <v>8</v>
      </c>
      <c r="E12" s="6">
        <v>23</v>
      </c>
      <c r="F12" s="6">
        <f t="shared" si="1"/>
        <v>184</v>
      </c>
      <c r="G12" s="20">
        <f t="shared" si="2"/>
        <v>9.2000000000000011</v>
      </c>
      <c r="H12" s="6">
        <f t="shared" si="3"/>
        <v>18.400000000000002</v>
      </c>
      <c r="I12" s="9">
        <f>+$L$6*F12+$L$5*G12+$L$7*H12</f>
        <v>24506.959999999999</v>
      </c>
    </row>
    <row r="13" spans="1:12" x14ac:dyDescent="0.25">
      <c r="A13" s="17" t="s">
        <v>37</v>
      </c>
      <c r="B13" s="6" t="s">
        <v>9</v>
      </c>
      <c r="C13" s="5"/>
      <c r="D13" s="6"/>
      <c r="E13" s="5"/>
      <c r="F13" s="6"/>
      <c r="G13" s="6"/>
      <c r="H13" s="6"/>
      <c r="I13" s="7"/>
    </row>
    <row r="14" spans="1:12" x14ac:dyDescent="0.25">
      <c r="A14" s="8" t="s">
        <v>10</v>
      </c>
      <c r="B14" s="6" t="s">
        <v>9</v>
      </c>
      <c r="C14" s="5"/>
      <c r="D14" s="6"/>
      <c r="E14" s="5"/>
      <c r="F14" s="6"/>
      <c r="G14" s="6"/>
      <c r="H14" s="6"/>
      <c r="I14" s="7"/>
    </row>
    <row r="15" spans="1:12" x14ac:dyDescent="0.25">
      <c r="A15" s="8" t="s">
        <v>11</v>
      </c>
      <c r="B15" s="6" t="s">
        <v>9</v>
      </c>
      <c r="C15" s="5"/>
      <c r="D15" s="6"/>
      <c r="E15" s="5"/>
      <c r="F15" s="6"/>
      <c r="G15" s="6"/>
      <c r="H15" s="6"/>
      <c r="I15" s="7"/>
    </row>
    <row r="16" spans="1:12" x14ac:dyDescent="0.25">
      <c r="A16" s="8" t="s">
        <v>12</v>
      </c>
      <c r="B16" s="5"/>
      <c r="C16" s="5"/>
      <c r="D16" s="6"/>
      <c r="E16" s="5"/>
      <c r="F16" s="6"/>
      <c r="G16" s="6"/>
      <c r="H16" s="6"/>
      <c r="I16" s="7"/>
    </row>
    <row r="17" spans="1:12" x14ac:dyDescent="0.25">
      <c r="A17" s="17" t="s">
        <v>38</v>
      </c>
      <c r="B17" s="6">
        <v>2</v>
      </c>
      <c r="C17" s="6">
        <v>1</v>
      </c>
      <c r="D17" s="6">
        <f t="shared" si="0"/>
        <v>2</v>
      </c>
      <c r="E17" s="6">
        <v>0</v>
      </c>
      <c r="F17" s="6">
        <f t="shared" si="1"/>
        <v>0</v>
      </c>
      <c r="G17" s="6">
        <f t="shared" si="2"/>
        <v>0</v>
      </c>
      <c r="H17" s="6">
        <f t="shared" si="3"/>
        <v>0</v>
      </c>
      <c r="I17" s="7">
        <f>+$L$6*F17+$L$5*G17+$L$7*H17</f>
        <v>0</v>
      </c>
    </row>
    <row r="18" spans="1:12" ht="15.75" x14ac:dyDescent="0.25">
      <c r="A18" s="17" t="s">
        <v>43</v>
      </c>
      <c r="B18" s="6">
        <v>2</v>
      </c>
      <c r="C18" s="6">
        <v>1</v>
      </c>
      <c r="D18" s="6">
        <f t="shared" si="0"/>
        <v>2</v>
      </c>
      <c r="E18" s="6">
        <v>23</v>
      </c>
      <c r="F18" s="6">
        <f t="shared" si="1"/>
        <v>46</v>
      </c>
      <c r="G18" s="6">
        <f t="shared" si="2"/>
        <v>2.3000000000000003</v>
      </c>
      <c r="H18" s="6">
        <f t="shared" si="3"/>
        <v>4.6000000000000005</v>
      </c>
      <c r="I18" s="9">
        <f>+$L$6*F18+$L$5*G18+$L$7*H18</f>
        <v>6126.74</v>
      </c>
    </row>
    <row r="19" spans="1:12" ht="15.75" x14ac:dyDescent="0.25">
      <c r="A19" s="17" t="s">
        <v>44</v>
      </c>
      <c r="B19" s="6">
        <v>8</v>
      </c>
      <c r="C19" s="6">
        <v>1</v>
      </c>
      <c r="D19" s="6">
        <f t="shared" si="0"/>
        <v>8</v>
      </c>
      <c r="E19" s="6">
        <v>23</v>
      </c>
      <c r="F19" s="6">
        <f t="shared" si="1"/>
        <v>184</v>
      </c>
      <c r="G19" s="6">
        <f t="shared" si="2"/>
        <v>9.2000000000000011</v>
      </c>
      <c r="H19" s="6">
        <f t="shared" si="3"/>
        <v>18.400000000000002</v>
      </c>
      <c r="I19" s="9">
        <f>+$L$6*F19+$L$5*G19+$L$7*H19</f>
        <v>24506.959999999999</v>
      </c>
    </row>
    <row r="20" spans="1:12" x14ac:dyDescent="0.25">
      <c r="A20" s="17" t="s">
        <v>39</v>
      </c>
      <c r="B20" s="6">
        <v>16</v>
      </c>
      <c r="C20" s="6">
        <v>1</v>
      </c>
      <c r="D20" s="6">
        <f t="shared" si="0"/>
        <v>16</v>
      </c>
      <c r="E20" s="6">
        <v>0</v>
      </c>
      <c r="F20" s="6">
        <f t="shared" si="1"/>
        <v>0</v>
      </c>
      <c r="G20" s="6">
        <f t="shared" si="2"/>
        <v>0</v>
      </c>
      <c r="H20" s="6">
        <f t="shared" si="3"/>
        <v>0</v>
      </c>
      <c r="I20" s="7">
        <f>+$L$6*F20+$L$5*G20+$L$7*H20</f>
        <v>0</v>
      </c>
    </row>
    <row r="21" spans="1:12" ht="15.75" x14ac:dyDescent="0.25">
      <c r="A21" s="17" t="s">
        <v>45</v>
      </c>
      <c r="B21" s="6">
        <v>8</v>
      </c>
      <c r="C21" s="6">
        <v>12</v>
      </c>
      <c r="D21" s="6">
        <f t="shared" si="0"/>
        <v>96</v>
      </c>
      <c r="E21" s="6">
        <v>10</v>
      </c>
      <c r="F21" s="6">
        <f t="shared" si="1"/>
        <v>960</v>
      </c>
      <c r="G21" s="6">
        <f t="shared" si="2"/>
        <v>48</v>
      </c>
      <c r="H21" s="6">
        <f t="shared" si="3"/>
        <v>96</v>
      </c>
      <c r="I21" s="9">
        <f>+$L$6*F21+$L$5*G21+$L$7*H21</f>
        <v>127862.39999999999</v>
      </c>
    </row>
    <row r="22" spans="1:12" x14ac:dyDescent="0.25">
      <c r="A22" s="13" t="s">
        <v>13</v>
      </c>
      <c r="B22" s="13"/>
      <c r="C22" s="13"/>
      <c r="D22" s="6"/>
      <c r="E22" s="13"/>
      <c r="F22" s="29">
        <f>+SUM(F4:H21)</f>
        <v>1618.05</v>
      </c>
      <c r="G22" s="29"/>
      <c r="H22" s="29"/>
      <c r="I22" s="28">
        <f>SUM(I4:I21)</f>
        <v>187398.33</v>
      </c>
    </row>
    <row r="23" spans="1:12" x14ac:dyDescent="0.25">
      <c r="A23" s="4" t="s">
        <v>14</v>
      </c>
      <c r="B23" s="5"/>
      <c r="C23" s="5"/>
      <c r="D23" s="6"/>
      <c r="E23" s="5"/>
      <c r="F23" s="5"/>
      <c r="G23" s="5"/>
      <c r="H23" s="5"/>
      <c r="I23" s="10"/>
    </row>
    <row r="24" spans="1:12" x14ac:dyDescent="0.25">
      <c r="A24" s="8" t="s">
        <v>15</v>
      </c>
      <c r="B24" s="6" t="s">
        <v>16</v>
      </c>
      <c r="C24" s="5"/>
      <c r="D24" s="6"/>
      <c r="E24" s="5"/>
      <c r="F24" s="5"/>
      <c r="G24" s="5"/>
      <c r="H24" s="5"/>
      <c r="I24" s="10"/>
    </row>
    <row r="25" spans="1:12" x14ac:dyDescent="0.25">
      <c r="A25" s="8" t="s">
        <v>17</v>
      </c>
      <c r="B25" s="6" t="s">
        <v>18</v>
      </c>
      <c r="C25" s="5"/>
      <c r="D25" s="6"/>
      <c r="E25" s="5"/>
      <c r="F25" s="5"/>
      <c r="G25" s="5"/>
      <c r="H25" s="5"/>
      <c r="I25" s="10"/>
    </row>
    <row r="26" spans="1:12" x14ac:dyDescent="0.25">
      <c r="A26" s="8" t="s">
        <v>19</v>
      </c>
      <c r="B26" s="6" t="s">
        <v>20</v>
      </c>
      <c r="C26" s="5"/>
      <c r="D26" s="6"/>
      <c r="E26" s="5"/>
      <c r="F26" s="5"/>
      <c r="G26" s="5"/>
      <c r="H26" s="5"/>
      <c r="I26" s="10"/>
    </row>
    <row r="27" spans="1:12" x14ac:dyDescent="0.25">
      <c r="A27" s="8" t="s">
        <v>21</v>
      </c>
      <c r="B27" s="6" t="s">
        <v>6</v>
      </c>
      <c r="C27" s="5"/>
      <c r="D27" s="6"/>
      <c r="E27" s="5"/>
      <c r="F27" s="5"/>
      <c r="G27" s="5"/>
      <c r="H27" s="5"/>
      <c r="I27" s="10"/>
    </row>
    <row r="28" spans="1:12" x14ac:dyDescent="0.25">
      <c r="A28" s="8" t="s">
        <v>22</v>
      </c>
      <c r="B28" s="5"/>
      <c r="C28" s="5"/>
      <c r="D28" s="6"/>
      <c r="E28" s="5"/>
      <c r="F28" s="5"/>
      <c r="G28" s="5"/>
      <c r="H28" s="5"/>
      <c r="I28" s="10"/>
    </row>
    <row r="29" spans="1:12" ht="15.75" x14ac:dyDescent="0.25">
      <c r="A29" s="17" t="s">
        <v>46</v>
      </c>
      <c r="B29" s="6">
        <v>0.25</v>
      </c>
      <c r="C29" s="6">
        <v>365</v>
      </c>
      <c r="D29" s="6">
        <f t="shared" si="0"/>
        <v>91.25</v>
      </c>
      <c r="E29" s="6">
        <v>10</v>
      </c>
      <c r="F29" s="20">
        <f t="shared" ref="F29" si="4">+D29*E29</f>
        <v>912.5</v>
      </c>
      <c r="G29" s="19">
        <f t="shared" ref="G29" si="5">+F29*0.05</f>
        <v>45.625</v>
      </c>
      <c r="H29" s="6">
        <f t="shared" ref="H29" si="6">+F29*0.1</f>
        <v>91.25</v>
      </c>
      <c r="I29" s="9">
        <f>+$L$6*F29+$L$5*G29+$L$7*H29</f>
        <v>121535.875</v>
      </c>
    </row>
    <row r="30" spans="1:12" x14ac:dyDescent="0.25">
      <c r="A30" s="8" t="s">
        <v>23</v>
      </c>
      <c r="B30" s="6" t="s">
        <v>6</v>
      </c>
      <c r="C30" s="5"/>
      <c r="D30" s="5"/>
      <c r="E30" s="5"/>
      <c r="F30" s="5"/>
      <c r="G30" s="5"/>
      <c r="H30" s="5"/>
      <c r="I30" s="10"/>
    </row>
    <row r="31" spans="1:12" x14ac:dyDescent="0.25">
      <c r="A31" s="8" t="s">
        <v>24</v>
      </c>
      <c r="B31" s="6" t="s">
        <v>6</v>
      </c>
      <c r="C31" s="5"/>
      <c r="D31" s="5"/>
      <c r="E31" s="5"/>
      <c r="F31" s="5"/>
      <c r="G31" s="5"/>
      <c r="H31" s="5"/>
      <c r="I31" s="11"/>
    </row>
    <row r="32" spans="1:12" x14ac:dyDescent="0.25">
      <c r="A32" s="13" t="s">
        <v>25</v>
      </c>
      <c r="B32" s="13"/>
      <c r="C32" s="13"/>
      <c r="D32" s="13"/>
      <c r="E32" s="13"/>
      <c r="F32" s="29">
        <f>SUM(F23:H31)</f>
        <v>1049.375</v>
      </c>
      <c r="G32" s="29"/>
      <c r="H32" s="29"/>
      <c r="I32" s="27">
        <f>SUM(I23:I31)</f>
        <v>121535.875</v>
      </c>
      <c r="K32" t="s">
        <v>77</v>
      </c>
      <c r="L32" t="s">
        <v>78</v>
      </c>
    </row>
    <row r="33" spans="1:12" ht="15.75" x14ac:dyDescent="0.25">
      <c r="A33" s="2" t="s">
        <v>86</v>
      </c>
      <c r="B33" s="2"/>
      <c r="C33" s="2"/>
      <c r="D33" s="2"/>
      <c r="E33" s="2"/>
      <c r="F33" s="30">
        <f>ROUND(F22+F32,-1)</f>
        <v>2670</v>
      </c>
      <c r="G33" s="30"/>
      <c r="H33" s="30"/>
      <c r="I33" s="12">
        <f>ROUND(I22+I32,-3)</f>
        <v>309000</v>
      </c>
      <c r="K33">
        <v>166</v>
      </c>
      <c r="L33">
        <f>+F33/K33</f>
        <v>16.08433734939759</v>
      </c>
    </row>
    <row r="34" spans="1:12" ht="15.75" x14ac:dyDescent="0.25">
      <c r="A34" s="2" t="s">
        <v>87</v>
      </c>
      <c r="B34" s="2"/>
      <c r="C34" s="2"/>
      <c r="D34" s="2"/>
      <c r="E34" s="2"/>
      <c r="F34" s="18"/>
      <c r="G34" s="18"/>
      <c r="H34" s="18"/>
      <c r="I34" s="12">
        <v>35000</v>
      </c>
    </row>
    <row r="35" spans="1:12" ht="15.75" x14ac:dyDescent="0.25">
      <c r="A35" s="2" t="s">
        <v>52</v>
      </c>
      <c r="B35" s="2"/>
      <c r="C35" s="2"/>
      <c r="D35" s="2"/>
      <c r="E35" s="2"/>
      <c r="F35" s="18"/>
      <c r="G35" s="18"/>
      <c r="H35" s="18"/>
      <c r="I35" s="12">
        <f>ROUND(I33+I34, -3)</f>
        <v>344000</v>
      </c>
    </row>
    <row r="37" spans="1:12" x14ac:dyDescent="0.25">
      <c r="A37" s="14" t="s">
        <v>34</v>
      </c>
    </row>
    <row r="38" spans="1:12" ht="71.25" customHeight="1" x14ac:dyDescent="0.25">
      <c r="A38" s="31" t="s">
        <v>35</v>
      </c>
      <c r="B38" s="31"/>
      <c r="C38" s="31"/>
      <c r="D38" s="31"/>
      <c r="E38" s="31"/>
      <c r="F38" s="31"/>
      <c r="G38" s="31"/>
      <c r="H38" s="31"/>
      <c r="I38" s="31"/>
    </row>
    <row r="39" spans="1:12" ht="33" customHeight="1" x14ac:dyDescent="0.25">
      <c r="A39" s="31" t="s">
        <v>84</v>
      </c>
      <c r="B39" s="31"/>
      <c r="C39" s="31"/>
      <c r="D39" s="31"/>
      <c r="E39" s="31"/>
      <c r="F39" s="31"/>
      <c r="G39" s="31"/>
      <c r="H39" s="31"/>
      <c r="I39" s="31"/>
    </row>
    <row r="40" spans="1:12" ht="15.75" x14ac:dyDescent="0.25">
      <c r="A40" s="15" t="s">
        <v>41</v>
      </c>
    </row>
    <row r="41" spans="1:12" ht="15.75" x14ac:dyDescent="0.25">
      <c r="A41" s="15" t="s">
        <v>47</v>
      </c>
    </row>
    <row r="42" spans="1:12" ht="15.75" x14ac:dyDescent="0.25">
      <c r="A42" s="15" t="s">
        <v>48</v>
      </c>
    </row>
    <row r="43" spans="1:12" ht="15.75" x14ac:dyDescent="0.25">
      <c r="A43" s="15" t="s">
        <v>49</v>
      </c>
    </row>
    <row r="44" spans="1:12" ht="15.75" x14ac:dyDescent="0.25">
      <c r="A44" s="15" t="s">
        <v>50</v>
      </c>
    </row>
    <row r="45" spans="1:12" ht="16.5" x14ac:dyDescent="0.25">
      <c r="A45" s="16" t="s">
        <v>51</v>
      </c>
    </row>
    <row r="46" spans="1:12" ht="15.75" x14ac:dyDescent="0.25">
      <c r="A46" s="15" t="s">
        <v>53</v>
      </c>
    </row>
  </sheetData>
  <mergeCells count="5">
    <mergeCell ref="F32:H32"/>
    <mergeCell ref="F33:H33"/>
    <mergeCell ref="F22:H22"/>
    <mergeCell ref="A38:I38"/>
    <mergeCell ref="A39:I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topLeftCell="A10" workbookViewId="0">
      <selection activeCell="L20" sqref="L20"/>
    </sheetView>
  </sheetViews>
  <sheetFormatPr defaultRowHeight="15" x14ac:dyDescent="0.25"/>
  <cols>
    <col min="1" max="1" width="51.85546875" customWidth="1"/>
    <col min="2" max="2" width="9.7109375" customWidth="1"/>
    <col min="3" max="3" width="10.5703125" customWidth="1"/>
    <col min="4" max="4" width="9.85546875" customWidth="1"/>
    <col min="5" max="5" width="10.5703125" customWidth="1"/>
    <col min="7" max="7" width="11.140625" customWidth="1"/>
    <col min="9" max="9" width="11.5703125" customWidth="1"/>
    <col min="11" max="11" width="12" customWidth="1"/>
  </cols>
  <sheetData>
    <row r="1" spans="1:12" ht="15.75" x14ac:dyDescent="0.25">
      <c r="A1" s="1" t="s">
        <v>54</v>
      </c>
    </row>
    <row r="3" spans="1:12" ht="89.25" x14ac:dyDescent="0.25">
      <c r="A3" s="3" t="s">
        <v>1</v>
      </c>
      <c r="B3" s="3" t="s">
        <v>67</v>
      </c>
      <c r="C3" s="3" t="s">
        <v>27</v>
      </c>
      <c r="D3" s="3" t="s">
        <v>68</v>
      </c>
      <c r="E3" s="3" t="s">
        <v>69</v>
      </c>
      <c r="F3" s="3" t="s">
        <v>30</v>
      </c>
      <c r="G3" s="3" t="s">
        <v>70</v>
      </c>
      <c r="H3" s="3" t="s">
        <v>71</v>
      </c>
      <c r="I3" s="3" t="s">
        <v>72</v>
      </c>
    </row>
    <row r="4" spans="1:12" x14ac:dyDescent="0.25">
      <c r="A4" s="4" t="s">
        <v>55</v>
      </c>
      <c r="B4" s="5"/>
      <c r="C4" s="5"/>
      <c r="D4" s="5"/>
      <c r="E4" s="5"/>
      <c r="F4" s="5"/>
      <c r="G4" s="5"/>
      <c r="H4" s="5"/>
      <c r="I4" s="10"/>
      <c r="K4" s="32" t="s">
        <v>79</v>
      </c>
      <c r="L4" s="33"/>
    </row>
    <row r="5" spans="1:12" x14ac:dyDescent="0.25">
      <c r="A5" s="21" t="s">
        <v>56</v>
      </c>
      <c r="B5" s="6">
        <v>20</v>
      </c>
      <c r="C5" s="6">
        <v>1</v>
      </c>
      <c r="D5" s="6">
        <f>B5*C5</f>
        <v>20</v>
      </c>
      <c r="E5" s="6">
        <v>0</v>
      </c>
      <c r="F5" s="6">
        <f>D5*E5</f>
        <v>0</v>
      </c>
      <c r="G5" s="6">
        <f>F5*0.05</f>
        <v>0</v>
      </c>
      <c r="H5" s="6">
        <f>F5*0.1</f>
        <v>0</v>
      </c>
      <c r="I5" s="7">
        <f>$L$6*F5+$L$5*G5+$L$7*H5</f>
        <v>0</v>
      </c>
      <c r="K5" s="24" t="s">
        <v>80</v>
      </c>
      <c r="L5" s="25">
        <v>66.62</v>
      </c>
    </row>
    <row r="6" spans="1:12" x14ac:dyDescent="0.25">
      <c r="A6" s="4" t="s">
        <v>57</v>
      </c>
      <c r="B6" s="5"/>
      <c r="C6" s="5"/>
      <c r="D6" s="6"/>
      <c r="E6" s="5"/>
      <c r="F6" s="6"/>
      <c r="G6" s="6"/>
      <c r="H6" s="6"/>
      <c r="I6" s="7"/>
      <c r="K6" s="24" t="s">
        <v>81</v>
      </c>
      <c r="L6" s="25">
        <v>49.44</v>
      </c>
    </row>
    <row r="7" spans="1:12" x14ac:dyDescent="0.25">
      <c r="A7" s="8" t="s">
        <v>58</v>
      </c>
      <c r="B7" s="6">
        <v>2</v>
      </c>
      <c r="C7" s="6">
        <v>1</v>
      </c>
      <c r="D7" s="6">
        <f t="shared" ref="D7:D15" si="0">B7*C7</f>
        <v>2</v>
      </c>
      <c r="E7" s="6">
        <v>0</v>
      </c>
      <c r="F7" s="6">
        <f t="shared" ref="F7:F15" si="1">D7*E7</f>
        <v>0</v>
      </c>
      <c r="G7" s="6">
        <f t="shared" ref="G7:G15" si="2">F7*0.05</f>
        <v>0</v>
      </c>
      <c r="H7" s="6">
        <f t="shared" ref="H7:H15" si="3">F7*0.1</f>
        <v>0</v>
      </c>
      <c r="I7" s="7">
        <f>$L$6*F7+$L$5*G7+$L$7*H7</f>
        <v>0</v>
      </c>
      <c r="K7" s="24" t="s">
        <v>82</v>
      </c>
      <c r="L7" s="25">
        <v>26.75</v>
      </c>
    </row>
    <row r="8" spans="1:12" x14ac:dyDescent="0.25">
      <c r="A8" s="8" t="s">
        <v>59</v>
      </c>
      <c r="B8" s="6">
        <v>2</v>
      </c>
      <c r="C8" s="6">
        <v>1</v>
      </c>
      <c r="D8" s="6">
        <f t="shared" si="0"/>
        <v>2</v>
      </c>
      <c r="E8" s="6">
        <v>0</v>
      </c>
      <c r="F8" s="6">
        <f t="shared" si="1"/>
        <v>0</v>
      </c>
      <c r="G8" s="6">
        <f t="shared" si="2"/>
        <v>0</v>
      </c>
      <c r="H8" s="6">
        <f t="shared" si="3"/>
        <v>0</v>
      </c>
      <c r="I8" s="7">
        <f>$L$6*F8+$L$5*G8+$L$7*H8</f>
        <v>0</v>
      </c>
    </row>
    <row r="9" spans="1:12" x14ac:dyDescent="0.25">
      <c r="A9" s="8" t="s">
        <v>60</v>
      </c>
      <c r="B9" s="6">
        <v>0.5</v>
      </c>
      <c r="C9" s="6">
        <v>1</v>
      </c>
      <c r="D9" s="6">
        <f t="shared" si="0"/>
        <v>0.5</v>
      </c>
      <c r="E9" s="6">
        <v>0</v>
      </c>
      <c r="F9" s="6">
        <f t="shared" si="1"/>
        <v>0</v>
      </c>
      <c r="G9" s="6">
        <f t="shared" si="2"/>
        <v>0</v>
      </c>
      <c r="H9" s="6">
        <f t="shared" si="3"/>
        <v>0</v>
      </c>
      <c r="I9" s="7">
        <f>$L$6*F9+$L$5*G9+$L$7*H9</f>
        <v>0</v>
      </c>
    </row>
    <row r="10" spans="1:12" x14ac:dyDescent="0.25">
      <c r="A10" s="8" t="s">
        <v>61</v>
      </c>
      <c r="B10" s="6">
        <v>0.5</v>
      </c>
      <c r="C10" s="6">
        <v>1</v>
      </c>
      <c r="D10" s="6">
        <f t="shared" si="0"/>
        <v>0.5</v>
      </c>
      <c r="E10" s="6">
        <v>0</v>
      </c>
      <c r="F10" s="6">
        <f t="shared" si="1"/>
        <v>0</v>
      </c>
      <c r="G10" s="6">
        <f t="shared" si="2"/>
        <v>0</v>
      </c>
      <c r="H10" s="6">
        <f t="shared" si="3"/>
        <v>0</v>
      </c>
      <c r="I10" s="7">
        <f>$L$6*F10+$L$5*G10+$L$7*H10</f>
        <v>0</v>
      </c>
    </row>
    <row r="11" spans="1:12" x14ac:dyDescent="0.25">
      <c r="A11" s="8" t="s">
        <v>62</v>
      </c>
      <c r="B11" s="6">
        <v>2</v>
      </c>
      <c r="C11" s="6">
        <v>1</v>
      </c>
      <c r="D11" s="6">
        <f t="shared" si="0"/>
        <v>2</v>
      </c>
      <c r="E11" s="6">
        <v>0</v>
      </c>
      <c r="F11" s="6">
        <f t="shared" si="1"/>
        <v>0</v>
      </c>
      <c r="G11" s="6">
        <f t="shared" si="2"/>
        <v>0</v>
      </c>
      <c r="H11" s="6">
        <f t="shared" si="3"/>
        <v>0</v>
      </c>
      <c r="I11" s="7">
        <f>$L$6*F11+$L$5*G11+$L$7*H11</f>
        <v>0</v>
      </c>
    </row>
    <row r="12" spans="1:12" x14ac:dyDescent="0.25">
      <c r="A12" s="4" t="s">
        <v>63</v>
      </c>
      <c r="B12" s="5"/>
      <c r="C12" s="5"/>
      <c r="D12" s="6"/>
      <c r="E12" s="5"/>
      <c r="F12" s="6"/>
      <c r="G12" s="6"/>
      <c r="H12" s="6"/>
      <c r="I12" s="7"/>
    </row>
    <row r="13" spans="1:12" x14ac:dyDescent="0.25">
      <c r="A13" s="8" t="s">
        <v>64</v>
      </c>
      <c r="B13" s="6">
        <v>40</v>
      </c>
      <c r="C13" s="6">
        <v>1</v>
      </c>
      <c r="D13" s="6">
        <f t="shared" si="0"/>
        <v>40</v>
      </c>
      <c r="E13" s="22">
        <v>23</v>
      </c>
      <c r="F13" s="22">
        <f t="shared" si="1"/>
        <v>920</v>
      </c>
      <c r="G13" s="22">
        <f t="shared" si="2"/>
        <v>46</v>
      </c>
      <c r="H13" s="22">
        <f t="shared" si="3"/>
        <v>92</v>
      </c>
      <c r="I13" s="26">
        <f>$L$6*F13+$L$5*G13+$L$7*H13</f>
        <v>51010.319999999992</v>
      </c>
    </row>
    <row r="14" spans="1:12" ht="15.75" x14ac:dyDescent="0.25">
      <c r="A14" s="17" t="s">
        <v>65</v>
      </c>
      <c r="B14" s="6">
        <v>2</v>
      </c>
      <c r="C14" s="6">
        <v>1</v>
      </c>
      <c r="D14" s="6">
        <f t="shared" si="0"/>
        <v>2</v>
      </c>
      <c r="E14" s="6">
        <v>23</v>
      </c>
      <c r="F14" s="6">
        <f t="shared" si="1"/>
        <v>46</v>
      </c>
      <c r="G14" s="6">
        <f t="shared" si="2"/>
        <v>2.3000000000000003</v>
      </c>
      <c r="H14" s="6">
        <f t="shared" si="3"/>
        <v>4.6000000000000005</v>
      </c>
      <c r="I14" s="9">
        <f>$L$6*F14+$L$5*G14+$L$7*H14</f>
        <v>2550.5160000000001</v>
      </c>
    </row>
    <row r="15" spans="1:12" ht="15.75" x14ac:dyDescent="0.25">
      <c r="A15" s="17" t="s">
        <v>66</v>
      </c>
      <c r="B15" s="6">
        <v>2</v>
      </c>
      <c r="C15" s="6">
        <v>12</v>
      </c>
      <c r="D15" s="6">
        <f t="shared" si="0"/>
        <v>24</v>
      </c>
      <c r="E15" s="6">
        <v>10</v>
      </c>
      <c r="F15" s="6">
        <f t="shared" si="1"/>
        <v>240</v>
      </c>
      <c r="G15" s="6">
        <f t="shared" si="2"/>
        <v>12</v>
      </c>
      <c r="H15" s="6">
        <f t="shared" si="3"/>
        <v>24</v>
      </c>
      <c r="I15" s="9">
        <f>$L$6*F15+$L$5*G15+$L$7*H15</f>
        <v>13307.039999999999</v>
      </c>
    </row>
    <row r="16" spans="1:12" ht="15.75" x14ac:dyDescent="0.25">
      <c r="A16" s="2" t="s">
        <v>85</v>
      </c>
      <c r="B16" s="2"/>
      <c r="C16" s="2"/>
      <c r="D16" s="2"/>
      <c r="E16" s="2"/>
      <c r="F16" s="30">
        <f>ROUND(SUM(F4:H15), -1)</f>
        <v>1390</v>
      </c>
      <c r="G16" s="30"/>
      <c r="H16" s="30"/>
      <c r="I16" s="12">
        <f>ROUND(SUM(I4:I15), -2)</f>
        <v>66900</v>
      </c>
    </row>
    <row r="18" spans="1:9" x14ac:dyDescent="0.25">
      <c r="A18" s="14" t="s">
        <v>34</v>
      </c>
    </row>
    <row r="19" spans="1:9" ht="80.25" customHeight="1" x14ac:dyDescent="0.25">
      <c r="A19" s="31" t="s">
        <v>73</v>
      </c>
      <c r="B19" s="31"/>
      <c r="C19" s="31"/>
      <c r="D19" s="31"/>
      <c r="E19" s="31"/>
      <c r="F19" s="31"/>
      <c r="G19" s="31"/>
      <c r="H19" s="31"/>
      <c r="I19" s="31"/>
    </row>
    <row r="20" spans="1:9" ht="51" customHeight="1" x14ac:dyDescent="0.25">
      <c r="A20" s="31" t="s">
        <v>83</v>
      </c>
      <c r="B20" s="31"/>
      <c r="C20" s="31"/>
      <c r="D20" s="31"/>
      <c r="E20" s="31"/>
      <c r="F20" s="31"/>
      <c r="G20" s="31"/>
      <c r="H20" s="31"/>
      <c r="I20" s="31"/>
    </row>
    <row r="21" spans="1:9" ht="15.75" x14ac:dyDescent="0.25">
      <c r="A21" s="15" t="s">
        <v>74</v>
      </c>
    </row>
    <row r="22" spans="1:9" ht="15.75" x14ac:dyDescent="0.25">
      <c r="A22" s="15" t="s">
        <v>75</v>
      </c>
    </row>
    <row r="23" spans="1:9" ht="15.75" x14ac:dyDescent="0.25">
      <c r="A23" s="15" t="s">
        <v>76</v>
      </c>
    </row>
  </sheetData>
  <mergeCells count="4">
    <mergeCell ref="F16:H16"/>
    <mergeCell ref="K4:L4"/>
    <mergeCell ref="A19:I19"/>
    <mergeCell ref="A20:I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2016-09-01T20:33:15Z</dcterms:created>
  <dcterms:modified xsi:type="dcterms:W3CDTF">2020-01-14T16:42:31Z</dcterms:modified>
</cp:coreProperties>
</file>