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omments1.xml" ContentType="application/vnd.openxmlformats-officedocument.spreadsheetml.comments+xml"/>
  <Override PartName="/xl/threadedComments/threadedComment1.xml" ContentType="application/vnd.ms-excel.threaded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328"/>
  <workbookPr/>
  <mc:AlternateContent xmlns:mc="http://schemas.openxmlformats.org/markup-compatibility/2006">
    <mc:Choice Requires="x15">
      <x15ac:absPath xmlns:x15ac="http://schemas.microsoft.com/office/spreadsheetml/2010/11/ac" url="F:\New ICRs\"/>
    </mc:Choice>
  </mc:AlternateContent>
  <xr:revisionPtr revIDLastSave="0" documentId="8_{D588AC1C-F5B4-42E5-AADB-52A8D107B985}" xr6:coauthVersionLast="41" xr6:coauthVersionMax="41" xr10:uidLastSave="{00000000-0000-0000-0000-000000000000}"/>
  <bookViews>
    <workbookView xWindow="-120" yWindow="-120" windowWidth="15600" windowHeight="11160" xr2:uid="{00000000-000D-0000-FFFF-FFFF00000000}"/>
  </bookViews>
  <sheets>
    <sheet name="Table 1" sheetId="1" r:id="rId1"/>
    <sheet name="Table 2" sheetId="2" r:id="rId2"/>
    <sheet name="Total Responses"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H20" i="3" l="1"/>
  <c r="K45" i="1"/>
  <c r="E20" i="3"/>
  <c r="E5" i="2"/>
  <c r="E15" i="2"/>
  <c r="E35" i="1" l="1"/>
  <c r="D41" i="3"/>
  <c r="G41" i="3"/>
  <c r="E10" i="1"/>
  <c r="E23" i="1" s="1"/>
  <c r="B8" i="3" l="1"/>
  <c r="E11" i="2" l="1"/>
  <c r="E6" i="2"/>
  <c r="E4" i="2"/>
  <c r="E13" i="2" s="1"/>
  <c r="E17" i="1"/>
  <c r="B5" i="3" s="1"/>
  <c r="B11" i="3"/>
  <c r="D10" i="1"/>
  <c r="F10" i="1" s="1"/>
  <c r="G10" i="1" s="1"/>
  <c r="E28" i="1" l="1"/>
  <c r="B16" i="3" s="1"/>
  <c r="E18" i="1"/>
  <c r="E19" i="1"/>
  <c r="E36" i="1"/>
  <c r="E8" i="2"/>
  <c r="E41" i="1"/>
  <c r="E22" i="1"/>
  <c r="B10" i="3" s="1"/>
  <c r="E25" i="1"/>
  <c r="B13" i="3" s="1"/>
  <c r="E37" i="1"/>
  <c r="E26" i="1"/>
  <c r="B14" i="3" s="1"/>
  <c r="E27" i="1"/>
  <c r="B15" i="3" s="1"/>
  <c r="E40" i="1"/>
  <c r="H10" i="1"/>
  <c r="I10" i="1" s="1"/>
  <c r="E14" i="2" l="1"/>
  <c r="B7" i="3"/>
  <c r="E10" i="2"/>
  <c r="B6" i="3"/>
  <c r="E9" i="2"/>
  <c r="E6" i="3" l="1"/>
  <c r="E7" i="3"/>
  <c r="E8" i="3"/>
  <c r="E10" i="3"/>
  <c r="E11" i="3"/>
  <c r="E13" i="3"/>
  <c r="E14" i="3"/>
  <c r="E15" i="3"/>
  <c r="E16" i="3"/>
  <c r="E5" i="3"/>
  <c r="F28" i="3"/>
  <c r="F29" i="3"/>
  <c r="F27" i="3"/>
  <c r="G39" i="3"/>
  <c r="G40" i="3"/>
  <c r="G38" i="3"/>
  <c r="D5" i="2"/>
  <c r="F5" i="2" s="1"/>
  <c r="G5" i="2" s="1"/>
  <c r="D6" i="2"/>
  <c r="F6" i="2" s="1"/>
  <c r="G6" i="2" s="1"/>
  <c r="D8" i="2"/>
  <c r="F8" i="2" s="1"/>
  <c r="G8" i="2" s="1"/>
  <c r="D9" i="2"/>
  <c r="F9" i="2" s="1"/>
  <c r="G9" i="2" s="1"/>
  <c r="D10" i="2"/>
  <c r="F10" i="2" s="1"/>
  <c r="G10" i="2" s="1"/>
  <c r="D11" i="2"/>
  <c r="F11" i="2" s="1"/>
  <c r="G11" i="2" s="1"/>
  <c r="D13" i="2"/>
  <c r="F13" i="2" s="1"/>
  <c r="G13" i="2" s="1"/>
  <c r="D14" i="2"/>
  <c r="F14" i="2" s="1"/>
  <c r="G14" i="2" s="1"/>
  <c r="D15" i="2"/>
  <c r="F15" i="2" s="1"/>
  <c r="D16" i="2"/>
  <c r="D18" i="2"/>
  <c r="D8" i="1"/>
  <c r="D11" i="1"/>
  <c r="D12" i="1"/>
  <c r="D13" i="1"/>
  <c r="D17" i="1"/>
  <c r="F17" i="1" s="1"/>
  <c r="G17" i="1" s="1"/>
  <c r="D18" i="1"/>
  <c r="F18" i="1" s="1"/>
  <c r="D19" i="1"/>
  <c r="F19" i="1" s="1"/>
  <c r="G19" i="1" s="1"/>
  <c r="D20" i="1"/>
  <c r="F20" i="1" s="1"/>
  <c r="D22" i="1"/>
  <c r="F22" i="1" s="1"/>
  <c r="H22" i="1" s="1"/>
  <c r="D23" i="1"/>
  <c r="F23" i="1" s="1"/>
  <c r="D24" i="1"/>
  <c r="D25" i="1"/>
  <c r="F25" i="1" s="1"/>
  <c r="G25" i="1" s="1"/>
  <c r="D26" i="1"/>
  <c r="F26" i="1" s="1"/>
  <c r="D27" i="1"/>
  <c r="F27" i="1" s="1"/>
  <c r="G27" i="1" s="1"/>
  <c r="D28" i="1"/>
  <c r="F28" i="1" s="1"/>
  <c r="D30" i="1"/>
  <c r="D31" i="1"/>
  <c r="D35" i="1"/>
  <c r="F35" i="1" s="1"/>
  <c r="D36" i="1"/>
  <c r="F36" i="1" s="1"/>
  <c r="D37" i="1"/>
  <c r="F37" i="1" s="1"/>
  <c r="D39" i="1"/>
  <c r="D40" i="1"/>
  <c r="F40" i="1" s="1"/>
  <c r="D41" i="1"/>
  <c r="F41" i="1" s="1"/>
  <c r="D42" i="1"/>
  <c r="G23" i="1" l="1"/>
  <c r="G15" i="2"/>
  <c r="H28" i="1"/>
  <c r="G28" i="1"/>
  <c r="F30" i="3"/>
  <c r="E8" i="1" s="1"/>
  <c r="F8" i="1" s="1"/>
  <c r="I46" i="1"/>
  <c r="H14" i="2"/>
  <c r="I14" i="2" s="1"/>
  <c r="H10" i="2"/>
  <c r="I10" i="2" s="1"/>
  <c r="H8" i="2"/>
  <c r="I8" i="2" s="1"/>
  <c r="H6" i="2"/>
  <c r="I6" i="2" s="1"/>
  <c r="H15" i="2"/>
  <c r="H13" i="2"/>
  <c r="I13" i="2" s="1"/>
  <c r="H11" i="2"/>
  <c r="I11" i="2" s="1"/>
  <c r="H9" i="2"/>
  <c r="I9" i="2" s="1"/>
  <c r="H5" i="2"/>
  <c r="I5" i="2" s="1"/>
  <c r="H18" i="1"/>
  <c r="G18" i="1"/>
  <c r="H40" i="1"/>
  <c r="G40" i="1"/>
  <c r="H26" i="1"/>
  <c r="G26" i="1"/>
  <c r="G37" i="1"/>
  <c r="H37" i="1"/>
  <c r="H36" i="1"/>
  <c r="G36" i="1"/>
  <c r="H35" i="1"/>
  <c r="G35" i="1"/>
  <c r="H20" i="1"/>
  <c r="G20" i="1"/>
  <c r="G41" i="1"/>
  <c r="H41" i="1"/>
  <c r="G22" i="1"/>
  <c r="I22" i="1" s="1"/>
  <c r="H27" i="1"/>
  <c r="I27" i="1" s="1"/>
  <c r="H25" i="1"/>
  <c r="I25" i="1" s="1"/>
  <c r="H23" i="1"/>
  <c r="H19" i="1"/>
  <c r="I19" i="1" s="1"/>
  <c r="H17" i="1"/>
  <c r="I17" i="1" s="1"/>
  <c r="D6" i="1"/>
  <c r="F6" i="1" s="1"/>
  <c r="H8" i="1" l="1"/>
  <c r="G8" i="1"/>
  <c r="E42" i="1"/>
  <c r="F42" i="1" s="1"/>
  <c r="E30" i="1"/>
  <c r="E11" i="1"/>
  <c r="F11" i="1" s="1"/>
  <c r="E13" i="1"/>
  <c r="F13" i="1" s="1"/>
  <c r="E24" i="1"/>
  <c r="E12" i="1"/>
  <c r="F12" i="1" s="1"/>
  <c r="E39" i="1"/>
  <c r="F39" i="1" s="1"/>
  <c r="E31" i="1"/>
  <c r="I15" i="2"/>
  <c r="I35" i="1"/>
  <c r="I23" i="1"/>
  <c r="I20" i="1"/>
  <c r="I28" i="1"/>
  <c r="I26" i="1"/>
  <c r="I41" i="1"/>
  <c r="I37" i="1"/>
  <c r="I36" i="1"/>
  <c r="I40" i="1"/>
  <c r="I18" i="1"/>
  <c r="D4" i="2"/>
  <c r="H12" i="1" l="1"/>
  <c r="G12" i="1"/>
  <c r="I12" i="1" s="1"/>
  <c r="G13" i="1"/>
  <c r="H13" i="1"/>
  <c r="I13" i="1" s="1"/>
  <c r="H42" i="1"/>
  <c r="G42" i="1"/>
  <c r="I42" i="1" s="1"/>
  <c r="B12" i="3"/>
  <c r="E12" i="3" s="1"/>
  <c r="F24" i="1"/>
  <c r="G11" i="1"/>
  <c r="H11" i="1"/>
  <c r="I11" i="1" s="1"/>
  <c r="B18" i="3"/>
  <c r="E18" i="3" s="1"/>
  <c r="E16" i="2"/>
  <c r="F16" i="2" s="1"/>
  <c r="F30" i="1"/>
  <c r="E18" i="2"/>
  <c r="F18" i="2" s="1"/>
  <c r="B19" i="3"/>
  <c r="E19" i="3" s="1"/>
  <c r="F31" i="1"/>
  <c r="I8" i="1"/>
  <c r="H39" i="1"/>
  <c r="G39" i="1"/>
  <c r="F4" i="2"/>
  <c r="I39" i="1" l="1"/>
  <c r="H30" i="1"/>
  <c r="G30" i="1"/>
  <c r="F44" i="1"/>
  <c r="G31" i="1"/>
  <c r="H31" i="1"/>
  <c r="I31" i="1" s="1"/>
  <c r="G24" i="1"/>
  <c r="H24" i="1"/>
  <c r="G16" i="2"/>
  <c r="F19" i="2" s="1"/>
  <c r="H16" i="2"/>
  <c r="I16" i="2" s="1"/>
  <c r="G18" i="2"/>
  <c r="H18" i="2"/>
  <c r="I18" i="2" s="1"/>
  <c r="H6" i="1"/>
  <c r="G4" i="2"/>
  <c r="H4" i="2"/>
  <c r="G6" i="1"/>
  <c r="I30" i="1" l="1"/>
  <c r="I24" i="1"/>
  <c r="F32" i="1"/>
  <c r="F45" i="1" s="1"/>
  <c r="I4" i="2"/>
  <c r="I19" i="2" s="1"/>
  <c r="I6" i="1"/>
  <c r="I32" i="1" l="1"/>
  <c r="H19" i="3"/>
  <c r="I44" i="1"/>
  <c r="I45" i="1" l="1"/>
  <c r="I47"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tc={A23F2A6B-BBC8-43EB-8664-91E1B57C72E1}</author>
  </authors>
  <commentList>
    <comment ref="E6" authorId="0" shapeId="0" xr:uid="{A23F2A6B-BBC8-43EB-8664-91E1B57C72E1}">
      <text>
        <t>[Threaded comment]
Your version of Excel allows you to read this threaded comment; however, any edits to it will get removed if the file is opened in a newer version of Excel. Learn more: https://go.microsoft.com/fwlink/?linkid=870924
Comment:
    Does EPA intend to attend these tests?
Reply:
    OC Reviewer: Note that this burden was included for agency in prior ICRs, and has been included here - may overestimate agency burden. Confirm this is appropriate.</t>
      </text>
    </comment>
  </commentList>
</comments>
</file>

<file path=xl/sharedStrings.xml><?xml version="1.0" encoding="utf-8"?>
<sst xmlns="http://schemas.openxmlformats.org/spreadsheetml/2006/main" count="206" uniqueCount="171">
  <si>
    <t>Burden item</t>
  </si>
  <si>
    <t>(A)
Person hours per occurrence</t>
  </si>
  <si>
    <t>(B)
No. of occurrences per respondent per year</t>
  </si>
  <si>
    <t>(C) 
Person hours per respondent per year 
(C=AxB)</t>
  </si>
  <si>
    <t>(E) 
Technical person- hours per year 
(E=CxD)</t>
  </si>
  <si>
    <t>(F) 
Management person hours per year 
(F=Ex0.05)</t>
  </si>
  <si>
    <t>(G) 
Clerical person hours per year 
(G=Ex0.1)</t>
  </si>
  <si>
    <r>
      <t xml:space="preserve">(H)
Total Cost Per Year ($) </t>
    </r>
    <r>
      <rPr>
        <b/>
        <vertAlign val="superscript"/>
        <sz val="10"/>
        <color rgb="FF000000"/>
        <rFont val="Times New Roman"/>
        <family val="1"/>
      </rPr>
      <t>b</t>
    </r>
  </si>
  <si>
    <t>1.  Applications</t>
  </si>
  <si>
    <t>N/A</t>
  </si>
  <si>
    <t>2.  Survey and Studies</t>
  </si>
  <si>
    <t xml:space="preserve">Subtotal  for Recordkeeping Requirements  </t>
  </si>
  <si>
    <t>70 percent subject to these rules – 1,675</t>
  </si>
  <si>
    <t>Total number of respondents subject to LQG requirements = 18,135</t>
  </si>
  <si>
    <t xml:space="preserve">    </t>
  </si>
  <si>
    <t>25 percent subject to these rules = 4,534</t>
  </si>
  <si>
    <t>Activity</t>
  </si>
  <si>
    <t>(A)
EPA person hours per occurrence</t>
  </si>
  <si>
    <t>(B)
No. of occurrences per plant per year</t>
  </si>
  <si>
    <t>(C)
EPA person hours per respondent per year 
(C=AxB)</t>
  </si>
  <si>
    <t>(G)
Clerical person hours per year 
(G=Ex0.1)</t>
  </si>
  <si>
    <t>See 4A</t>
  </si>
  <si>
    <t>See 4B</t>
  </si>
  <si>
    <t>Number of Respondents</t>
  </si>
  <si>
    <t>Total</t>
  </si>
  <si>
    <t>Labor Rates</t>
  </si>
  <si>
    <t>Management</t>
  </si>
  <si>
    <t>Technical</t>
  </si>
  <si>
    <t>Clerical</t>
  </si>
  <si>
    <r>
      <t xml:space="preserve">(D)
Respondents per year  </t>
    </r>
    <r>
      <rPr>
        <b/>
        <vertAlign val="superscript"/>
        <sz val="10"/>
        <color rgb="FF000000"/>
        <rFont val="Times New Roman"/>
        <family val="1"/>
      </rPr>
      <t>a</t>
    </r>
  </si>
  <si>
    <t>Assumptions:</t>
  </si>
  <si>
    <r>
      <t xml:space="preserve">(D)
Plants per year  </t>
    </r>
    <r>
      <rPr>
        <b/>
        <vertAlign val="superscript"/>
        <sz val="10"/>
        <color rgb="FF000000"/>
        <rFont val="Times New Roman"/>
        <family val="1"/>
      </rPr>
      <t>a</t>
    </r>
  </si>
  <si>
    <t>Total Annual Responses</t>
  </si>
  <si>
    <t>(A)</t>
  </si>
  <si>
    <t>Information Collection Activity</t>
  </si>
  <si>
    <t>(B)</t>
  </si>
  <si>
    <t>(C)</t>
  </si>
  <si>
    <t>Number of Responses</t>
  </si>
  <si>
    <t>(D)</t>
  </si>
  <si>
    <t>Number of Existing Respondents That Keep Records But Do Not Submit Reports</t>
  </si>
  <si>
    <t>(E)</t>
  </si>
  <si>
    <t>Notification of compliance status</t>
  </si>
  <si>
    <t>hrs/response</t>
  </si>
  <si>
    <t>Table 1: Annual Respondent Burden and Cost – NESHAP for Lime Manufacturing (40 CFR Part 63, Subpart AAAAA) (Renewal)</t>
  </si>
  <si>
    <t>Table 2: Average Annual EPA Burden and Cost – NESHAP for Lime Manufacturing (40 CFR Part 63, Subpart AAAAA) (Renewal)</t>
  </si>
  <si>
    <t>Total Annual Responses
E=(BxC)+D</t>
  </si>
  <si>
    <t>Semiannual compliance reports</t>
  </si>
  <si>
    <t>hours</t>
  </si>
  <si>
    <t>hr/response</t>
  </si>
  <si>
    <t>Respondents That Submit Reports</t>
  </si>
  <si>
    <t>Respondents That Do Not Submit Any Reports</t>
  </si>
  <si>
    <t>Year</t>
  </si>
  <si>
    <t>Number of Existing Respondents</t>
  </si>
  <si>
    <t>Number of Existing Respondents that keep records but do not submit reports</t>
  </si>
  <si>
    <t>Number of Existing Respondents That Are Also New Respondents</t>
  </si>
  <si>
    <t>Number of Respondents
(E=A+B+C-D)</t>
  </si>
  <si>
    <t>Average</t>
  </si>
  <si>
    <t>Capital/Startup vs. Operation and Maintenance (O&amp;M) Costs</t>
  </si>
  <si>
    <t>(F)</t>
  </si>
  <si>
    <t>(G)</t>
  </si>
  <si>
    <t>Continuous Monitoring Device</t>
  </si>
  <si>
    <t>Capital/Startup Cost for One Respondent</t>
  </si>
  <si>
    <t xml:space="preserve">Number of New Respondents </t>
  </si>
  <si>
    <t>Total Capital/Startup Cost, (B X C)</t>
  </si>
  <si>
    <t>Annual O&amp;M Costs for One Respondent</t>
  </si>
  <si>
    <t>Number of Respondents with O&amp;M</t>
  </si>
  <si>
    <t>Total O&amp;M
(E X F)</t>
  </si>
  <si>
    <r>
      <t xml:space="preserve">3. Acquisition, Installation, And Utilization of Technology and Systems </t>
    </r>
    <r>
      <rPr>
        <vertAlign val="superscript"/>
        <sz val="10"/>
        <color theme="1"/>
        <rFont val="Times New Roman"/>
        <family val="1"/>
      </rPr>
      <t xml:space="preserve">c </t>
    </r>
  </si>
  <si>
    <t>4. Reporting Requirements</t>
  </si>
  <si>
    <t xml:space="preserve">a. Familiarization with Regulatory Requirements </t>
  </si>
  <si>
    <t>b. Required Activities</t>
  </si>
  <si>
    <r>
      <t xml:space="preserve">Visible emission (VE) report for material handling </t>
    </r>
    <r>
      <rPr>
        <vertAlign val="superscript"/>
        <sz val="10"/>
        <color theme="1"/>
        <rFont val="Times New Roman"/>
        <family val="1"/>
      </rPr>
      <t>g</t>
    </r>
  </si>
  <si>
    <r>
      <t xml:space="preserve">Annual inspection of capture, collection, and transport system </t>
    </r>
    <r>
      <rPr>
        <vertAlign val="superscript"/>
        <sz val="10"/>
        <color theme="1"/>
        <rFont val="Times New Roman"/>
        <family val="1"/>
      </rPr>
      <t>h</t>
    </r>
  </si>
  <si>
    <r>
      <t xml:space="preserve">Inspection and maintenance of affected sources, control devices, and monitoring systems according to operation, maintenance, and monitoring plan </t>
    </r>
    <r>
      <rPr>
        <vertAlign val="superscript"/>
        <sz val="10"/>
        <color theme="1"/>
        <rFont val="Times New Roman"/>
        <family val="1"/>
      </rPr>
      <t>i</t>
    </r>
  </si>
  <si>
    <t>c. Create Information</t>
  </si>
  <si>
    <t>d. Gather Existing Information</t>
  </si>
  <si>
    <t>e. Write Report</t>
  </si>
  <si>
    <r>
      <t xml:space="preserve">Notification of Applicability </t>
    </r>
    <r>
      <rPr>
        <vertAlign val="superscript"/>
        <sz val="10"/>
        <color theme="1"/>
        <rFont val="Times New Roman"/>
        <family val="1"/>
      </rPr>
      <t>c</t>
    </r>
  </si>
  <si>
    <r>
      <t xml:space="preserve">Notification of Construction/Reconstruction </t>
    </r>
    <r>
      <rPr>
        <vertAlign val="superscript"/>
        <sz val="10"/>
        <color theme="1"/>
        <rFont val="Times New Roman"/>
        <family val="1"/>
      </rPr>
      <t>c</t>
    </r>
  </si>
  <si>
    <r>
      <t xml:space="preserve">Notification of Anticipated Startup </t>
    </r>
    <r>
      <rPr>
        <vertAlign val="superscript"/>
        <sz val="10"/>
        <color theme="1"/>
        <rFont val="Times New Roman"/>
        <family val="1"/>
      </rPr>
      <t>c</t>
    </r>
  </si>
  <si>
    <r>
      <t xml:space="preserve">Notification of Actual Startup </t>
    </r>
    <r>
      <rPr>
        <vertAlign val="superscript"/>
        <sz val="10"/>
        <color theme="1"/>
        <rFont val="Times New Roman"/>
        <family val="1"/>
      </rPr>
      <t>c</t>
    </r>
  </si>
  <si>
    <t>Notification of Special Compliance Requirements</t>
  </si>
  <si>
    <r>
      <t xml:space="preserve">Compliance Extension Request </t>
    </r>
    <r>
      <rPr>
        <vertAlign val="superscript"/>
        <sz val="10"/>
        <color theme="1"/>
        <rFont val="Times New Roman"/>
        <family val="1"/>
      </rPr>
      <t>c</t>
    </r>
  </si>
  <si>
    <t>Notification of Opacity/VE Observations</t>
  </si>
  <si>
    <r>
      <t xml:space="preserve">Operation, Maintenance, and Monitoring Plan </t>
    </r>
    <r>
      <rPr>
        <vertAlign val="superscript"/>
        <sz val="10"/>
        <color theme="1"/>
        <rFont val="Times New Roman"/>
        <family val="1"/>
      </rPr>
      <t>c</t>
    </r>
  </si>
  <si>
    <r>
      <t xml:space="preserve">Startup, Shutdown, and Malfunction Plan </t>
    </r>
    <r>
      <rPr>
        <vertAlign val="superscript"/>
        <sz val="10"/>
        <color theme="1"/>
        <rFont val="Times New Roman"/>
        <family val="1"/>
      </rPr>
      <t>c</t>
    </r>
  </si>
  <si>
    <r>
      <t xml:space="preserve">Site-Specific Test Plan </t>
    </r>
    <r>
      <rPr>
        <vertAlign val="superscript"/>
        <sz val="10"/>
        <color theme="1"/>
        <rFont val="Times New Roman"/>
        <family val="1"/>
      </rPr>
      <t>c</t>
    </r>
  </si>
  <si>
    <r>
      <t xml:space="preserve">Notification of Compliance Status </t>
    </r>
    <r>
      <rPr>
        <vertAlign val="superscript"/>
        <sz val="10"/>
        <color theme="1"/>
        <rFont val="Times New Roman"/>
        <family val="1"/>
      </rPr>
      <t>c</t>
    </r>
  </si>
  <si>
    <t>Waiver Application</t>
  </si>
  <si>
    <r>
      <t xml:space="preserve">Semiannual Compliance Reports </t>
    </r>
    <r>
      <rPr>
        <vertAlign val="superscript"/>
        <sz val="10"/>
        <color theme="1"/>
        <rFont val="Times New Roman"/>
        <family val="1"/>
      </rPr>
      <t>j</t>
    </r>
  </si>
  <si>
    <r>
      <t xml:space="preserve">Emergency Startup, Shutdown, and Malfunction Reports </t>
    </r>
    <r>
      <rPr>
        <vertAlign val="superscript"/>
        <sz val="10"/>
        <color theme="1"/>
        <rFont val="Times New Roman"/>
        <family val="1"/>
      </rPr>
      <t>k,l</t>
    </r>
  </si>
  <si>
    <t>Subtotal for Reporting Requirements</t>
  </si>
  <si>
    <t>a. Familiarization with Regulatory Requirements</t>
  </si>
  <si>
    <t>b. Plan Activities</t>
  </si>
  <si>
    <r>
      <t xml:space="preserve">c. Implement Activities </t>
    </r>
    <r>
      <rPr>
        <vertAlign val="superscript"/>
        <sz val="10"/>
        <color theme="1"/>
        <rFont val="Times New Roman"/>
        <family val="1"/>
      </rPr>
      <t>m</t>
    </r>
  </si>
  <si>
    <t>d. Develop Record System</t>
  </si>
  <si>
    <t>e. Time to Enter Information</t>
  </si>
  <si>
    <r>
      <t xml:space="preserve">Record of All Information Required by Standards </t>
    </r>
    <r>
      <rPr>
        <vertAlign val="superscript"/>
        <sz val="10"/>
        <color theme="1"/>
        <rFont val="Times New Roman"/>
        <family val="1"/>
      </rPr>
      <t>n</t>
    </r>
  </si>
  <si>
    <r>
      <t xml:space="preserve">f. Train Personnel </t>
    </r>
    <r>
      <rPr>
        <vertAlign val="superscript"/>
        <sz val="10"/>
        <color theme="1"/>
        <rFont val="Times New Roman"/>
        <family val="1"/>
      </rPr>
      <t>o</t>
    </r>
  </si>
  <si>
    <t>5. Recordkeeping Requirements</t>
  </si>
  <si>
    <r>
      <t xml:space="preserve">g. Time to Adjust Existing Waste to Comply with Previously Applicable Requirements </t>
    </r>
    <r>
      <rPr>
        <vertAlign val="superscript"/>
        <sz val="10"/>
        <color theme="1"/>
        <rFont val="Times New Roman"/>
        <family val="1"/>
      </rPr>
      <t>p</t>
    </r>
  </si>
  <si>
    <r>
      <t xml:space="preserve">h. Time to Transmit or Disclose Information </t>
    </r>
    <r>
      <rPr>
        <vertAlign val="superscript"/>
        <sz val="10"/>
        <color theme="1"/>
        <rFont val="Times New Roman"/>
        <family val="1"/>
      </rPr>
      <t>q</t>
    </r>
  </si>
  <si>
    <t>g. Time for Audits</t>
  </si>
  <si>
    <r>
      <t xml:space="preserve">Capital and O&amp;M Cost (rounded) </t>
    </r>
    <r>
      <rPr>
        <b/>
        <vertAlign val="superscript"/>
        <sz val="10"/>
        <color theme="1"/>
        <rFont val="Times New Roman"/>
        <family val="1"/>
      </rPr>
      <t>r</t>
    </r>
  </si>
  <si>
    <r>
      <t xml:space="preserve">Grand Total (rounded) </t>
    </r>
    <r>
      <rPr>
        <b/>
        <vertAlign val="superscript"/>
        <sz val="10"/>
        <color rgb="FF000000"/>
        <rFont val="Times New Roman"/>
        <family val="1"/>
      </rPr>
      <t>r</t>
    </r>
  </si>
  <si>
    <t>g.  Assumed that each respondent will take 8 hours to complete the annual visible emission (VE) tests for material handling.</t>
  </si>
  <si>
    <t>h.  Assumed that each respondent will take 8 hours to complete the annual inspection of the capture, collection, and transport system.</t>
  </si>
  <si>
    <t>i.  Assumed that each respondent will take 4 hours to complete the inspection and maintenance of affected sources, control devices, and monitoring systems according to operation, maintenance, and monitoring plan.</t>
  </si>
  <si>
    <t>j.   Assumed that it will take 8 hours each and two times per year to complete semiannual compliance reports.</t>
  </si>
  <si>
    <t>k.   Assumed that it will take 8 hours once a year to write the emergency startup, shutdown, or malfunction reports.</t>
  </si>
  <si>
    <t>l.  Assumed that 5 percent of respondents will have to complete the emergency startup, shutdown, or malfunction reports.</t>
  </si>
  <si>
    <t>m.   Assumed that it will take 12 hours to record activities implemented.</t>
  </si>
  <si>
    <t>n. Assumed that all respondents will take 3 hours each to enter records of all the required information 52 times a year.</t>
  </si>
  <si>
    <t>o.  Assumed that it will take 3 hours to train each personnel.</t>
  </si>
  <si>
    <t>p.  Assumed that it will take 3 hours for each respondent to adjust existing ways to comply with previously applicable requirements.</t>
  </si>
  <si>
    <t>q.  Assumed that respondents are required to transmit/disclose information twice per year.</t>
  </si>
  <si>
    <t xml:space="preserve">r.  Totals are rounded to three significant figures. Figures may not add up exactly due to rounding. </t>
  </si>
  <si>
    <t>Report Review</t>
  </si>
  <si>
    <t>Notification of Applicability</t>
  </si>
  <si>
    <t>Notification of Construction/Reconstruction</t>
  </si>
  <si>
    <t>Notification of Anticipated Startup</t>
  </si>
  <si>
    <t>Notification of Actual Startup</t>
  </si>
  <si>
    <t>Notification of Initial Performance Tests</t>
  </si>
  <si>
    <t>Notification of Compliance Status</t>
  </si>
  <si>
    <t>Review of Semiannual Compliance Report</t>
  </si>
  <si>
    <t>Review of Waiver Application</t>
  </si>
  <si>
    <r>
      <t xml:space="preserve">Review of Emergency Startup, Shutdown, and Malfunction Report </t>
    </r>
    <r>
      <rPr>
        <vertAlign val="superscript"/>
        <sz val="10"/>
        <color theme="1"/>
        <rFont val="Times New Roman"/>
        <family val="1"/>
      </rPr>
      <t>f</t>
    </r>
  </si>
  <si>
    <r>
      <t xml:space="preserve">Total (rounded) </t>
    </r>
    <r>
      <rPr>
        <b/>
        <vertAlign val="superscript"/>
        <sz val="10"/>
        <rFont val="Times New Roman"/>
        <family val="1"/>
      </rPr>
      <t>g</t>
    </r>
  </si>
  <si>
    <t>e.  Assumed that it will take 2 hours for respondents to review repeat performance test report.</t>
  </si>
  <si>
    <t>f. Assumed five percent of sources will need to submit emergency startup, shutdown, and malfunction reports.</t>
  </si>
  <si>
    <t xml:space="preserve">g. Totals have been rounded to three significant figures. Figures may not add together exactly due to rounding. </t>
  </si>
  <si>
    <t>Notification of applicability</t>
  </si>
  <si>
    <t>Notification of construction/ reconstruction</t>
  </si>
  <si>
    <t>Notification of anticipated startup</t>
  </si>
  <si>
    <t>Notification of actual startup</t>
  </si>
  <si>
    <t>Notification of special compliance requirements</t>
  </si>
  <si>
    <t>Compliance extension request</t>
  </si>
  <si>
    <t>Notification of performance tests</t>
  </si>
  <si>
    <t>Notification of opacity/VE observations</t>
  </si>
  <si>
    <t>Operation, maintenance, and monitoring plans</t>
  </si>
  <si>
    <t>Startup, shutdown, and malfunction plans</t>
  </si>
  <si>
    <t>Site-specific test plan</t>
  </si>
  <si>
    <t>Waiver application</t>
  </si>
  <si>
    <t>Emergency startup, shutdown, or malfunction reports</t>
  </si>
  <si>
    <r>
      <t xml:space="preserve">Number of New Respondents </t>
    </r>
    <r>
      <rPr>
        <vertAlign val="superscript"/>
        <sz val="12"/>
        <color rgb="FF000000"/>
        <rFont val="Times New Roman"/>
        <family val="1"/>
      </rPr>
      <t>a</t>
    </r>
  </si>
  <si>
    <r>
      <t>a</t>
    </r>
    <r>
      <rPr>
        <sz val="12"/>
        <color rgb="FF000000"/>
        <rFont val="Times New Roman"/>
        <family val="1"/>
      </rPr>
      <t xml:space="preserve"> New respondents include sources with constructed, reconstructed and modified affected facilities.</t>
    </r>
  </si>
  <si>
    <r>
      <t xml:space="preserve">Bag leak detector </t>
    </r>
    <r>
      <rPr>
        <vertAlign val="superscript"/>
        <sz val="12"/>
        <color theme="1"/>
        <rFont val="Times New Roman"/>
        <family val="1"/>
      </rPr>
      <t>a</t>
    </r>
  </si>
  <si>
    <r>
      <t>a</t>
    </r>
    <r>
      <rPr>
        <sz val="12"/>
        <color theme="1"/>
        <rFont val="Times New Roman"/>
        <family val="1"/>
      </rPr>
      <t xml:space="preserve"> The cost of a bag leak detection monitor is $10,000. The bag leak detector has a life span of 10 years. The capital cost associated with the bag leak detector was annualized assuming a seven percent interest rate and 10-year life (i.e., capital recovery factor [CRF] of 0.1424).  To calculate annualized costs, the CRF was multiplied by the capital cost of the detector, or $1,424 per known fabric filter or ESP. Information from the RTR in progress indicate there are 98 fabric filters or ESP in operation. We assume that the bag leak detector is replaced every 10 years and include this as an O&amp;M cost. </t>
    </r>
  </si>
  <si>
    <t>b. This ICR uses the following labor rates: $141.06 per hour for Executive, Administrative, and Managerial labor; $120.27 per hour for Technical labor, and $58.67 per hour for Clerical labor.  These rates are from the United States Department of Labor, Bureau of Labor Statistics, June 2019, “Table 2. Civilian Workers, by Occupational and Industry group.”  The rates are from column 1, “Total Compensation.”  The rates have been increased by 110 percent to account for the benefit packages available to those employed by private industry.</t>
  </si>
  <si>
    <t>b.  This ICR uses the following labor rates:  $66.62 for managerial, $49.44 for technical,  and $26.75 for clerical labor.   These rates are from the Office of Personnel Management (OPM), 2019 General Schedule, which excludes locality rates of pay.  The rates have been increased by 60 percent to account for the benefit packages available to government employees.</t>
  </si>
  <si>
    <r>
      <t xml:space="preserve">Initial Performance Tests </t>
    </r>
    <r>
      <rPr>
        <vertAlign val="superscript"/>
        <sz val="10"/>
        <color theme="1"/>
        <rFont val="Times New Roman"/>
        <family val="1"/>
      </rPr>
      <t>c</t>
    </r>
  </si>
  <si>
    <t>d.  To demonstrate continuous compliance, plants must conduct repeat performance tests every 5 years.  The number of respondents to repeat performance test is 22.6 tests/year ((102 existing kilns + 11 existing materials handling operations)/5years = 22.6 performance tests per year). Assumed that it will take 40 hours for respondents to repeat performance tests.</t>
  </si>
  <si>
    <r>
      <t xml:space="preserve">Retesting Preparation for Repeat Performance Tests </t>
    </r>
    <r>
      <rPr>
        <vertAlign val="superscript"/>
        <sz val="10"/>
        <color theme="1"/>
        <rFont val="Times New Roman"/>
        <family val="1"/>
      </rPr>
      <t>d</t>
    </r>
  </si>
  <si>
    <r>
      <t xml:space="preserve">Repeat Performance Tests </t>
    </r>
    <r>
      <rPr>
        <vertAlign val="superscript"/>
        <sz val="10"/>
        <color theme="1"/>
        <rFont val="Times New Roman"/>
        <family val="1"/>
      </rPr>
      <t>d</t>
    </r>
  </si>
  <si>
    <r>
      <t xml:space="preserve">Total Labor Burden and Costs (rounded) </t>
    </r>
    <r>
      <rPr>
        <b/>
        <vertAlign val="superscript"/>
        <sz val="10"/>
        <color rgb="FF000000"/>
        <rFont val="Times New Roman"/>
        <family val="1"/>
      </rPr>
      <t>r</t>
    </r>
  </si>
  <si>
    <r>
      <t xml:space="preserve">Performance Test for New and Existing Kilns </t>
    </r>
    <r>
      <rPr>
        <vertAlign val="superscript"/>
        <sz val="12"/>
        <color theme="1"/>
        <rFont val="Times New Roman"/>
        <family val="1"/>
      </rPr>
      <t>b</t>
    </r>
  </si>
  <si>
    <r>
      <t>b</t>
    </r>
    <r>
      <rPr>
        <sz val="12"/>
        <color theme="1"/>
        <rFont val="Times New Roman"/>
        <family val="1"/>
      </rPr>
      <t xml:space="preserve"> Each new respondent is assumed to conduct an initial Method 5 performance test. It is assumed that there will be a total of three new kilns in production over the three year period of the ICR, which will average out to one unit per year. The cost for an initial Method 5 test is $10,000 per new unit. It is also assumed that each existing affected unit would conduct a Method 5 performance test every 5 years.  The cost of a repeat Method 5 test is approximately $7,750. We assume 20.4 respondents will need to conduct repeat performance test per year (102 affected kilns / 5 = 20.4).   </t>
    </r>
  </si>
  <si>
    <r>
      <t>c</t>
    </r>
    <r>
      <rPr>
        <sz val="12"/>
        <color theme="1"/>
        <rFont val="Times New Roman"/>
        <family val="1"/>
      </rPr>
      <t xml:space="preserve"> Each new respondent is assumed to have a material handling operation that would conduct an initial Method 5 performance test.  It is assumed that there will be a total of three new kilns in production over the three-year period of the ICR, which will average out to one unit per year. The cost of the initial test is $10,000 per new unit. Most material handling is not vented through a stack, and therefore do not conduct Method 5 tests. It is assumed that 11 existing material handling operations have stacks that would conduct a Method 5 performance test every 5 years. The cost of a repeat Method 5 test is approximately $7,750.  We assume 2.2 existing respondents per year will conduct repeat tests (11 affected stacks / 5 = 2.2). </t>
    </r>
  </si>
  <si>
    <r>
      <t xml:space="preserve">Performance Test for New and Existing Material Handling </t>
    </r>
    <r>
      <rPr>
        <vertAlign val="superscript"/>
        <sz val="12"/>
        <color theme="1"/>
        <rFont val="Times New Roman"/>
        <family val="1"/>
      </rPr>
      <t>c</t>
    </r>
  </si>
  <si>
    <r>
      <t xml:space="preserve">Total </t>
    </r>
    <r>
      <rPr>
        <b/>
        <vertAlign val="superscript"/>
        <sz val="12"/>
        <color theme="1"/>
        <rFont val="Times New Roman"/>
        <family val="1"/>
      </rPr>
      <t>d</t>
    </r>
  </si>
  <si>
    <r>
      <t xml:space="preserve">d </t>
    </r>
    <r>
      <rPr>
        <sz val="12"/>
        <color theme="1"/>
        <rFont val="Times New Roman"/>
        <family val="1"/>
      </rPr>
      <t xml:space="preserve">Totals have been rounded to three significant figures. Figures may not add exactly due to rounding. </t>
    </r>
  </si>
  <si>
    <t xml:space="preserve">a.  Assumed that the average number of respondents that will be subject to the rule will be 36 existing respondents. There will be one additional new source per year that will become subject to the rule over the three-year period of this ICR  for an average of 37 existing and new respondents per year. </t>
  </si>
  <si>
    <t>c.  This is a one-time only activity. New facilities install kilns and material handling equipment. New facilities submit notifications and plans.</t>
  </si>
  <si>
    <t>d.  Assumed that there will be a total of three new kilns brought into production (installed) over the three year period of the ICR. This averages out to one unit per year. One new kiln per year is expected to conduct an initial Method 5 test. The performance testing costs are covered in Section 6(b)(iii) of the Supporting Statement.</t>
  </si>
  <si>
    <t xml:space="preserve">e.  Respondents must conduct repeat performance tests on existing kilns every 5 years to demonstrate continuous compliance.  There are 102 existing affected kilns. The number of respondents to repeat a performance test is 20.4 performance tests per year (102 affected kilns/5years). </t>
  </si>
  <si>
    <t xml:space="preserve">f.  Respondents must conduct repeat performance tests on existing materials handling operations whose emissions exit through stacks every 5 years to demonstrate continuous compliance.  There are 11 existing affected materials handling operations with stacks that would conduct a Method 5 performance test every 5 years. The number of respondents to repeat a performance test is 2.2 performance tests per year (11 affected materials handling operations/5years). </t>
  </si>
  <si>
    <r>
      <t xml:space="preserve">Repeat performance tests for existing kilns and material handling </t>
    </r>
    <r>
      <rPr>
        <vertAlign val="superscript"/>
        <sz val="10"/>
        <rFont val="Times New Roman"/>
        <family val="1"/>
      </rPr>
      <t>d, e, f</t>
    </r>
  </si>
  <si>
    <r>
      <t xml:space="preserve">Notification of Initial and Repeat Performance Tests </t>
    </r>
    <r>
      <rPr>
        <vertAlign val="superscript"/>
        <sz val="10"/>
        <rFont val="Times New Roman"/>
        <family val="1"/>
      </rPr>
      <t>d, e, f</t>
    </r>
  </si>
  <si>
    <r>
      <t xml:space="preserve">Review of Repeat Performance Test Report </t>
    </r>
    <r>
      <rPr>
        <vertAlign val="superscript"/>
        <sz val="10"/>
        <rFont val="Times New Roman"/>
        <family val="1"/>
      </rPr>
      <t>e</t>
    </r>
  </si>
  <si>
    <t>a.  Assumed that the average number of respondents that will be subject to the rule will be 36 existing respondents. There will be one additional new source per year that will become subject to the rule over the three-year period of this ICR for an average of 37 existing and new respondents per year.</t>
  </si>
  <si>
    <t>c.  One new source per year will conduct a performance test on their kiln and materials handling operations. The Agency will spend 40 hours to attend the test and review the performance test report.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</si>
</sst>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0.0"/>
    <numFmt numFmtId="165" formatCode="&quot;$&quot;#,##0.00"/>
    <numFmt numFmtId="166" formatCode="0.0"/>
  </numFmts>
  <fonts count="24" x14ac:knownFonts="1">
    <font>
      <sz val="11"/>
      <color theme="1"/>
      <name val="Calibri"/>
      <family val="2"/>
      <scheme val="minor"/>
    </font>
    <font>
      <b/>
      <sz val="10"/>
      <color rgb="FF000000"/>
      <name val="Times New Roman"/>
      <family val="1"/>
    </font>
    <font>
      <b/>
      <vertAlign val="superscript"/>
      <sz val="10"/>
      <color rgb="FF000000"/>
      <name val="Times New Roman"/>
      <family val="1"/>
    </font>
    <font>
      <sz val="10"/>
      <color rgb="FF000000"/>
      <name val="Times New Roman"/>
      <family val="1"/>
    </font>
    <font>
      <b/>
      <i/>
      <sz val="10"/>
      <color rgb="FF000000"/>
      <name val="Times New Roman"/>
      <family val="1"/>
    </font>
    <font>
      <b/>
      <sz val="10"/>
      <color theme="1"/>
      <name val="Times New Roman"/>
      <family val="1"/>
    </font>
    <font>
      <vertAlign val="superscript"/>
      <sz val="10"/>
      <color theme="1"/>
      <name val="Times New Roman"/>
      <family val="1"/>
    </font>
    <font>
      <sz val="10"/>
      <color theme="1"/>
      <name val="Times New Roman"/>
      <family val="1"/>
    </font>
    <font>
      <b/>
      <sz val="12"/>
      <color theme="1"/>
      <name val="Times New Roman"/>
      <family val="1"/>
    </font>
    <font>
      <vertAlign val="superscript"/>
      <sz val="12"/>
      <color rgb="FF000000"/>
      <name val="Times New Roman"/>
      <family val="1"/>
    </font>
    <font>
      <b/>
      <vertAlign val="superscript"/>
      <sz val="10"/>
      <color theme="1"/>
      <name val="Times New Roman"/>
      <family val="1"/>
    </font>
    <font>
      <sz val="10"/>
      <name val="Times New Roman"/>
      <family val="1"/>
    </font>
    <font>
      <sz val="12"/>
      <color rgb="FF000000"/>
      <name val="Times New Roman"/>
      <family val="1"/>
    </font>
    <font>
      <b/>
      <sz val="12"/>
      <color rgb="FF000000"/>
      <name val="Times New Roman"/>
      <family val="1"/>
    </font>
    <font>
      <sz val="10"/>
      <color rgb="FFFF0000"/>
      <name val="Times New Roman"/>
      <family val="1"/>
    </font>
    <font>
      <vertAlign val="superscript"/>
      <sz val="10"/>
      <name val="Times New Roman"/>
      <family val="1"/>
    </font>
    <font>
      <b/>
      <sz val="10"/>
      <name val="Times New Roman"/>
      <family val="1"/>
    </font>
    <font>
      <b/>
      <vertAlign val="superscript"/>
      <sz val="10"/>
      <name val="Times New Roman"/>
      <family val="1"/>
    </font>
    <font>
      <b/>
      <i/>
      <sz val="10"/>
      <color theme="1"/>
      <name val="Times New Roman"/>
      <family val="1"/>
    </font>
    <font>
      <sz val="12"/>
      <color theme="1"/>
      <name val="Times New Roman"/>
      <family val="1"/>
    </font>
    <font>
      <vertAlign val="superscript"/>
      <sz val="12"/>
      <color theme="1"/>
      <name val="Times New Roman"/>
      <family val="1"/>
    </font>
    <font>
      <sz val="12"/>
      <color rgb="FFFF0000"/>
      <name val="Times New Roman"/>
      <family val="1"/>
    </font>
    <font>
      <b/>
      <vertAlign val="superscript"/>
      <sz val="12"/>
      <color theme="1"/>
      <name val="Times New Roman"/>
      <family val="1"/>
    </font>
    <font>
      <b/>
      <sz val="10"/>
      <color rgb="FF00B050"/>
      <name val="Times New Roman"/>
      <family val="1"/>
    </font>
  </fonts>
  <fills count="4">
    <fill>
      <patternFill patternType="none"/>
    </fill>
    <fill>
      <patternFill patternType="gray125"/>
    </fill>
    <fill>
      <patternFill patternType="solid">
        <fgColor rgb="FFFFFFFF"/>
        <bgColor indexed="64"/>
      </patternFill>
    </fill>
    <fill>
      <patternFill patternType="solid">
        <fgColor rgb="FFFFFF0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s>
  <cellStyleXfs count="1">
    <xf numFmtId="0" fontId="0" fillId="0" borderId="0"/>
  </cellStyleXfs>
  <cellXfs count="138">
    <xf numFmtId="0" fontId="0" fillId="0" borderId="0" xfId="0"/>
    <xf numFmtId="0" fontId="1" fillId="0" borderId="1" xfId="0" applyFont="1" applyBorder="1" applyAlignment="1">
      <alignment horizontal="center" vertical="center" wrapText="1"/>
    </xf>
    <xf numFmtId="0" fontId="3" fillId="0" borderId="1" xfId="0" applyFont="1" applyBorder="1" applyAlignment="1">
      <alignment horizontal="center" vertical="center"/>
    </xf>
    <xf numFmtId="0" fontId="3" fillId="0" borderId="1" xfId="0" applyFont="1" applyBorder="1" applyAlignment="1">
      <alignment horizontal="right" vertical="center"/>
    </xf>
    <xf numFmtId="164" fontId="3" fillId="0" borderId="1" xfId="0" applyNumberFormat="1" applyFont="1" applyBorder="1" applyAlignment="1">
      <alignment horizontal="center" vertical="center"/>
    </xf>
    <xf numFmtId="8" fontId="3" fillId="0" borderId="1" xfId="0" applyNumberFormat="1" applyFont="1" applyBorder="1" applyAlignment="1">
      <alignment horizontal="right" vertical="center"/>
    </xf>
    <xf numFmtId="4" fontId="3" fillId="0" borderId="1" xfId="0" applyNumberFormat="1" applyFont="1" applyBorder="1" applyAlignment="1">
      <alignment horizontal="center" vertical="center"/>
    </xf>
    <xf numFmtId="6" fontId="3" fillId="0" borderId="1" xfId="0" applyNumberFormat="1" applyFont="1" applyBorder="1" applyAlignment="1">
      <alignment horizontal="right" vertical="center"/>
    </xf>
    <xf numFmtId="0" fontId="5" fillId="0" borderId="0" xfId="0" applyFont="1" applyAlignment="1">
      <alignment vertical="center"/>
    </xf>
    <xf numFmtId="0" fontId="6" fillId="0" borderId="0" xfId="0" applyFont="1" applyAlignment="1">
      <alignment vertical="center"/>
    </xf>
    <xf numFmtId="0" fontId="7" fillId="0" borderId="0" xfId="0" applyFont="1" applyAlignment="1">
      <alignment vertical="center"/>
    </xf>
    <xf numFmtId="0" fontId="1" fillId="0" borderId="1" xfId="0" applyFont="1" applyBorder="1" applyAlignment="1">
      <alignment horizontal="center" vertical="center"/>
    </xf>
    <xf numFmtId="0" fontId="3" fillId="0" borderId="0" xfId="0" applyFont="1" applyBorder="1" applyAlignment="1">
      <alignment horizontal="left" vertical="center" wrapText="1" indent="2"/>
    </xf>
    <xf numFmtId="0" fontId="3" fillId="0" borderId="0" xfId="0" applyFont="1" applyBorder="1" applyAlignment="1">
      <alignment horizontal="center" vertical="center"/>
    </xf>
    <xf numFmtId="3" fontId="3" fillId="0" borderId="0" xfId="0" applyNumberFormat="1" applyFont="1" applyBorder="1" applyAlignment="1">
      <alignment horizontal="center" vertical="center"/>
    </xf>
    <xf numFmtId="4" fontId="3" fillId="0" borderId="0" xfId="0" applyNumberFormat="1" applyFont="1" applyBorder="1" applyAlignment="1">
      <alignment horizontal="center" vertical="center"/>
    </xf>
    <xf numFmtId="8" fontId="3" fillId="0" borderId="0" xfId="0" applyNumberFormat="1" applyFont="1" applyBorder="1" applyAlignment="1">
      <alignment horizontal="right" vertical="center"/>
    </xf>
    <xf numFmtId="0" fontId="3" fillId="0" borderId="0" xfId="0" applyFont="1" applyBorder="1" applyAlignment="1">
      <alignment horizontal="left" vertical="center" wrapText="1" indent="1"/>
    </xf>
    <xf numFmtId="6" fontId="3" fillId="0" borderId="0" xfId="0" applyNumberFormat="1" applyFont="1" applyBorder="1" applyAlignment="1">
      <alignment horizontal="right" vertical="center"/>
    </xf>
    <xf numFmtId="0" fontId="3" fillId="0" borderId="0" xfId="0" applyFont="1" applyBorder="1" applyAlignment="1">
      <alignment horizontal="left" vertical="center" wrapText="1" indent="3"/>
    </xf>
    <xf numFmtId="0" fontId="3" fillId="0" borderId="0" xfId="0" applyFont="1" applyBorder="1" applyAlignment="1">
      <alignment horizontal="right" vertical="center"/>
    </xf>
    <xf numFmtId="0" fontId="1" fillId="0" borderId="0" xfId="0" applyFont="1" applyBorder="1" applyAlignment="1">
      <alignment vertical="center" wrapText="1"/>
    </xf>
    <xf numFmtId="6" fontId="1" fillId="0" borderId="0" xfId="0" applyNumberFormat="1" applyFont="1" applyBorder="1" applyAlignment="1">
      <alignment horizontal="right" vertical="center"/>
    </xf>
    <xf numFmtId="0" fontId="3" fillId="0" borderId="2" xfId="0" applyFont="1" applyBorder="1" applyAlignment="1">
      <alignment horizontal="center" vertical="center"/>
    </xf>
    <xf numFmtId="6" fontId="5" fillId="0" borderId="1" xfId="0" applyNumberFormat="1" applyFont="1" applyBorder="1"/>
    <xf numFmtId="0" fontId="1" fillId="0" borderId="4" xfId="0" applyFont="1" applyBorder="1" applyAlignment="1">
      <alignment horizontal="center" vertical="center"/>
    </xf>
    <xf numFmtId="3" fontId="3" fillId="0" borderId="1" xfId="0" applyNumberFormat="1" applyFont="1" applyBorder="1" applyAlignment="1">
      <alignment horizontal="center" vertical="center"/>
    </xf>
    <xf numFmtId="6" fontId="1" fillId="0" borderId="4" xfId="0" applyNumberFormat="1" applyFont="1" applyBorder="1" applyAlignment="1">
      <alignment horizontal="right" vertical="center"/>
    </xf>
    <xf numFmtId="0" fontId="7" fillId="0" borderId="0" xfId="0" applyFont="1"/>
    <xf numFmtId="0" fontId="7" fillId="0" borderId="1" xfId="0" applyFont="1" applyBorder="1"/>
    <xf numFmtId="0" fontId="7" fillId="0" borderId="0" xfId="0" applyFont="1" applyBorder="1"/>
    <xf numFmtId="0" fontId="3" fillId="0" borderId="1" xfId="0" applyFont="1" applyBorder="1" applyAlignment="1">
      <alignment vertical="center" wrapText="1"/>
    </xf>
    <xf numFmtId="0" fontId="4" fillId="0" borderId="1" xfId="0" applyFont="1" applyBorder="1" applyAlignment="1">
      <alignment vertical="center" wrapText="1"/>
    </xf>
    <xf numFmtId="0" fontId="1" fillId="0" borderId="1" xfId="0" applyFont="1" applyBorder="1" applyAlignment="1">
      <alignment vertical="center" wrapText="1"/>
    </xf>
    <xf numFmtId="0" fontId="5" fillId="0" borderId="1" xfId="0" applyFont="1" applyBorder="1" applyAlignment="1">
      <alignment vertical="center"/>
    </xf>
    <xf numFmtId="0" fontId="1" fillId="0" borderId="1" xfId="0" applyFont="1" applyBorder="1" applyAlignment="1">
      <alignment vertical="center"/>
    </xf>
    <xf numFmtId="0" fontId="1" fillId="0" borderId="0" xfId="0" applyFont="1"/>
    <xf numFmtId="6" fontId="1" fillId="0" borderId="1" xfId="0" applyNumberFormat="1" applyFont="1" applyBorder="1" applyAlignment="1">
      <alignment horizontal="right" vertical="center"/>
    </xf>
    <xf numFmtId="6" fontId="4" fillId="0" borderId="1" xfId="0" applyNumberFormat="1" applyFont="1" applyBorder="1" applyAlignment="1">
      <alignment horizontal="right" vertical="center"/>
    </xf>
    <xf numFmtId="0" fontId="11" fillId="0" borderId="1" xfId="0" applyFont="1" applyBorder="1" applyAlignment="1">
      <alignment vertical="center"/>
    </xf>
    <xf numFmtId="165" fontId="3" fillId="0" borderId="1" xfId="0" applyNumberFormat="1" applyFont="1" applyBorder="1"/>
    <xf numFmtId="0" fontId="1" fillId="0" borderId="0" xfId="0" applyFont="1" applyAlignment="1">
      <alignment vertical="center"/>
    </xf>
    <xf numFmtId="165" fontId="11" fillId="0" borderId="1" xfId="0" applyNumberFormat="1" applyFont="1" applyBorder="1"/>
    <xf numFmtId="1" fontId="3" fillId="0" borderId="1" xfId="0" applyNumberFormat="1" applyFont="1" applyBorder="1" applyAlignment="1">
      <alignment horizontal="center" vertical="center"/>
    </xf>
    <xf numFmtId="1" fontId="7" fillId="0" borderId="0" xfId="0" applyNumberFormat="1" applyFont="1"/>
    <xf numFmtId="0" fontId="14" fillId="0" borderId="0" xfId="0" applyFont="1"/>
    <xf numFmtId="6" fontId="1" fillId="0" borderId="1" xfId="0" applyNumberFormat="1" applyFont="1" applyFill="1" applyBorder="1" applyAlignment="1">
      <alignment horizontal="right" vertical="center"/>
    </xf>
    <xf numFmtId="0" fontId="16" fillId="0" borderId="1" xfId="0" applyFont="1" applyBorder="1" applyAlignment="1">
      <alignment vertical="center" wrapText="1"/>
    </xf>
    <xf numFmtId="0" fontId="12" fillId="0" borderId="0" xfId="0" applyFont="1" applyAlignment="1">
      <alignment vertical="center"/>
    </xf>
    <xf numFmtId="0" fontId="13" fillId="0" borderId="1" xfId="0" applyFont="1" applyBorder="1" applyAlignment="1">
      <alignment vertical="center" wrapText="1"/>
    </xf>
    <xf numFmtId="0" fontId="9" fillId="0" borderId="0" xfId="0" applyFont="1" applyAlignment="1">
      <alignment vertical="center"/>
    </xf>
    <xf numFmtId="0" fontId="3" fillId="0" borderId="4" xfId="0" applyFont="1" applyBorder="1" applyAlignment="1">
      <alignment vertical="center" wrapText="1"/>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xf>
    <xf numFmtId="0" fontId="3" fillId="2" borderId="1" xfId="0" applyFont="1" applyFill="1" applyBorder="1" applyAlignment="1">
      <alignment horizontal="center" vertical="center"/>
    </xf>
    <xf numFmtId="0" fontId="7" fillId="0" borderId="1" xfId="0" applyFont="1" applyBorder="1" applyAlignment="1">
      <alignment horizontal="left" vertical="center" indent="1"/>
    </xf>
    <xf numFmtId="0" fontId="3" fillId="2" borderId="1" xfId="0" applyFont="1" applyFill="1" applyBorder="1" applyAlignment="1">
      <alignment vertical="center"/>
    </xf>
    <xf numFmtId="0" fontId="7" fillId="0" borderId="1" xfId="0" applyFont="1" applyBorder="1" applyAlignment="1">
      <alignment horizontal="left" vertical="center" wrapText="1" indent="4"/>
    </xf>
    <xf numFmtId="0" fontId="7" fillId="0" borderId="1" xfId="0" applyFont="1" applyBorder="1" applyAlignment="1">
      <alignment horizontal="left" vertical="center" indent="4"/>
    </xf>
    <xf numFmtId="0" fontId="7" fillId="0" borderId="4" xfId="0" applyFont="1" applyBorder="1" applyAlignment="1">
      <alignment horizontal="left" vertical="center" indent="4"/>
    </xf>
    <xf numFmtId="0" fontId="7" fillId="0" borderId="4" xfId="0" applyFont="1" applyBorder="1" applyAlignment="1">
      <alignment horizontal="center" vertical="center"/>
    </xf>
    <xf numFmtId="0" fontId="7" fillId="0" borderId="4" xfId="0" applyFont="1" applyBorder="1" applyAlignment="1">
      <alignment horizontal="left" vertical="center" wrapText="1" indent="4"/>
    </xf>
    <xf numFmtId="0" fontId="18" fillId="0" borderId="1" xfId="0" applyFont="1" applyBorder="1" applyAlignment="1">
      <alignment vertical="center"/>
    </xf>
    <xf numFmtId="0" fontId="7" fillId="0" borderId="1" xfId="0" applyFont="1" applyBorder="1" applyAlignment="1">
      <alignment horizontal="left" vertical="center" wrapText="1" indent="1"/>
    </xf>
    <xf numFmtId="0" fontId="7" fillId="0" borderId="4" xfId="0" applyFont="1" applyBorder="1" applyAlignment="1">
      <alignment horizontal="left" vertical="center" indent="1"/>
    </xf>
    <xf numFmtId="0" fontId="3" fillId="0" borderId="6" xfId="0" applyFont="1" applyBorder="1" applyAlignment="1">
      <alignment horizontal="center" vertical="center"/>
    </xf>
    <xf numFmtId="3" fontId="3" fillId="0" borderId="2" xfId="0" applyNumberFormat="1" applyFont="1" applyBorder="1" applyAlignment="1">
      <alignment horizontal="center" vertical="center"/>
    </xf>
    <xf numFmtId="0" fontId="7" fillId="0" borderId="1" xfId="0" applyFont="1" applyBorder="1" applyAlignment="1">
      <alignment horizontal="left" vertical="center" wrapText="1" indent="2"/>
    </xf>
    <xf numFmtId="0" fontId="1" fillId="0" borderId="4" xfId="0" applyFont="1" applyBorder="1" applyAlignment="1">
      <alignment horizontal="center" vertical="center" wrapText="1"/>
    </xf>
    <xf numFmtId="0" fontId="7" fillId="0" borderId="1" xfId="0" applyFont="1" applyBorder="1" applyAlignment="1">
      <alignment horizontal="left" vertical="center" indent="2"/>
    </xf>
    <xf numFmtId="1" fontId="3" fillId="0" borderId="2" xfId="0" applyNumberFormat="1" applyFont="1" applyBorder="1" applyAlignment="1">
      <alignment horizontal="center" vertical="center"/>
    </xf>
    <xf numFmtId="166" fontId="3" fillId="0" borderId="1" xfId="0" applyNumberFormat="1" applyFont="1" applyBorder="1" applyAlignment="1">
      <alignment horizontal="center" vertical="center"/>
    </xf>
    <xf numFmtId="0" fontId="15" fillId="0" borderId="0" xfId="0" applyFont="1" applyAlignment="1">
      <alignment vertical="center"/>
    </xf>
    <xf numFmtId="0" fontId="15" fillId="0" borderId="0" xfId="0" applyFont="1" applyAlignment="1">
      <alignment vertical="center" wrapText="1"/>
    </xf>
    <xf numFmtId="0" fontId="15" fillId="0" borderId="0" xfId="0" applyFont="1" applyFill="1" applyAlignment="1">
      <alignment vertical="center" wrapText="1"/>
    </xf>
    <xf numFmtId="0" fontId="19" fillId="0" borderId="0" xfId="0" applyFont="1"/>
    <xf numFmtId="0" fontId="12" fillId="0" borderId="0" xfId="0" applyFont="1" applyAlignment="1">
      <alignment horizontal="center" vertical="center" wrapText="1"/>
    </xf>
    <xf numFmtId="0" fontId="12" fillId="0" borderId="1" xfId="0" applyFont="1" applyBorder="1" applyAlignment="1">
      <alignment horizontal="center" vertical="center" wrapText="1"/>
    </xf>
    <xf numFmtId="0" fontId="19" fillId="0" borderId="1" xfId="0" applyFont="1" applyBorder="1" applyAlignment="1">
      <alignment vertical="center" wrapText="1"/>
    </xf>
    <xf numFmtId="0" fontId="19" fillId="0" borderId="1" xfId="0" applyFont="1" applyBorder="1" applyAlignment="1">
      <alignment horizontal="center" vertical="center" wrapText="1"/>
    </xf>
    <xf numFmtId="3" fontId="12" fillId="0" borderId="0" xfId="0" applyNumberFormat="1" applyFont="1" applyAlignment="1">
      <alignment horizontal="center" vertical="center" wrapText="1"/>
    </xf>
    <xf numFmtId="0" fontId="12" fillId="0" borderId="1" xfId="0" applyFont="1" applyBorder="1" applyAlignment="1">
      <alignment vertical="center" wrapText="1"/>
    </xf>
    <xf numFmtId="1" fontId="12" fillId="0" borderId="1" xfId="0" applyNumberFormat="1" applyFont="1" applyBorder="1" applyAlignment="1">
      <alignment horizontal="center" vertical="center" wrapText="1"/>
    </xf>
    <xf numFmtId="0" fontId="12" fillId="0" borderId="0" xfId="0" applyFont="1" applyAlignment="1">
      <alignment vertical="center" wrapText="1"/>
    </xf>
    <xf numFmtId="6" fontId="19" fillId="0" borderId="1" xfId="0" applyNumberFormat="1" applyFont="1" applyBorder="1" applyAlignment="1">
      <alignment horizontal="center" vertical="center" wrapText="1"/>
    </xf>
    <xf numFmtId="0" fontId="21" fillId="0" borderId="0" xfId="0" applyFont="1" applyAlignment="1">
      <alignment horizontal="left" vertical="center"/>
    </xf>
    <xf numFmtId="0" fontId="8" fillId="0" borderId="1" xfId="0" applyFont="1" applyBorder="1" applyAlignment="1">
      <alignment vertical="center" wrapText="1"/>
    </xf>
    <xf numFmtId="0" fontId="8" fillId="0" borderId="1" xfId="0" applyFont="1" applyBorder="1" applyAlignment="1">
      <alignment horizontal="center" vertical="center" wrapText="1"/>
    </xf>
    <xf numFmtId="6" fontId="8" fillId="0" borderId="1" xfId="0" applyNumberFormat="1" applyFont="1" applyBorder="1" applyAlignment="1">
      <alignment horizontal="center" vertical="center" wrapText="1"/>
    </xf>
    <xf numFmtId="0" fontId="20" fillId="0" borderId="0" xfId="0" applyFont="1" applyAlignment="1">
      <alignment vertical="center" wrapText="1"/>
    </xf>
    <xf numFmtId="0" fontId="20" fillId="0" borderId="0" xfId="0" applyFont="1" applyAlignment="1">
      <alignment vertical="center"/>
    </xf>
    <xf numFmtId="0" fontId="8" fillId="0" borderId="0" xfId="0" applyFont="1"/>
    <xf numFmtId="166" fontId="7" fillId="0" borderId="1" xfId="0" applyNumberFormat="1" applyFont="1" applyBorder="1" applyAlignment="1">
      <alignment horizontal="center" vertical="center"/>
    </xf>
    <xf numFmtId="0" fontId="7" fillId="3" borderId="1" xfId="0" applyFont="1" applyFill="1" applyBorder="1" applyAlignment="1">
      <alignment horizontal="center" vertical="center"/>
    </xf>
    <xf numFmtId="0" fontId="7" fillId="0" borderId="1" xfId="0" applyFont="1" applyFill="1" applyBorder="1" applyAlignment="1">
      <alignment horizontal="center" vertical="center"/>
    </xf>
    <xf numFmtId="166" fontId="19" fillId="0" borderId="1" xfId="0" applyNumberFormat="1" applyFont="1" applyBorder="1" applyAlignment="1">
      <alignment horizontal="center" vertical="center" wrapText="1"/>
    </xf>
    <xf numFmtId="0" fontId="23" fillId="0" borderId="0" xfId="0" applyFont="1" applyAlignment="1">
      <alignment horizontal="left"/>
    </xf>
    <xf numFmtId="0" fontId="7" fillId="0" borderId="1" xfId="0" applyFont="1" applyFill="1" applyBorder="1" applyAlignment="1">
      <alignment vertical="center" wrapText="1"/>
    </xf>
    <xf numFmtId="0" fontId="3" fillId="0" borderId="6" xfId="0" applyFont="1" applyFill="1" applyBorder="1" applyAlignment="1">
      <alignment horizontal="center" vertical="center"/>
    </xf>
    <xf numFmtId="3" fontId="3" fillId="0" borderId="2" xfId="0" applyNumberFormat="1" applyFont="1" applyFill="1" applyBorder="1" applyAlignment="1">
      <alignment horizontal="center" vertical="center"/>
    </xf>
    <xf numFmtId="3" fontId="3" fillId="0" borderId="1" xfId="0" applyNumberFormat="1" applyFont="1" applyFill="1" applyBorder="1" applyAlignment="1">
      <alignment horizontal="center" vertical="center"/>
    </xf>
    <xf numFmtId="8" fontId="3" fillId="0" borderId="1" xfId="0" applyNumberFormat="1" applyFont="1" applyFill="1" applyBorder="1" applyAlignment="1">
      <alignment horizontal="right" vertical="center"/>
    </xf>
    <xf numFmtId="0" fontId="11" fillId="0" borderId="1" xfId="0" applyFont="1" applyBorder="1" applyAlignment="1">
      <alignment horizontal="left" vertical="center" wrapText="1" indent="4"/>
    </xf>
    <xf numFmtId="0" fontId="11" fillId="0" borderId="1" xfId="0" applyFont="1" applyBorder="1" applyAlignment="1">
      <alignment horizontal="center" vertical="center"/>
    </xf>
    <xf numFmtId="0" fontId="11" fillId="0" borderId="6" xfId="0" applyFont="1" applyBorder="1" applyAlignment="1">
      <alignment horizontal="center" vertical="center"/>
    </xf>
    <xf numFmtId="3" fontId="11" fillId="0" borderId="2" xfId="0" applyNumberFormat="1" applyFont="1" applyBorder="1" applyAlignment="1">
      <alignment horizontal="center" vertical="center"/>
    </xf>
    <xf numFmtId="3" fontId="11" fillId="0" borderId="1" xfId="0" applyNumberFormat="1" applyFont="1" applyBorder="1" applyAlignment="1">
      <alignment horizontal="center" vertical="center"/>
    </xf>
    <xf numFmtId="8" fontId="11" fillId="0" borderId="1" xfId="0" applyNumberFormat="1" applyFont="1" applyBorder="1" applyAlignment="1">
      <alignment horizontal="right" vertical="center"/>
    </xf>
    <xf numFmtId="166" fontId="7" fillId="0" borderId="1" xfId="0" applyNumberFormat="1" applyFont="1" applyFill="1" applyBorder="1" applyAlignment="1">
      <alignment horizontal="center" vertical="center"/>
    </xf>
    <xf numFmtId="0" fontId="11" fillId="0" borderId="1" xfId="0" applyFont="1" applyBorder="1" applyAlignment="1">
      <alignment horizontal="left" vertical="center" indent="2"/>
    </xf>
    <xf numFmtId="1" fontId="3" fillId="0" borderId="2" xfId="0" applyNumberFormat="1" applyFont="1" applyFill="1" applyBorder="1" applyAlignment="1">
      <alignment horizontal="center" vertical="center"/>
    </xf>
    <xf numFmtId="0" fontId="3" fillId="0" borderId="1" xfId="0" applyFont="1" applyFill="1" applyBorder="1" applyAlignment="1">
      <alignment horizontal="center" vertical="center"/>
    </xf>
    <xf numFmtId="166" fontId="3" fillId="0" borderId="1" xfId="0" applyNumberFormat="1" applyFont="1" applyFill="1" applyBorder="1" applyAlignment="1">
      <alignment horizontal="center" vertical="center"/>
    </xf>
    <xf numFmtId="0" fontId="7" fillId="0" borderId="1" xfId="0" applyFont="1" applyFill="1" applyBorder="1" applyAlignment="1">
      <alignment vertical="center"/>
    </xf>
    <xf numFmtId="0" fontId="3" fillId="0" borderId="2" xfId="0" applyFont="1" applyFill="1" applyBorder="1" applyAlignment="1">
      <alignment horizontal="center" vertical="center"/>
    </xf>
    <xf numFmtId="1" fontId="3" fillId="0" borderId="1" xfId="0" applyNumberFormat="1" applyFont="1" applyFill="1" applyBorder="1" applyAlignment="1">
      <alignment horizontal="center" vertical="center"/>
    </xf>
    <xf numFmtId="0" fontId="7" fillId="0" borderId="3" xfId="0" applyFont="1" applyBorder="1" applyAlignment="1">
      <alignment horizontal="center"/>
    </xf>
    <xf numFmtId="0" fontId="7" fillId="0" borderId="2" xfId="0" applyFont="1" applyBorder="1" applyAlignment="1">
      <alignment horizontal="center"/>
    </xf>
    <xf numFmtId="3" fontId="4" fillId="0" borderId="2" xfId="0" applyNumberFormat="1" applyFont="1" applyBorder="1" applyAlignment="1">
      <alignment horizontal="center" vertical="center"/>
    </xf>
    <xf numFmtId="3" fontId="4" fillId="0" borderId="1" xfId="0" applyNumberFormat="1" applyFont="1" applyBorder="1" applyAlignment="1">
      <alignment horizontal="center" vertical="center"/>
    </xf>
    <xf numFmtId="3" fontId="1" fillId="0" borderId="0" xfId="0" applyNumberFormat="1" applyFont="1" applyBorder="1" applyAlignment="1">
      <alignment horizontal="center" vertical="center"/>
    </xf>
    <xf numFmtId="0" fontId="11" fillId="0" borderId="0" xfId="0" applyFont="1" applyFill="1" applyAlignment="1">
      <alignment horizontal="left" vertical="top" wrapText="1"/>
    </xf>
    <xf numFmtId="0" fontId="11" fillId="0" borderId="0" xfId="0" applyFont="1" applyAlignment="1">
      <alignment horizontal="left" vertical="top" wrapText="1"/>
    </xf>
    <xf numFmtId="0" fontId="7" fillId="0" borderId="0" xfId="0" applyFont="1" applyAlignment="1">
      <alignment horizontal="left" vertical="top" wrapText="1"/>
    </xf>
    <xf numFmtId="3" fontId="1" fillId="0" borderId="4" xfId="0" applyNumberFormat="1" applyFont="1" applyBorder="1" applyAlignment="1">
      <alignment horizontal="center" vertical="center"/>
    </xf>
    <xf numFmtId="3" fontId="5" fillId="0" borderId="1" xfId="0" applyNumberFormat="1" applyFont="1" applyBorder="1" applyAlignment="1">
      <alignment horizontal="center"/>
    </xf>
    <xf numFmtId="0" fontId="8" fillId="0" borderId="0" xfId="0" applyFont="1" applyAlignment="1">
      <alignment horizontal="left" vertical="top" wrapText="1"/>
    </xf>
    <xf numFmtId="0" fontId="11" fillId="0" borderId="3" xfId="0" applyFont="1" applyBorder="1" applyAlignment="1">
      <alignment horizontal="center"/>
    </xf>
    <xf numFmtId="0" fontId="11" fillId="0" borderId="2" xfId="0" applyFont="1" applyBorder="1" applyAlignment="1">
      <alignment horizontal="center"/>
    </xf>
    <xf numFmtId="0" fontId="13" fillId="0" borderId="1" xfId="0" applyFont="1" applyBorder="1" applyAlignment="1">
      <alignment horizontal="center" vertical="center" wrapText="1"/>
    </xf>
    <xf numFmtId="0" fontId="12" fillId="0" borderId="1" xfId="0" applyFont="1" applyBorder="1" applyAlignment="1">
      <alignment vertical="center" wrapText="1"/>
    </xf>
    <xf numFmtId="0" fontId="12" fillId="0" borderId="1" xfId="0" applyFont="1" applyBorder="1" applyAlignment="1">
      <alignment horizontal="center" vertical="center" wrapText="1"/>
    </xf>
    <xf numFmtId="0" fontId="20" fillId="0" borderId="0" xfId="0" applyFont="1" applyAlignment="1">
      <alignment horizontal="left" vertical="top" wrapText="1"/>
    </xf>
    <xf numFmtId="0" fontId="12" fillId="0" borderId="4" xfId="0" applyFont="1" applyBorder="1" applyAlignment="1">
      <alignment horizontal="center" vertical="center" wrapText="1"/>
    </xf>
    <xf numFmtId="0" fontId="12" fillId="0" borderId="5" xfId="0" applyFont="1" applyBorder="1" applyAlignment="1">
      <alignment horizontal="center" vertical="center" wrapText="1"/>
    </xf>
    <xf numFmtId="0" fontId="20" fillId="0" borderId="7" xfId="0" applyFont="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persons/person.xml><?xml version="1.0" encoding="utf-8"?>
<personList xmlns="http://schemas.microsoft.com/office/spreadsheetml/2018/threadedcomments" xmlns:x="http://schemas.openxmlformats.org/spreadsheetml/2006/main">
  <person displayName="Tracy Curtis" id="{8A9A9F7C-08E0-4853-8C69-27E7B14ED5BF}" userId="Tracy Curtis" providerId="None"/>
  <person displayName="Stephen Treimel" id="{1B2C6D50-521A-455F-820E-F5EFFCCCDEA3}" userId="S::Stephen.Treimel@erg.com::6926721d-cb01-48c7-a20f-3b32c9c3a9a3"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6" dT="2019-11-18T18:36:52.80" personId="{1B2C6D50-521A-455F-820E-F5EFFCCCDEA3}" id="{A23F2A6B-BBC8-43EB-8664-91E1B57C72E1}">
    <text>Does EPA intend to attend these tests?</text>
  </threadedComment>
  <threadedComment ref="E6" dT="2019-11-19T19:39:07.09" personId="{8A9A9F7C-08E0-4853-8C69-27E7B14ED5BF}" id="{A5510FF3-8250-4849-9900-C30D34EBA308}" parentId="{A23F2A6B-BBC8-43EB-8664-91E1B57C72E1}">
    <text>OC Reviewer: Note that this burden was included for agency in prior ICRs, and has been included here - may overestimate agency burden. Confirm this is appropriate.</tex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104"/>
  <sheetViews>
    <sheetView tabSelected="1" topLeftCell="A29" workbookViewId="0">
      <selection activeCell="A58" sqref="A58:I58"/>
    </sheetView>
  </sheetViews>
  <sheetFormatPr defaultColWidth="9.140625" defaultRowHeight="12.75" x14ac:dyDescent="0.2"/>
  <cols>
    <col min="1" max="1" width="45.140625" style="28" customWidth="1"/>
    <col min="2" max="2" width="13.5703125" style="28" customWidth="1"/>
    <col min="3" max="4" width="9.140625" style="28"/>
    <col min="5" max="5" width="11.28515625" style="28" customWidth="1"/>
    <col min="6" max="8" width="9.140625" style="28"/>
    <col min="9" max="9" width="12.85546875" style="28" bestFit="1" customWidth="1"/>
    <col min="10" max="10" width="6.140625" style="28" customWidth="1"/>
    <col min="11" max="11" width="11.85546875" style="28" customWidth="1"/>
    <col min="12" max="16384" width="9.140625" style="28"/>
  </cols>
  <sheetData>
    <row r="1" spans="1:12" ht="15.75" x14ac:dyDescent="0.25">
      <c r="A1" s="93" t="s">
        <v>43</v>
      </c>
    </row>
    <row r="3" spans="1:12" ht="89.25" x14ac:dyDescent="0.2">
      <c r="A3" s="1" t="s">
        <v>0</v>
      </c>
      <c r="B3" s="1" t="s">
        <v>1</v>
      </c>
      <c r="C3" s="1" t="s">
        <v>2</v>
      </c>
      <c r="D3" s="1" t="s">
        <v>3</v>
      </c>
      <c r="E3" s="1" t="s">
        <v>29</v>
      </c>
      <c r="F3" s="1" t="s">
        <v>4</v>
      </c>
      <c r="G3" s="1" t="s">
        <v>5</v>
      </c>
      <c r="H3" s="1" t="s">
        <v>6</v>
      </c>
      <c r="I3" s="1" t="s">
        <v>7</v>
      </c>
    </row>
    <row r="4" spans="1:12" x14ac:dyDescent="0.2">
      <c r="A4" s="31" t="s">
        <v>8</v>
      </c>
      <c r="B4" s="2" t="s">
        <v>9</v>
      </c>
      <c r="C4" s="2"/>
      <c r="D4" s="2"/>
      <c r="E4" s="2"/>
      <c r="F4" s="2"/>
      <c r="G4" s="2"/>
      <c r="H4" s="2"/>
      <c r="I4" s="3"/>
      <c r="K4" s="118" t="s">
        <v>25</v>
      </c>
      <c r="L4" s="119"/>
    </row>
    <row r="5" spans="1:12" x14ac:dyDescent="0.2">
      <c r="A5" s="51" t="s">
        <v>10</v>
      </c>
      <c r="B5" s="52" t="s">
        <v>9</v>
      </c>
      <c r="C5" s="52"/>
      <c r="D5" s="2"/>
      <c r="E5" s="2"/>
      <c r="F5" s="2"/>
      <c r="G5" s="2"/>
      <c r="H5" s="2"/>
      <c r="I5" s="3"/>
      <c r="K5" s="29" t="s">
        <v>26</v>
      </c>
      <c r="L5" s="42">
        <v>141.06</v>
      </c>
    </row>
    <row r="6" spans="1:12" ht="28.5" x14ac:dyDescent="0.2">
      <c r="A6" s="99" t="s">
        <v>67</v>
      </c>
      <c r="B6" s="96">
        <v>40</v>
      </c>
      <c r="C6" s="96">
        <v>1</v>
      </c>
      <c r="D6" s="100">
        <f>B6*C6</f>
        <v>40</v>
      </c>
      <c r="E6" s="96">
        <v>1</v>
      </c>
      <c r="F6" s="101">
        <f>E6*D6</f>
        <v>40</v>
      </c>
      <c r="G6" s="102">
        <f>+F6*0.05</f>
        <v>2</v>
      </c>
      <c r="H6" s="102">
        <f>+F6*0.1</f>
        <v>4</v>
      </c>
      <c r="I6" s="103">
        <f>+$L$6*F6+$L$5*G6+$L$7*H6</f>
        <v>5327.6</v>
      </c>
      <c r="J6" s="98"/>
      <c r="K6" s="29" t="s">
        <v>27</v>
      </c>
      <c r="L6" s="42">
        <v>120.27</v>
      </c>
    </row>
    <row r="7" spans="1:12" x14ac:dyDescent="0.2">
      <c r="A7" s="55" t="s">
        <v>68</v>
      </c>
      <c r="B7" s="56"/>
      <c r="C7" s="56"/>
      <c r="D7" s="67"/>
      <c r="E7" s="56"/>
      <c r="F7" s="68"/>
      <c r="G7" s="26"/>
      <c r="H7" s="26"/>
      <c r="I7" s="5"/>
      <c r="K7" s="29" t="s">
        <v>28</v>
      </c>
      <c r="L7" s="42">
        <v>58.67</v>
      </c>
    </row>
    <row r="8" spans="1:12" x14ac:dyDescent="0.2">
      <c r="A8" s="57" t="s">
        <v>69</v>
      </c>
      <c r="B8" s="54">
        <v>2</v>
      </c>
      <c r="C8" s="54">
        <v>1</v>
      </c>
      <c r="D8" s="67">
        <f t="shared" ref="D8:D42" si="0">B8*C8</f>
        <v>2</v>
      </c>
      <c r="E8" s="54">
        <f>'Total Responses'!F30</f>
        <v>37</v>
      </c>
      <c r="F8" s="68">
        <f t="shared" ref="F8:F31" si="1">E8*D8</f>
        <v>74</v>
      </c>
      <c r="G8" s="26">
        <f t="shared" ref="G8:G31" si="2">+F8*0.05</f>
        <v>3.7</v>
      </c>
      <c r="H8" s="26">
        <f t="shared" ref="H8:H31" si="3">+F8*0.1</f>
        <v>7.4</v>
      </c>
      <c r="I8" s="5">
        <f t="shared" ref="I8:I31" si="4">+$L$6*F8+$L$5*G8+$L$7*H8</f>
        <v>9856.06</v>
      </c>
    </row>
    <row r="9" spans="1:12" x14ac:dyDescent="0.2">
      <c r="A9" s="57" t="s">
        <v>70</v>
      </c>
      <c r="B9" s="58"/>
      <c r="C9" s="58"/>
      <c r="D9" s="67"/>
      <c r="E9" s="58"/>
      <c r="F9" s="68"/>
      <c r="G9" s="26"/>
      <c r="H9" s="26"/>
      <c r="I9" s="5"/>
    </row>
    <row r="10" spans="1:12" ht="28.5" x14ac:dyDescent="0.2">
      <c r="A10" s="104" t="s">
        <v>166</v>
      </c>
      <c r="B10" s="105">
        <v>40</v>
      </c>
      <c r="C10" s="105">
        <v>1</v>
      </c>
      <c r="D10" s="106">
        <f t="shared" ref="D10" si="5">B10*C10</f>
        <v>40</v>
      </c>
      <c r="E10" s="105">
        <f>'Total Responses'!F39+'Total Responses'!F40</f>
        <v>22.599999999999998</v>
      </c>
      <c r="F10" s="107">
        <f t="shared" ref="F10" si="6">E10*D10</f>
        <v>903.99999999999989</v>
      </c>
      <c r="G10" s="108">
        <f t="shared" ref="G10" si="7">+F10*0.05</f>
        <v>45.199999999999996</v>
      </c>
      <c r="H10" s="108">
        <f t="shared" ref="H10" si="8">+F10*0.1</f>
        <v>90.399999999999991</v>
      </c>
      <c r="I10" s="109">
        <f t="shared" ref="I10" si="9">+$L$6*F10+$L$5*G10+$L$7*H10</f>
        <v>120403.75999999998</v>
      </c>
      <c r="J10" s="45"/>
    </row>
    <row r="11" spans="1:12" ht="18" customHeight="1" x14ac:dyDescent="0.2">
      <c r="A11" s="59" t="s">
        <v>71</v>
      </c>
      <c r="B11" s="54">
        <v>8</v>
      </c>
      <c r="C11" s="54">
        <v>1</v>
      </c>
      <c r="D11" s="67">
        <f t="shared" si="0"/>
        <v>8</v>
      </c>
      <c r="E11" s="54">
        <f>E8</f>
        <v>37</v>
      </c>
      <c r="F11" s="68">
        <f t="shared" si="1"/>
        <v>296</v>
      </c>
      <c r="G11" s="26">
        <f t="shared" si="2"/>
        <v>14.8</v>
      </c>
      <c r="H11" s="26">
        <f t="shared" si="3"/>
        <v>29.6</v>
      </c>
      <c r="I11" s="5">
        <f t="shared" si="4"/>
        <v>39424.239999999998</v>
      </c>
    </row>
    <row r="12" spans="1:12" ht="28.5" x14ac:dyDescent="0.2">
      <c r="A12" s="59" t="s">
        <v>72</v>
      </c>
      <c r="B12" s="54">
        <v>8</v>
      </c>
      <c r="C12" s="54">
        <v>1</v>
      </c>
      <c r="D12" s="67">
        <f t="shared" si="0"/>
        <v>8</v>
      </c>
      <c r="E12" s="54">
        <f>E8</f>
        <v>37</v>
      </c>
      <c r="F12" s="68">
        <f t="shared" si="1"/>
        <v>296</v>
      </c>
      <c r="G12" s="26">
        <f t="shared" si="2"/>
        <v>14.8</v>
      </c>
      <c r="H12" s="26">
        <f t="shared" si="3"/>
        <v>29.6</v>
      </c>
      <c r="I12" s="5">
        <f t="shared" si="4"/>
        <v>39424.239999999998</v>
      </c>
    </row>
    <row r="13" spans="1:12" ht="49.5" customHeight="1" x14ac:dyDescent="0.2">
      <c r="A13" s="59" t="s">
        <v>73</v>
      </c>
      <c r="B13" s="56">
        <v>4</v>
      </c>
      <c r="C13" s="56">
        <v>1</v>
      </c>
      <c r="D13" s="67">
        <f t="shared" si="0"/>
        <v>4</v>
      </c>
      <c r="E13" s="56">
        <f>E8</f>
        <v>37</v>
      </c>
      <c r="F13" s="68">
        <f t="shared" si="1"/>
        <v>148</v>
      </c>
      <c r="G13" s="26">
        <f t="shared" si="2"/>
        <v>7.4</v>
      </c>
      <c r="H13" s="26">
        <f t="shared" si="3"/>
        <v>14.8</v>
      </c>
      <c r="I13" s="5">
        <f t="shared" si="4"/>
        <v>19712.12</v>
      </c>
    </row>
    <row r="14" spans="1:12" x14ac:dyDescent="0.2">
      <c r="A14" s="57" t="s">
        <v>74</v>
      </c>
      <c r="B14" s="56" t="s">
        <v>22</v>
      </c>
      <c r="C14" s="56"/>
      <c r="D14" s="67"/>
      <c r="E14" s="56"/>
      <c r="F14" s="68"/>
      <c r="G14" s="26"/>
      <c r="H14" s="26"/>
      <c r="I14" s="5"/>
    </row>
    <row r="15" spans="1:12" x14ac:dyDescent="0.2">
      <c r="A15" s="57" t="s">
        <v>75</v>
      </c>
      <c r="B15" s="56" t="s">
        <v>22</v>
      </c>
      <c r="C15" s="56"/>
      <c r="D15" s="67"/>
      <c r="E15" s="56"/>
      <c r="F15" s="68"/>
      <c r="G15" s="26"/>
      <c r="H15" s="26"/>
      <c r="I15" s="5"/>
    </row>
    <row r="16" spans="1:12" x14ac:dyDescent="0.2">
      <c r="A16" s="57" t="s">
        <v>76</v>
      </c>
      <c r="B16" s="56"/>
      <c r="C16" s="56"/>
      <c r="D16" s="67"/>
      <c r="E16" s="56"/>
      <c r="F16" s="68"/>
      <c r="G16" s="26"/>
      <c r="H16" s="26"/>
      <c r="I16" s="5"/>
    </row>
    <row r="17" spans="1:10" ht="15.75" x14ac:dyDescent="0.2">
      <c r="A17" s="61" t="s">
        <v>77</v>
      </c>
      <c r="B17" s="62">
        <v>2</v>
      </c>
      <c r="C17" s="62">
        <v>1</v>
      </c>
      <c r="D17" s="67">
        <f t="shared" si="0"/>
        <v>2</v>
      </c>
      <c r="E17" s="62">
        <f>1</f>
        <v>1</v>
      </c>
      <c r="F17" s="68">
        <f t="shared" si="1"/>
        <v>2</v>
      </c>
      <c r="G17" s="4">
        <f t="shared" si="2"/>
        <v>0.1</v>
      </c>
      <c r="H17" s="4">
        <f t="shared" si="3"/>
        <v>0.2</v>
      </c>
      <c r="I17" s="5">
        <f t="shared" si="4"/>
        <v>266.38</v>
      </c>
    </row>
    <row r="18" spans="1:10" ht="15.75" x14ac:dyDescent="0.2">
      <c r="A18" s="60" t="s">
        <v>78</v>
      </c>
      <c r="B18" s="54">
        <v>2</v>
      </c>
      <c r="C18" s="54">
        <v>1</v>
      </c>
      <c r="D18" s="67">
        <f t="shared" si="0"/>
        <v>2</v>
      </c>
      <c r="E18" s="54">
        <f>E17</f>
        <v>1</v>
      </c>
      <c r="F18" s="68">
        <f t="shared" si="1"/>
        <v>2</v>
      </c>
      <c r="G18" s="4">
        <f t="shared" si="2"/>
        <v>0.1</v>
      </c>
      <c r="H18" s="4">
        <f t="shared" si="3"/>
        <v>0.2</v>
      </c>
      <c r="I18" s="5">
        <f t="shared" si="4"/>
        <v>266.38</v>
      </c>
    </row>
    <row r="19" spans="1:10" ht="15.75" x14ac:dyDescent="0.2">
      <c r="A19" s="60" t="s">
        <v>79</v>
      </c>
      <c r="B19" s="54">
        <v>2</v>
      </c>
      <c r="C19" s="54">
        <v>1</v>
      </c>
      <c r="D19" s="67">
        <f t="shared" si="0"/>
        <v>2</v>
      </c>
      <c r="E19" s="54">
        <f>E17</f>
        <v>1</v>
      </c>
      <c r="F19" s="68">
        <f t="shared" si="1"/>
        <v>2</v>
      </c>
      <c r="G19" s="4">
        <f t="shared" si="2"/>
        <v>0.1</v>
      </c>
      <c r="H19" s="4">
        <f t="shared" si="3"/>
        <v>0.2</v>
      </c>
      <c r="I19" s="5">
        <f t="shared" si="4"/>
        <v>266.38</v>
      </c>
    </row>
    <row r="20" spans="1:10" ht="15.75" x14ac:dyDescent="0.2">
      <c r="A20" s="60" t="s">
        <v>80</v>
      </c>
      <c r="B20" s="54">
        <v>2</v>
      </c>
      <c r="C20" s="54">
        <v>1</v>
      </c>
      <c r="D20" s="67">
        <f t="shared" si="0"/>
        <v>2</v>
      </c>
      <c r="E20" s="54">
        <v>1</v>
      </c>
      <c r="F20" s="68">
        <f t="shared" si="1"/>
        <v>2</v>
      </c>
      <c r="G20" s="4">
        <f t="shared" si="2"/>
        <v>0.1</v>
      </c>
      <c r="H20" s="4">
        <f t="shared" si="3"/>
        <v>0.2</v>
      </c>
      <c r="I20" s="5">
        <f t="shared" si="4"/>
        <v>266.38</v>
      </c>
    </row>
    <row r="21" spans="1:10" x14ac:dyDescent="0.2">
      <c r="A21" s="59" t="s">
        <v>81</v>
      </c>
      <c r="B21" s="54" t="s">
        <v>9</v>
      </c>
      <c r="C21" s="54"/>
      <c r="D21" s="67"/>
      <c r="E21" s="54"/>
      <c r="F21" s="68"/>
      <c r="G21" s="26"/>
      <c r="H21" s="26"/>
      <c r="I21" s="5"/>
    </row>
    <row r="22" spans="1:10" ht="15.75" x14ac:dyDescent="0.2">
      <c r="A22" s="60" t="s">
        <v>82</v>
      </c>
      <c r="B22" s="54">
        <v>2</v>
      </c>
      <c r="C22" s="54">
        <v>1</v>
      </c>
      <c r="D22" s="67">
        <f t="shared" si="0"/>
        <v>2</v>
      </c>
      <c r="E22" s="54">
        <f>E17</f>
        <v>1</v>
      </c>
      <c r="F22" s="68">
        <f t="shared" si="1"/>
        <v>2</v>
      </c>
      <c r="G22" s="4">
        <f t="shared" si="2"/>
        <v>0.1</v>
      </c>
      <c r="H22" s="4">
        <f t="shared" si="3"/>
        <v>0.2</v>
      </c>
      <c r="I22" s="5">
        <f t="shared" si="4"/>
        <v>266.38</v>
      </c>
    </row>
    <row r="23" spans="1:10" ht="28.5" x14ac:dyDescent="0.2">
      <c r="A23" s="104" t="s">
        <v>167</v>
      </c>
      <c r="B23" s="54">
        <v>2</v>
      </c>
      <c r="C23" s="54">
        <v>1</v>
      </c>
      <c r="D23" s="67">
        <f t="shared" si="0"/>
        <v>2</v>
      </c>
      <c r="E23" s="110">
        <f>E10+1</f>
        <v>23.599999999999998</v>
      </c>
      <c r="F23" s="68">
        <f t="shared" si="1"/>
        <v>47.199999999999996</v>
      </c>
      <c r="G23" s="26">
        <f t="shared" si="2"/>
        <v>2.36</v>
      </c>
      <c r="H23" s="26">
        <f t="shared" si="3"/>
        <v>4.72</v>
      </c>
      <c r="I23" s="5">
        <f t="shared" si="4"/>
        <v>6286.5680000000002</v>
      </c>
      <c r="J23" s="45"/>
    </row>
    <row r="24" spans="1:10" x14ac:dyDescent="0.2">
      <c r="A24" s="60" t="s">
        <v>83</v>
      </c>
      <c r="B24" s="54">
        <v>2</v>
      </c>
      <c r="C24" s="54">
        <v>1</v>
      </c>
      <c r="D24" s="67">
        <f t="shared" si="0"/>
        <v>2</v>
      </c>
      <c r="E24" s="54">
        <f>E8</f>
        <v>37</v>
      </c>
      <c r="F24" s="68">
        <f t="shared" si="1"/>
        <v>74</v>
      </c>
      <c r="G24" s="26">
        <f t="shared" si="2"/>
        <v>3.7</v>
      </c>
      <c r="H24" s="26">
        <f t="shared" si="3"/>
        <v>7.4</v>
      </c>
      <c r="I24" s="5">
        <f t="shared" si="4"/>
        <v>9856.06</v>
      </c>
      <c r="J24" s="45"/>
    </row>
    <row r="25" spans="1:10" ht="15.75" x14ac:dyDescent="0.2">
      <c r="A25" s="60" t="s">
        <v>84</v>
      </c>
      <c r="B25" s="54">
        <v>40</v>
      </c>
      <c r="C25" s="54">
        <v>1</v>
      </c>
      <c r="D25" s="67">
        <f t="shared" si="0"/>
        <v>40</v>
      </c>
      <c r="E25" s="54">
        <f>E17</f>
        <v>1</v>
      </c>
      <c r="F25" s="68">
        <f t="shared" si="1"/>
        <v>40</v>
      </c>
      <c r="G25" s="26">
        <f t="shared" si="2"/>
        <v>2</v>
      </c>
      <c r="H25" s="26">
        <f t="shared" si="3"/>
        <v>4</v>
      </c>
      <c r="I25" s="5">
        <f t="shared" si="4"/>
        <v>5327.6</v>
      </c>
    </row>
    <row r="26" spans="1:10" ht="15.75" x14ac:dyDescent="0.2">
      <c r="A26" s="60" t="s">
        <v>85</v>
      </c>
      <c r="B26" s="54">
        <v>40</v>
      </c>
      <c r="C26" s="54">
        <v>1</v>
      </c>
      <c r="D26" s="67">
        <f t="shared" si="0"/>
        <v>40</v>
      </c>
      <c r="E26" s="54">
        <f>E17</f>
        <v>1</v>
      </c>
      <c r="F26" s="68">
        <f t="shared" si="1"/>
        <v>40</v>
      </c>
      <c r="G26" s="26">
        <f t="shared" si="2"/>
        <v>2</v>
      </c>
      <c r="H26" s="26">
        <f t="shared" si="3"/>
        <v>4</v>
      </c>
      <c r="I26" s="5">
        <f t="shared" si="4"/>
        <v>5327.6</v>
      </c>
    </row>
    <row r="27" spans="1:10" ht="15.75" x14ac:dyDescent="0.2">
      <c r="A27" s="60" t="s">
        <v>86</v>
      </c>
      <c r="B27" s="54">
        <v>40</v>
      </c>
      <c r="C27" s="54">
        <v>1</v>
      </c>
      <c r="D27" s="67">
        <f t="shared" si="0"/>
        <v>40</v>
      </c>
      <c r="E27" s="54">
        <f>E17</f>
        <v>1</v>
      </c>
      <c r="F27" s="68">
        <f t="shared" si="1"/>
        <v>40</v>
      </c>
      <c r="G27" s="26">
        <f t="shared" si="2"/>
        <v>2</v>
      </c>
      <c r="H27" s="26">
        <f t="shared" si="3"/>
        <v>4</v>
      </c>
      <c r="I27" s="5">
        <f t="shared" si="4"/>
        <v>5327.6</v>
      </c>
    </row>
    <row r="28" spans="1:10" ht="15.75" x14ac:dyDescent="0.2">
      <c r="A28" s="59" t="s">
        <v>87</v>
      </c>
      <c r="B28" s="54">
        <v>8</v>
      </c>
      <c r="C28" s="54">
        <v>1</v>
      </c>
      <c r="D28" s="67">
        <f t="shared" si="0"/>
        <v>8</v>
      </c>
      <c r="E28" s="54">
        <f>E17</f>
        <v>1</v>
      </c>
      <c r="F28" s="68">
        <f t="shared" si="1"/>
        <v>8</v>
      </c>
      <c r="G28" s="4">
        <f t="shared" si="2"/>
        <v>0.4</v>
      </c>
      <c r="H28" s="4">
        <f t="shared" si="3"/>
        <v>0.8</v>
      </c>
      <c r="I28" s="5">
        <f t="shared" si="4"/>
        <v>1065.52</v>
      </c>
    </row>
    <row r="29" spans="1:10" x14ac:dyDescent="0.2">
      <c r="A29" s="60" t="s">
        <v>88</v>
      </c>
      <c r="B29" s="54" t="s">
        <v>9</v>
      </c>
      <c r="C29" s="54"/>
      <c r="D29" s="67"/>
      <c r="E29" s="54"/>
      <c r="F29" s="68"/>
      <c r="G29" s="26"/>
      <c r="H29" s="26"/>
      <c r="I29" s="5"/>
    </row>
    <row r="30" spans="1:10" ht="15.75" x14ac:dyDescent="0.2">
      <c r="A30" s="60" t="s">
        <v>89</v>
      </c>
      <c r="B30" s="54">
        <v>8</v>
      </c>
      <c r="C30" s="54">
        <v>2</v>
      </c>
      <c r="D30" s="67">
        <f t="shared" si="0"/>
        <v>16</v>
      </c>
      <c r="E30" s="54">
        <f>E8</f>
        <v>37</v>
      </c>
      <c r="F30" s="68">
        <f t="shared" si="1"/>
        <v>592</v>
      </c>
      <c r="G30" s="26">
        <f t="shared" si="2"/>
        <v>29.6</v>
      </c>
      <c r="H30" s="26">
        <f t="shared" si="3"/>
        <v>59.2</v>
      </c>
      <c r="I30" s="5">
        <f t="shared" si="4"/>
        <v>78848.479999999996</v>
      </c>
    </row>
    <row r="31" spans="1:10" ht="28.5" x14ac:dyDescent="0.2">
      <c r="A31" s="63" t="s">
        <v>90</v>
      </c>
      <c r="B31" s="62">
        <v>8</v>
      </c>
      <c r="C31" s="62">
        <v>1</v>
      </c>
      <c r="D31" s="67">
        <f t="shared" si="0"/>
        <v>8</v>
      </c>
      <c r="E31" s="94">
        <f>E8*0.05</f>
        <v>1.85</v>
      </c>
      <c r="F31" s="68">
        <f t="shared" si="1"/>
        <v>14.8</v>
      </c>
      <c r="G31" s="4">
        <f t="shared" si="2"/>
        <v>0.7400000000000001</v>
      </c>
      <c r="H31" s="26">
        <f t="shared" si="3"/>
        <v>1.4800000000000002</v>
      </c>
      <c r="I31" s="5">
        <f t="shared" si="4"/>
        <v>1971.212</v>
      </c>
    </row>
    <row r="32" spans="1:10" ht="13.5" x14ac:dyDescent="0.2">
      <c r="A32" s="64" t="s">
        <v>91</v>
      </c>
      <c r="B32" s="54"/>
      <c r="C32" s="54"/>
      <c r="D32" s="67"/>
      <c r="E32" s="54"/>
      <c r="F32" s="120">
        <f>SUM(F6:H31)</f>
        <v>3017.5999999999995</v>
      </c>
      <c r="G32" s="121"/>
      <c r="H32" s="121"/>
      <c r="I32" s="38">
        <f>SUM(I6:I31)</f>
        <v>349490.55999999994</v>
      </c>
    </row>
    <row r="33" spans="1:12" x14ac:dyDescent="0.2">
      <c r="A33" s="55" t="s">
        <v>99</v>
      </c>
      <c r="B33" s="56"/>
      <c r="C33" s="56"/>
      <c r="D33" s="67"/>
      <c r="E33" s="56"/>
      <c r="F33" s="68"/>
      <c r="G33" s="26"/>
      <c r="H33" s="26"/>
      <c r="I33" s="7"/>
    </row>
    <row r="34" spans="1:12" x14ac:dyDescent="0.2">
      <c r="A34" s="57" t="s">
        <v>92</v>
      </c>
      <c r="B34" s="54" t="s">
        <v>21</v>
      </c>
      <c r="C34" s="55"/>
      <c r="D34" s="67"/>
      <c r="E34" s="55"/>
      <c r="F34" s="68"/>
      <c r="G34" s="6"/>
      <c r="H34" s="6"/>
      <c r="I34" s="5"/>
    </row>
    <row r="35" spans="1:12" x14ac:dyDescent="0.2">
      <c r="A35" s="57" t="s">
        <v>93</v>
      </c>
      <c r="B35" s="54">
        <v>3</v>
      </c>
      <c r="C35" s="54">
        <v>1</v>
      </c>
      <c r="D35" s="67">
        <f t="shared" si="0"/>
        <v>3</v>
      </c>
      <c r="E35" s="54">
        <f>E17</f>
        <v>1</v>
      </c>
      <c r="F35" s="68">
        <f>D35*E35</f>
        <v>3</v>
      </c>
      <c r="G35" s="4">
        <f>+F35*0.05</f>
        <v>0.15000000000000002</v>
      </c>
      <c r="H35" s="4">
        <f>+F35*0.1</f>
        <v>0.30000000000000004</v>
      </c>
      <c r="I35" s="5">
        <f>+$L$6*F35+$L$5*G35+$L$7*H35</f>
        <v>399.57</v>
      </c>
    </row>
    <row r="36" spans="1:12" ht="15.75" x14ac:dyDescent="0.2">
      <c r="A36" s="57" t="s">
        <v>94</v>
      </c>
      <c r="B36" s="54">
        <v>12</v>
      </c>
      <c r="C36" s="54">
        <v>1</v>
      </c>
      <c r="D36" s="67">
        <f t="shared" si="0"/>
        <v>12</v>
      </c>
      <c r="E36" s="54">
        <f>E17</f>
        <v>1</v>
      </c>
      <c r="F36" s="68">
        <f t="shared" ref="F36:F42" si="10">D36*E36</f>
        <v>12</v>
      </c>
      <c r="G36" s="4">
        <f t="shared" ref="G36:G42" si="11">+F36*0.05</f>
        <v>0.60000000000000009</v>
      </c>
      <c r="H36" s="4">
        <f t="shared" ref="H36:H42" si="12">+F36*0.1</f>
        <v>1.2000000000000002</v>
      </c>
      <c r="I36" s="5">
        <f t="shared" ref="I36:I42" si="13">+$L$6*F36+$L$5*G36+$L$7*H36</f>
        <v>1598.28</v>
      </c>
      <c r="J36" s="45"/>
    </row>
    <row r="37" spans="1:12" x14ac:dyDescent="0.2">
      <c r="A37" s="57" t="s">
        <v>95</v>
      </c>
      <c r="B37" s="54">
        <v>3</v>
      </c>
      <c r="C37" s="54">
        <v>1</v>
      </c>
      <c r="D37" s="67">
        <f t="shared" si="0"/>
        <v>3</v>
      </c>
      <c r="E37" s="54">
        <f>E17</f>
        <v>1</v>
      </c>
      <c r="F37" s="68">
        <f t="shared" si="10"/>
        <v>3</v>
      </c>
      <c r="G37" s="4">
        <f t="shared" si="11"/>
        <v>0.15000000000000002</v>
      </c>
      <c r="H37" s="4">
        <f t="shared" si="12"/>
        <v>0.30000000000000004</v>
      </c>
      <c r="I37" s="5">
        <f t="shared" si="13"/>
        <v>399.57</v>
      </c>
    </row>
    <row r="38" spans="1:12" x14ac:dyDescent="0.2">
      <c r="A38" s="57" t="s">
        <v>96</v>
      </c>
      <c r="B38" s="56"/>
      <c r="C38" s="56"/>
      <c r="D38" s="67"/>
      <c r="E38" s="56"/>
      <c r="F38" s="68"/>
      <c r="G38" s="4"/>
      <c r="H38" s="4"/>
      <c r="I38" s="5"/>
    </row>
    <row r="39" spans="1:12" ht="15.75" x14ac:dyDescent="0.2">
      <c r="A39" s="69" t="s">
        <v>97</v>
      </c>
      <c r="B39" s="54">
        <v>3</v>
      </c>
      <c r="C39" s="54">
        <v>52</v>
      </c>
      <c r="D39" s="67">
        <f t="shared" si="0"/>
        <v>156</v>
      </c>
      <c r="E39" s="54">
        <f>E8</f>
        <v>37</v>
      </c>
      <c r="F39" s="68">
        <f t="shared" si="10"/>
        <v>5772</v>
      </c>
      <c r="G39" s="26">
        <f t="shared" si="11"/>
        <v>288.60000000000002</v>
      </c>
      <c r="H39" s="26">
        <f t="shared" si="12"/>
        <v>577.20000000000005</v>
      </c>
      <c r="I39" s="5">
        <f t="shared" si="13"/>
        <v>768772.67999999993</v>
      </c>
    </row>
    <row r="40" spans="1:12" ht="15.75" x14ac:dyDescent="0.2">
      <c r="A40" s="66" t="s">
        <v>98</v>
      </c>
      <c r="B40" s="62">
        <v>3</v>
      </c>
      <c r="C40" s="62">
        <v>1</v>
      </c>
      <c r="D40" s="67">
        <f t="shared" si="0"/>
        <v>3</v>
      </c>
      <c r="E40" s="54">
        <f>E17</f>
        <v>1</v>
      </c>
      <c r="F40" s="68">
        <f t="shared" si="10"/>
        <v>3</v>
      </c>
      <c r="G40" s="4">
        <f t="shared" si="11"/>
        <v>0.15000000000000002</v>
      </c>
      <c r="H40" s="4">
        <f t="shared" si="12"/>
        <v>0.30000000000000004</v>
      </c>
      <c r="I40" s="5">
        <f t="shared" si="13"/>
        <v>399.57</v>
      </c>
    </row>
    <row r="41" spans="1:12" ht="28.5" x14ac:dyDescent="0.2">
      <c r="A41" s="65" t="s">
        <v>100</v>
      </c>
      <c r="B41" s="54">
        <v>3</v>
      </c>
      <c r="C41" s="54">
        <v>1</v>
      </c>
      <c r="D41" s="67">
        <f t="shared" si="0"/>
        <v>3</v>
      </c>
      <c r="E41" s="53">
        <f>E17</f>
        <v>1</v>
      </c>
      <c r="F41" s="68">
        <f t="shared" si="10"/>
        <v>3</v>
      </c>
      <c r="G41" s="4">
        <f t="shared" si="11"/>
        <v>0.15000000000000002</v>
      </c>
      <c r="H41" s="4">
        <f t="shared" si="12"/>
        <v>0.30000000000000004</v>
      </c>
      <c r="I41" s="5">
        <f t="shared" si="13"/>
        <v>399.57</v>
      </c>
    </row>
    <row r="42" spans="1:12" ht="15.75" x14ac:dyDescent="0.2">
      <c r="A42" s="57" t="s">
        <v>101</v>
      </c>
      <c r="B42" s="54">
        <v>0.25</v>
      </c>
      <c r="C42" s="54">
        <v>2</v>
      </c>
      <c r="D42" s="67">
        <f t="shared" si="0"/>
        <v>0.5</v>
      </c>
      <c r="E42" s="2">
        <f>E8</f>
        <v>37</v>
      </c>
      <c r="F42" s="68">
        <f t="shared" si="10"/>
        <v>18.5</v>
      </c>
      <c r="G42" s="4">
        <f t="shared" si="11"/>
        <v>0.92500000000000004</v>
      </c>
      <c r="H42" s="4">
        <f t="shared" si="12"/>
        <v>1.85</v>
      </c>
      <c r="I42" s="5">
        <f t="shared" si="13"/>
        <v>2464.0149999999999</v>
      </c>
    </row>
    <row r="43" spans="1:12" x14ac:dyDescent="0.2">
      <c r="A43" s="57" t="s">
        <v>102</v>
      </c>
      <c r="B43" s="54" t="s">
        <v>9</v>
      </c>
      <c r="C43" s="54"/>
      <c r="D43" s="67"/>
      <c r="E43" s="2"/>
      <c r="F43" s="68"/>
      <c r="G43" s="4"/>
      <c r="H43" s="4"/>
      <c r="I43" s="5"/>
    </row>
    <row r="44" spans="1:12" ht="13.5" x14ac:dyDescent="0.2">
      <c r="A44" s="32" t="s">
        <v>11</v>
      </c>
      <c r="B44" s="11"/>
      <c r="C44" s="11"/>
      <c r="D44" s="11"/>
      <c r="E44" s="11"/>
      <c r="F44" s="121">
        <f>SUM(F33:H43)</f>
        <v>6686.6750000000002</v>
      </c>
      <c r="G44" s="121"/>
      <c r="H44" s="121"/>
      <c r="I44" s="38">
        <f>SUM(I33:I43)</f>
        <v>774433.25499999989</v>
      </c>
    </row>
    <row r="45" spans="1:12" ht="15.75" x14ac:dyDescent="0.2">
      <c r="A45" s="33" t="s">
        <v>154</v>
      </c>
      <c r="B45" s="25"/>
      <c r="C45" s="25"/>
      <c r="D45" s="25"/>
      <c r="E45" s="25"/>
      <c r="F45" s="126">
        <f>ROUND(SUM(F44+F32), -1)</f>
        <v>9700</v>
      </c>
      <c r="G45" s="126"/>
      <c r="H45" s="126"/>
      <c r="I45" s="27">
        <f>ROUND((I44+I32),-4)</f>
        <v>1120000</v>
      </c>
      <c r="K45" s="44">
        <f>'Total Responses'!H20</f>
        <v>66.718975592987277</v>
      </c>
      <c r="L45" s="28" t="s">
        <v>42</v>
      </c>
    </row>
    <row r="46" spans="1:12" ht="15.75" x14ac:dyDescent="0.2">
      <c r="A46" s="34" t="s">
        <v>103</v>
      </c>
      <c r="B46" s="11"/>
      <c r="C46" s="11"/>
      <c r="D46" s="11"/>
      <c r="E46" s="11"/>
      <c r="F46" s="11"/>
      <c r="G46" s="29"/>
      <c r="H46" s="6"/>
      <c r="I46" s="46">
        <f>'Total Responses'!D41+'Total Responses'!G41</f>
        <v>335000</v>
      </c>
      <c r="J46" s="45"/>
    </row>
    <row r="47" spans="1:12" ht="15.75" x14ac:dyDescent="0.2">
      <c r="A47" s="35" t="s">
        <v>104</v>
      </c>
      <c r="B47" s="11"/>
      <c r="C47" s="11"/>
      <c r="D47" s="11"/>
      <c r="E47" s="11"/>
      <c r="F47" s="11"/>
      <c r="G47" s="29"/>
      <c r="H47" s="6"/>
      <c r="I47" s="37">
        <f>ROUND(I45+I46,-4)</f>
        <v>1460000</v>
      </c>
    </row>
    <row r="48" spans="1:12" x14ac:dyDescent="0.2">
      <c r="A48" s="10"/>
      <c r="H48" s="15"/>
      <c r="I48" s="16"/>
    </row>
    <row r="49" spans="1:11" x14ac:dyDescent="0.2">
      <c r="A49" s="36" t="s">
        <v>30</v>
      </c>
      <c r="B49" s="13"/>
      <c r="C49" s="13"/>
      <c r="D49" s="13"/>
      <c r="E49" s="13"/>
      <c r="F49" s="14"/>
      <c r="G49" s="15"/>
      <c r="H49" s="15"/>
      <c r="I49" s="16"/>
    </row>
    <row r="50" spans="1:11" ht="28.5" customHeight="1" x14ac:dyDescent="0.2">
      <c r="A50" s="124" t="s">
        <v>161</v>
      </c>
      <c r="B50" s="124"/>
      <c r="C50" s="124"/>
      <c r="D50" s="124"/>
      <c r="E50" s="124"/>
      <c r="F50" s="124"/>
      <c r="G50" s="124"/>
      <c r="H50" s="124"/>
      <c r="I50" s="124"/>
    </row>
    <row r="51" spans="1:11" ht="52.5" customHeight="1" x14ac:dyDescent="0.2">
      <c r="A51" s="123" t="s">
        <v>148</v>
      </c>
      <c r="B51" s="123"/>
      <c r="C51" s="123"/>
      <c r="D51" s="123"/>
      <c r="E51" s="123"/>
      <c r="F51" s="123"/>
      <c r="G51" s="123"/>
      <c r="H51" s="123"/>
      <c r="I51" s="123"/>
    </row>
    <row r="52" spans="1:11" x14ac:dyDescent="0.2">
      <c r="A52" s="124" t="s">
        <v>162</v>
      </c>
      <c r="B52" s="124"/>
      <c r="C52" s="124"/>
      <c r="D52" s="124"/>
      <c r="E52" s="124"/>
      <c r="F52" s="124"/>
      <c r="G52" s="124"/>
      <c r="H52" s="124"/>
      <c r="I52" s="124"/>
      <c r="K52" s="10"/>
    </row>
    <row r="53" spans="1:11" ht="29.25" customHeight="1" x14ac:dyDescent="0.2">
      <c r="A53" s="124" t="s">
        <v>163</v>
      </c>
      <c r="B53" s="124"/>
      <c r="C53" s="124"/>
      <c r="D53" s="124"/>
      <c r="E53" s="124"/>
      <c r="F53" s="124"/>
      <c r="G53" s="124"/>
      <c r="H53" s="124"/>
      <c r="I53" s="124"/>
      <c r="K53" s="10"/>
    </row>
    <row r="54" spans="1:11" ht="31.5" customHeight="1" x14ac:dyDescent="0.2">
      <c r="A54" s="124" t="s">
        <v>164</v>
      </c>
      <c r="B54" s="124"/>
      <c r="C54" s="124"/>
      <c r="D54" s="124"/>
      <c r="E54" s="124"/>
      <c r="F54" s="124"/>
      <c r="G54" s="124"/>
      <c r="H54" s="124"/>
      <c r="I54" s="124"/>
      <c r="K54" s="10"/>
    </row>
    <row r="55" spans="1:11" ht="42.75" customHeight="1" x14ac:dyDescent="0.2">
      <c r="A55" s="124" t="s">
        <v>165</v>
      </c>
      <c r="B55" s="124"/>
      <c r="C55" s="124"/>
      <c r="D55" s="124"/>
      <c r="E55" s="124"/>
      <c r="F55" s="124"/>
      <c r="G55" s="124"/>
      <c r="H55" s="124"/>
      <c r="I55" s="124"/>
      <c r="K55" s="10"/>
    </row>
    <row r="56" spans="1:11" ht="20.25" customHeight="1" x14ac:dyDescent="0.2">
      <c r="A56" s="125" t="s">
        <v>105</v>
      </c>
      <c r="B56" s="125"/>
      <c r="C56" s="125"/>
      <c r="D56" s="125"/>
      <c r="E56" s="125"/>
      <c r="F56" s="125"/>
      <c r="G56" s="125"/>
      <c r="H56" s="125"/>
      <c r="I56" s="125"/>
      <c r="K56" s="10"/>
    </row>
    <row r="57" spans="1:11" x14ac:dyDescent="0.2">
      <c r="A57" s="125" t="s">
        <v>106</v>
      </c>
      <c r="B57" s="125"/>
      <c r="C57" s="125"/>
      <c r="D57" s="125"/>
      <c r="E57" s="125"/>
      <c r="F57" s="125"/>
      <c r="G57" s="125"/>
      <c r="H57" s="125"/>
      <c r="I57" s="125"/>
      <c r="K57" s="10"/>
    </row>
    <row r="58" spans="1:11" x14ac:dyDescent="0.2">
      <c r="A58" s="125" t="s">
        <v>107</v>
      </c>
      <c r="B58" s="125"/>
      <c r="C58" s="125"/>
      <c r="D58" s="125"/>
      <c r="E58" s="125"/>
      <c r="F58" s="125"/>
      <c r="G58" s="125"/>
      <c r="H58" s="125"/>
      <c r="I58" s="125"/>
      <c r="K58" s="10"/>
    </row>
    <row r="59" spans="1:11" ht="15" customHeight="1" x14ac:dyDescent="0.2">
      <c r="A59" s="125" t="s">
        <v>108</v>
      </c>
      <c r="B59" s="125"/>
      <c r="C59" s="125"/>
      <c r="D59" s="125"/>
      <c r="E59" s="125"/>
      <c r="F59" s="125"/>
      <c r="G59" s="125"/>
      <c r="H59" s="125"/>
      <c r="I59" s="125"/>
    </row>
    <row r="60" spans="1:11" x14ac:dyDescent="0.2">
      <c r="A60" s="125" t="s">
        <v>109</v>
      </c>
      <c r="B60" s="125"/>
      <c r="C60" s="125"/>
      <c r="D60" s="125"/>
      <c r="E60" s="125"/>
      <c r="F60" s="125"/>
      <c r="G60" s="125"/>
      <c r="H60" s="125"/>
      <c r="I60" s="125"/>
    </row>
    <row r="61" spans="1:11" x14ac:dyDescent="0.2">
      <c r="A61" s="125" t="s">
        <v>110</v>
      </c>
      <c r="B61" s="125"/>
      <c r="C61" s="125"/>
      <c r="D61" s="125"/>
      <c r="E61" s="125"/>
      <c r="F61" s="125"/>
      <c r="G61" s="125"/>
      <c r="H61" s="125"/>
      <c r="I61" s="125"/>
    </row>
    <row r="62" spans="1:11" x14ac:dyDescent="0.2">
      <c r="A62" s="125" t="s">
        <v>111</v>
      </c>
      <c r="B62" s="125"/>
      <c r="C62" s="125"/>
      <c r="D62" s="125"/>
      <c r="E62" s="125"/>
      <c r="F62" s="125"/>
      <c r="G62" s="125"/>
      <c r="H62" s="125"/>
      <c r="I62" s="125"/>
    </row>
    <row r="63" spans="1:11" x14ac:dyDescent="0.2">
      <c r="A63" s="125" t="s">
        <v>112</v>
      </c>
      <c r="B63" s="125"/>
      <c r="C63" s="125"/>
      <c r="D63" s="125"/>
      <c r="E63" s="125"/>
      <c r="F63" s="125"/>
      <c r="G63" s="125"/>
      <c r="H63" s="125"/>
      <c r="I63" s="125"/>
    </row>
    <row r="64" spans="1:11" x14ac:dyDescent="0.2">
      <c r="A64" s="125" t="s">
        <v>113</v>
      </c>
      <c r="B64" s="125"/>
      <c r="C64" s="125"/>
      <c r="D64" s="125"/>
      <c r="E64" s="125"/>
      <c r="F64" s="125"/>
      <c r="G64" s="125"/>
      <c r="H64" s="125"/>
      <c r="I64" s="125"/>
    </row>
    <row r="65" spans="1:9" ht="15.75" customHeight="1" x14ac:dyDescent="0.2">
      <c r="A65" s="125" t="s">
        <v>114</v>
      </c>
      <c r="B65" s="125"/>
      <c r="C65" s="125"/>
      <c r="D65" s="125"/>
      <c r="E65" s="125"/>
      <c r="F65" s="125"/>
      <c r="G65" s="125"/>
      <c r="H65" s="125"/>
      <c r="I65" s="125"/>
    </row>
    <row r="66" spans="1:9" x14ac:dyDescent="0.2">
      <c r="A66" s="125" t="s">
        <v>115</v>
      </c>
      <c r="B66" s="125"/>
      <c r="C66" s="125"/>
      <c r="D66" s="125"/>
      <c r="E66" s="125"/>
      <c r="F66" s="125"/>
      <c r="G66" s="125"/>
      <c r="H66" s="125"/>
      <c r="I66" s="125"/>
    </row>
    <row r="67" spans="1:9" x14ac:dyDescent="0.2">
      <c r="A67" s="125" t="s">
        <v>116</v>
      </c>
      <c r="B67" s="125"/>
      <c r="C67" s="125"/>
      <c r="D67" s="125"/>
      <c r="E67" s="125"/>
      <c r="F67" s="125"/>
      <c r="G67" s="125"/>
      <c r="H67" s="125"/>
      <c r="I67" s="125"/>
    </row>
    <row r="68" spans="1:9" x14ac:dyDescent="0.2">
      <c r="A68" s="12"/>
      <c r="B68" s="13"/>
      <c r="C68" s="13"/>
      <c r="D68" s="13"/>
      <c r="E68" s="13"/>
      <c r="F68" s="14"/>
      <c r="G68" s="14"/>
      <c r="H68" s="14"/>
      <c r="I68" s="18"/>
    </row>
    <row r="69" spans="1:9" x14ac:dyDescent="0.2">
      <c r="A69" s="12"/>
      <c r="B69" s="13"/>
      <c r="C69" s="13"/>
      <c r="D69" s="13"/>
      <c r="E69" s="14"/>
      <c r="F69" s="14"/>
      <c r="G69" s="14"/>
      <c r="H69" s="14"/>
      <c r="I69" s="18"/>
    </row>
    <row r="70" spans="1:9" x14ac:dyDescent="0.2">
      <c r="A70" s="19"/>
      <c r="B70" s="13"/>
      <c r="C70" s="13"/>
      <c r="D70" s="13"/>
      <c r="E70" s="14"/>
      <c r="F70" s="14"/>
      <c r="G70" s="14"/>
      <c r="H70" s="14"/>
      <c r="I70" s="18"/>
    </row>
    <row r="71" spans="1:9" x14ac:dyDescent="0.2">
      <c r="A71" s="12"/>
      <c r="B71" s="13"/>
      <c r="C71" s="13"/>
      <c r="D71" s="13"/>
      <c r="E71" s="13"/>
      <c r="F71" s="14"/>
      <c r="G71" s="14"/>
      <c r="H71" s="14"/>
      <c r="I71" s="18"/>
    </row>
    <row r="72" spans="1:9" x14ac:dyDescent="0.2">
      <c r="A72" s="19"/>
      <c r="B72" s="13"/>
      <c r="C72" s="13"/>
      <c r="D72" s="13"/>
      <c r="E72" s="14"/>
      <c r="F72" s="14"/>
      <c r="G72" s="14"/>
      <c r="H72" s="14"/>
      <c r="I72" s="18"/>
    </row>
    <row r="73" spans="1:9" x14ac:dyDescent="0.2">
      <c r="A73" s="12"/>
      <c r="B73" s="13"/>
      <c r="C73" s="13"/>
      <c r="D73" s="13"/>
      <c r="E73" s="13"/>
      <c r="F73" s="14"/>
      <c r="G73" s="14"/>
      <c r="H73" s="14"/>
      <c r="I73" s="18"/>
    </row>
    <row r="74" spans="1:9" x14ac:dyDescent="0.2">
      <c r="A74" s="19"/>
      <c r="B74" s="13"/>
      <c r="C74" s="13"/>
      <c r="D74" s="13"/>
      <c r="E74" s="14"/>
      <c r="F74" s="14"/>
      <c r="G74" s="14"/>
      <c r="H74" s="14"/>
      <c r="I74" s="18"/>
    </row>
    <row r="75" spans="1:9" x14ac:dyDescent="0.2">
      <c r="A75" s="19"/>
      <c r="B75" s="13"/>
      <c r="C75" s="13"/>
      <c r="D75" s="13"/>
      <c r="E75" s="14"/>
      <c r="F75" s="14"/>
      <c r="G75" s="14"/>
      <c r="H75" s="14"/>
      <c r="I75" s="18"/>
    </row>
    <row r="76" spans="1:9" x14ac:dyDescent="0.2">
      <c r="A76" s="17"/>
      <c r="B76" s="13"/>
      <c r="C76" s="13"/>
      <c r="D76" s="13"/>
      <c r="E76" s="13"/>
      <c r="F76" s="14"/>
      <c r="G76" s="14"/>
      <c r="H76" s="14"/>
      <c r="I76" s="18"/>
    </row>
    <row r="77" spans="1:9" x14ac:dyDescent="0.2">
      <c r="A77" s="12"/>
      <c r="B77" s="13"/>
      <c r="C77" s="13"/>
      <c r="D77" s="13"/>
      <c r="E77" s="14"/>
      <c r="F77" s="14"/>
      <c r="G77" s="14"/>
      <c r="H77" s="14"/>
      <c r="I77" s="18"/>
    </row>
    <row r="78" spans="1:9" x14ac:dyDescent="0.2">
      <c r="A78" s="12"/>
      <c r="B78" s="13"/>
      <c r="C78" s="13"/>
      <c r="D78" s="13"/>
      <c r="E78" s="14"/>
      <c r="F78" s="14"/>
      <c r="G78" s="14"/>
      <c r="H78" s="14"/>
      <c r="I78" s="18"/>
    </row>
    <row r="79" spans="1:9" x14ac:dyDescent="0.2">
      <c r="A79" s="17"/>
      <c r="B79" s="13"/>
      <c r="C79" s="13"/>
      <c r="D79" s="13"/>
      <c r="E79" s="13"/>
      <c r="F79" s="13"/>
      <c r="G79" s="13"/>
      <c r="H79" s="13"/>
      <c r="I79" s="20"/>
    </row>
    <row r="80" spans="1:9" x14ac:dyDescent="0.2">
      <c r="A80" s="21"/>
      <c r="B80" s="13"/>
      <c r="C80" s="13"/>
      <c r="D80" s="13"/>
      <c r="E80" s="13"/>
      <c r="F80" s="122"/>
      <c r="G80" s="122"/>
      <c r="H80" s="122"/>
      <c r="I80" s="22"/>
    </row>
    <row r="81" spans="1:9" x14ac:dyDescent="0.2">
      <c r="A81" s="21"/>
      <c r="B81" s="13"/>
      <c r="C81" s="13"/>
      <c r="D81" s="13"/>
      <c r="E81" s="13"/>
      <c r="F81" s="122"/>
      <c r="G81" s="122"/>
      <c r="H81" s="122"/>
      <c r="I81" s="22"/>
    </row>
    <row r="82" spans="1:9" x14ac:dyDescent="0.2">
      <c r="A82" s="21"/>
      <c r="B82" s="30"/>
      <c r="C82" s="30"/>
      <c r="D82" s="30"/>
      <c r="E82" s="30"/>
      <c r="F82" s="30"/>
      <c r="G82" s="30"/>
      <c r="H82" s="30"/>
      <c r="I82" s="30"/>
    </row>
    <row r="83" spans="1:9" x14ac:dyDescent="0.2">
      <c r="A83" s="21"/>
      <c r="B83" s="30"/>
      <c r="C83" s="30"/>
      <c r="D83" s="30"/>
      <c r="E83" s="30"/>
      <c r="F83" s="30"/>
      <c r="G83" s="30"/>
      <c r="H83" s="30"/>
      <c r="I83" s="30"/>
    </row>
    <row r="85" spans="1:9" x14ac:dyDescent="0.2">
      <c r="A85" s="8"/>
    </row>
    <row r="86" spans="1:9" ht="15.75" x14ac:dyDescent="0.2">
      <c r="A86" s="9"/>
    </row>
    <row r="87" spans="1:9" ht="15.75" x14ac:dyDescent="0.2">
      <c r="A87" s="9"/>
    </row>
    <row r="88" spans="1:9" ht="15.75" x14ac:dyDescent="0.2">
      <c r="A88" s="9"/>
    </row>
    <row r="89" spans="1:9" ht="15.75" x14ac:dyDescent="0.2">
      <c r="A89" s="9"/>
    </row>
    <row r="90" spans="1:9" ht="15.75" x14ac:dyDescent="0.2">
      <c r="A90" s="9"/>
    </row>
    <row r="91" spans="1:9" ht="15.75" x14ac:dyDescent="0.2">
      <c r="A91" s="9"/>
    </row>
    <row r="92" spans="1:9" ht="15.75" x14ac:dyDescent="0.2">
      <c r="A92" s="9"/>
    </row>
    <row r="93" spans="1:9" ht="15.75" x14ac:dyDescent="0.2">
      <c r="A93" s="9"/>
    </row>
    <row r="94" spans="1:9" ht="15.75" x14ac:dyDescent="0.2">
      <c r="A94" s="9"/>
    </row>
    <row r="95" spans="1:9" ht="15.75" x14ac:dyDescent="0.2">
      <c r="A95" s="9"/>
    </row>
    <row r="96" spans="1:9" ht="15.75" x14ac:dyDescent="0.2">
      <c r="A96" s="9"/>
    </row>
    <row r="97" spans="1:3" ht="15.75" x14ac:dyDescent="0.2">
      <c r="A97" s="9"/>
    </row>
    <row r="98" spans="1:3" ht="15.75" x14ac:dyDescent="0.2">
      <c r="A98" s="9"/>
    </row>
    <row r="99" spans="1:3" ht="15.75" x14ac:dyDescent="0.2">
      <c r="A99" s="9"/>
    </row>
    <row r="100" spans="1:3" x14ac:dyDescent="0.2">
      <c r="A100" s="10"/>
    </row>
    <row r="101" spans="1:3" x14ac:dyDescent="0.2">
      <c r="C101" s="10"/>
    </row>
    <row r="102" spans="1:3" x14ac:dyDescent="0.2">
      <c r="C102" s="10" t="s">
        <v>12</v>
      </c>
    </row>
    <row r="103" spans="1:3" x14ac:dyDescent="0.2">
      <c r="C103" s="10" t="s">
        <v>13</v>
      </c>
    </row>
    <row r="104" spans="1:3" x14ac:dyDescent="0.2">
      <c r="A104" s="10" t="s">
        <v>14</v>
      </c>
      <c r="B104" s="10" t="s">
        <v>15</v>
      </c>
    </row>
  </sheetData>
  <mergeCells count="24">
    <mergeCell ref="F81:H81"/>
    <mergeCell ref="F44:H44"/>
    <mergeCell ref="F45:H45"/>
    <mergeCell ref="A53:I53"/>
    <mergeCell ref="A56:I56"/>
    <mergeCell ref="A57:I57"/>
    <mergeCell ref="A58:I58"/>
    <mergeCell ref="A59:I59"/>
    <mergeCell ref="A60:I60"/>
    <mergeCell ref="A61:I61"/>
    <mergeCell ref="A62:I62"/>
    <mergeCell ref="A63:I63"/>
    <mergeCell ref="A50:I50"/>
    <mergeCell ref="A66:I66"/>
    <mergeCell ref="A67:I67"/>
    <mergeCell ref="K4:L4"/>
    <mergeCell ref="F32:H32"/>
    <mergeCell ref="F80:H80"/>
    <mergeCell ref="A51:I51"/>
    <mergeCell ref="A52:I52"/>
    <mergeCell ref="A54:I54"/>
    <mergeCell ref="A64:I64"/>
    <mergeCell ref="A65:I65"/>
    <mergeCell ref="A55:I55"/>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34"/>
  <sheetViews>
    <sheetView topLeftCell="A25" workbookViewId="0">
      <selection activeCell="K4" sqref="K4:L4"/>
    </sheetView>
  </sheetViews>
  <sheetFormatPr defaultColWidth="9.140625" defaultRowHeight="12.75" x14ac:dyDescent="0.2"/>
  <cols>
    <col min="1" max="1" width="44.28515625" style="28" customWidth="1"/>
    <col min="2" max="8" width="9.140625" style="28"/>
    <col min="9" max="9" width="11.85546875" style="28" bestFit="1" customWidth="1"/>
    <col min="10" max="10" width="10.42578125" style="28" customWidth="1"/>
    <col min="11" max="11" width="12.140625" style="28" customWidth="1"/>
    <col min="12" max="16384" width="9.140625" style="28"/>
  </cols>
  <sheetData>
    <row r="1" spans="1:12" ht="35.25" customHeight="1" x14ac:dyDescent="0.2">
      <c r="A1" s="128" t="s">
        <v>44</v>
      </c>
      <c r="B1" s="128"/>
      <c r="C1" s="128"/>
      <c r="D1" s="128"/>
      <c r="E1" s="128"/>
      <c r="F1" s="128"/>
      <c r="G1" s="128"/>
      <c r="H1" s="128"/>
      <c r="I1" s="128"/>
    </row>
    <row r="3" spans="1:12" ht="89.25" x14ac:dyDescent="0.2">
      <c r="A3" s="25" t="s">
        <v>16</v>
      </c>
      <c r="B3" s="70" t="s">
        <v>17</v>
      </c>
      <c r="C3" s="70" t="s">
        <v>18</v>
      </c>
      <c r="D3" s="1" t="s">
        <v>19</v>
      </c>
      <c r="E3" s="1" t="s">
        <v>31</v>
      </c>
      <c r="F3" s="1" t="s">
        <v>4</v>
      </c>
      <c r="G3" s="1" t="s">
        <v>5</v>
      </c>
      <c r="H3" s="1" t="s">
        <v>20</v>
      </c>
      <c r="I3" s="1" t="s">
        <v>7</v>
      </c>
    </row>
    <row r="4" spans="1:12" ht="15.75" x14ac:dyDescent="0.2">
      <c r="A4" s="55" t="s">
        <v>150</v>
      </c>
      <c r="B4" s="54">
        <v>40</v>
      </c>
      <c r="C4" s="54">
        <v>1</v>
      </c>
      <c r="D4" s="67">
        <f>B4*C4</f>
        <v>40</v>
      </c>
      <c r="E4" s="96">
        <f>'Table 1'!E6</f>
        <v>1</v>
      </c>
      <c r="F4" s="23">
        <f>E4*D4</f>
        <v>40</v>
      </c>
      <c r="G4" s="2">
        <f>F4*0.05</f>
        <v>2</v>
      </c>
      <c r="H4" s="2">
        <f>F4*0.1</f>
        <v>4</v>
      </c>
      <c r="I4" s="5">
        <f>$L$6*F4+$L$5*G4+$L$7*H4</f>
        <v>2217.84</v>
      </c>
      <c r="K4" s="129" t="s">
        <v>25</v>
      </c>
      <c r="L4" s="130"/>
    </row>
    <row r="5" spans="1:12" ht="15.75" x14ac:dyDescent="0.2">
      <c r="A5" s="99" t="s">
        <v>152</v>
      </c>
      <c r="B5" s="96">
        <v>2</v>
      </c>
      <c r="C5" s="96">
        <v>1</v>
      </c>
      <c r="D5" s="100">
        <f t="shared" ref="D5:D18" si="0">B5*C5</f>
        <v>2</v>
      </c>
      <c r="E5" s="96">
        <f>'Table 1'!E10</f>
        <v>22.599999999999998</v>
      </c>
      <c r="F5" s="112">
        <f t="shared" ref="F5:F18" si="1">E5*D5</f>
        <v>45.199999999999996</v>
      </c>
      <c r="G5" s="113">
        <f t="shared" ref="G5:G18" si="2">F5*0.05</f>
        <v>2.2599999999999998</v>
      </c>
      <c r="H5" s="114">
        <f t="shared" ref="H5:H18" si="3">F5*0.1</f>
        <v>4.5199999999999996</v>
      </c>
      <c r="I5" s="103">
        <f t="shared" ref="I5:I18" si="4">$L$6*F5+$L$5*G5+$L$7*H5</f>
        <v>2506.1591999999996</v>
      </c>
      <c r="K5" s="39" t="s">
        <v>26</v>
      </c>
      <c r="L5" s="40">
        <v>66.62</v>
      </c>
    </row>
    <row r="6" spans="1:12" ht="15.75" x14ac:dyDescent="0.2">
      <c r="A6" s="115" t="s">
        <v>153</v>
      </c>
      <c r="B6" s="96">
        <v>40</v>
      </c>
      <c r="C6" s="96">
        <v>1</v>
      </c>
      <c r="D6" s="100">
        <f t="shared" si="0"/>
        <v>40</v>
      </c>
      <c r="E6" s="95">
        <f>E5</f>
        <v>22.599999999999998</v>
      </c>
      <c r="F6" s="116">
        <f t="shared" si="1"/>
        <v>903.99999999999989</v>
      </c>
      <c r="G6" s="117">
        <f t="shared" si="2"/>
        <v>45.199999999999996</v>
      </c>
      <c r="H6" s="117">
        <f t="shared" si="3"/>
        <v>90.399999999999991</v>
      </c>
      <c r="I6" s="103">
        <f t="shared" si="4"/>
        <v>50123.183999999994</v>
      </c>
      <c r="K6" s="39" t="s">
        <v>27</v>
      </c>
      <c r="L6" s="40">
        <v>49.44</v>
      </c>
    </row>
    <row r="7" spans="1:12" x14ac:dyDescent="0.2">
      <c r="A7" s="55" t="s">
        <v>117</v>
      </c>
      <c r="B7" s="58"/>
      <c r="C7" s="58"/>
      <c r="D7" s="67"/>
      <c r="E7" s="58"/>
      <c r="F7" s="23"/>
      <c r="G7" s="2"/>
      <c r="H7" s="2"/>
      <c r="I7" s="5"/>
      <c r="K7" s="39" t="s">
        <v>28</v>
      </c>
      <c r="L7" s="40">
        <v>26.75</v>
      </c>
    </row>
    <row r="8" spans="1:12" x14ac:dyDescent="0.2">
      <c r="A8" s="71" t="s">
        <v>118</v>
      </c>
      <c r="B8" s="54">
        <v>1</v>
      </c>
      <c r="C8" s="54">
        <v>1</v>
      </c>
      <c r="D8" s="67">
        <f t="shared" si="0"/>
        <v>1</v>
      </c>
      <c r="E8" s="54">
        <f>'Table 1'!E17</f>
        <v>1</v>
      </c>
      <c r="F8" s="23">
        <f t="shared" si="1"/>
        <v>1</v>
      </c>
      <c r="G8" s="2">
        <f t="shared" si="2"/>
        <v>0.05</v>
      </c>
      <c r="H8" s="2">
        <f t="shared" si="3"/>
        <v>0.1</v>
      </c>
      <c r="I8" s="5">
        <f t="shared" si="4"/>
        <v>55.445999999999998</v>
      </c>
    </row>
    <row r="9" spans="1:12" x14ac:dyDescent="0.2">
      <c r="A9" s="71" t="s">
        <v>119</v>
      </c>
      <c r="B9" s="54">
        <v>1</v>
      </c>
      <c r="C9" s="54">
        <v>1</v>
      </c>
      <c r="D9" s="67">
        <f t="shared" si="0"/>
        <v>1</v>
      </c>
      <c r="E9" s="54">
        <f>'Table 1'!E18</f>
        <v>1</v>
      </c>
      <c r="F9" s="23">
        <f t="shared" si="1"/>
        <v>1</v>
      </c>
      <c r="G9" s="2">
        <f t="shared" si="2"/>
        <v>0.05</v>
      </c>
      <c r="H9" s="2">
        <f t="shared" si="3"/>
        <v>0.1</v>
      </c>
      <c r="I9" s="5">
        <f t="shared" si="4"/>
        <v>55.445999999999998</v>
      </c>
    </row>
    <row r="10" spans="1:12" x14ac:dyDescent="0.2">
      <c r="A10" s="71" t="s">
        <v>120</v>
      </c>
      <c r="B10" s="54">
        <v>1</v>
      </c>
      <c r="C10" s="54">
        <v>1</v>
      </c>
      <c r="D10" s="67">
        <f t="shared" si="0"/>
        <v>1</v>
      </c>
      <c r="E10" s="54">
        <f>'Table 1'!E19</f>
        <v>1</v>
      </c>
      <c r="F10" s="23">
        <f t="shared" si="1"/>
        <v>1</v>
      </c>
      <c r="G10" s="2">
        <f t="shared" si="2"/>
        <v>0.05</v>
      </c>
      <c r="H10" s="2">
        <f t="shared" si="3"/>
        <v>0.1</v>
      </c>
      <c r="I10" s="5">
        <f t="shared" si="4"/>
        <v>55.445999999999998</v>
      </c>
    </row>
    <row r="11" spans="1:12" x14ac:dyDescent="0.2">
      <c r="A11" s="71" t="s">
        <v>121</v>
      </c>
      <c r="B11" s="54">
        <v>1</v>
      </c>
      <c r="C11" s="54">
        <v>1</v>
      </c>
      <c r="D11" s="67">
        <f t="shared" si="0"/>
        <v>1</v>
      </c>
      <c r="E11" s="54">
        <f>'Table 1'!E20</f>
        <v>1</v>
      </c>
      <c r="F11" s="23">
        <f t="shared" si="1"/>
        <v>1</v>
      </c>
      <c r="G11" s="2">
        <f t="shared" si="2"/>
        <v>0.05</v>
      </c>
      <c r="H11" s="2">
        <f t="shared" si="3"/>
        <v>0.1</v>
      </c>
      <c r="I11" s="5">
        <f t="shared" si="4"/>
        <v>55.445999999999998</v>
      </c>
    </row>
    <row r="12" spans="1:12" x14ac:dyDescent="0.2">
      <c r="A12" s="69" t="s">
        <v>81</v>
      </c>
      <c r="B12" s="54" t="s">
        <v>9</v>
      </c>
      <c r="C12" s="54"/>
      <c r="D12" s="67"/>
      <c r="E12" s="54"/>
      <c r="F12" s="23"/>
      <c r="G12" s="2"/>
      <c r="H12" s="2"/>
      <c r="I12" s="5"/>
    </row>
    <row r="13" spans="1:12" x14ac:dyDescent="0.2">
      <c r="A13" s="71" t="s">
        <v>122</v>
      </c>
      <c r="B13" s="54">
        <v>1</v>
      </c>
      <c r="C13" s="54">
        <v>1</v>
      </c>
      <c r="D13" s="67">
        <f t="shared" si="0"/>
        <v>1</v>
      </c>
      <c r="E13" s="96">
        <f>E4</f>
        <v>1</v>
      </c>
      <c r="F13" s="23">
        <f t="shared" si="1"/>
        <v>1</v>
      </c>
      <c r="G13" s="2">
        <f t="shared" si="2"/>
        <v>0.05</v>
      </c>
      <c r="H13" s="2">
        <f t="shared" si="3"/>
        <v>0.1</v>
      </c>
      <c r="I13" s="5">
        <f t="shared" si="4"/>
        <v>55.445999999999998</v>
      </c>
    </row>
    <row r="14" spans="1:12" x14ac:dyDescent="0.2">
      <c r="A14" s="69" t="s">
        <v>123</v>
      </c>
      <c r="B14" s="54">
        <v>4</v>
      </c>
      <c r="C14" s="54">
        <v>1</v>
      </c>
      <c r="D14" s="67">
        <f t="shared" si="0"/>
        <v>4</v>
      </c>
      <c r="E14" s="54">
        <f>'Table 1'!E28</f>
        <v>1</v>
      </c>
      <c r="F14" s="23">
        <f t="shared" si="1"/>
        <v>4</v>
      </c>
      <c r="G14" s="2">
        <f t="shared" si="2"/>
        <v>0.2</v>
      </c>
      <c r="H14" s="2">
        <f t="shared" si="3"/>
        <v>0.4</v>
      </c>
      <c r="I14" s="5">
        <f t="shared" si="4"/>
        <v>221.78399999999999</v>
      </c>
    </row>
    <row r="15" spans="1:12" ht="15.75" x14ac:dyDescent="0.2">
      <c r="A15" s="111" t="s">
        <v>168</v>
      </c>
      <c r="B15" s="54">
        <v>2</v>
      </c>
      <c r="C15" s="54">
        <v>1</v>
      </c>
      <c r="D15" s="67">
        <f t="shared" si="0"/>
        <v>2</v>
      </c>
      <c r="E15" s="94">
        <f>'Total Responses'!F39+'Total Responses'!F40</f>
        <v>22.599999999999998</v>
      </c>
      <c r="F15" s="72">
        <f t="shared" si="1"/>
        <v>45.199999999999996</v>
      </c>
      <c r="G15" s="73">
        <f t="shared" si="2"/>
        <v>2.2599999999999998</v>
      </c>
      <c r="H15" s="73">
        <f t="shared" si="3"/>
        <v>4.5199999999999996</v>
      </c>
      <c r="I15" s="5">
        <f t="shared" si="4"/>
        <v>2506.1591999999996</v>
      </c>
    </row>
    <row r="16" spans="1:12" x14ac:dyDescent="0.2">
      <c r="A16" s="71" t="s">
        <v>124</v>
      </c>
      <c r="B16" s="54">
        <v>4</v>
      </c>
      <c r="C16" s="54">
        <v>2</v>
      </c>
      <c r="D16" s="67">
        <f t="shared" si="0"/>
        <v>8</v>
      </c>
      <c r="E16" s="54">
        <f>'Table 1'!E30</f>
        <v>37</v>
      </c>
      <c r="F16" s="23">
        <f t="shared" si="1"/>
        <v>296</v>
      </c>
      <c r="G16" s="43">
        <f t="shared" si="2"/>
        <v>14.8</v>
      </c>
      <c r="H16" s="43">
        <f t="shared" si="3"/>
        <v>29.6</v>
      </c>
      <c r="I16" s="5">
        <f t="shared" si="4"/>
        <v>16412.016</v>
      </c>
    </row>
    <row r="17" spans="1:9" x14ac:dyDescent="0.2">
      <c r="A17" s="71" t="s">
        <v>125</v>
      </c>
      <c r="B17" s="54" t="s">
        <v>9</v>
      </c>
      <c r="C17" s="54"/>
      <c r="D17" s="67"/>
      <c r="E17" s="54"/>
      <c r="F17" s="23"/>
      <c r="G17" s="2"/>
      <c r="H17" s="2"/>
      <c r="I17" s="5"/>
    </row>
    <row r="18" spans="1:9" ht="28.5" x14ac:dyDescent="0.2">
      <c r="A18" s="69" t="s">
        <v>126</v>
      </c>
      <c r="B18" s="54">
        <v>4</v>
      </c>
      <c r="C18" s="54">
        <v>1</v>
      </c>
      <c r="D18" s="67">
        <f t="shared" si="0"/>
        <v>4</v>
      </c>
      <c r="E18" s="94">
        <f>'Table 1'!E31</f>
        <v>1.85</v>
      </c>
      <c r="F18" s="23">
        <f t="shared" si="1"/>
        <v>7.4</v>
      </c>
      <c r="G18" s="2">
        <f t="shared" si="2"/>
        <v>0.37000000000000005</v>
      </c>
      <c r="H18" s="2">
        <f t="shared" si="3"/>
        <v>0.7400000000000001</v>
      </c>
      <c r="I18" s="5">
        <f t="shared" si="4"/>
        <v>410.30040000000002</v>
      </c>
    </row>
    <row r="19" spans="1:9" ht="15.75" x14ac:dyDescent="0.2">
      <c r="A19" s="47" t="s">
        <v>127</v>
      </c>
      <c r="B19" s="29"/>
      <c r="C19" s="29"/>
      <c r="D19" s="2"/>
      <c r="E19" s="29"/>
      <c r="F19" s="127">
        <f>ROUND(SUM(F4:H18), -1)</f>
        <v>1550</v>
      </c>
      <c r="G19" s="127"/>
      <c r="H19" s="127"/>
      <c r="I19" s="24">
        <f>ROUND(SUM(I4:I18),-2)</f>
        <v>74700</v>
      </c>
    </row>
    <row r="21" spans="1:9" x14ac:dyDescent="0.2">
      <c r="A21" s="41" t="s">
        <v>30</v>
      </c>
    </row>
    <row r="22" spans="1:9" ht="28.5" customHeight="1" x14ac:dyDescent="0.2">
      <c r="A22" s="124" t="s">
        <v>169</v>
      </c>
      <c r="B22" s="124"/>
      <c r="C22" s="124"/>
      <c r="D22" s="124"/>
      <c r="E22" s="124"/>
      <c r="F22" s="124"/>
      <c r="G22" s="124"/>
      <c r="H22" s="124"/>
      <c r="I22" s="124"/>
    </row>
    <row r="23" spans="1:9" ht="46.5" customHeight="1" x14ac:dyDescent="0.2">
      <c r="A23" s="123" t="s">
        <v>149</v>
      </c>
      <c r="B23" s="123"/>
      <c r="C23" s="123"/>
      <c r="D23" s="123"/>
      <c r="E23" s="123"/>
      <c r="F23" s="123"/>
      <c r="G23" s="123"/>
      <c r="H23" s="123"/>
      <c r="I23" s="123"/>
    </row>
    <row r="24" spans="1:9" ht="33" customHeight="1" x14ac:dyDescent="0.2">
      <c r="A24" s="124" t="s">
        <v>170</v>
      </c>
      <c r="B24" s="124"/>
      <c r="C24" s="124"/>
      <c r="D24" s="124"/>
      <c r="E24" s="124"/>
      <c r="F24" s="124"/>
      <c r="G24" s="124"/>
      <c r="H24" s="124"/>
      <c r="I24" s="124"/>
    </row>
    <row r="25" spans="1:9" ht="45" customHeight="1" x14ac:dyDescent="0.2">
      <c r="A25" s="124" t="s">
        <v>151</v>
      </c>
      <c r="B25" s="124"/>
      <c r="C25" s="124"/>
      <c r="D25" s="124"/>
      <c r="E25" s="124"/>
      <c r="F25" s="124"/>
      <c r="G25" s="124"/>
      <c r="H25" s="124"/>
      <c r="I25" s="124"/>
    </row>
    <row r="26" spans="1:9" x14ac:dyDescent="0.2">
      <c r="A26" s="125" t="s">
        <v>128</v>
      </c>
      <c r="B26" s="125"/>
      <c r="C26" s="125"/>
      <c r="D26" s="125"/>
      <c r="E26" s="125"/>
      <c r="F26" s="125"/>
      <c r="G26" s="125"/>
      <c r="H26" s="125"/>
      <c r="I26" s="125"/>
    </row>
    <row r="27" spans="1:9" x14ac:dyDescent="0.2">
      <c r="A27" s="125" t="s">
        <v>129</v>
      </c>
      <c r="B27" s="125"/>
      <c r="C27" s="125"/>
      <c r="D27" s="125"/>
      <c r="E27" s="125"/>
      <c r="F27" s="125"/>
      <c r="G27" s="125"/>
      <c r="H27" s="125"/>
      <c r="I27" s="125"/>
    </row>
    <row r="28" spans="1:9" x14ac:dyDescent="0.2">
      <c r="A28" s="125" t="s">
        <v>130</v>
      </c>
      <c r="B28" s="125"/>
      <c r="C28" s="125"/>
      <c r="D28" s="125"/>
      <c r="E28" s="125"/>
      <c r="F28" s="125"/>
      <c r="G28" s="125"/>
      <c r="H28" s="125"/>
      <c r="I28" s="125"/>
    </row>
    <row r="29" spans="1:9" ht="15.75" customHeight="1" x14ac:dyDescent="0.2">
      <c r="A29" s="76"/>
      <c r="B29" s="76"/>
      <c r="C29" s="76"/>
      <c r="D29" s="76"/>
      <c r="E29" s="76"/>
      <c r="F29" s="76"/>
      <c r="G29" s="76"/>
      <c r="H29" s="76"/>
      <c r="I29" s="76"/>
    </row>
    <row r="30" spans="1:9" ht="15.75" x14ac:dyDescent="0.2">
      <c r="A30" s="75"/>
      <c r="B30" s="75"/>
      <c r="C30" s="75"/>
      <c r="D30" s="75"/>
      <c r="E30" s="75"/>
      <c r="F30" s="75"/>
      <c r="G30" s="75"/>
      <c r="H30" s="75"/>
      <c r="I30" s="75"/>
    </row>
    <row r="31" spans="1:9" ht="15.75" x14ac:dyDescent="0.2">
      <c r="A31" s="75"/>
      <c r="B31" s="75"/>
      <c r="C31" s="75"/>
      <c r="D31" s="75"/>
      <c r="E31" s="75"/>
      <c r="F31" s="75"/>
      <c r="G31" s="75"/>
      <c r="H31" s="75"/>
      <c r="I31" s="75"/>
    </row>
    <row r="32" spans="1:9" ht="15.75" x14ac:dyDescent="0.2">
      <c r="A32" s="75"/>
      <c r="B32" s="75"/>
      <c r="C32" s="75"/>
      <c r="D32" s="75"/>
      <c r="E32" s="75"/>
      <c r="F32" s="75"/>
      <c r="G32" s="75"/>
      <c r="H32" s="75"/>
      <c r="I32" s="75"/>
    </row>
    <row r="33" spans="1:9" ht="15.75" x14ac:dyDescent="0.2">
      <c r="A33" s="75"/>
      <c r="B33" s="75"/>
      <c r="C33" s="75"/>
      <c r="D33" s="75"/>
      <c r="E33" s="75"/>
      <c r="F33" s="75"/>
      <c r="G33" s="75"/>
      <c r="H33" s="75"/>
      <c r="I33" s="75"/>
    </row>
    <row r="34" spans="1:9" ht="15.75" x14ac:dyDescent="0.2">
      <c r="A34" s="74"/>
      <c r="B34" s="74"/>
      <c r="C34" s="74"/>
      <c r="D34" s="74"/>
      <c r="E34" s="74"/>
      <c r="F34" s="74"/>
      <c r="G34" s="74"/>
      <c r="H34" s="74"/>
      <c r="I34" s="74"/>
    </row>
  </sheetData>
  <mergeCells count="10">
    <mergeCell ref="A25:I25"/>
    <mergeCell ref="A26:I26"/>
    <mergeCell ref="A27:I27"/>
    <mergeCell ref="A28:I28"/>
    <mergeCell ref="A24:I24"/>
    <mergeCell ref="F19:H19"/>
    <mergeCell ref="A1:I1"/>
    <mergeCell ref="K4:L4"/>
    <mergeCell ref="A23:I23"/>
    <mergeCell ref="A22:I22"/>
  </mergeCells>
  <pageMargins left="0.7" right="0.7" top="0.75" bottom="0.75" header="0.3" footer="0.3"/>
  <pageSetup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45"/>
  <sheetViews>
    <sheetView topLeftCell="A25" zoomScale="85" zoomScaleNormal="85" workbookViewId="0">
      <selection activeCell="G40" sqref="G40"/>
    </sheetView>
  </sheetViews>
  <sheetFormatPr defaultColWidth="9.140625" defaultRowHeight="15.75" x14ac:dyDescent="0.25"/>
  <cols>
    <col min="1" max="1" width="40.7109375" style="77" customWidth="1"/>
    <col min="2" max="7" width="27" style="77" customWidth="1"/>
    <col min="8" max="8" width="15.42578125" style="77" customWidth="1"/>
    <col min="9" max="16384" width="9.140625" style="77"/>
  </cols>
  <sheetData>
    <row r="1" spans="1:8" x14ac:dyDescent="0.25">
      <c r="A1" s="48"/>
      <c r="F1" s="78"/>
      <c r="G1" s="78"/>
      <c r="H1" s="78"/>
    </row>
    <row r="2" spans="1:8" x14ac:dyDescent="0.25">
      <c r="A2" s="131" t="s">
        <v>32</v>
      </c>
      <c r="B2" s="131"/>
      <c r="C2" s="131"/>
      <c r="D2" s="131"/>
      <c r="E2" s="131"/>
      <c r="F2" s="78"/>
      <c r="G2" s="78"/>
      <c r="H2" s="78"/>
    </row>
    <row r="3" spans="1:8" x14ac:dyDescent="0.25">
      <c r="A3" s="79" t="s">
        <v>33</v>
      </c>
      <c r="B3" s="79" t="s">
        <v>35</v>
      </c>
      <c r="C3" s="79" t="s">
        <v>36</v>
      </c>
      <c r="D3" s="79" t="s">
        <v>38</v>
      </c>
      <c r="E3" s="79" t="s">
        <v>40</v>
      </c>
      <c r="F3" s="78"/>
      <c r="G3" s="78"/>
      <c r="H3" s="78"/>
    </row>
    <row r="4" spans="1:8" ht="63" x14ac:dyDescent="0.25">
      <c r="A4" s="79" t="s">
        <v>34</v>
      </c>
      <c r="B4" s="79" t="s">
        <v>23</v>
      </c>
      <c r="C4" s="79" t="s">
        <v>37</v>
      </c>
      <c r="D4" s="79" t="s">
        <v>39</v>
      </c>
      <c r="E4" s="79" t="s">
        <v>45</v>
      </c>
      <c r="F4" s="78"/>
      <c r="G4" s="78"/>
      <c r="H4" s="78"/>
    </row>
    <row r="5" spans="1:8" x14ac:dyDescent="0.25">
      <c r="A5" s="80" t="s">
        <v>131</v>
      </c>
      <c r="B5" s="81">
        <f>'Table 1'!E17</f>
        <v>1</v>
      </c>
      <c r="C5" s="81">
        <v>1</v>
      </c>
      <c r="D5" s="81">
        <v>0</v>
      </c>
      <c r="E5" s="81">
        <f>B5*C5+D5</f>
        <v>1</v>
      </c>
      <c r="F5" s="78"/>
      <c r="G5" s="78"/>
      <c r="H5" s="78"/>
    </row>
    <row r="6" spans="1:8" x14ac:dyDescent="0.25">
      <c r="A6" s="80" t="s">
        <v>132</v>
      </c>
      <c r="B6" s="81">
        <f>'Table 1'!E18</f>
        <v>1</v>
      </c>
      <c r="C6" s="81">
        <v>1</v>
      </c>
      <c r="D6" s="81">
        <v>0</v>
      </c>
      <c r="E6" s="81">
        <f t="shared" ref="E6:E19" si="0">B6*C6+D6</f>
        <v>1</v>
      </c>
      <c r="F6" s="78"/>
      <c r="G6" s="78"/>
      <c r="H6" s="78"/>
    </row>
    <row r="7" spans="1:8" x14ac:dyDescent="0.25">
      <c r="A7" s="80" t="s">
        <v>133</v>
      </c>
      <c r="B7" s="81">
        <f>'Table 1'!E19</f>
        <v>1</v>
      </c>
      <c r="C7" s="81">
        <v>1</v>
      </c>
      <c r="D7" s="81">
        <v>0</v>
      </c>
      <c r="E7" s="81">
        <f t="shared" si="0"/>
        <v>1</v>
      </c>
      <c r="F7" s="78"/>
      <c r="G7" s="78"/>
      <c r="H7" s="78"/>
    </row>
    <row r="8" spans="1:8" x14ac:dyDescent="0.25">
      <c r="A8" s="80" t="s">
        <v>134</v>
      </c>
      <c r="B8" s="81">
        <f>'Table 1'!E20</f>
        <v>1</v>
      </c>
      <c r="C8" s="81">
        <v>1</v>
      </c>
      <c r="D8" s="81">
        <v>0</v>
      </c>
      <c r="E8" s="81">
        <f t="shared" si="0"/>
        <v>1</v>
      </c>
      <c r="F8" s="78"/>
      <c r="G8" s="78"/>
      <c r="H8" s="78"/>
    </row>
    <row r="9" spans="1:8" ht="31.5" x14ac:dyDescent="0.25">
      <c r="A9" s="80" t="s">
        <v>135</v>
      </c>
      <c r="B9" s="81" t="s">
        <v>9</v>
      </c>
      <c r="C9" s="81" t="s">
        <v>9</v>
      </c>
      <c r="D9" s="81" t="s">
        <v>9</v>
      </c>
      <c r="E9" s="81" t="s">
        <v>9</v>
      </c>
      <c r="F9" s="78"/>
      <c r="G9" s="78"/>
      <c r="H9" s="78"/>
    </row>
    <row r="10" spans="1:8" x14ac:dyDescent="0.25">
      <c r="A10" s="80" t="s">
        <v>136</v>
      </c>
      <c r="B10" s="81">
        <f>'Table 1'!E22</f>
        <v>1</v>
      </c>
      <c r="C10" s="81">
        <v>1</v>
      </c>
      <c r="D10" s="81">
        <v>0</v>
      </c>
      <c r="E10" s="81">
        <f t="shared" si="0"/>
        <v>1</v>
      </c>
      <c r="F10" s="78"/>
      <c r="G10" s="78"/>
      <c r="H10" s="78"/>
    </row>
    <row r="11" spans="1:8" x14ac:dyDescent="0.25">
      <c r="A11" s="80" t="s">
        <v>137</v>
      </c>
      <c r="B11" s="81">
        <f>'Table 1'!E23</f>
        <v>23.599999999999998</v>
      </c>
      <c r="C11" s="81">
        <v>1</v>
      </c>
      <c r="D11" s="81">
        <v>0</v>
      </c>
      <c r="E11" s="81">
        <f t="shared" si="0"/>
        <v>23.599999999999998</v>
      </c>
      <c r="F11" s="78"/>
      <c r="G11" s="78"/>
      <c r="H11" s="78"/>
    </row>
    <row r="12" spans="1:8" x14ac:dyDescent="0.25">
      <c r="A12" s="80" t="s">
        <v>138</v>
      </c>
      <c r="B12" s="81">
        <f>'Table 1'!E24</f>
        <v>37</v>
      </c>
      <c r="C12" s="81">
        <v>1</v>
      </c>
      <c r="D12" s="81">
        <v>0</v>
      </c>
      <c r="E12" s="81">
        <f t="shared" si="0"/>
        <v>37</v>
      </c>
      <c r="F12" s="78"/>
      <c r="G12" s="78"/>
      <c r="H12" s="78"/>
    </row>
    <row r="13" spans="1:8" ht="31.5" x14ac:dyDescent="0.25">
      <c r="A13" s="80" t="s">
        <v>139</v>
      </c>
      <c r="B13" s="81">
        <f>'Table 1'!E25</f>
        <v>1</v>
      </c>
      <c r="C13" s="81">
        <v>1</v>
      </c>
      <c r="D13" s="81">
        <v>0</v>
      </c>
      <c r="E13" s="81">
        <f t="shared" si="0"/>
        <v>1</v>
      </c>
      <c r="F13" s="78"/>
      <c r="G13" s="78"/>
      <c r="H13" s="78"/>
    </row>
    <row r="14" spans="1:8" x14ac:dyDescent="0.25">
      <c r="A14" s="80" t="s">
        <v>140</v>
      </c>
      <c r="B14" s="81">
        <f>'Table 1'!E26</f>
        <v>1</v>
      </c>
      <c r="C14" s="81">
        <v>1</v>
      </c>
      <c r="D14" s="81">
        <v>0</v>
      </c>
      <c r="E14" s="81">
        <f t="shared" si="0"/>
        <v>1</v>
      </c>
      <c r="F14" s="78"/>
      <c r="G14" s="78"/>
      <c r="H14" s="78"/>
    </row>
    <row r="15" spans="1:8" x14ac:dyDescent="0.25">
      <c r="A15" s="80" t="s">
        <v>141</v>
      </c>
      <c r="B15" s="81">
        <f>'Table 1'!E27</f>
        <v>1</v>
      </c>
      <c r="C15" s="81">
        <v>1</v>
      </c>
      <c r="D15" s="81">
        <v>0</v>
      </c>
      <c r="E15" s="81">
        <f t="shared" si="0"/>
        <v>1</v>
      </c>
      <c r="F15" s="78"/>
      <c r="G15" s="78"/>
      <c r="H15" s="78"/>
    </row>
    <row r="16" spans="1:8" x14ac:dyDescent="0.25">
      <c r="A16" s="80" t="s">
        <v>41</v>
      </c>
      <c r="B16" s="81">
        <f>'Table 1'!E28</f>
        <v>1</v>
      </c>
      <c r="C16" s="81">
        <v>1</v>
      </c>
      <c r="D16" s="81">
        <v>0</v>
      </c>
      <c r="E16" s="81">
        <f t="shared" si="0"/>
        <v>1</v>
      </c>
      <c r="F16" s="78"/>
      <c r="G16" s="78"/>
      <c r="H16" s="78"/>
    </row>
    <row r="17" spans="1:8" x14ac:dyDescent="0.25">
      <c r="A17" s="80" t="s">
        <v>142</v>
      </c>
      <c r="B17" s="81" t="s">
        <v>9</v>
      </c>
      <c r="C17" s="81" t="s">
        <v>9</v>
      </c>
      <c r="D17" s="81" t="s">
        <v>9</v>
      </c>
      <c r="E17" s="81" t="s">
        <v>9</v>
      </c>
      <c r="F17" s="78"/>
      <c r="G17" s="78"/>
      <c r="H17" s="78"/>
    </row>
    <row r="18" spans="1:8" x14ac:dyDescent="0.25">
      <c r="A18" s="80" t="s">
        <v>46</v>
      </c>
      <c r="B18" s="81">
        <f>'Table 1'!E30</f>
        <v>37</v>
      </c>
      <c r="C18" s="81">
        <v>2</v>
      </c>
      <c r="D18" s="81">
        <v>0</v>
      </c>
      <c r="E18" s="81">
        <f t="shared" si="0"/>
        <v>74</v>
      </c>
      <c r="F18" s="78"/>
      <c r="G18" s="78"/>
      <c r="H18" s="78"/>
    </row>
    <row r="19" spans="1:8" ht="31.5" x14ac:dyDescent="0.25">
      <c r="A19" s="80" t="s">
        <v>143</v>
      </c>
      <c r="B19" s="97">
        <f>'Table 1'!E31</f>
        <v>1.85</v>
      </c>
      <c r="C19" s="81">
        <v>1</v>
      </c>
      <c r="D19" s="81">
        <v>0</v>
      </c>
      <c r="E19" s="97">
        <f t="shared" si="0"/>
        <v>1.85</v>
      </c>
      <c r="F19" s="78"/>
      <c r="G19" s="78" t="s">
        <v>47</v>
      </c>
      <c r="H19" s="82">
        <f>'Table 1'!F32+'Table 1'!F44</f>
        <v>9704.2749999999996</v>
      </c>
    </row>
    <row r="20" spans="1:8" x14ac:dyDescent="0.25">
      <c r="A20" s="83"/>
      <c r="B20" s="79"/>
      <c r="C20" s="79"/>
      <c r="D20" s="79" t="s">
        <v>24</v>
      </c>
      <c r="E20" s="84">
        <f>SUM(E5:E19)</f>
        <v>145.44999999999999</v>
      </c>
      <c r="F20" s="78"/>
      <c r="G20" s="78" t="s">
        <v>48</v>
      </c>
      <c r="H20" s="82">
        <f>H19/E20</f>
        <v>66.718975592987277</v>
      </c>
    </row>
    <row r="21" spans="1:8" x14ac:dyDescent="0.25">
      <c r="A21" s="85"/>
      <c r="B21" s="78"/>
      <c r="C21" s="78"/>
      <c r="D21" s="78"/>
      <c r="E21" s="78"/>
      <c r="F21" s="78"/>
      <c r="G21" s="78"/>
      <c r="H21" s="78"/>
    </row>
    <row r="22" spans="1:8" x14ac:dyDescent="0.25">
      <c r="A22" s="48"/>
      <c r="G22" s="78"/>
      <c r="H22" s="78"/>
    </row>
    <row r="23" spans="1:8" x14ac:dyDescent="0.25">
      <c r="A23" s="131" t="s">
        <v>23</v>
      </c>
      <c r="B23" s="131"/>
      <c r="C23" s="131"/>
      <c r="D23" s="131"/>
      <c r="E23" s="131"/>
      <c r="F23" s="131"/>
      <c r="G23" s="78"/>
      <c r="H23" s="78"/>
    </row>
    <row r="24" spans="1:8" ht="31.5" x14ac:dyDescent="0.25">
      <c r="A24" s="49"/>
      <c r="B24" s="132" t="s">
        <v>49</v>
      </c>
      <c r="C24" s="132"/>
      <c r="D24" s="83" t="s">
        <v>50</v>
      </c>
      <c r="E24" s="133"/>
      <c r="F24" s="133"/>
      <c r="G24" s="78"/>
      <c r="H24" s="78"/>
    </row>
    <row r="25" spans="1:8" x14ac:dyDescent="0.25">
      <c r="A25" s="135" t="s">
        <v>51</v>
      </c>
      <c r="B25" s="79" t="s">
        <v>33</v>
      </c>
      <c r="C25" s="79" t="s">
        <v>35</v>
      </c>
      <c r="D25" s="79" t="s">
        <v>36</v>
      </c>
      <c r="E25" s="79" t="s">
        <v>38</v>
      </c>
      <c r="F25" s="79" t="s">
        <v>40</v>
      </c>
      <c r="G25" s="78"/>
      <c r="H25" s="78"/>
    </row>
    <row r="26" spans="1:8" ht="63" x14ac:dyDescent="0.25">
      <c r="A26" s="136"/>
      <c r="B26" s="79" t="s">
        <v>144</v>
      </c>
      <c r="C26" s="79" t="s">
        <v>52</v>
      </c>
      <c r="D26" s="79" t="s">
        <v>53</v>
      </c>
      <c r="E26" s="79" t="s">
        <v>54</v>
      </c>
      <c r="F26" s="79" t="s">
        <v>55</v>
      </c>
      <c r="G26" s="78"/>
      <c r="H26" s="78"/>
    </row>
    <row r="27" spans="1:8" x14ac:dyDescent="0.25">
      <c r="A27" s="79">
        <v>1</v>
      </c>
      <c r="B27" s="81">
        <v>1</v>
      </c>
      <c r="C27" s="81">
        <v>35</v>
      </c>
      <c r="D27" s="81">
        <v>0</v>
      </c>
      <c r="E27" s="81">
        <v>0</v>
      </c>
      <c r="F27" s="81">
        <f>B27+C27+D27-E27</f>
        <v>36</v>
      </c>
      <c r="G27" s="78"/>
      <c r="H27" s="78"/>
    </row>
    <row r="28" spans="1:8" x14ac:dyDescent="0.25">
      <c r="A28" s="79">
        <v>2</v>
      </c>
      <c r="B28" s="81">
        <v>1</v>
      </c>
      <c r="C28" s="81">
        <v>36</v>
      </c>
      <c r="D28" s="81">
        <v>0</v>
      </c>
      <c r="E28" s="81">
        <v>0</v>
      </c>
      <c r="F28" s="81">
        <f t="shared" ref="F28:F29" si="1">B28+C28+D28-E28</f>
        <v>37</v>
      </c>
      <c r="G28" s="78"/>
      <c r="H28" s="78"/>
    </row>
    <row r="29" spans="1:8" x14ac:dyDescent="0.25">
      <c r="A29" s="79">
        <v>3</v>
      </c>
      <c r="B29" s="81">
        <v>1</v>
      </c>
      <c r="C29" s="81">
        <v>37</v>
      </c>
      <c r="D29" s="81">
        <v>0</v>
      </c>
      <c r="E29" s="81">
        <v>0</v>
      </c>
      <c r="F29" s="81">
        <f t="shared" si="1"/>
        <v>38</v>
      </c>
      <c r="G29" s="78"/>
      <c r="H29" s="78"/>
    </row>
    <row r="30" spans="1:8" x14ac:dyDescent="0.25">
      <c r="A30" s="79" t="s">
        <v>56</v>
      </c>
      <c r="B30" s="81">
        <v>1</v>
      </c>
      <c r="C30" s="81">
        <v>36</v>
      </c>
      <c r="D30" s="81">
        <v>0</v>
      </c>
      <c r="E30" s="81">
        <v>0</v>
      </c>
      <c r="F30" s="81">
        <f>AVERAGE(F27:F29)</f>
        <v>37</v>
      </c>
      <c r="G30" s="78"/>
      <c r="H30" s="78"/>
    </row>
    <row r="31" spans="1:8" ht="18.75" x14ac:dyDescent="0.25">
      <c r="A31" s="50" t="s">
        <v>145</v>
      </c>
      <c r="G31" s="78"/>
      <c r="H31" s="78"/>
    </row>
    <row r="32" spans="1:8" x14ac:dyDescent="0.25">
      <c r="A32" s="85"/>
      <c r="B32" s="78"/>
      <c r="C32" s="78"/>
      <c r="D32" s="78"/>
      <c r="E32" s="78"/>
      <c r="F32" s="78"/>
      <c r="G32" s="78"/>
      <c r="H32" s="78"/>
    </row>
    <row r="33" spans="1:8" x14ac:dyDescent="0.25">
      <c r="A33" s="85"/>
      <c r="B33" s="78"/>
      <c r="C33" s="78"/>
      <c r="D33" s="78"/>
      <c r="E33" s="78"/>
      <c r="F33" s="82"/>
      <c r="G33" s="78"/>
      <c r="H33" s="78"/>
    </row>
    <row r="34" spans="1:8" x14ac:dyDescent="0.25">
      <c r="A34" s="48"/>
      <c r="H34" s="78"/>
    </row>
    <row r="35" spans="1:8" x14ac:dyDescent="0.25">
      <c r="A35" s="131" t="s">
        <v>57</v>
      </c>
      <c r="B35" s="131"/>
      <c r="C35" s="131"/>
      <c r="D35" s="131"/>
      <c r="E35" s="131"/>
      <c r="F35" s="131"/>
      <c r="G35" s="131"/>
      <c r="H35" s="78"/>
    </row>
    <row r="36" spans="1:8" x14ac:dyDescent="0.25">
      <c r="A36" s="79" t="s">
        <v>33</v>
      </c>
      <c r="B36" s="79" t="s">
        <v>35</v>
      </c>
      <c r="C36" s="79" t="s">
        <v>36</v>
      </c>
      <c r="D36" s="79" t="s">
        <v>38</v>
      </c>
      <c r="E36" s="79" t="s">
        <v>40</v>
      </c>
      <c r="F36" s="79" t="s">
        <v>58</v>
      </c>
      <c r="G36" s="79" t="s">
        <v>59</v>
      </c>
      <c r="H36" s="78"/>
    </row>
    <row r="37" spans="1:8" ht="31.5" x14ac:dyDescent="0.25">
      <c r="A37" s="83" t="s">
        <v>60</v>
      </c>
      <c r="B37" s="79" t="s">
        <v>61</v>
      </c>
      <c r="C37" s="79" t="s">
        <v>62</v>
      </c>
      <c r="D37" s="79" t="s">
        <v>63</v>
      </c>
      <c r="E37" s="79" t="s">
        <v>64</v>
      </c>
      <c r="F37" s="79" t="s">
        <v>65</v>
      </c>
      <c r="G37" s="79" t="s">
        <v>66</v>
      </c>
      <c r="H37" s="78"/>
    </row>
    <row r="38" spans="1:8" ht="18.75" x14ac:dyDescent="0.25">
      <c r="A38" s="80" t="s">
        <v>146</v>
      </c>
      <c r="B38" s="86">
        <v>0</v>
      </c>
      <c r="C38" s="81">
        <v>1</v>
      </c>
      <c r="D38" s="86">
        <v>0</v>
      </c>
      <c r="E38" s="86">
        <v>1424</v>
      </c>
      <c r="F38" s="81">
        <v>98</v>
      </c>
      <c r="G38" s="86">
        <f>E38*F38</f>
        <v>139552</v>
      </c>
      <c r="H38" s="87"/>
    </row>
    <row r="39" spans="1:8" ht="34.5" x14ac:dyDescent="0.25">
      <c r="A39" s="80" t="s">
        <v>155</v>
      </c>
      <c r="B39" s="86">
        <v>10000</v>
      </c>
      <c r="C39" s="81">
        <v>1</v>
      </c>
      <c r="D39" s="86">
        <v>10000</v>
      </c>
      <c r="E39" s="86">
        <v>7750</v>
      </c>
      <c r="F39" s="81">
        <v>20.399999999999999</v>
      </c>
      <c r="G39" s="86">
        <f t="shared" ref="G39:G40" si="2">E39*F39</f>
        <v>158100</v>
      </c>
      <c r="H39" s="87"/>
    </row>
    <row r="40" spans="1:8" ht="34.5" x14ac:dyDescent="0.25">
      <c r="A40" s="80" t="s">
        <v>158</v>
      </c>
      <c r="B40" s="86">
        <v>10000</v>
      </c>
      <c r="C40" s="81">
        <v>1</v>
      </c>
      <c r="D40" s="86">
        <v>10000</v>
      </c>
      <c r="E40" s="86">
        <v>7750</v>
      </c>
      <c r="F40" s="81">
        <v>2.2000000000000002</v>
      </c>
      <c r="G40" s="86">
        <f t="shared" si="2"/>
        <v>17050</v>
      </c>
      <c r="H40" s="87"/>
    </row>
    <row r="41" spans="1:8" ht="18.75" x14ac:dyDescent="0.25">
      <c r="A41" s="88" t="s">
        <v>159</v>
      </c>
      <c r="B41" s="89"/>
      <c r="C41" s="89"/>
      <c r="D41" s="90">
        <f>ROUND(SUM(D38:D40),-2)</f>
        <v>20000</v>
      </c>
      <c r="E41" s="89"/>
      <c r="F41" s="89"/>
      <c r="G41" s="90">
        <f>ROUND(SUM(G38:G40),-3)</f>
        <v>315000</v>
      </c>
      <c r="H41" s="78"/>
    </row>
    <row r="42" spans="1:8" ht="69" customHeight="1" x14ac:dyDescent="0.25">
      <c r="A42" s="137" t="s">
        <v>147</v>
      </c>
      <c r="B42" s="137"/>
      <c r="C42" s="137"/>
      <c r="D42" s="137"/>
      <c r="E42" s="137"/>
      <c r="F42" s="137"/>
      <c r="G42" s="137"/>
      <c r="H42" s="91"/>
    </row>
    <row r="43" spans="1:8" ht="69" customHeight="1" x14ac:dyDescent="0.25">
      <c r="A43" s="134" t="s">
        <v>156</v>
      </c>
      <c r="B43" s="134"/>
      <c r="C43" s="134"/>
      <c r="D43" s="134"/>
      <c r="E43" s="134"/>
      <c r="F43" s="134"/>
      <c r="G43" s="134"/>
      <c r="H43" s="91"/>
    </row>
    <row r="44" spans="1:8" ht="69" customHeight="1" x14ac:dyDescent="0.25">
      <c r="A44" s="134" t="s">
        <v>157</v>
      </c>
      <c r="B44" s="134"/>
      <c r="C44" s="134"/>
      <c r="D44" s="134"/>
      <c r="E44" s="134"/>
      <c r="F44" s="134"/>
      <c r="G44" s="134"/>
      <c r="H44" s="91"/>
    </row>
    <row r="45" spans="1:8" ht="18.75" x14ac:dyDescent="0.25">
      <c r="A45" s="134" t="s">
        <v>160</v>
      </c>
      <c r="B45" s="134"/>
      <c r="C45" s="134"/>
      <c r="D45" s="134"/>
      <c r="E45" s="134"/>
      <c r="F45" s="134"/>
      <c r="G45" s="134"/>
      <c r="H45" s="92"/>
    </row>
  </sheetData>
  <mergeCells count="10">
    <mergeCell ref="A2:E2"/>
    <mergeCell ref="A23:F23"/>
    <mergeCell ref="B24:C24"/>
    <mergeCell ref="E24:F24"/>
    <mergeCell ref="A45:G45"/>
    <mergeCell ref="A25:A26"/>
    <mergeCell ref="A35:G35"/>
    <mergeCell ref="A42:G42"/>
    <mergeCell ref="A43:G43"/>
    <mergeCell ref="A44:G44"/>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Total Responses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Leta Kent</dc:creator>
  <cp:lastModifiedBy>wwrigley</cp:lastModifiedBy>
  <dcterms:created xsi:type="dcterms:W3CDTF">2016-08-25T13:44:30Z</dcterms:created>
  <dcterms:modified xsi:type="dcterms:W3CDTF">2020-01-22T19:32:34Z</dcterms:modified>
</cp:coreProperties>
</file>