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tion Collection\1018 Collections\1018-0093 FW App &amp; Rpts - Mgmt Auth\2020 Submission\"/>
    </mc:Choice>
  </mc:AlternateContent>
  <bookViews>
    <workbookView xWindow="0" yWindow="0" windowWidth="28800" windowHeight="13350"/>
  </bookViews>
  <sheets>
    <sheet name="Total Burden for SSA" sheetId="4" r:id="rId1"/>
  </sheets>
  <definedNames>
    <definedName name="_xlnm.Print_Area" localSheetId="0">'Total Burden for SSA'!$A$1:$L$893</definedName>
  </definedNames>
  <calcPr calcId="162913"/>
</workbook>
</file>

<file path=xl/calcChain.xml><?xml version="1.0" encoding="utf-8"?>
<calcChain xmlns="http://schemas.openxmlformats.org/spreadsheetml/2006/main">
  <c r="D635" i="4" l="1"/>
  <c r="F635" i="4" s="1"/>
  <c r="H635" i="4" s="1"/>
  <c r="H636" i="4"/>
  <c r="J636" i="4"/>
  <c r="D637" i="4"/>
  <c r="J637" i="4" s="1"/>
  <c r="F637" i="4"/>
  <c r="H637" i="4" s="1"/>
  <c r="J635" i="4" l="1"/>
  <c r="K638" i="4"/>
  <c r="L638" i="4" s="1"/>
  <c r="J867" i="4"/>
  <c r="D866" i="4"/>
  <c r="J866" i="4" s="1"/>
  <c r="F866" i="4" l="1"/>
  <c r="H866" i="4" s="1"/>
  <c r="K868" i="4"/>
  <c r="L868" i="4" s="1"/>
  <c r="H865" i="4"/>
  <c r="H867" i="4"/>
  <c r="J865" i="4"/>
  <c r="B893" i="4"/>
  <c r="H592" i="4" l="1"/>
  <c r="H591" i="4"/>
  <c r="D590" i="4"/>
  <c r="F590" i="4" s="1"/>
  <c r="H590" i="4" s="1"/>
  <c r="J587" i="4"/>
  <c r="J586" i="4"/>
  <c r="D585" i="4"/>
  <c r="J585" i="4" s="1"/>
  <c r="H692" i="4"/>
  <c r="H691" i="4"/>
  <c r="H690" i="4"/>
  <c r="J687" i="4"/>
  <c r="J686" i="4"/>
  <c r="H680" i="4"/>
  <c r="H681" i="4"/>
  <c r="H682" i="4"/>
  <c r="H832" i="4"/>
  <c r="H831" i="4"/>
  <c r="H830" i="4"/>
  <c r="H827" i="4"/>
  <c r="H826" i="4"/>
  <c r="H825" i="4"/>
  <c r="H802" i="4"/>
  <c r="H801" i="4"/>
  <c r="D800" i="4"/>
  <c r="F800" i="4" s="1"/>
  <c r="H800" i="4" s="1"/>
  <c r="H797" i="4"/>
  <c r="H796" i="4"/>
  <c r="D795" i="4"/>
  <c r="F795" i="4" s="1"/>
  <c r="H795" i="4" s="1"/>
  <c r="D782" i="4"/>
  <c r="F782" i="4" s="1"/>
  <c r="H782" i="4" s="1"/>
  <c r="H781" i="4"/>
  <c r="D780" i="4"/>
  <c r="F780" i="4" s="1"/>
  <c r="H780" i="4" s="1"/>
  <c r="D777" i="4"/>
  <c r="F777" i="4" s="1"/>
  <c r="H777" i="4" s="1"/>
  <c r="H776" i="4"/>
  <c r="D775" i="4"/>
  <c r="F775" i="4" s="1"/>
  <c r="H775" i="4" s="1"/>
  <c r="D762" i="4"/>
  <c r="F762" i="4" s="1"/>
  <c r="H762" i="4" s="1"/>
  <c r="H761" i="4"/>
  <c r="D760" i="4"/>
  <c r="F760" i="4" s="1"/>
  <c r="H760" i="4" s="1"/>
  <c r="D757" i="4"/>
  <c r="F757" i="4" s="1"/>
  <c r="H757" i="4" s="1"/>
  <c r="H756" i="4"/>
  <c r="D755" i="4"/>
  <c r="F755" i="4" s="1"/>
  <c r="H755" i="4" s="1"/>
  <c r="D742" i="4"/>
  <c r="F742" i="4" s="1"/>
  <c r="H742" i="4" s="1"/>
  <c r="H741" i="4"/>
  <c r="D740" i="4"/>
  <c r="F740" i="4" s="1"/>
  <c r="H740" i="4" s="1"/>
  <c r="D737" i="4"/>
  <c r="F737" i="4" s="1"/>
  <c r="H737" i="4" s="1"/>
  <c r="H736" i="4"/>
  <c r="D735" i="4"/>
  <c r="F735" i="4" s="1"/>
  <c r="H735" i="4" s="1"/>
  <c r="D722" i="4"/>
  <c r="F722" i="4" s="1"/>
  <c r="H722" i="4" s="1"/>
  <c r="H721" i="4"/>
  <c r="D720" i="4"/>
  <c r="F720" i="4" s="1"/>
  <c r="H720" i="4" s="1"/>
  <c r="D717" i="4"/>
  <c r="F717" i="4" s="1"/>
  <c r="H717" i="4" s="1"/>
  <c r="H716" i="4"/>
  <c r="D715" i="4"/>
  <c r="F715" i="4" s="1"/>
  <c r="H715" i="4" s="1"/>
  <c r="H532" i="4"/>
  <c r="H531" i="4"/>
  <c r="H530" i="4"/>
  <c r="H527" i="4"/>
  <c r="H526" i="4"/>
  <c r="H525" i="4"/>
  <c r="H512" i="4"/>
  <c r="H511" i="4"/>
  <c r="D510" i="4"/>
  <c r="F510" i="4" s="1"/>
  <c r="H510" i="4" s="1"/>
  <c r="H507" i="4"/>
  <c r="H506" i="4"/>
  <c r="D505" i="4"/>
  <c r="F505" i="4" s="1"/>
  <c r="H505" i="4" s="1"/>
  <c r="D450" i="4"/>
  <c r="F450" i="4" s="1"/>
  <c r="H450" i="4" s="1"/>
  <c r="H449" i="4"/>
  <c r="D448" i="4"/>
  <c r="F448" i="4" s="1"/>
  <c r="H448" i="4" s="1"/>
  <c r="D445" i="4"/>
  <c r="F445" i="4" s="1"/>
  <c r="H445" i="4" s="1"/>
  <c r="H444" i="4"/>
  <c r="D443" i="4"/>
  <c r="F443" i="4" s="1"/>
  <c r="H443" i="4" s="1"/>
  <c r="H420" i="4"/>
  <c r="H419" i="4"/>
  <c r="D418" i="4"/>
  <c r="F418" i="4" s="1"/>
  <c r="H418" i="4" s="1"/>
  <c r="H415" i="4"/>
  <c r="H414" i="4"/>
  <c r="D413" i="4"/>
  <c r="F413" i="4" s="1"/>
  <c r="H413" i="4" s="1"/>
  <c r="H390" i="4"/>
  <c r="H389" i="4"/>
  <c r="D388" i="4"/>
  <c r="F388" i="4" s="1"/>
  <c r="H388" i="4" s="1"/>
  <c r="J385" i="4"/>
  <c r="J384" i="4"/>
  <c r="D383" i="4"/>
  <c r="J383" i="4" s="1"/>
  <c r="D365" i="4"/>
  <c r="J365" i="4" s="1"/>
  <c r="H364" i="4"/>
  <c r="H350" i="4"/>
  <c r="H349" i="4"/>
  <c r="H348" i="4"/>
  <c r="H345" i="4"/>
  <c r="H344" i="4"/>
  <c r="H343" i="4"/>
  <c r="D330" i="4"/>
  <c r="F330" i="4" s="1"/>
  <c r="H330" i="4" s="1"/>
  <c r="H329" i="4"/>
  <c r="H328" i="4"/>
  <c r="D325" i="4"/>
  <c r="F325" i="4" s="1"/>
  <c r="H325" i="4" s="1"/>
  <c r="H324" i="4"/>
  <c r="H323" i="4"/>
  <c r="D310" i="4"/>
  <c r="F310" i="4" s="1"/>
  <c r="H310" i="4" s="1"/>
  <c r="H309" i="4"/>
  <c r="D308" i="4"/>
  <c r="F308" i="4" s="1"/>
  <c r="H308" i="4" s="1"/>
  <c r="D305" i="4"/>
  <c r="F305" i="4" s="1"/>
  <c r="H305" i="4" s="1"/>
  <c r="H304" i="4"/>
  <c r="D303" i="4"/>
  <c r="F303" i="4" s="1"/>
  <c r="H303" i="4" s="1"/>
  <c r="H290" i="4"/>
  <c r="H289" i="4"/>
  <c r="H288" i="4"/>
  <c r="H285" i="4"/>
  <c r="H284" i="4"/>
  <c r="H283" i="4"/>
  <c r="H270" i="4"/>
  <c r="H269" i="4"/>
  <c r="H268" i="4"/>
  <c r="H265" i="4"/>
  <c r="H264" i="4"/>
  <c r="H263" i="4"/>
  <c r="D230" i="4"/>
  <c r="F230" i="4" s="1"/>
  <c r="H230" i="4" s="1"/>
  <c r="H229" i="4"/>
  <c r="H228" i="4"/>
  <c r="D225" i="4"/>
  <c r="F225" i="4" s="1"/>
  <c r="H225" i="4" s="1"/>
  <c r="H224" i="4"/>
  <c r="H223" i="4"/>
  <c r="D210" i="4"/>
  <c r="F210" i="4" s="1"/>
  <c r="H210" i="4" s="1"/>
  <c r="H209" i="4"/>
  <c r="H208" i="4"/>
  <c r="D205" i="4"/>
  <c r="F205" i="4" s="1"/>
  <c r="H205" i="4" s="1"/>
  <c r="C204" i="4"/>
  <c r="H203" i="4"/>
  <c r="H190" i="4"/>
  <c r="H189" i="4"/>
  <c r="H188" i="4"/>
  <c r="H185" i="4"/>
  <c r="H184" i="4"/>
  <c r="H183" i="4"/>
  <c r="H170" i="4"/>
  <c r="H169" i="4"/>
  <c r="H168" i="4"/>
  <c r="H165" i="4"/>
  <c r="H164" i="4"/>
  <c r="H163" i="4"/>
  <c r="D140" i="4"/>
  <c r="F140" i="4" s="1"/>
  <c r="H140" i="4" s="1"/>
  <c r="H139" i="4"/>
  <c r="D138" i="4"/>
  <c r="F138" i="4" s="1"/>
  <c r="H138" i="4" s="1"/>
  <c r="D135" i="4"/>
  <c r="F135" i="4" s="1"/>
  <c r="H135" i="4" s="1"/>
  <c r="H134" i="4"/>
  <c r="D133" i="4"/>
  <c r="F133" i="4" s="1"/>
  <c r="H133" i="4" s="1"/>
  <c r="D128" i="4"/>
  <c r="F128" i="4" s="1"/>
  <c r="H128" i="4" s="1"/>
  <c r="H129" i="4"/>
  <c r="D130" i="4"/>
  <c r="F130" i="4" s="1"/>
  <c r="H130" i="4" s="1"/>
  <c r="J129" i="4" l="1"/>
  <c r="J680" i="4"/>
  <c r="J164" i="4"/>
  <c r="J717" i="4"/>
  <c r="J169" i="4"/>
  <c r="J800" i="4"/>
  <c r="J364" i="4"/>
  <c r="J757" i="4"/>
  <c r="J168" i="4"/>
  <c r="K688" i="4"/>
  <c r="L688" i="4" s="1"/>
  <c r="J185" i="4"/>
  <c r="J230" i="4"/>
  <c r="J443" i="4"/>
  <c r="J506" i="4"/>
  <c r="J592" i="4"/>
  <c r="J208" i="4"/>
  <c r="J448" i="4"/>
  <c r="J163" i="4"/>
  <c r="J284" i="4"/>
  <c r="J531" i="4"/>
  <c r="J782" i="4"/>
  <c r="J682" i="4"/>
  <c r="K683" i="4"/>
  <c r="L683" i="4" s="1"/>
  <c r="J170" i="4"/>
  <c r="J450" i="4"/>
  <c r="J722" i="4"/>
  <c r="J742" i="4"/>
  <c r="J413" i="4"/>
  <c r="J505" i="4"/>
  <c r="J525" i="4"/>
  <c r="J735" i="4"/>
  <c r="J827" i="4"/>
  <c r="J205" i="4"/>
  <c r="J777" i="4"/>
  <c r="J189" i="4"/>
  <c r="J224" i="4"/>
  <c r="J304" i="4"/>
  <c r="J324" i="4"/>
  <c r="J330" i="4"/>
  <c r="J350" i="4"/>
  <c r="F365" i="4"/>
  <c r="H365" i="4" s="1"/>
  <c r="J418" i="4"/>
  <c r="J445" i="4"/>
  <c r="J512" i="4"/>
  <c r="J530" i="4"/>
  <c r="J716" i="4"/>
  <c r="J741" i="4"/>
  <c r="J776" i="4"/>
  <c r="K366" i="4"/>
  <c r="L366" i="4" s="1"/>
  <c r="J760" i="4"/>
  <c r="J795" i="4"/>
  <c r="J802" i="4"/>
  <c r="J831" i="4"/>
  <c r="J190" i="4"/>
  <c r="J225" i="4"/>
  <c r="J325" i="4"/>
  <c r="J343" i="4"/>
  <c r="H363" i="4"/>
  <c r="J681" i="4"/>
  <c r="K131" i="4"/>
  <c r="L131" i="4" s="1"/>
  <c r="J363" i="4"/>
  <c r="J420" i="4"/>
  <c r="J832" i="4"/>
  <c r="J165" i="4"/>
  <c r="J130" i="4"/>
  <c r="J128" i="4"/>
  <c r="J203" i="4"/>
  <c r="J210" i="4"/>
  <c r="J228" i="4"/>
  <c r="J268" i="4"/>
  <c r="J328" i="4"/>
  <c r="J414" i="4"/>
  <c r="J510" i="4"/>
  <c r="J526" i="4"/>
  <c r="J532" i="4"/>
  <c r="J720" i="4"/>
  <c r="J737" i="4"/>
  <c r="J755" i="4"/>
  <c r="J762" i="4"/>
  <c r="J780" i="4"/>
  <c r="J797" i="4"/>
  <c r="J826" i="4"/>
  <c r="J590" i="4"/>
  <c r="J223" i="4"/>
  <c r="J323" i="4"/>
  <c r="J329" i="4"/>
  <c r="J388" i="4"/>
  <c r="J415" i="4"/>
  <c r="J511" i="4"/>
  <c r="J527" i="4"/>
  <c r="J715" i="4"/>
  <c r="J740" i="4"/>
  <c r="J775" i="4"/>
  <c r="J134" i="4"/>
  <c r="J140" i="4"/>
  <c r="J139" i="4"/>
  <c r="J138" i="4"/>
  <c r="J184" i="4"/>
  <c r="J188" i="4"/>
  <c r="J209" i="4"/>
  <c r="J229" i="4"/>
  <c r="J265" i="4"/>
  <c r="J263" i="4"/>
  <c r="J270" i="4"/>
  <c r="J269" i="4"/>
  <c r="J285" i="4"/>
  <c r="J283" i="4"/>
  <c r="J288" i="4"/>
  <c r="J290" i="4"/>
  <c r="J289" i="4"/>
  <c r="J305" i="4"/>
  <c r="J303" i="4"/>
  <c r="J345" i="4"/>
  <c r="J310" i="4"/>
  <c r="J309" i="4"/>
  <c r="J308" i="4"/>
  <c r="J344" i="4"/>
  <c r="J349" i="4"/>
  <c r="J348" i="4"/>
  <c r="J390" i="4"/>
  <c r="J389" i="4"/>
  <c r="J419" i="4"/>
  <c r="J444" i="4"/>
  <c r="J449" i="4"/>
  <c r="J507" i="4"/>
  <c r="J591" i="4"/>
  <c r="K593" i="4"/>
  <c r="L593" i="4" s="1"/>
  <c r="K588" i="4"/>
  <c r="L588" i="4" s="1"/>
  <c r="F585" i="4"/>
  <c r="H585" i="4" s="1"/>
  <c r="H586" i="4"/>
  <c r="H587" i="4"/>
  <c r="J692" i="4"/>
  <c r="J691" i="4"/>
  <c r="J690" i="4"/>
  <c r="K693" i="4"/>
  <c r="L693" i="4" s="1"/>
  <c r="H685" i="4"/>
  <c r="H686" i="4"/>
  <c r="H687" i="4"/>
  <c r="J685" i="4"/>
  <c r="J721" i="4"/>
  <c r="J736" i="4"/>
  <c r="J756" i="4"/>
  <c r="J761" i="4"/>
  <c r="J781" i="4"/>
  <c r="J796" i="4"/>
  <c r="J801" i="4"/>
  <c r="J825" i="4"/>
  <c r="J830" i="4"/>
  <c r="K833" i="4"/>
  <c r="L833" i="4" s="1"/>
  <c r="K828" i="4"/>
  <c r="L828" i="4" s="1"/>
  <c r="K803" i="4"/>
  <c r="L803" i="4" s="1"/>
  <c r="K798" i="4"/>
  <c r="L798" i="4" s="1"/>
  <c r="K783" i="4"/>
  <c r="L783" i="4" s="1"/>
  <c r="K778" i="4"/>
  <c r="L778" i="4" s="1"/>
  <c r="K763" i="4"/>
  <c r="L763" i="4" s="1"/>
  <c r="K758" i="4"/>
  <c r="L758" i="4" s="1"/>
  <c r="K743" i="4"/>
  <c r="L743" i="4" s="1"/>
  <c r="K738" i="4"/>
  <c r="L738" i="4" s="1"/>
  <c r="K723" i="4"/>
  <c r="L723" i="4" s="1"/>
  <c r="K718" i="4"/>
  <c r="L718" i="4" s="1"/>
  <c r="K533" i="4"/>
  <c r="L533" i="4" s="1"/>
  <c r="K528" i="4"/>
  <c r="L528" i="4" s="1"/>
  <c r="K513" i="4"/>
  <c r="L513" i="4" s="1"/>
  <c r="K508" i="4"/>
  <c r="L508" i="4" s="1"/>
  <c r="K451" i="4"/>
  <c r="L451" i="4" s="1"/>
  <c r="K446" i="4"/>
  <c r="L446" i="4" s="1"/>
  <c r="K421" i="4"/>
  <c r="L421" i="4" s="1"/>
  <c r="K416" i="4"/>
  <c r="L416" i="4" s="1"/>
  <c r="K391" i="4"/>
  <c r="L391" i="4" s="1"/>
  <c r="K386" i="4"/>
  <c r="L386" i="4" s="1"/>
  <c r="F383" i="4"/>
  <c r="H383" i="4" s="1"/>
  <c r="H384" i="4"/>
  <c r="H385" i="4"/>
  <c r="K351" i="4"/>
  <c r="L351" i="4" s="1"/>
  <c r="K346" i="4"/>
  <c r="L346" i="4" s="1"/>
  <c r="K331" i="4"/>
  <c r="L331" i="4" s="1"/>
  <c r="K326" i="4"/>
  <c r="L326" i="4" s="1"/>
  <c r="K311" i="4"/>
  <c r="L311" i="4" s="1"/>
  <c r="K306" i="4"/>
  <c r="L306" i="4" s="1"/>
  <c r="K291" i="4"/>
  <c r="L291" i="4" s="1"/>
  <c r="K286" i="4"/>
  <c r="L286" i="4" s="1"/>
  <c r="K271" i="4"/>
  <c r="L271" i="4" s="1"/>
  <c r="J264" i="4"/>
  <c r="K266" i="4"/>
  <c r="L266" i="4" s="1"/>
  <c r="K231" i="4"/>
  <c r="L231" i="4" s="1"/>
  <c r="K226" i="4"/>
  <c r="L226" i="4" s="1"/>
  <c r="K211" i="4"/>
  <c r="L211" i="4" s="1"/>
  <c r="H204" i="4"/>
  <c r="J204" i="4"/>
  <c r="K206" i="4"/>
  <c r="L206" i="4" s="1"/>
  <c r="K191" i="4"/>
  <c r="L191" i="4" s="1"/>
  <c r="J183" i="4"/>
  <c r="K186" i="4"/>
  <c r="L186" i="4" s="1"/>
  <c r="K171" i="4"/>
  <c r="L171" i="4" s="1"/>
  <c r="K166" i="4"/>
  <c r="L166" i="4" s="1"/>
  <c r="J133" i="4"/>
  <c r="J135" i="4"/>
  <c r="K141" i="4"/>
  <c r="L141" i="4" s="1"/>
  <c r="K136" i="4"/>
  <c r="L136" i="4" s="1"/>
  <c r="D125" i="4"/>
  <c r="J125" i="4" s="1"/>
  <c r="J124" i="4"/>
  <c r="D123" i="4"/>
  <c r="J123" i="4" s="1"/>
  <c r="J120" i="4"/>
  <c r="J119" i="4"/>
  <c r="J118" i="4"/>
  <c r="J115" i="4"/>
  <c r="J114" i="4"/>
  <c r="K116" i="4" l="1"/>
  <c r="L116" i="4" s="1"/>
  <c r="K126" i="4"/>
  <c r="L126" i="4" s="1"/>
  <c r="F123" i="4"/>
  <c r="H123" i="4" s="1"/>
  <c r="H124" i="4"/>
  <c r="F125" i="4"/>
  <c r="H125" i="4" s="1"/>
  <c r="K121" i="4"/>
  <c r="L121" i="4" s="1"/>
  <c r="H118" i="4"/>
  <c r="H119" i="4"/>
  <c r="H120" i="4"/>
  <c r="H113" i="4"/>
  <c r="H114" i="4"/>
  <c r="H115" i="4"/>
  <c r="J113" i="4"/>
  <c r="H259" i="4" l="1"/>
  <c r="H258" i="4"/>
  <c r="J255" i="4"/>
  <c r="J254" i="4"/>
  <c r="J253" i="4"/>
  <c r="H280" i="4"/>
  <c r="H278" i="4"/>
  <c r="J275" i="4"/>
  <c r="J274" i="4"/>
  <c r="J273" i="4"/>
  <c r="D300" i="4"/>
  <c r="H299" i="4"/>
  <c r="D298" i="4"/>
  <c r="F298" i="4" s="1"/>
  <c r="H298" i="4" s="1"/>
  <c r="D295" i="4"/>
  <c r="J295" i="4" s="1"/>
  <c r="J294" i="4"/>
  <c r="D293" i="4"/>
  <c r="J293" i="4" s="1"/>
  <c r="D320" i="4"/>
  <c r="F320" i="4" s="1"/>
  <c r="H320" i="4" s="1"/>
  <c r="H319" i="4"/>
  <c r="D315" i="4"/>
  <c r="J315" i="4" s="1"/>
  <c r="J314" i="4"/>
  <c r="J313" i="4"/>
  <c r="H340" i="4"/>
  <c r="H339" i="4"/>
  <c r="J335" i="4"/>
  <c r="J334" i="4"/>
  <c r="J333" i="4"/>
  <c r="D360" i="4"/>
  <c r="J360" i="4" s="1"/>
  <c r="J359" i="4"/>
  <c r="D358" i="4"/>
  <c r="D355" i="4"/>
  <c r="F355" i="4" s="1"/>
  <c r="H355" i="4" s="1"/>
  <c r="H354" i="4"/>
  <c r="D353" i="4"/>
  <c r="F353" i="4" s="1"/>
  <c r="H353" i="4" s="1"/>
  <c r="H318" i="4" l="1"/>
  <c r="K321" i="4"/>
  <c r="L321" i="4" s="1"/>
  <c r="H338" i="4"/>
  <c r="K341" i="4"/>
  <c r="L341" i="4" s="1"/>
  <c r="H260" i="4"/>
  <c r="K261" i="4"/>
  <c r="L261" i="4" s="1"/>
  <c r="H279" i="4"/>
  <c r="K281" i="4"/>
  <c r="L281" i="4" s="1"/>
  <c r="F300" i="4"/>
  <c r="H300" i="4" s="1"/>
  <c r="K301" i="4"/>
  <c r="L301" i="4" s="1"/>
  <c r="J358" i="4"/>
  <c r="K361" i="4"/>
  <c r="L361" i="4" s="1"/>
  <c r="J280" i="4"/>
  <c r="J300" i="4"/>
  <c r="J298" i="4"/>
  <c r="J278" i="4"/>
  <c r="F293" i="4"/>
  <c r="H293" i="4" s="1"/>
  <c r="J299" i="4"/>
  <c r="J258" i="4"/>
  <c r="J279" i="4"/>
  <c r="J355" i="4"/>
  <c r="J320" i="4"/>
  <c r="J319" i="4"/>
  <c r="J260" i="4"/>
  <c r="J259" i="4"/>
  <c r="H254" i="4"/>
  <c r="K256" i="4"/>
  <c r="L256" i="4" s="1"/>
  <c r="H253" i="4"/>
  <c r="H255" i="4"/>
  <c r="H273" i="4"/>
  <c r="H275" i="4"/>
  <c r="K276" i="4"/>
  <c r="L276" i="4" s="1"/>
  <c r="H274" i="4"/>
  <c r="K296" i="4"/>
  <c r="L296" i="4" s="1"/>
  <c r="F295" i="4"/>
  <c r="H295" i="4" s="1"/>
  <c r="H294" i="4"/>
  <c r="H313" i="4"/>
  <c r="K316" i="4"/>
  <c r="L316" i="4" s="1"/>
  <c r="H314" i="4"/>
  <c r="F315" i="4"/>
  <c r="H315" i="4" s="1"/>
  <c r="J318" i="4"/>
  <c r="K336" i="4"/>
  <c r="L336" i="4" s="1"/>
  <c r="H333" i="4"/>
  <c r="H334" i="4"/>
  <c r="H335" i="4"/>
  <c r="J338" i="4"/>
  <c r="J339" i="4"/>
  <c r="J340" i="4"/>
  <c r="J353" i="4"/>
  <c r="J354" i="4"/>
  <c r="F358" i="4"/>
  <c r="H358" i="4" s="1"/>
  <c r="K356" i="4"/>
  <c r="L356" i="4" s="1"/>
  <c r="H359" i="4"/>
  <c r="F360" i="4"/>
  <c r="H360" i="4" s="1"/>
  <c r="J541" i="4"/>
  <c r="J537" i="4"/>
  <c r="J535" i="4"/>
  <c r="J522" i="4"/>
  <c r="J521" i="4"/>
  <c r="D517" i="4"/>
  <c r="J517" i="4" s="1"/>
  <c r="J501" i="4"/>
  <c r="D500" i="4"/>
  <c r="J497" i="4"/>
  <c r="D495" i="4"/>
  <c r="J495" i="4" s="1"/>
  <c r="D492" i="4"/>
  <c r="J492" i="4" s="1"/>
  <c r="D491" i="4"/>
  <c r="J491" i="4" s="1"/>
  <c r="D487" i="4"/>
  <c r="J487" i="4" s="1"/>
  <c r="D486" i="4"/>
  <c r="F486" i="4" s="1"/>
  <c r="J475" i="4"/>
  <c r="J470" i="4"/>
  <c r="J469" i="4"/>
  <c r="J465" i="4"/>
  <c r="J464" i="4"/>
  <c r="J463" i="4"/>
  <c r="D460" i="4"/>
  <c r="D458" i="4"/>
  <c r="F458" i="4" s="1"/>
  <c r="D455" i="4"/>
  <c r="J455" i="4" s="1"/>
  <c r="D453" i="4"/>
  <c r="J453" i="4" s="1"/>
  <c r="D440" i="4"/>
  <c r="J440" i="4" s="1"/>
  <c r="D438" i="4"/>
  <c r="D435" i="4"/>
  <c r="F435" i="4" s="1"/>
  <c r="J434" i="4"/>
  <c r="D433" i="4"/>
  <c r="J433" i="4" s="1"/>
  <c r="J429" i="4"/>
  <c r="D428" i="4"/>
  <c r="F428" i="4" s="1"/>
  <c r="J425" i="4"/>
  <c r="D423" i="4"/>
  <c r="F423" i="4" s="1"/>
  <c r="J409" i="4"/>
  <c r="D408" i="4"/>
  <c r="J405" i="4"/>
  <c r="J404" i="4"/>
  <c r="D403" i="4"/>
  <c r="J403" i="4" s="1"/>
  <c r="D398" i="4"/>
  <c r="J398" i="4" s="1"/>
  <c r="J395" i="4"/>
  <c r="D393" i="4"/>
  <c r="J393" i="4" s="1"/>
  <c r="J380" i="4"/>
  <c r="J379" i="4"/>
  <c r="D378" i="4"/>
  <c r="D373" i="4"/>
  <c r="D370" i="4"/>
  <c r="J369" i="4"/>
  <c r="J250" i="4"/>
  <c r="J249" i="4"/>
  <c r="D245" i="4"/>
  <c r="J245" i="4" s="1"/>
  <c r="D244" i="4"/>
  <c r="J244" i="4" s="1"/>
  <c r="J243" i="4"/>
  <c r="D235" i="4"/>
  <c r="J235" i="4" s="1"/>
  <c r="J233" i="4"/>
  <c r="D220" i="4"/>
  <c r="J220" i="4" s="1"/>
  <c r="J219" i="4"/>
  <c r="D215" i="4"/>
  <c r="F215" i="4" s="1"/>
  <c r="J214" i="4"/>
  <c r="J213" i="4"/>
  <c r="D200" i="4"/>
  <c r="J199" i="4"/>
  <c r="D195" i="4"/>
  <c r="J195" i="4" s="1"/>
  <c r="J179" i="4"/>
  <c r="J175" i="4"/>
  <c r="J174" i="4"/>
  <c r="J173" i="4"/>
  <c r="J155" i="4"/>
  <c r="J153" i="4"/>
  <c r="D150" i="4"/>
  <c r="J150" i="4" s="1"/>
  <c r="J149" i="4"/>
  <c r="D148" i="4"/>
  <c r="D145" i="4"/>
  <c r="F145" i="4" s="1"/>
  <c r="D143" i="4"/>
  <c r="J143" i="4" s="1"/>
  <c r="J109" i="4"/>
  <c r="J105" i="4"/>
  <c r="J104" i="4"/>
  <c r="J103" i="4"/>
  <c r="D100" i="4"/>
  <c r="D99" i="4"/>
  <c r="F99" i="4" s="1"/>
  <c r="D95" i="4"/>
  <c r="J95" i="4" s="1"/>
  <c r="D94" i="4"/>
  <c r="J90" i="4"/>
  <c r="J83" i="4"/>
  <c r="J79" i="4"/>
  <c r="J75" i="4"/>
  <c r="D70" i="4"/>
  <c r="F70" i="4" s="1"/>
  <c r="D68" i="4"/>
  <c r="D65" i="4"/>
  <c r="J65" i="4" s="1"/>
  <c r="J64" i="4"/>
  <c r="D63" i="4"/>
  <c r="J63" i="4" s="1"/>
  <c r="J55" i="4"/>
  <c r="J53" i="4"/>
  <c r="J50" i="4"/>
  <c r="J49" i="4"/>
  <c r="D40" i="4"/>
  <c r="D39" i="4"/>
  <c r="F39" i="4" s="1"/>
  <c r="D35" i="4"/>
  <c r="J35" i="4" s="1"/>
  <c r="D34" i="4"/>
  <c r="D30" i="4"/>
  <c r="J30" i="4" s="1"/>
  <c r="D29" i="4"/>
  <c r="J29" i="4" s="1"/>
  <c r="D25" i="4"/>
  <c r="J25" i="4" s="1"/>
  <c r="D24" i="4"/>
  <c r="J24" i="4" s="1"/>
  <c r="J23" i="4"/>
  <c r="D20" i="4"/>
  <c r="D19" i="4"/>
  <c r="F19" i="4" s="1"/>
  <c r="D15" i="4"/>
  <c r="J15" i="4" s="1"/>
  <c r="D14" i="4"/>
  <c r="J13" i="4"/>
  <c r="D10" i="4"/>
  <c r="D9" i="4"/>
  <c r="F9" i="4" s="1"/>
  <c r="D5" i="4"/>
  <c r="D4" i="4"/>
  <c r="D890" i="4"/>
  <c r="D889" i="4"/>
  <c r="D887" i="4"/>
  <c r="J887" i="4" s="1"/>
  <c r="D886" i="4"/>
  <c r="F886" i="4" s="1"/>
  <c r="J885" i="4"/>
  <c r="D882" i="4"/>
  <c r="D881" i="4"/>
  <c r="F881" i="4" s="1"/>
  <c r="D877" i="4"/>
  <c r="J877" i="4" s="1"/>
  <c r="D875" i="4"/>
  <c r="D871" i="4"/>
  <c r="F871" i="4" s="1"/>
  <c r="D870" i="4"/>
  <c r="J862" i="4"/>
  <c r="D861" i="4"/>
  <c r="J860" i="4"/>
  <c r="D857" i="4"/>
  <c r="J856" i="4"/>
  <c r="D855" i="4"/>
  <c r="F855" i="4" s="1"/>
  <c r="J852" i="4"/>
  <c r="D850" i="4"/>
  <c r="F850" i="4" s="1"/>
  <c r="D846" i="4"/>
  <c r="J846" i="4" s="1"/>
  <c r="D845" i="4"/>
  <c r="J842" i="4"/>
  <c r="D841" i="4"/>
  <c r="F841" i="4" s="1"/>
  <c r="D840" i="4"/>
  <c r="J840" i="4" s="1"/>
  <c r="J836" i="4"/>
  <c r="D835" i="4"/>
  <c r="J822" i="4"/>
  <c r="J816" i="4"/>
  <c r="D810" i="4"/>
  <c r="J806" i="4"/>
  <c r="D805" i="4"/>
  <c r="F805" i="4" s="1"/>
  <c r="J792" i="4"/>
  <c r="D790" i="4"/>
  <c r="J786" i="4"/>
  <c r="D785" i="4"/>
  <c r="D772" i="4"/>
  <c r="J772" i="4" s="1"/>
  <c r="J771" i="4"/>
  <c r="D770" i="4"/>
  <c r="D767" i="4"/>
  <c r="D765" i="4"/>
  <c r="D752" i="4"/>
  <c r="J752" i="4" s="1"/>
  <c r="D750" i="4"/>
  <c r="D747" i="4"/>
  <c r="F747" i="4" s="1"/>
  <c r="J746" i="4"/>
  <c r="D745" i="4"/>
  <c r="D732" i="4"/>
  <c r="J732" i="4" s="1"/>
  <c r="D730" i="4"/>
  <c r="D727" i="4"/>
  <c r="J726" i="4"/>
  <c r="D725" i="4"/>
  <c r="F725" i="4" s="1"/>
  <c r="D712" i="4"/>
  <c r="J712" i="4" s="1"/>
  <c r="D710" i="4"/>
  <c r="D707" i="4"/>
  <c r="J706" i="4"/>
  <c r="D705" i="4"/>
  <c r="J702" i="4"/>
  <c r="J696" i="4"/>
  <c r="J676" i="4"/>
  <c r="D672" i="4"/>
  <c r="F672" i="4" s="1"/>
  <c r="D671" i="4"/>
  <c r="D667" i="4"/>
  <c r="J667" i="4" s="1"/>
  <c r="D666" i="4"/>
  <c r="J666" i="4" s="1"/>
  <c r="J665" i="4"/>
  <c r="D662" i="4"/>
  <c r="J662" i="4" s="1"/>
  <c r="J661" i="4"/>
  <c r="D657" i="4"/>
  <c r="J657" i="4" s="1"/>
  <c r="J656" i="4"/>
  <c r="J655" i="4"/>
  <c r="J652" i="4"/>
  <c r="J647" i="4"/>
  <c r="J645" i="4"/>
  <c r="D642" i="4"/>
  <c r="F642" i="4" s="1"/>
  <c r="D640" i="4"/>
  <c r="D632" i="4"/>
  <c r="J632" i="4" s="1"/>
  <c r="J631" i="4"/>
  <c r="D630" i="4"/>
  <c r="D627" i="4"/>
  <c r="J627" i="4" s="1"/>
  <c r="J626" i="4"/>
  <c r="D625" i="4"/>
  <c r="J625" i="4" s="1"/>
  <c r="D622" i="4"/>
  <c r="J622" i="4" s="1"/>
  <c r="D621" i="4"/>
  <c r="J621" i="4" s="1"/>
  <c r="D617" i="4"/>
  <c r="J617" i="4" s="1"/>
  <c r="D616" i="4"/>
  <c r="J616" i="4" s="1"/>
  <c r="J612" i="4"/>
  <c r="J611" i="4"/>
  <c r="J607" i="4"/>
  <c r="J606" i="4"/>
  <c r="J605" i="4"/>
  <c r="D602" i="4"/>
  <c r="J602" i="4" s="1"/>
  <c r="D601" i="4"/>
  <c r="F601" i="4" s="1"/>
  <c r="D597" i="4"/>
  <c r="J597" i="4" s="1"/>
  <c r="D596" i="4"/>
  <c r="J596" i="4" s="1"/>
  <c r="J595" i="4"/>
  <c r="J581" i="4"/>
  <c r="D580" i="4"/>
  <c r="D577" i="4"/>
  <c r="J577" i="4" s="1"/>
  <c r="J576" i="4"/>
  <c r="D575" i="4"/>
  <c r="J575" i="4" s="1"/>
  <c r="J572" i="4"/>
  <c r="J571" i="4"/>
  <c r="J567" i="4"/>
  <c r="J566" i="4"/>
  <c r="J565" i="4"/>
  <c r="D562" i="4"/>
  <c r="F562" i="4" s="1"/>
  <c r="J561" i="4"/>
  <c r="D557" i="4"/>
  <c r="J557" i="4" s="1"/>
  <c r="J556" i="4"/>
  <c r="J555" i="4"/>
  <c r="J552" i="4"/>
  <c r="J551" i="4"/>
  <c r="D550" i="4"/>
  <c r="J547" i="4"/>
  <c r="J546" i="4"/>
  <c r="D545" i="4"/>
  <c r="J545" i="4" s="1"/>
  <c r="K633" i="4" l="1"/>
  <c r="L633" i="4" s="1"/>
  <c r="K773" i="4"/>
  <c r="L773" i="4" s="1"/>
  <c r="K623" i="4"/>
  <c r="L623" i="4" s="1"/>
  <c r="K713" i="4"/>
  <c r="L713" i="4" s="1"/>
  <c r="K91" i="4"/>
  <c r="L91" i="4" s="1"/>
  <c r="J570" i="4"/>
  <c r="K573" i="4"/>
  <c r="L573" i="4" s="1"/>
  <c r="J660" i="4"/>
  <c r="K663" i="4"/>
  <c r="L663" i="4" s="1"/>
  <c r="K51" i="4"/>
  <c r="L51" i="4" s="1"/>
  <c r="K161" i="4"/>
  <c r="L161" i="4" s="1"/>
  <c r="J368" i="4"/>
  <c r="K371" i="4"/>
  <c r="L371" i="4" s="1"/>
  <c r="J540" i="4"/>
  <c r="K543" i="4"/>
  <c r="L543" i="4" s="1"/>
  <c r="K753" i="4"/>
  <c r="L753" i="4" s="1"/>
  <c r="J820" i="4"/>
  <c r="K823" i="4"/>
  <c r="L823" i="4" s="1"/>
  <c r="K221" i="4"/>
  <c r="L221" i="4" s="1"/>
  <c r="K241" i="4"/>
  <c r="L241" i="4" s="1"/>
  <c r="K563" i="4"/>
  <c r="L563" i="4" s="1"/>
  <c r="K613" i="4"/>
  <c r="L613" i="4" s="1"/>
  <c r="K653" i="4"/>
  <c r="L653" i="4" s="1"/>
  <c r="K411" i="4"/>
  <c r="L411" i="4" s="1"/>
  <c r="K471" i="4"/>
  <c r="L471" i="4" s="1"/>
  <c r="K523" i="4"/>
  <c r="L523" i="4" s="1"/>
  <c r="J730" i="4"/>
  <c r="K733" i="4"/>
  <c r="L733" i="4" s="1"/>
  <c r="J810" i="4"/>
  <c r="K813" i="4"/>
  <c r="L813" i="4" s="1"/>
  <c r="K553" i="4"/>
  <c r="L553" i="4" s="1"/>
  <c r="J600" i="4"/>
  <c r="K603" i="4"/>
  <c r="L603" i="4" s="1"/>
  <c r="K643" i="4"/>
  <c r="L643" i="4" s="1"/>
  <c r="K31" i="4"/>
  <c r="L31" i="4" s="1"/>
  <c r="K71" i="4"/>
  <c r="L71" i="4" s="1"/>
  <c r="K111" i="4"/>
  <c r="L111" i="4" s="1"/>
  <c r="F500" i="4"/>
  <c r="K503" i="4"/>
  <c r="L503" i="4" s="1"/>
  <c r="J790" i="4"/>
  <c r="K793" i="4"/>
  <c r="L793" i="4" s="1"/>
  <c r="K251" i="4"/>
  <c r="L251" i="4" s="1"/>
  <c r="K583" i="4"/>
  <c r="L583" i="4" s="1"/>
  <c r="J630" i="4"/>
  <c r="K673" i="4"/>
  <c r="L673" i="4" s="1"/>
  <c r="K181" i="4"/>
  <c r="L181" i="4" s="1"/>
  <c r="K381" i="4"/>
  <c r="L381" i="4" s="1"/>
  <c r="K441" i="4"/>
  <c r="L441" i="4" s="1"/>
  <c r="K493" i="4"/>
  <c r="L493" i="4" s="1"/>
  <c r="J479" i="4"/>
  <c r="K481" i="4"/>
  <c r="L481" i="4" s="1"/>
  <c r="F235" i="4"/>
  <c r="F887" i="4"/>
  <c r="J43" i="4"/>
  <c r="K46" i="4"/>
  <c r="L46" i="4" s="1"/>
  <c r="J99" i="4"/>
  <c r="J93" i="4"/>
  <c r="K96" i="4"/>
  <c r="L96" i="4" s="1"/>
  <c r="K768" i="4"/>
  <c r="L768" i="4" s="1"/>
  <c r="K11" i="4"/>
  <c r="L11" i="4" s="1"/>
  <c r="K21" i="4"/>
  <c r="L21" i="4" s="1"/>
  <c r="J38" i="4"/>
  <c r="K41" i="4"/>
  <c r="L41" i="4" s="1"/>
  <c r="J58" i="4"/>
  <c r="K61" i="4"/>
  <c r="L61" i="4" s="1"/>
  <c r="J78" i="4"/>
  <c r="K81" i="4"/>
  <c r="L81" i="4" s="1"/>
  <c r="J766" i="4"/>
  <c r="J620" i="4"/>
  <c r="F710" i="4"/>
  <c r="J750" i="4"/>
  <c r="J44" i="4"/>
  <c r="J180" i="4"/>
  <c r="J615" i="4"/>
  <c r="K618" i="4"/>
  <c r="L618" i="4" s="1"/>
  <c r="K708" i="4"/>
  <c r="L708" i="4" s="1"/>
  <c r="K748" i="4"/>
  <c r="L748" i="4" s="1"/>
  <c r="J45" i="4"/>
  <c r="J193" i="4"/>
  <c r="J770" i="4"/>
  <c r="K201" i="4"/>
  <c r="L201" i="4" s="1"/>
  <c r="J373" i="4"/>
  <c r="K376" i="4"/>
  <c r="L376" i="4" s="1"/>
  <c r="J485" i="4"/>
  <c r="K488" i="4"/>
  <c r="L488" i="4" s="1"/>
  <c r="J98" i="4"/>
  <c r="J582" i="4"/>
  <c r="J651" i="4"/>
  <c r="F433" i="4"/>
  <c r="F732" i="4"/>
  <c r="J18" i="4"/>
  <c r="J70" i="4"/>
  <c r="J144" i="4"/>
  <c r="J515" i="4"/>
  <c r="J672" i="4"/>
  <c r="J850" i="4"/>
  <c r="J817" i="4"/>
  <c r="F373" i="4"/>
  <c r="F455" i="4"/>
  <c r="F790" i="4"/>
  <c r="J19" i="4"/>
  <c r="J73" i="4"/>
  <c r="J145" i="4"/>
  <c r="J562" i="4"/>
  <c r="J725" i="4"/>
  <c r="J886" i="4"/>
  <c r="F15" i="4"/>
  <c r="J238" i="4"/>
  <c r="J458" i="4"/>
  <c r="K843" i="4"/>
  <c r="L843" i="4" s="1"/>
  <c r="F30" i="4"/>
  <c r="F398" i="4"/>
  <c r="J8" i="4"/>
  <c r="J239" i="4"/>
  <c r="J423" i="4"/>
  <c r="J459" i="4"/>
  <c r="F35" i="4"/>
  <c r="F63" i="4"/>
  <c r="F195" i="4"/>
  <c r="F403" i="4"/>
  <c r="F491" i="4"/>
  <c r="F770" i="4"/>
  <c r="J9" i="4"/>
  <c r="J84" i="4"/>
  <c r="J110" i="4"/>
  <c r="J158" i="4"/>
  <c r="J516" i="4"/>
  <c r="J677" i="4"/>
  <c r="J855" i="4"/>
  <c r="F29" i="4"/>
  <c r="F95" i="4"/>
  <c r="F143" i="4"/>
  <c r="J374" i="4"/>
  <c r="J410" i="4"/>
  <c r="J486" i="4"/>
  <c r="J375" i="4"/>
  <c r="F24" i="4"/>
  <c r="F150" i="4"/>
  <c r="F220" i="4"/>
  <c r="F244" i="4"/>
  <c r="F440" i="4"/>
  <c r="F492" i="4"/>
  <c r="F712" i="4"/>
  <c r="F772" i="4"/>
  <c r="J33" i="4"/>
  <c r="J59" i="4"/>
  <c r="J85" i="4"/>
  <c r="J159" i="4"/>
  <c r="J215" i="4"/>
  <c r="J399" i="4"/>
  <c r="J435" i="4"/>
  <c r="J473" i="4"/>
  <c r="J560" i="4"/>
  <c r="J646" i="4"/>
  <c r="J710" i="4"/>
  <c r="J812" i="4"/>
  <c r="J881" i="4"/>
  <c r="J751" i="4"/>
  <c r="J14" i="4"/>
  <c r="F14" i="4"/>
  <c r="J40" i="4"/>
  <c r="F40" i="4"/>
  <c r="J68" i="4"/>
  <c r="F68" i="4"/>
  <c r="J94" i="4"/>
  <c r="F94" i="4"/>
  <c r="J234" i="4"/>
  <c r="J394" i="4"/>
  <c r="J424" i="4"/>
  <c r="J454" i="4"/>
  <c r="J468" i="4"/>
  <c r="J480" i="4"/>
  <c r="J496" i="4"/>
  <c r="J520" i="4"/>
  <c r="J542" i="4"/>
  <c r="F557" i="4"/>
  <c r="F621" i="4"/>
  <c r="F627" i="4"/>
  <c r="J705" i="4"/>
  <c r="F705" i="4"/>
  <c r="J727" i="4"/>
  <c r="F727" i="4"/>
  <c r="J767" i="4"/>
  <c r="F767" i="4"/>
  <c r="J791" i="4"/>
  <c r="J815" i="4"/>
  <c r="J821" i="4"/>
  <c r="J845" i="4"/>
  <c r="K848" i="4"/>
  <c r="L848" i="4" s="1"/>
  <c r="F845" i="4"/>
  <c r="J857" i="4"/>
  <c r="K858" i="4"/>
  <c r="L858" i="4" s="1"/>
  <c r="J882" i="4"/>
  <c r="F882" i="4"/>
  <c r="J28" i="4"/>
  <c r="J48" i="4"/>
  <c r="J60" i="4"/>
  <c r="J74" i="4"/>
  <c r="J88" i="4"/>
  <c r="J108" i="4"/>
  <c r="J148" i="4"/>
  <c r="F148" i="4"/>
  <c r="K151" i="4"/>
  <c r="L151" i="4" s="1"/>
  <c r="J160" i="4"/>
  <c r="J200" i="4"/>
  <c r="F200" i="4"/>
  <c r="J240" i="4"/>
  <c r="J370" i="4"/>
  <c r="F370" i="4"/>
  <c r="J400" i="4"/>
  <c r="J430" i="4"/>
  <c r="J460" i="4"/>
  <c r="F460" i="4"/>
  <c r="J490" i="4"/>
  <c r="J502" i="4"/>
  <c r="J536" i="4"/>
  <c r="K883" i="4"/>
  <c r="L883" i="4" s="1"/>
  <c r="F545" i="4"/>
  <c r="J601" i="4"/>
  <c r="J675" i="4"/>
  <c r="J697" i="4"/>
  <c r="J711" i="4"/>
  <c r="J745" i="4"/>
  <c r="F745" i="4"/>
  <c r="J785" i="4"/>
  <c r="F785" i="4"/>
  <c r="J807" i="4"/>
  <c r="J837" i="4"/>
  <c r="K853" i="4"/>
  <c r="L853" i="4" s="1"/>
  <c r="J851" i="4"/>
  <c r="J870" i="4"/>
  <c r="F870" i="4"/>
  <c r="J876" i="4"/>
  <c r="J889" i="4"/>
  <c r="F889" i="4"/>
  <c r="F10" i="4"/>
  <c r="J10" i="4"/>
  <c r="J20" i="4"/>
  <c r="F20" i="4"/>
  <c r="J34" i="4"/>
  <c r="F34" i="4"/>
  <c r="J54" i="4"/>
  <c r="J80" i="4"/>
  <c r="J100" i="4"/>
  <c r="F100" i="4"/>
  <c r="K101" i="4"/>
  <c r="L101" i="4" s="1"/>
  <c r="J154" i="4"/>
  <c r="J178" i="4"/>
  <c r="J218" i="4"/>
  <c r="J248" i="4"/>
  <c r="J378" i="4"/>
  <c r="F378" i="4"/>
  <c r="J408" i="4"/>
  <c r="F408" i="4"/>
  <c r="J438" i="4"/>
  <c r="F438" i="4"/>
  <c r="J474" i="4"/>
  <c r="F577" i="4"/>
  <c r="F667" i="4"/>
  <c r="J700" i="4"/>
  <c r="K703" i="4"/>
  <c r="L703" i="4" s="1"/>
  <c r="J580" i="4"/>
  <c r="F596" i="4"/>
  <c r="F622" i="4"/>
  <c r="F752" i="4"/>
  <c r="F846" i="4"/>
  <c r="F877" i="4"/>
  <c r="J671" i="4"/>
  <c r="F671" i="4"/>
  <c r="J695" i="4"/>
  <c r="J707" i="4"/>
  <c r="F707" i="4"/>
  <c r="J731" i="4"/>
  <c r="J765" i="4"/>
  <c r="F765" i="4"/>
  <c r="J787" i="4"/>
  <c r="J811" i="4"/>
  <c r="J835" i="4"/>
  <c r="F835" i="4"/>
  <c r="J847" i="4"/>
  <c r="K863" i="4"/>
  <c r="L863" i="4" s="1"/>
  <c r="J861" i="4"/>
  <c r="F861" i="4"/>
  <c r="J880" i="4"/>
  <c r="J891" i="4"/>
  <c r="H891" i="4"/>
  <c r="K401" i="4"/>
  <c r="L401" i="4" s="1"/>
  <c r="K431" i="4"/>
  <c r="L431" i="4" s="1"/>
  <c r="K461" i="4"/>
  <c r="L461" i="4" s="1"/>
  <c r="J500" i="4"/>
  <c r="F25" i="4"/>
  <c r="F65" i="4"/>
  <c r="F245" i="4"/>
  <c r="F393" i="4"/>
  <c r="F453" i="4"/>
  <c r="F487" i="4"/>
  <c r="F495" i="4"/>
  <c r="F517" i="4"/>
  <c r="F575" i="4"/>
  <c r="F597" i="4"/>
  <c r="F617" i="4"/>
  <c r="F625" i="4"/>
  <c r="F657" i="4"/>
  <c r="F840" i="4"/>
  <c r="J198" i="4"/>
  <c r="J428" i="4"/>
  <c r="J478" i="4"/>
  <c r="J610" i="4"/>
  <c r="J650" i="4"/>
  <c r="J670" i="4"/>
  <c r="K873" i="4"/>
  <c r="L873" i="4" s="1"/>
  <c r="J871" i="4"/>
  <c r="K892" i="4"/>
  <c r="L892" i="4" s="1"/>
  <c r="J890" i="4"/>
  <c r="J69" i="4"/>
  <c r="J89" i="4"/>
  <c r="J439" i="4"/>
  <c r="F580" i="4"/>
  <c r="F602" i="4"/>
  <c r="F616" i="4"/>
  <c r="F630" i="4"/>
  <c r="F662" i="4"/>
  <c r="F810" i="4"/>
  <c r="J550" i="4"/>
  <c r="K838" i="4"/>
  <c r="L838" i="4" s="1"/>
  <c r="K878" i="4"/>
  <c r="L878" i="4" s="1"/>
  <c r="J875" i="4"/>
  <c r="F550" i="4"/>
  <c r="F632" i="4"/>
  <c r="F640" i="4"/>
  <c r="F666" i="4"/>
  <c r="F730" i="4"/>
  <c r="F750" i="4"/>
  <c r="F875" i="4"/>
  <c r="F890" i="4"/>
  <c r="H890" i="4" s="1"/>
  <c r="J39" i="4"/>
  <c r="J701" i="4"/>
  <c r="J747" i="4"/>
  <c r="J805" i="4"/>
  <c r="J841" i="4"/>
  <c r="J872" i="4"/>
  <c r="H9" i="4"/>
  <c r="H10" i="4" l="1"/>
  <c r="H8" i="4"/>
  <c r="H889" i="4"/>
  <c r="H821" i="4"/>
  <c r="H811" i="4"/>
  <c r="H792" i="4"/>
  <c r="H771" i="4"/>
  <c r="H751" i="4"/>
  <c r="H731" i="4"/>
  <c r="H711" i="4"/>
  <c r="H701" i="4"/>
  <c r="H672" i="4"/>
  <c r="H671" i="4"/>
  <c r="H662" i="4"/>
  <c r="H661" i="4"/>
  <c r="H651" i="4"/>
  <c r="H650" i="4"/>
  <c r="H642" i="4"/>
  <c r="J641" i="4"/>
  <c r="H640" i="4"/>
  <c r="H621" i="4"/>
  <c r="H611" i="4"/>
  <c r="H601" i="4"/>
  <c r="H582" i="4"/>
  <c r="H581" i="4"/>
  <c r="H571" i="4"/>
  <c r="H562" i="4"/>
  <c r="H561" i="4"/>
  <c r="H551" i="4"/>
  <c r="H550" i="4"/>
  <c r="H541" i="4"/>
  <c r="H521" i="4"/>
  <c r="H502" i="4"/>
  <c r="H501" i="4"/>
  <c r="H491" i="4"/>
  <c r="H469" i="4"/>
  <c r="H459" i="4"/>
  <c r="H439" i="4"/>
  <c r="H429" i="4"/>
  <c r="H409" i="4"/>
  <c r="H399" i="4"/>
  <c r="H379" i="4"/>
  <c r="H631" i="4" l="1"/>
  <c r="J640" i="4"/>
  <c r="H820" i="4"/>
  <c r="H822" i="4"/>
  <c r="H810" i="4"/>
  <c r="H812" i="4"/>
  <c r="H790" i="4"/>
  <c r="H791" i="4"/>
  <c r="H772" i="4"/>
  <c r="H770" i="4"/>
  <c r="H752" i="4"/>
  <c r="H750" i="4"/>
  <c r="H730" i="4"/>
  <c r="H732" i="4"/>
  <c r="H710" i="4"/>
  <c r="H712" i="4"/>
  <c r="H700" i="4"/>
  <c r="H702" i="4"/>
  <c r="H670" i="4"/>
  <c r="H660" i="4"/>
  <c r="H652" i="4"/>
  <c r="J642" i="4"/>
  <c r="H641" i="4"/>
  <c r="H630" i="4"/>
  <c r="H632" i="4"/>
  <c r="H620" i="4"/>
  <c r="H622" i="4"/>
  <c r="H612" i="4"/>
  <c r="H610" i="4"/>
  <c r="H600" i="4"/>
  <c r="H602" i="4"/>
  <c r="H580" i="4"/>
  <c r="H570" i="4"/>
  <c r="H572" i="4"/>
  <c r="H560" i="4"/>
  <c r="H552" i="4"/>
  <c r="H540" i="4"/>
  <c r="H542" i="4"/>
  <c r="H522" i="4"/>
  <c r="H520" i="4"/>
  <c r="H500" i="4"/>
  <c r="H490" i="4"/>
  <c r="H492" i="4"/>
  <c r="H479" i="4"/>
  <c r="H478" i="4"/>
  <c r="H480" i="4"/>
  <c r="H470" i="4"/>
  <c r="H468" i="4"/>
  <c r="H458" i="4"/>
  <c r="H460" i="4"/>
  <c r="H438" i="4"/>
  <c r="H440" i="4"/>
  <c r="H428" i="4"/>
  <c r="H430" i="4"/>
  <c r="H408" i="4"/>
  <c r="H410" i="4"/>
  <c r="H398" i="4"/>
  <c r="H400" i="4"/>
  <c r="H378" i="4"/>
  <c r="H380" i="4"/>
  <c r="H369" i="4"/>
  <c r="H249" i="4"/>
  <c r="H219" i="4"/>
  <c r="H179" i="4"/>
  <c r="H159" i="4"/>
  <c r="H149" i="4"/>
  <c r="H109" i="4"/>
  <c r="H99" i="4"/>
  <c r="H89" i="4"/>
  <c r="H79" i="4"/>
  <c r="H69" i="4"/>
  <c r="H59" i="4"/>
  <c r="H50" i="4"/>
  <c r="H29" i="4"/>
  <c r="H19" i="4"/>
  <c r="F5" i="4"/>
  <c r="F4" i="4"/>
  <c r="J3" i="4" l="1"/>
  <c r="F3" i="4"/>
  <c r="H58" i="4"/>
  <c r="H148" i="4"/>
  <c r="H368" i="4"/>
  <c r="H370" i="4"/>
  <c r="H248" i="4"/>
  <c r="H250" i="4"/>
  <c r="H239" i="4"/>
  <c r="H238" i="4"/>
  <c r="H240" i="4"/>
  <c r="H218" i="4"/>
  <c r="H220" i="4"/>
  <c r="H199" i="4"/>
  <c r="H200" i="4"/>
  <c r="H198" i="4"/>
  <c r="H178" i="4"/>
  <c r="H180" i="4"/>
  <c r="H158" i="4"/>
  <c r="H160" i="4"/>
  <c r="H150" i="4"/>
  <c r="H108" i="4"/>
  <c r="H110" i="4"/>
  <c r="H100" i="4"/>
  <c r="H98" i="4"/>
  <c r="H88" i="4"/>
  <c r="H90" i="4"/>
  <c r="H78" i="4"/>
  <c r="H80" i="4"/>
  <c r="H68" i="4"/>
  <c r="H70" i="4"/>
  <c r="H60" i="4"/>
  <c r="H49" i="4"/>
  <c r="H48" i="4"/>
  <c r="H39" i="4"/>
  <c r="H38" i="4"/>
  <c r="H40" i="4"/>
  <c r="H28" i="4"/>
  <c r="H30" i="4"/>
  <c r="H18" i="4"/>
  <c r="H20" i="4"/>
  <c r="K406" i="4"/>
  <c r="L406" i="4" s="1"/>
  <c r="K818" i="4" l="1"/>
  <c r="L818" i="4" s="1"/>
  <c r="K698" i="4"/>
  <c r="L698" i="4" s="1"/>
  <c r="K678" i="4"/>
  <c r="L678" i="4" s="1"/>
  <c r="K648" i="4"/>
  <c r="L648" i="4" s="1"/>
  <c r="K568" i="4"/>
  <c r="L568" i="4" s="1"/>
  <c r="K538" i="4"/>
  <c r="L538" i="4" s="1"/>
  <c r="K518" i="4"/>
  <c r="L518" i="4" s="1"/>
  <c r="K476" i="4"/>
  <c r="L476" i="4" s="1"/>
  <c r="K466" i="4"/>
  <c r="L466" i="4" s="1"/>
  <c r="K396" i="4"/>
  <c r="L396" i="4" s="1"/>
  <c r="K246" i="4"/>
  <c r="L246" i="4" s="1"/>
  <c r="K236" i="4"/>
  <c r="L236" i="4" s="1"/>
  <c r="K216" i="4"/>
  <c r="L216" i="4" s="1"/>
  <c r="K176" i="4"/>
  <c r="L176" i="4" s="1"/>
  <c r="K156" i="4"/>
  <c r="L156" i="4" s="1"/>
  <c r="K146" i="4"/>
  <c r="L146" i="4" s="1"/>
  <c r="K106" i="4"/>
  <c r="L106" i="4" s="1"/>
  <c r="K86" i="4"/>
  <c r="L86" i="4" s="1"/>
  <c r="K76" i="4"/>
  <c r="L76" i="4" s="1"/>
  <c r="K66" i="4"/>
  <c r="L66" i="4" s="1"/>
  <c r="K56" i="4"/>
  <c r="L56" i="4" s="1"/>
  <c r="K36" i="4"/>
  <c r="L36" i="4" s="1"/>
  <c r="K26" i="4"/>
  <c r="L26" i="4" s="1"/>
  <c r="K16" i="4"/>
  <c r="L16" i="4" s="1"/>
  <c r="K6" i="4"/>
  <c r="L6" i="4" s="1"/>
  <c r="H887" i="4"/>
  <c r="H880" i="4"/>
  <c r="H877" i="4"/>
  <c r="H876" i="4"/>
  <c r="H872" i="4"/>
  <c r="H871" i="4"/>
  <c r="H862" i="4"/>
  <c r="H860" i="4"/>
  <c r="H857" i="4"/>
  <c r="H856" i="4"/>
  <c r="H847" i="4"/>
  <c r="H841" i="4"/>
  <c r="H836" i="4"/>
  <c r="H817" i="4"/>
  <c r="H816" i="4"/>
  <c r="H815" i="4"/>
  <c r="H807" i="4"/>
  <c r="H806" i="4"/>
  <c r="H787" i="4"/>
  <c r="H786" i="4"/>
  <c r="K788" i="4"/>
  <c r="L788" i="4" s="1"/>
  <c r="H767" i="4"/>
  <c r="H766" i="4"/>
  <c r="H746" i="4"/>
  <c r="H726" i="4"/>
  <c r="H706" i="4"/>
  <c r="H697" i="4"/>
  <c r="H696" i="4"/>
  <c r="H677" i="4"/>
  <c r="H676" i="4"/>
  <c r="H675" i="4"/>
  <c r="H665" i="4"/>
  <c r="H656" i="4"/>
  <c r="H647" i="4"/>
  <c r="H646" i="4"/>
  <c r="H645" i="4"/>
  <c r="H627" i="4"/>
  <c r="H617" i="4"/>
  <c r="H615" i="4"/>
  <c r="H606" i="4"/>
  <c r="H605" i="4"/>
  <c r="H596" i="4"/>
  <c r="H576" i="4"/>
  <c r="H575" i="4"/>
  <c r="H567" i="4"/>
  <c r="H566" i="4"/>
  <c r="H565" i="4"/>
  <c r="K558" i="4"/>
  <c r="L558" i="4" s="1"/>
  <c r="H556" i="4"/>
  <c r="H537" i="4"/>
  <c r="H536" i="4"/>
  <c r="H516" i="4"/>
  <c r="H497" i="4"/>
  <c r="H496" i="4"/>
  <c r="H485" i="4"/>
  <c r="H475" i="4"/>
  <c r="H474" i="4"/>
  <c r="H473" i="4"/>
  <c r="H465" i="4"/>
  <c r="H464" i="4"/>
  <c r="H454" i="4"/>
  <c r="H434" i="4"/>
  <c r="H425" i="4"/>
  <c r="H424" i="4"/>
  <c r="H405" i="4"/>
  <c r="H404" i="4"/>
  <c r="H395" i="4"/>
  <c r="H394" i="4"/>
  <c r="H375" i="4"/>
  <c r="H244" i="4"/>
  <c r="H235" i="4"/>
  <c r="H234" i="4"/>
  <c r="H214" i="4"/>
  <c r="H213" i="4"/>
  <c r="C194" i="4"/>
  <c r="H193" i="4"/>
  <c r="H175" i="4"/>
  <c r="H173" i="4"/>
  <c r="H155" i="4"/>
  <c r="H145" i="4"/>
  <c r="H144" i="4"/>
  <c r="H105" i="4"/>
  <c r="H104" i="4"/>
  <c r="H103" i="4"/>
  <c r="H93" i="4"/>
  <c r="H85" i="4"/>
  <c r="H84" i="4"/>
  <c r="H83" i="4"/>
  <c r="H75" i="4"/>
  <c r="H74" i="4"/>
  <c r="H65" i="4"/>
  <c r="H64" i="4"/>
  <c r="H55" i="4"/>
  <c r="H54" i="4"/>
  <c r="H53" i="4"/>
  <c r="H45" i="4"/>
  <c r="H44" i="4"/>
  <c r="H43" i="4"/>
  <c r="H35" i="4"/>
  <c r="H33" i="4"/>
  <c r="H25" i="4"/>
  <c r="H24" i="4"/>
  <c r="H23" i="4"/>
  <c r="H15" i="4"/>
  <c r="H14" i="4"/>
  <c r="J5" i="4"/>
  <c r="H5" i="4"/>
  <c r="J4" i="4"/>
  <c r="H4" i="4"/>
  <c r="H3" i="4"/>
  <c r="D893" i="4" l="1"/>
  <c r="H727" i="4"/>
  <c r="H747" i="4"/>
  <c r="K628" i="4"/>
  <c r="L628" i="4" s="1"/>
  <c r="H455" i="4"/>
  <c r="H840" i="4"/>
  <c r="K608" i="4"/>
  <c r="L608" i="4" s="1"/>
  <c r="K808" i="4"/>
  <c r="L808" i="4" s="1"/>
  <c r="H805" i="4"/>
  <c r="H842" i="4"/>
  <c r="H435" i="4"/>
  <c r="H785" i="4"/>
  <c r="H837" i="4"/>
  <c r="H886" i="4"/>
  <c r="K426" i="4"/>
  <c r="L426" i="4" s="1"/>
  <c r="K548" i="4"/>
  <c r="L548" i="4" s="1"/>
  <c r="H725" i="4"/>
  <c r="H745" i="4"/>
  <c r="K436" i="4"/>
  <c r="L436" i="4" s="1"/>
  <c r="K658" i="4"/>
  <c r="L658" i="4" s="1"/>
  <c r="K728" i="4"/>
  <c r="L728" i="4" s="1"/>
  <c r="H495" i="4"/>
  <c r="H855" i="4"/>
  <c r="K668" i="4"/>
  <c r="L668" i="4" s="1"/>
  <c r="K456" i="4"/>
  <c r="L456" i="4" s="1"/>
  <c r="K578" i="4"/>
  <c r="L578" i="4" s="1"/>
  <c r="H881" i="4"/>
  <c r="K498" i="4"/>
  <c r="L498" i="4" s="1"/>
  <c r="K598" i="4"/>
  <c r="L598" i="4" s="1"/>
  <c r="H63" i="4"/>
  <c r="H94" i="4"/>
  <c r="H546" i="4"/>
  <c r="H607" i="4"/>
  <c r="H852" i="4"/>
  <c r="H154" i="4"/>
  <c r="H174" i="4"/>
  <c r="H195" i="4"/>
  <c r="H233" i="4"/>
  <c r="H243" i="4"/>
  <c r="H374" i="4"/>
  <c r="H707" i="4"/>
  <c r="H882" i="4"/>
  <c r="H245" i="4"/>
  <c r="H403" i="4"/>
  <c r="H423" i="4"/>
  <c r="H545" i="4"/>
  <c r="H547" i="4"/>
  <c r="H577" i="4"/>
  <c r="H597" i="4"/>
  <c r="H626" i="4"/>
  <c r="H835" i="4"/>
  <c r="H515" i="4"/>
  <c r="H667" i="4"/>
  <c r="H13" i="4"/>
  <c r="H95" i="4"/>
  <c r="H487" i="4"/>
  <c r="H557" i="4"/>
  <c r="H616" i="4"/>
  <c r="H666" i="4"/>
  <c r="H851" i="4"/>
  <c r="H517" i="4"/>
  <c r="H657" i="4"/>
  <c r="H705" i="4"/>
  <c r="H846" i="4"/>
  <c r="K196" i="4" l="1"/>
  <c r="L196" i="4" s="1"/>
  <c r="J194" i="4"/>
  <c r="J893" i="4" s="1"/>
  <c r="F893" i="4"/>
  <c r="H73" i="4"/>
  <c r="H625" i="4"/>
  <c r="H765" i="4"/>
  <c r="H885" i="4"/>
  <c r="H875" i="4"/>
  <c r="H861" i="4"/>
  <c r="H143" i="4"/>
  <c r="H463" i="4"/>
  <c r="H215" i="4"/>
  <c r="H433" i="4"/>
  <c r="H695" i="4"/>
  <c r="H373" i="4"/>
  <c r="H535" i="4"/>
  <c r="H555" i="4"/>
  <c r="H393" i="4"/>
  <c r="H850" i="4"/>
  <c r="H595" i="4"/>
  <c r="H655" i="4"/>
  <c r="H870" i="4"/>
  <c r="H486" i="4"/>
  <c r="H153" i="4"/>
  <c r="H34" i="4"/>
  <c r="H845" i="4"/>
  <c r="H453" i="4"/>
  <c r="H194" i="4" l="1"/>
  <c r="H893" i="4" s="1"/>
  <c r="L893" i="4"/>
</calcChain>
</file>

<file path=xl/comments1.xml><?xml version="1.0" encoding="utf-8"?>
<comments xmlns="http://schemas.openxmlformats.org/spreadsheetml/2006/main">
  <authors>
    <author>charlow</author>
  </authors>
  <commentList>
    <comment ref="B134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this number should be higher</t>
        </r>
      </text>
    </comment>
    <comment ref="B173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these numbers should be way higher</t>
        </r>
      </text>
    </comment>
    <comment ref="B183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these numbers should be way higher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this is incorrect</t>
        </r>
      </text>
    </comment>
    <comment ref="B605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??? This can't be right. Check w/ Mike</t>
        </r>
      </text>
    </comment>
    <comment ref="B645" authorId="0" shapeId="0">
      <text>
        <r>
          <rPr>
            <b/>
            <sz val="9"/>
            <color indexed="81"/>
            <rFont val="Tahoma"/>
            <family val="2"/>
          </rPr>
          <t>charlow:</t>
        </r>
        <r>
          <rPr>
            <sz val="9"/>
            <color indexed="81"/>
            <rFont val="Tahoma"/>
            <family val="2"/>
          </rPr>
          <t xml:space="preserve">
we do more than this</t>
        </r>
      </text>
    </comment>
  </commentList>
</comments>
</file>

<file path=xl/sharedStrings.xml><?xml version="1.0" encoding="utf-8"?>
<sst xmlns="http://schemas.openxmlformats.org/spreadsheetml/2006/main" count="904" uniqueCount="237">
  <si>
    <t>Regulation/Activity</t>
  </si>
  <si>
    <t>Annual Responses</t>
  </si>
  <si>
    <t>Hourly Labor Costs (Incl. Benefits)</t>
  </si>
  <si>
    <t>Dollar Value of Annual Burden Hours</t>
  </si>
  <si>
    <t>Average Nonhour Burden Cost per Response</t>
  </si>
  <si>
    <t>Individuals/Households</t>
  </si>
  <si>
    <t>Private Sector</t>
  </si>
  <si>
    <t>State/Local/Tribal</t>
  </si>
  <si>
    <t>TOTAL:</t>
  </si>
  <si>
    <t>Annual Respondents</t>
  </si>
  <si>
    <t>Beluga Sturgeon Exemption</t>
  </si>
  <si>
    <t>Average Number of Responses per Respondent</t>
  </si>
  <si>
    <t>Request for Approval of a CITES Export Program (American Ginseng, CITES furbearers, American Alligator)</t>
  </si>
  <si>
    <t>Marking/Labeling of Vicuna Products, Beluga Sturgeon Caviar, and African Elephant Sport Hunted Trophies</t>
  </si>
  <si>
    <t>Exception to Use of CITES Specimens after Import</t>
  </si>
  <si>
    <t>Wildlife Hybrid Exemption</t>
  </si>
  <si>
    <t>Average Time for Gov't Review (Hours)</t>
  </si>
  <si>
    <t>Annual Burden Hours*</t>
  </si>
  <si>
    <t>Application - Import of Sport-Hunted Trophies of Argali (Form 3-200-21)</t>
  </si>
  <si>
    <t>Application - Import of Sport-hunted Trophies of Southern African Leopard and Namibian Southern White Rhinocceros (Form 3-200-19)</t>
  </si>
  <si>
    <t>Application - Import of Sport-Hunted Bontebok Trophies from South Africa (Form 3-200-22)</t>
  </si>
  <si>
    <t>Application - Import of Sport-Hunted Trophies (Appendix I of CITES and/or ESA) (Form 3-200-20)</t>
  </si>
  <si>
    <t>Completion Time per Response (Hours)</t>
  </si>
  <si>
    <t>Total Annual Nonhour Burden Cost*</t>
  </si>
  <si>
    <t>Application - Export of Pre-Convention, Pre-Act, or Antique Specimens (CITES, MMPA, and/or ESA) (Form 3-200-23)</t>
  </si>
  <si>
    <t>Application - Export of Live Captive-Born Animals (CITES) (Form 3-200-24)</t>
  </si>
  <si>
    <t>Application - Export of Raptors (MBTA and/or CITES) (Form 3-200-25)</t>
  </si>
  <si>
    <t>Application - Export of Skins of 6 Native Species:  bobcat, lynx, river otter, Alaskan brown bear, Alaskan gray wolf, and American Alligator (CITES) (Form 3-200-26)</t>
  </si>
  <si>
    <t>Application - Export of Wildlife Removed from the Wild (Live/Samples/Parts/Products (CITES) (Form 3-200-27)</t>
  </si>
  <si>
    <t>Application - Export of Trophies by Hunters or Taxidermists (CITES) (Form 3-200-28)</t>
  </si>
  <si>
    <t>Application - Export/Re-Export of Wildlife Samples and/or Biomedical Samples (CITES) (Form 3-200-29)</t>
  </si>
  <si>
    <t>Application - Export/Re-export/Re-import of Circuses and Traveling Animal Exhibitions (and Reissuance) (CITES/ESA) (Form 3-200-30)</t>
  </si>
  <si>
    <t>Annual Report - Exhibition Permittees (Form 3-200-30A)</t>
  </si>
  <si>
    <t>Application - Export/Re-export of Plants (CITES) (Form 3-200-32)</t>
  </si>
  <si>
    <t>Application - Export of Artificially Propagated Plants (Form 3-200-33)</t>
  </si>
  <si>
    <t>Application - Export of American Ginseng (Form 3-200-34)</t>
  </si>
  <si>
    <t>Application - Import of Wild Collected Appendix 1 Plants (CITES) (Form 3-200-35)</t>
  </si>
  <si>
    <t>Application - Export/Import/Interstate and Foreign Commerce of Plants (CITES and/or ESA) (Form 3-200-36)</t>
  </si>
  <si>
    <t>Application - Certificate of Scientific Exchange/COSE (CITES) (Form 3-200-39)</t>
  </si>
  <si>
    <t>Annual Report - Certificate of Scientific Exchange (COSE) Special Reporting Conditions (Form 3-200-39A)</t>
  </si>
  <si>
    <t>Application - Export and Re-export of Museum Specimens (Form 3-200-40)</t>
  </si>
  <si>
    <t>Annual Report - ESA Museum Permit (Form 3-200-40A)</t>
  </si>
  <si>
    <t>Application - Captive-Bred Wildlife Registration/CBW (Form 3-200-41)</t>
  </si>
  <si>
    <t>Application - Import/Acquisition/Transport of Injurious Wildlife (Form 3-200-42)</t>
  </si>
  <si>
    <t>Application - Take/Import/Transport/Export of Marine Mammals or Renewal/Amendment of Existing Permit (Form 3-200-43)</t>
  </si>
  <si>
    <t>Application - Import/Export/Re-export of Personal Pets (CITES or Wild Bird Conservation Act) (Form 3-200-46)</t>
  </si>
  <si>
    <t>Application - Import of Birds for Scientific Research or Zoological Breeding and Display (WBCA) (Form 3-200-47)</t>
  </si>
  <si>
    <t>Application - Import of Birds Under an Approved Cooperative Breeding Program (WBCA) (Form 3-200-48)</t>
  </si>
  <si>
    <t>Application - Approval, Amendment or Renewal of a Cooperative Breeding Program (WBCA) (Form 3-200-49)</t>
  </si>
  <si>
    <t>Application - Reissuance, Renewal, or Amendment of a Permit (Form 3-200-52)</t>
  </si>
  <si>
    <t>Application - Export/Re-Export of Live Captive-Held Marine Mammals (CITES) (Form 3-200-53)</t>
  </si>
  <si>
    <t>Annual Report - American Ginseng Export Program (Form 3-200-61)</t>
  </si>
  <si>
    <t>Application - Certificate of Ownership for Personally Owned Wildlife "Pet Passport" (CITES) (Form 3-200-64)</t>
  </si>
  <si>
    <t xml:space="preserve"> Application - Export/Re-Import/Transport of Bald and Golden Eagle for Indian Religious Purposes (CITES) (Form 3-200-70)</t>
  </si>
  <si>
    <t>Application - Re-Export of Wildlife (CITES) (Form 3-200-73)</t>
  </si>
  <si>
    <t>Application - Registration of a Production Facility for Export of Certain Native Species (Form 3-200-75)</t>
  </si>
  <si>
    <t>Application - Export of Caviar or Meat of Paddlefish or Sturgeon Removed from the Wild (CITES) (Form 3-200-76)</t>
  </si>
  <si>
    <t>Application - Export of Fertilized Live Eggs, Caviar or Meat from Aquacultured Paddlefish or Sturgeon (CITES) (Form 3-200-80)</t>
  </si>
  <si>
    <t>Application - Transfer/Transport of Live Captive-Held Marine Mammals (Form 3-200-87)</t>
  </si>
  <si>
    <t>Report for American Alligator CITES Export Program</t>
  </si>
  <si>
    <t>Report for Furbearer CITES Export Programs</t>
  </si>
  <si>
    <t>Application - Renewal of CITES Registration of Commercial Breeding Operations (FWS Form 3-200-65)</t>
  </si>
  <si>
    <t>Report Take (Grizzly Bears)</t>
  </si>
  <si>
    <t>Cost to the Government (3.5 hours per response):</t>
  </si>
  <si>
    <t>Cost to the Government (7.5 hours per response):</t>
  </si>
  <si>
    <t>Cost to the Government (0.25 hours per response):</t>
  </si>
  <si>
    <t>Cost to the Government (4.5 hours per response):</t>
  </si>
  <si>
    <t>Cost to the Government (5 hours per response):</t>
  </si>
  <si>
    <t>Cost to the Government (6 hours per response):</t>
  </si>
  <si>
    <t>Cost to the Government (1 hour per response):</t>
  </si>
  <si>
    <t>Cost to the Government (1.75 hours per response):</t>
  </si>
  <si>
    <t>Cost to the Government (2 hours per response):</t>
  </si>
  <si>
    <t>Cost to the Government (7 hours per response):</t>
  </si>
  <si>
    <t>Cost to the Government (0.5 hours per response):</t>
  </si>
  <si>
    <t>Cost to the Government (6.5 hours per response):</t>
  </si>
  <si>
    <t>Cost to the Government (3 hours per response):</t>
  </si>
  <si>
    <t>Cost to the Government (20 hours per response):</t>
  </si>
  <si>
    <t>Cost to the Government (4 hours per response):</t>
  </si>
  <si>
    <t>Cost to the Government (30 hours per response):</t>
  </si>
  <si>
    <t>Cost to the Government (8 hours per response):</t>
  </si>
  <si>
    <t>Cost to the Government (2.5 hours per response):</t>
  </si>
  <si>
    <t>Cost to the Government (10 hours per response):</t>
  </si>
  <si>
    <t>Cost to the Government (25 hours per response):</t>
  </si>
  <si>
    <t>Cost to the Government (16 hours per response):</t>
  </si>
  <si>
    <r>
      <t xml:space="preserve">International Reporting Requirements </t>
    </r>
    <r>
      <rPr>
        <b/>
        <i/>
        <sz val="8"/>
        <color rgb="FFC00000"/>
        <rFont val="Arial"/>
        <family val="2"/>
      </rPr>
      <t>NEW</t>
    </r>
  </si>
  <si>
    <r>
      <t xml:space="preserve">Application - Import of Sport-hunted Trophies of Southern African Leopard and Namibian Southern White Rhinocceros (Form 3-200-19)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</si>
  <si>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Sport-Hunted Trophies (Appendix I of CITES and/or ESA) (Form 3-200-20)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</si>
  <si>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Sport-Hunted Trophies of Argali (Form 3-200-21)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</si>
  <si>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Sport-Hunted Bontebok Trophies from South Africa (Form 3-200-22)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</si>
  <si>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Pre-Convention, Pre-Act, or Antique Specimens (CITES, MMPA, and/or ESA) (Form 3-200-23)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</si>
  <si>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Live Captive-Born Animals (CITES) (Form 3-200-24)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</si>
  <si>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Raptors (MBTA and/or CITES) (Form 3-200-25)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</si>
  <si>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Skins of 6 Native Species:  Bobcat, Lynx, River Otter, Alaskan brown bear, Alaskan Gray Wolf, and American Alligator (CITES) (Form 3-200-26) </t>
    </r>
    <r>
      <rPr>
        <b/>
        <i/>
        <sz val="7.5"/>
        <color rgb="FFC00000"/>
        <rFont val="Arial"/>
        <family val="2"/>
      </rPr>
      <t>(ePermits)</t>
    </r>
  </si>
  <si>
    <r>
      <t xml:space="preserve">Application - Export of Wildlife Removed from the Wild (Live/Samples/Parts/Products (CITES) (Form 3-200-27)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</si>
  <si>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Trophies by Hunters or Taxidermists (CITES) (Form 3-200-28)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</si>
  <si>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Export/Re-Export of Wildlife Samples and/or Biomedical Samples (CITES) (Form 3-200-29)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</si>
  <si>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Export/Re-export/Re-import of Circuses and Traveling Animal Exhibitions (and Reissuance) (CITES/ESA) (Form 3-200-30)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</si>
  <si>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Exhibition Permittees (Form 3-200-30A)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</si>
  <si>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Export/Re-export of Plants (CITES) (Form 3-200-32)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</si>
  <si>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Artificially Propagated Plants (Form 3-200-33)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</si>
  <si>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American Ginseng (Form 3-200-34)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</si>
  <si>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Wild Collected Appendix 1 Plants (CITES) (Form 3-200-35)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</si>
  <si>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Export/Import/Interstate and Foreign Commerce of Plants (CITES and/or ESA) (Form 3-200-36)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</si>
  <si>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Certificate of Scientific Exchange/COSE (CITES) (Form 3-200-39)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</si>
  <si>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Certificate of Scientific Exchange (COSE) Special Reporting Conditions (Form 3-200-39A)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</si>
  <si>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and Re-export of Museum Specimens (Form 3-200-40)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</si>
  <si>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ESA Museum Permit (Form 3-200-40A)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</si>
  <si>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Captive-Bred Wildlife Registration/CBW (Form 3-200-41)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</si>
  <si>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Import/Acquisition/Transport of Injurious Wildlife (Form 3-200-42)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</si>
  <si>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Take/Import/Transport/Export of Marine Mammals or Renewal/Amendment of Existing Permit (Form 3-200-43)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</si>
  <si>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Import/Export/Re-export of Personal Pets (CITES or Wild Bird Conservation Act) (Form 3-200-46)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</si>
  <si>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Birds for Scientific Research or Zoological Breeding and Display (WBCA) (Form 3-200-47)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</si>
  <si>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Import of Birds Under an Approved Cooperative Breeding Program (WBCA) (Form 3-200-48)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</si>
  <si>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Approval, Amendment or Renewal of a Cooperative Breeding Program (WBCA) (Form 3-200-49)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</si>
  <si>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Reissuance, Renewal, or Amendment of a Permit (Form 3-200-52)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</si>
  <si>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Export/Re-Export of Live Captive-Held Marine Mammals (CITES) (Form 3-200-53)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</si>
  <si>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American Ginseng Export Program (Form 3-200-61)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</si>
  <si>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Certificate of Ownership for Personally Owned Wildlife "Pet Passport" (CITES) (Form 3-200-64)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</si>
  <si>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Renewal of CITES Registration of Commercial Breeding Operations (FWS Form 3-200-65) </t>
    </r>
    <r>
      <rPr>
        <b/>
        <i/>
        <sz val="8"/>
        <color rgb="FFC00000"/>
        <rFont val="Arial"/>
        <family val="2"/>
      </rPr>
      <t>(ePermits)</t>
    </r>
  </si>
  <si>
    <r>
      <t xml:space="preserve"> Application - Export/Re-Import/Transport of Bald and Golden Eagle for Indian Religious Purposes (CITES) (Form 3-200-70)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</si>
  <si>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Re-Export of Wildlife (CITES) (Form 3-200-73)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</si>
  <si>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Registration of a Production Facility for Export of Certain Native Species (Form 3-200-75)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</si>
  <si>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Caviar or Meat of Paddlefish or Sturgeon Removed from the Wild (CITES) (Form 3-200-76)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</si>
  <si>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Export of Fertilized Live Eggs, Caviar or Meat from Aquacultured Paddlefish or Sturgeon (CITES) (Form 3-200-80)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</si>
  <si>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Transfer/Transport of Live Captive-Held Marine Mammals (Form 3-200-87)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</si>
  <si>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Registration of an Agency/Tannery (MMPA) (Form 3-200-44) </t>
    </r>
    <r>
      <rPr>
        <b/>
        <i/>
        <sz val="8"/>
        <color rgb="FFC00000"/>
        <rFont val="Arial"/>
        <family val="2"/>
      </rPr>
      <t>(REMOVED - TRANSFERRED TO OLE 1018-0092)</t>
    </r>
  </si>
  <si>
    <r>
      <t xml:space="preserve">Annual Report - Registered Agent/Tannery Inventory (Form 3-200-44A) </t>
    </r>
    <r>
      <rPr>
        <b/>
        <i/>
        <sz val="8"/>
        <color rgb="FFC00000"/>
        <rFont val="Arial"/>
        <family val="2"/>
      </rPr>
      <t>(REMOVED - TRANSFERRED TO OLE 1018-0092)</t>
    </r>
  </si>
  <si>
    <t>Foreign Goverments</t>
  </si>
  <si>
    <t>Application - Participation in the Plant Rescue Center Program</t>
  </si>
  <si>
    <t xml:space="preserve">Report - Plant Rescue Program Receipt and Condition of Specimens </t>
  </si>
  <si>
    <t>Application - CITES/ESA Export Live Animals under a CBW (Form 3-200-37b)</t>
  </si>
  <si>
    <t>Application - CITES/ESA Import/Export/Re-export of Live Animals (Form 3-200-37a)</t>
  </si>
  <si>
    <r>
      <t xml:space="preserve">Application - CITES/ESA Import/Export/Re-export of Live Animals (Form 3-200-37a)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</si>
  <si>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CITES/ESA Export Live Animals under a CBW (Form 3-200-37b) </t>
    </r>
    <r>
      <rPr>
        <b/>
        <i/>
        <sz val="8"/>
        <color rgb="FFC00000"/>
        <rFont val="Arial"/>
        <family val="2"/>
      </rPr>
      <t>(ePermits)</t>
    </r>
  </si>
  <si>
    <t>Application - ESA Take (Cull) (Form 3-200-37c)</t>
  </si>
  <si>
    <r>
      <t xml:space="preserve">Application - ESA Take (Cull) (Form 3-200-37c) </t>
    </r>
    <r>
      <rPr>
        <b/>
        <i/>
        <sz val="8"/>
        <color rgb="FFC00000"/>
        <rFont val="Arial"/>
        <family val="2"/>
      </rPr>
      <t>(ePermits)</t>
    </r>
  </si>
  <si>
    <t>Application - ESA Interstate/Foreign Commerce of Live/Samples/Parts/Products (Form 3-200-37d)</t>
  </si>
  <si>
    <r>
      <t xml:space="preserve">Application - ESA Interstate/Foreign Commerce of Live/Samples/Parts/Products (Form 3-200-37d) </t>
    </r>
    <r>
      <rPr>
        <b/>
        <i/>
        <sz val="8"/>
        <color rgb="FFC00000"/>
        <rFont val="Arial"/>
        <family val="2"/>
      </rPr>
      <t>(ePermits)</t>
    </r>
  </si>
  <si>
    <t>Application - CITES/ESA Import/Export/Re-export of Biological Samples (Form 3-200-37e)</t>
  </si>
  <si>
    <r>
      <t xml:space="preserve">Application - CITES/ESA Import/Export/Re-export of Biological Samples (Form 3-200-37e) </t>
    </r>
    <r>
      <rPr>
        <b/>
        <i/>
        <sz val="8"/>
        <color rgb="FFC00000"/>
        <rFont val="Arial"/>
        <family val="2"/>
      </rPr>
      <t>(ePermits)</t>
    </r>
  </si>
  <si>
    <t>Cost to the Government (1.5 hours per response):</t>
  </si>
  <si>
    <t>Cost to the Government (19 hours per response):</t>
  </si>
  <si>
    <t>Amendment - Export/Re-Export of Wildlife Samples and/or Biomedical Samples (CITES) (Form 3-200-29)</t>
  </si>
  <si>
    <r>
      <t xml:space="preserve">Amendment - Export/Re-Export of Wildlife Samples and/or Biomedical Samples (CITES) (Form 3-200-29) </t>
    </r>
    <r>
      <rPr>
        <b/>
        <i/>
        <sz val="8"/>
        <color rgb="FFC00000"/>
        <rFont val="Arial"/>
        <family val="2"/>
      </rPr>
      <t>(ePermits)</t>
    </r>
  </si>
  <si>
    <t>Cost to the Government (1.25 hours per response):</t>
  </si>
  <si>
    <t>Cost to the Government (3.25 hours per response):</t>
  </si>
  <si>
    <t>Cost to the Government (7.25 hours per response):</t>
  </si>
  <si>
    <t>Cost to the Government (4.25 hours per response):</t>
  </si>
  <si>
    <t>Cost to the Government (5.75 hours per response):</t>
  </si>
  <si>
    <t>Cost to the Government (4.75 hours per response):</t>
  </si>
  <si>
    <t>Cost to the Government (.5 hours per response):</t>
  </si>
  <si>
    <t>Cost to the Government (6.25 hours per response):</t>
  </si>
  <si>
    <t>Cost to the Government (2.75 hours per response):</t>
  </si>
  <si>
    <t>Cost to the Government (3.75 hours per response):</t>
  </si>
  <si>
    <t>Cost to the Government (29 hours per response):</t>
  </si>
  <si>
    <t>Cost to the Government (7.75 hours per response):</t>
  </si>
  <si>
    <t>Cost to the Government (6.75 hours per response):</t>
  </si>
  <si>
    <t>Cost to the Government (2.25 hours per response):</t>
  </si>
  <si>
    <t>Cost to the Government (24 hours per response):</t>
  </si>
  <si>
    <t>Cost to the Government (0.75 hours per response):</t>
  </si>
  <si>
    <t>Cost to the Government (9.5 hours per response):</t>
  </si>
  <si>
    <t>Amendment -  Export/Re-export/Re-import of Circuses and Traveling Animal Exhibitions (and Reissuance) (CITES/ESA) (Form 3-200-30)</t>
  </si>
  <si>
    <r>
      <t xml:space="preserve">Amendment - Export/Re-export/Re-import of Circuses and Traveling Animal Exhibitions (and Reissuance) (CITES/ESA) (Form 3-200-30) </t>
    </r>
    <r>
      <rPr>
        <b/>
        <i/>
        <sz val="8"/>
        <color rgb="FFC00000"/>
        <rFont val="Arial"/>
        <family val="2"/>
      </rPr>
      <t>(ePermits)</t>
    </r>
  </si>
  <si>
    <t>Amendment - Introduction from the Sea (CITES) (Form 3-200-31)</t>
  </si>
  <si>
    <r>
      <t xml:space="preserve">Amendment - Introduction from the Sea (CITES) (Form 3-200-31) </t>
    </r>
    <r>
      <rPr>
        <b/>
        <i/>
        <sz val="8"/>
        <color rgb="FFC00000"/>
        <rFont val="Arial"/>
        <family val="2"/>
      </rPr>
      <t>(ePermits)</t>
    </r>
  </si>
  <si>
    <t>Amendment - Export/Re-export of Plants (CITES) (Form 3-200-32)</t>
  </si>
  <si>
    <r>
      <t xml:space="preserve">Amendment - Export/Re-export of Plants (CITES) (Form 3-200-32) </t>
    </r>
    <r>
      <rPr>
        <b/>
        <i/>
        <sz val="8"/>
        <color rgb="FFC00000"/>
        <rFont val="Arial"/>
        <family val="2"/>
      </rPr>
      <t>(ePermits)</t>
    </r>
  </si>
  <si>
    <t>Application - Introduction from the Sea (CITES) (Form 3-200-31)</t>
  </si>
  <si>
    <r>
      <t xml:space="preserve">Application - Introduction from the Sea (CITES) (Form 3-200-31) </t>
    </r>
    <r>
      <rPr>
        <b/>
        <i/>
        <sz val="8"/>
        <color rgb="FFC00000"/>
        <rFont val="Arial"/>
        <family val="2"/>
      </rPr>
      <t>(ePermits)</t>
    </r>
  </si>
  <si>
    <t>Amendment - Export of Artificially Propagated Plants (Form 3-200-33)</t>
  </si>
  <si>
    <r>
      <t xml:space="preserve">Amendment - Export of Artificially Propagated Plants (Form 3-200-33) </t>
    </r>
    <r>
      <rPr>
        <b/>
        <i/>
        <sz val="8"/>
        <color rgb="FFC00000"/>
        <rFont val="Arial"/>
        <family val="2"/>
      </rPr>
      <t>(ePermits)</t>
    </r>
  </si>
  <si>
    <t>Amendment - Export of American Ginseng (Form 3-200-34)</t>
  </si>
  <si>
    <r>
      <t xml:space="preserve">Amendment - Export of American Ginseng (Form 3-200-34) </t>
    </r>
    <r>
      <rPr>
        <b/>
        <i/>
        <sz val="8"/>
        <color rgb="FFC00000"/>
        <rFont val="Arial"/>
        <family val="2"/>
      </rPr>
      <t>(ePermits)</t>
    </r>
  </si>
  <si>
    <t>Amendment - CITES/ESA Import/Export/Re-export of Live Animals (Form 3-200-37a)</t>
  </si>
  <si>
    <r>
      <t xml:space="preserve">Amendment - CITES/ESA Import/Export/Re-export of Live Animals (Form 3-200-37a) </t>
    </r>
    <r>
      <rPr>
        <b/>
        <i/>
        <sz val="8"/>
        <color rgb="FFC00000"/>
        <rFont val="Arial"/>
        <family val="2"/>
      </rPr>
      <t>(ePermits)</t>
    </r>
  </si>
  <si>
    <t>Amendment - CITES/ESA Export Live Animals under a CBW (Form 3-200-37b)</t>
  </si>
  <si>
    <r>
      <t xml:space="preserve">Amendment - CITES/ESA Export Live Animals under a CBW (Form 3-200-37b) </t>
    </r>
    <r>
      <rPr>
        <b/>
        <i/>
        <sz val="8"/>
        <color rgb="FFC00000"/>
        <rFont val="Arial"/>
        <family val="2"/>
      </rPr>
      <t>(ePermits)</t>
    </r>
  </si>
  <si>
    <t>Amendment - ESA Take (Cull) (Form 3-200-37c)</t>
  </si>
  <si>
    <r>
      <t xml:space="preserve">Amendment - ESA Take (Cull) (Form 3-200-37c) </t>
    </r>
    <r>
      <rPr>
        <b/>
        <i/>
        <sz val="8"/>
        <color rgb="FFC00000"/>
        <rFont val="Arial"/>
        <family val="2"/>
      </rPr>
      <t>(ePermits)</t>
    </r>
  </si>
  <si>
    <t>Amendment - ESA Interstate/Foreign Commerce of Live/Samples/Parts/Products (Form 3-200-37d)</t>
  </si>
  <si>
    <r>
      <t xml:space="preserve">Amendment - ESA Interstate/Foreign Commerce of Live/Samples/Parts/Products (Form 3-200-37d) </t>
    </r>
    <r>
      <rPr>
        <b/>
        <i/>
        <sz val="8"/>
        <color rgb="FFC00000"/>
        <rFont val="Arial"/>
        <family val="2"/>
      </rPr>
      <t>(ePermits)</t>
    </r>
  </si>
  <si>
    <t>Amendment - CITES/ESA Import/Export/Re-export of Biological Samples (Form 3-200-37e)</t>
  </si>
  <si>
    <r>
      <t xml:space="preserve">Amendment - CITES/ESA Import/Export/Re-export of Biological Samples (Form 3-200-37e) </t>
    </r>
    <r>
      <rPr>
        <b/>
        <i/>
        <sz val="8"/>
        <color rgb="FFC00000"/>
        <rFont val="Arial"/>
        <family val="2"/>
      </rPr>
      <t>(ePermits)</t>
    </r>
  </si>
  <si>
    <t>Amendment - Certificate of Scientific Exchange/COSE (CITES) (Form 3-200-39)</t>
  </si>
  <si>
    <r>
      <t xml:space="preserve">Amendment - Certificate of Scientific Exchange/COSE (CITES) (Form 3-200-39) </t>
    </r>
    <r>
      <rPr>
        <b/>
        <i/>
        <sz val="8"/>
        <color rgb="FFC00000"/>
        <rFont val="Arial"/>
        <family val="2"/>
      </rPr>
      <t>(ePermits)</t>
    </r>
  </si>
  <si>
    <t>Amendment - Export and Re-export of Museum Specimens (Form 3-200-40)</t>
  </si>
  <si>
    <r>
      <t xml:space="preserve">Amendment - Export and Re-export of Museum Specimens (Form 3-200-40) </t>
    </r>
    <r>
      <rPr>
        <b/>
        <i/>
        <sz val="8"/>
        <color rgb="FFC00000"/>
        <rFont val="Arial"/>
        <family val="2"/>
      </rPr>
      <t>(ePermits)</t>
    </r>
  </si>
  <si>
    <t>Amendment - Captive-Bred Wildlife Registration/CBW (Form 3-200-41)</t>
  </si>
  <si>
    <r>
      <t xml:space="preserve">Amendment - Captive-Bred Wildlife Registration/CBW (Form 3-200-41) </t>
    </r>
    <r>
      <rPr>
        <b/>
        <i/>
        <sz val="8"/>
        <color rgb="FFC00000"/>
        <rFont val="Arial"/>
        <family val="2"/>
      </rPr>
      <t>(ePermits)</t>
    </r>
  </si>
  <si>
    <t>Amendment - Import of Birds for Scientific Research or Zoological Breeding and Display (WBCA) (Form 3-200-47)</t>
  </si>
  <si>
    <r>
      <t xml:space="preserve">Amendment - Import of Birds for Scientific Research or Zoological Breeding and Display (WBCA) (Form 3-200-47) </t>
    </r>
    <r>
      <rPr>
        <b/>
        <i/>
        <sz val="8"/>
        <color rgb="FFC00000"/>
        <rFont val="Arial"/>
        <family val="2"/>
      </rPr>
      <t>(ePermits)</t>
    </r>
  </si>
  <si>
    <t>Amendment - Import of Birds Under an Approved Cooperative Breeding Program (WBCA) (Form 3-200-48)</t>
  </si>
  <si>
    <r>
      <t xml:space="preserve">Amendment - Import of Birds Under an Approved Cooperative Breeding Program (WBCA) (Form 3-200-48) </t>
    </r>
    <r>
      <rPr>
        <b/>
        <i/>
        <sz val="8"/>
        <color rgb="FFC00000"/>
        <rFont val="Arial"/>
        <family val="2"/>
      </rPr>
      <t>(ePermits)</t>
    </r>
  </si>
  <si>
    <t>Amendment - Registration of a Production Facility for Export of Certain Native Species (Form 3-200-75)</t>
  </si>
  <si>
    <r>
      <t xml:space="preserve">Amendment - Registration of a Production Facility for Export of Certain Native Species (Form 3-200-75) </t>
    </r>
    <r>
      <rPr>
        <b/>
        <i/>
        <sz val="8"/>
        <color rgb="FFC00000"/>
        <rFont val="Arial"/>
        <family val="2"/>
      </rPr>
      <t>(ePermits)</t>
    </r>
  </si>
  <si>
    <t>Amendment - Export of Caviar or Meat of Paddlefish or Sturgeon Removed from the Wild (CITES) (Form 3-200-76)</t>
  </si>
  <si>
    <r>
      <t xml:space="preserve">Amendment - Export of Caviar or Meat of Paddlefish or Sturgeon Removed from the Wild (CITES) (Form 3-200-76) </t>
    </r>
    <r>
      <rPr>
        <b/>
        <i/>
        <sz val="8"/>
        <color rgb="FFC00000"/>
        <rFont val="Arial"/>
        <family val="2"/>
      </rPr>
      <t>(ePermits)</t>
    </r>
  </si>
  <si>
    <t>Amendment - Export of Fertilized Live Eggs, Caviar or Meat from Aquacultured Paddlefish or Sturgeon (CITES) (Form 3-200-80)</t>
  </si>
  <si>
    <r>
      <t xml:space="preserve">Amendment - Export of Fertilized Live Eggs, Caviar or Meat from Aquacultured Paddlefish or Sturgeon (CITES) (Form 3-200-80) </t>
    </r>
    <r>
      <rPr>
        <b/>
        <i/>
        <sz val="8"/>
        <color rgb="FFC00000"/>
        <rFont val="Arial"/>
        <family val="2"/>
      </rPr>
      <t>(ePermits)</t>
    </r>
  </si>
  <si>
    <t>Amendment - Establish a Master File for the Export of Live Captive-Bred Animals (CITES) (Form 3-200-85)</t>
  </si>
  <si>
    <r>
      <t xml:space="preserve">Application - Establish a Master File for the Export of Live Captive-Bred Animals (CITES) (Form 3-200-85) </t>
    </r>
    <r>
      <rPr>
        <b/>
        <i/>
        <sz val="8"/>
        <color rgb="FFC00000"/>
        <rFont val="Arial"/>
        <family val="2"/>
      </rPr>
      <t>(ePermits)</t>
    </r>
  </si>
  <si>
    <r>
      <t xml:space="preserve">Amendment - Establish a Master File for the Export of Live Captive-Bred Animals (CITES) (Form 3-200-85) </t>
    </r>
    <r>
      <rPr>
        <b/>
        <i/>
        <sz val="8"/>
        <color rgb="FFC00000"/>
        <rFont val="Arial"/>
        <family val="2"/>
      </rPr>
      <t>(ePermits)</t>
    </r>
  </si>
  <si>
    <t>Amendment - Re-Export of Wildlife (CITES) (Form 3-200-73)</t>
  </si>
  <si>
    <r>
      <t xml:space="preserve">Amendment - Re-Export of Wildlife (CITES) (Form 3-200-73) </t>
    </r>
    <r>
      <rPr>
        <b/>
        <i/>
        <sz val="8"/>
        <color rgb="FFC00000"/>
        <rFont val="Arial"/>
        <family val="2"/>
      </rPr>
      <t>(ePermits)</t>
    </r>
  </si>
  <si>
    <t>Amendment - Export/Re-Export of Live Captive-Held Marine Mammals (CITES) (Form 3-200-53)</t>
  </si>
  <si>
    <r>
      <t xml:space="preserve">Amendment - Export/Re-Export of Live Captive-Held Marine Mammals (CITES) (Form 3-200-53) </t>
    </r>
    <r>
      <rPr>
        <b/>
        <i/>
        <sz val="8"/>
        <color rgb="FFC00000"/>
        <rFont val="Arial"/>
        <family val="2"/>
      </rPr>
      <t>(ePermits)</t>
    </r>
  </si>
  <si>
    <t>Annual Report - Captive-Bred Wildlife Registration/CBW Report (Form 3-200-41A)</t>
  </si>
  <si>
    <r>
      <t xml:space="preserve">Annual Report - Captive-Bred Wildlife Registration Report (Form 3-200-41A) </t>
    </r>
    <r>
      <rPr>
        <b/>
        <i/>
        <sz val="8"/>
        <color rgb="FFC00000"/>
        <rFont val="Arial"/>
        <family val="2"/>
      </rPr>
      <t>(ePermits)</t>
    </r>
  </si>
  <si>
    <t>Application -  Import of Live African Elephant and Southern White Rhino (Form 3-200-37f)</t>
  </si>
  <si>
    <r>
      <t xml:space="preserve">Application - Import of Live African Elephant and Southern White Rhino (Form 3-200-37f) </t>
    </r>
    <r>
      <rPr>
        <b/>
        <i/>
        <sz val="8"/>
        <color rgb="FFC00000"/>
        <rFont val="Arial"/>
        <family val="2"/>
      </rPr>
      <t>(ePermits)</t>
    </r>
  </si>
  <si>
    <t>Annual Report - ESA Take (Cull) Permit (Form 3-200-37g)</t>
  </si>
  <si>
    <r>
      <t xml:space="preserve">Annual Report - ESA Take (Cull) Permit (Form 3-200-37g)  </t>
    </r>
    <r>
      <rPr>
        <b/>
        <i/>
        <sz val="8"/>
        <color rgb="FFC00000"/>
        <rFont val="Arial"/>
        <family val="2"/>
      </rPr>
      <t>(ePermits)</t>
    </r>
  </si>
  <si>
    <t>Application - Approval of Sustainable Use Management Plan Under WBCA (Form 3-200-50)</t>
  </si>
  <si>
    <r>
      <t xml:space="preserve">Application - Approval of Sustainable Use Management Plan Under WBCA (Form 3-200-50) </t>
    </r>
    <r>
      <rPr>
        <b/>
        <i/>
        <sz val="8"/>
        <color rgb="FFC00000"/>
        <rFont val="Arial"/>
        <family val="2"/>
      </rPr>
      <t>(ePermits)</t>
    </r>
  </si>
  <si>
    <t>Application - Approval of a Foreign Breeding Facility under  WBCA (Form 3-200-51)</t>
  </si>
  <si>
    <r>
      <t xml:space="preserve">Application - Approval of a Foreign Breeding Facility under  WBCA (Form 3-200-51) </t>
    </r>
    <r>
      <rPr>
        <b/>
        <i/>
        <sz val="8"/>
        <color rgb="FFC00000"/>
        <rFont val="Arial"/>
        <family val="2"/>
      </rPr>
      <t>(ePermits)</t>
    </r>
  </si>
  <si>
    <t>Application - Permit Issued Retrospectively - Supplemental Application (CITES) (Form 3-200-58)</t>
  </si>
  <si>
    <r>
      <t xml:space="preserve">Application - Permit Issued Retrospectively - Supplemental Application (CITES) (Form 3-200-58) </t>
    </r>
    <r>
      <rPr>
        <b/>
        <i/>
        <sz val="8"/>
        <color rgb="FFC00000"/>
        <rFont val="Arial"/>
        <family val="2"/>
      </rPr>
      <t>(ePermits)</t>
    </r>
  </si>
  <si>
    <t>Application - Registration of Appendix-I Commercial Breeding Operations (CITES) (Form 3-200-65)</t>
  </si>
  <si>
    <r>
      <t xml:space="preserve">Application - Registration of Appendix-I Commercial Breeding Operations (CITES) (Form 3-200-65) </t>
    </r>
    <r>
      <rPr>
        <b/>
        <i/>
        <sz val="8"/>
        <color rgb="FFC00000"/>
        <rFont val="Arial"/>
        <family val="2"/>
      </rPr>
      <t>(ePermits)</t>
    </r>
  </si>
  <si>
    <t>Application - Replacement Document (CITES/ESA/MMPA/WBCA/Lacey Act) (Form 3-200-66)</t>
  </si>
  <si>
    <r>
      <t xml:space="preserve">Application - Replacement Document (CITES/ESA/MMPA/WBCA/Lacey Act) (Form 3-200-66) </t>
    </r>
    <r>
      <rPr>
        <b/>
        <i/>
        <sz val="8"/>
        <color rgb="FFC00000"/>
        <rFont val="Arial"/>
        <family val="2"/>
      </rPr>
      <t>(ePermits)</t>
    </r>
  </si>
  <si>
    <t>Application -Transport of Bald and Golden Eagle from the US for Scientific or Exhibition Purposes (CITES) (Form 3-200-69)</t>
  </si>
  <si>
    <r>
      <t xml:space="preserve">Application - Transport of Bald and Golden Eagle from the US for Scientific or Exhibition Purposes (CITES) (Form 3-200-69) </t>
    </r>
    <r>
      <rPr>
        <b/>
        <i/>
        <sz val="8"/>
        <color rgb="FFC00000"/>
        <rFont val="Arial"/>
        <family val="2"/>
      </rPr>
      <t>(ePermits)</t>
    </r>
  </si>
  <si>
    <t>Application - Partially Complete Certificates Under a Master File or an Annual Program File (Form 3-200-74)</t>
  </si>
  <si>
    <r>
      <t xml:space="preserve">Application - Partially Complete Certificates Under a Master File or an Annual Program File (Form 3-200-74) </t>
    </r>
    <r>
      <rPr>
        <b/>
        <i/>
        <sz val="8"/>
        <color rgb="FFC00000"/>
        <rFont val="Arial"/>
        <family val="2"/>
      </rPr>
      <t>(ePermits)</t>
    </r>
  </si>
  <si>
    <t>Application - Establishment of a Master File for the Export of Live Animals Bred in Captivity in the US (CITES) (Form 3-200-85)</t>
  </si>
  <si>
    <t xml:space="preserve">Application - Photography of Marine Mammals for Educational or Commercial Purposes Under the MMPA (Form 3-200-86) </t>
  </si>
  <si>
    <r>
      <t xml:space="preserve">Application - Photography of Marine Mammals for Educational or Commercial Purposes Under the MMPA (Form 3-200-86) </t>
    </r>
    <r>
      <rPr>
        <b/>
        <i/>
        <sz val="8"/>
        <color rgb="FFC00000"/>
        <rFont val="Arial"/>
        <family val="2"/>
      </rPr>
      <t>(ePermits)</t>
    </r>
  </si>
  <si>
    <t xml:space="preserve">Amendment - Photography of Marine Mammals for Educational or Commercial Purposes Under the MMPA (Form 3-200-86) </t>
  </si>
  <si>
    <r>
      <t xml:space="preserve">Amendment - Photography of Marine Mammals for Educational or Commercial Purposes Under the MMPA (Form 3-200-86) </t>
    </r>
    <r>
      <rPr>
        <b/>
        <i/>
        <sz val="8"/>
        <color rgb="FFC00000"/>
        <rFont val="Arial"/>
        <family val="2"/>
      </rPr>
      <t>(ePermits)</t>
    </r>
  </si>
  <si>
    <t>Application - Export of Pre-Convention, Pre-Act, or Antique Musical Instrument/Traveling Exhibition Certificate (MMPA, ESA and/or CITES) (Form 3-200-88)</t>
  </si>
  <si>
    <r>
      <t xml:space="preserve">Application - Export of Pre-Convention, Pre-Act, or Antique Musical Instrument/Traveling Exhibition Certificate (MMPA, ESA and/or CITES) (Form 3-200-88) </t>
    </r>
    <r>
      <rPr>
        <b/>
        <i/>
        <sz val="8"/>
        <color rgb="FFC00000"/>
        <rFont val="Arial"/>
        <family val="2"/>
      </rPr>
      <t>(ePermits)</t>
    </r>
  </si>
  <si>
    <t>Amendment - Export of Pre-Convention, Pre-Act, or Antique Musical Instrument/Traveling Exhibition Certificate (MMPA, ESA and/or CITES) (Form 3-200-88)</t>
  </si>
  <si>
    <r>
      <t xml:space="preserve">Amendment - Export of Pre-Convention, Pre-Act, or Antique Musical Instrument/Traveling Exhibition Certificate (MMPA, ESA and/or CITES) (Form 3-200-88) </t>
    </r>
    <r>
      <rPr>
        <b/>
        <i/>
        <sz val="8"/>
        <color rgb="FFC00000"/>
        <rFont val="Arial"/>
        <family val="2"/>
      </rPr>
      <t>(ePermits)</t>
    </r>
  </si>
  <si>
    <t>Report Take (Mountain Lion)</t>
  </si>
  <si>
    <r>
      <t>Cost to Govt (</t>
    </r>
    <r>
      <rPr>
        <b/>
        <sz val="7.5"/>
        <color rgb="FFC00000"/>
        <rFont val="Arial"/>
        <family val="2"/>
      </rPr>
      <t>$55.91/hour</t>
    </r>
    <r>
      <rPr>
        <b/>
        <sz val="7.5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</si>
</sst>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7.5"/>
      <color theme="1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7.5"/>
      <name val="Arial"/>
      <family val="2"/>
    </font>
    <font>
      <b/>
      <i/>
      <sz val="8"/>
      <color rgb="FFC00000"/>
      <name val="Arial"/>
      <family val="2"/>
    </font>
    <font>
      <b/>
      <sz val="7.5"/>
      <color rgb="FFC00000"/>
      <name val="Arial"/>
      <family val="2"/>
    </font>
    <font>
      <b/>
      <sz val="7.5"/>
      <color rgb="FF0000FF"/>
      <name val="Arial"/>
      <family val="2"/>
    </font>
    <font>
      <b/>
      <i/>
      <sz val="7.5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FC77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B0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wrapText="1"/>
    </xf>
    <xf numFmtId="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/>
    <xf numFmtId="164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wrapText="1"/>
    </xf>
    <xf numFmtId="165" fontId="5" fillId="6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/>
    <xf numFmtId="3" fontId="9" fillId="0" borderId="0" xfId="0" applyNumberFormat="1" applyFont="1" applyFill="1"/>
    <xf numFmtId="3" fontId="4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6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right" vertical="center" wrapText="1"/>
    </xf>
    <xf numFmtId="40" fontId="5" fillId="0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/>
    <xf numFmtId="3" fontId="0" fillId="0" borderId="0" xfId="0" applyNumberFormat="1" applyFont="1" applyFill="1"/>
    <xf numFmtId="0" fontId="5" fillId="0" borderId="1" xfId="0" applyFont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8" fontId="6" fillId="8" borderId="1" xfId="0" applyNumberFormat="1" applyFont="1" applyFill="1" applyBorder="1" applyAlignment="1">
      <alignment horizontal="right" vertical="center" wrapText="1"/>
    </xf>
    <xf numFmtId="0" fontId="8" fillId="8" borderId="0" xfId="0" applyFont="1" applyFill="1"/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horizontal="right" vertical="center" wrapText="1"/>
    </xf>
    <xf numFmtId="38" fontId="4" fillId="7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5" fillId="5" borderId="1" xfId="0" applyNumberFormat="1" applyFont="1" applyFill="1" applyBorder="1" applyAlignment="1"/>
    <xf numFmtId="2" fontId="0" fillId="0" borderId="0" xfId="0" applyNumberFormat="1" applyFill="1"/>
    <xf numFmtId="0" fontId="4" fillId="7" borderId="1" xfId="0" applyNumberFormat="1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right" vertical="center" wrapText="1"/>
    </xf>
    <xf numFmtId="3" fontId="5" fillId="11" borderId="1" xfId="0" applyNumberFormat="1" applyFont="1" applyFill="1" applyBorder="1" applyAlignment="1">
      <alignment horizontal="right" vertical="center" wrapText="1"/>
    </xf>
    <xf numFmtId="165" fontId="5" fillId="11" borderId="1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center" vertical="center" wrapText="1"/>
    </xf>
    <xf numFmtId="8" fontId="6" fillId="10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/>
    <xf numFmtId="4" fontId="9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9" fillId="10" borderId="3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6" fillId="10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right" vertical="center" wrapText="1"/>
    </xf>
    <xf numFmtId="0" fontId="9" fillId="8" borderId="3" xfId="0" applyFont="1" applyFill="1" applyBorder="1" applyAlignment="1">
      <alignment horizontal="right" vertical="center" wrapText="1"/>
    </xf>
    <xf numFmtId="0" fontId="9" fillId="8" borderId="4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AFC77B"/>
      <color rgb="FF97B553"/>
      <color rgb="FFF9B073"/>
      <color rgb="FF0000FF"/>
      <color rgb="FFD9D9D9"/>
      <color rgb="FF8DB3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93"/>
  <sheetViews>
    <sheetView tabSelected="1" zoomScale="145" zoomScaleNormal="145" workbookViewId="0">
      <pane ySplit="1" topLeftCell="A868" activePane="bottomLeft" state="frozen"/>
      <selection pane="bottomLeft" activeCell="A871" sqref="A871"/>
    </sheetView>
  </sheetViews>
  <sheetFormatPr defaultColWidth="0" defaultRowHeight="15" x14ac:dyDescent="0.25"/>
  <cols>
    <col min="1" max="1" width="18.7109375" style="18" customWidth="1"/>
    <col min="2" max="2" width="10.140625" style="23" customWidth="1"/>
    <col min="3" max="3" width="11.42578125" style="19" customWidth="1"/>
    <col min="4" max="4" width="9.5703125" style="60" customWidth="1"/>
    <col min="5" max="5" width="9.42578125" style="51" customWidth="1"/>
    <col min="6" max="6" width="8.42578125" style="61" customWidth="1"/>
    <col min="7" max="7" width="8.5703125" style="18" customWidth="1"/>
    <col min="8" max="8" width="9.5703125" style="20" customWidth="1"/>
    <col min="9" max="9" width="10" style="18" customWidth="1"/>
    <col min="10" max="10" width="9.5703125" style="21" customWidth="1"/>
    <col min="11" max="11" width="9.5703125" style="35" customWidth="1"/>
    <col min="12" max="12" width="11.7109375" style="20" customWidth="1"/>
    <col min="13" max="13" width="0" style="18" hidden="1"/>
    <col min="14" max="16384" width="8.85546875" style="18" hidden="1"/>
  </cols>
  <sheetData>
    <row r="1" spans="1:12" customFormat="1" ht="50.25" x14ac:dyDescent="0.25">
      <c r="A1" s="2" t="s">
        <v>0</v>
      </c>
      <c r="B1" s="15" t="s">
        <v>9</v>
      </c>
      <c r="C1" s="2" t="s">
        <v>11</v>
      </c>
      <c r="D1" s="58" t="s">
        <v>1</v>
      </c>
      <c r="E1" s="49" t="s">
        <v>22</v>
      </c>
      <c r="F1" s="58" t="s">
        <v>17</v>
      </c>
      <c r="G1" s="2" t="s">
        <v>2</v>
      </c>
      <c r="H1" s="2" t="s">
        <v>3</v>
      </c>
      <c r="I1" s="2" t="s">
        <v>4</v>
      </c>
      <c r="J1" s="15" t="s">
        <v>23</v>
      </c>
      <c r="K1" s="15" t="s">
        <v>16</v>
      </c>
      <c r="L1" s="32" t="s">
        <v>236</v>
      </c>
    </row>
    <row r="2" spans="1:12" customFormat="1" x14ac:dyDescent="0.25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customFormat="1" x14ac:dyDescent="0.25">
      <c r="A3" s="27" t="s">
        <v>5</v>
      </c>
      <c r="B3" s="24">
        <v>172</v>
      </c>
      <c r="C3" s="26">
        <v>1.1000000000000001</v>
      </c>
      <c r="D3" s="59">
        <v>189</v>
      </c>
      <c r="E3" s="25">
        <v>0.33333299999999999</v>
      </c>
      <c r="F3" s="59">
        <f>SUM(D3*E3)</f>
        <v>62.999936999999996</v>
      </c>
      <c r="G3" s="5">
        <v>36.770000000000003</v>
      </c>
      <c r="H3" s="30">
        <f>SUM(F3*G3)</f>
        <v>2316.5076834900001</v>
      </c>
      <c r="I3" s="28">
        <v>100</v>
      </c>
      <c r="J3" s="53">
        <f>SUM(D3*I3)</f>
        <v>18900</v>
      </c>
      <c r="K3" s="22"/>
      <c r="L3" s="36"/>
    </row>
    <row r="4" spans="1:12" customFormat="1" x14ac:dyDescent="0.25">
      <c r="A4" s="3" t="s">
        <v>6</v>
      </c>
      <c r="B4" s="22">
        <v>0</v>
      </c>
      <c r="C4" s="4">
        <v>0</v>
      </c>
      <c r="D4" s="59">
        <f>SUM(B4*C4)</f>
        <v>0</v>
      </c>
      <c r="E4" s="25">
        <v>0.33333299999999999</v>
      </c>
      <c r="F4" s="59">
        <f>SUM(D4*E4)</f>
        <v>0</v>
      </c>
      <c r="G4" s="7">
        <v>34.49</v>
      </c>
      <c r="H4" s="31">
        <f>SUM(F4*G4)</f>
        <v>0</v>
      </c>
      <c r="I4" s="8">
        <v>0</v>
      </c>
      <c r="J4" s="54">
        <f>SUM(D4*I4)</f>
        <v>0</v>
      </c>
      <c r="K4" s="22"/>
      <c r="L4" s="36"/>
    </row>
    <row r="5" spans="1:12" customFormat="1" x14ac:dyDescent="0.25">
      <c r="A5" s="3" t="s">
        <v>7</v>
      </c>
      <c r="B5" s="22">
        <v>0</v>
      </c>
      <c r="C5" s="4">
        <v>0</v>
      </c>
      <c r="D5" s="59">
        <f>SUM(B5*C5)</f>
        <v>0</v>
      </c>
      <c r="E5" s="25">
        <v>0.33333299999999999</v>
      </c>
      <c r="F5" s="59">
        <f>SUM(D5*E5)</f>
        <v>0</v>
      </c>
      <c r="G5" s="7">
        <v>50.89</v>
      </c>
      <c r="H5" s="31">
        <f>SUM(F5*G5)</f>
        <v>0</v>
      </c>
      <c r="I5" s="8">
        <v>0</v>
      </c>
      <c r="J5" s="54">
        <f>SUM(D5*I5)</f>
        <v>0</v>
      </c>
      <c r="K5" s="22"/>
      <c r="L5" s="36"/>
    </row>
    <row r="6" spans="1:12" s="40" customFormat="1" x14ac:dyDescent="0.25">
      <c r="A6" s="65" t="s">
        <v>63</v>
      </c>
      <c r="B6" s="66"/>
      <c r="C6" s="66"/>
      <c r="D6" s="66"/>
      <c r="E6" s="66"/>
      <c r="F6" s="66"/>
      <c r="G6" s="66"/>
      <c r="H6" s="66"/>
      <c r="I6" s="66"/>
      <c r="J6" s="67"/>
      <c r="K6" s="56">
        <f>SUM(3.5*(D3+D4+D5))</f>
        <v>661.5</v>
      </c>
      <c r="L6" s="57">
        <f>SUM(55.91*K6)</f>
        <v>36984.464999999997</v>
      </c>
    </row>
    <row r="7" spans="1:12" customFormat="1" x14ac:dyDescent="0.25">
      <c r="A7" s="71" t="s">
        <v>85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1:12" customFormat="1" x14ac:dyDescent="0.25">
      <c r="A8" s="41" t="s">
        <v>5</v>
      </c>
      <c r="B8" s="42">
        <v>172</v>
      </c>
      <c r="C8" s="43">
        <v>1.1000000000000001</v>
      </c>
      <c r="D8" s="59">
        <v>189</v>
      </c>
      <c r="E8" s="45">
        <v>0.25</v>
      </c>
      <c r="F8" s="59">
        <v>47</v>
      </c>
      <c r="G8" s="5">
        <v>36.770000000000003</v>
      </c>
      <c r="H8" s="30">
        <f>SUM(F8*G8)</f>
        <v>1728.19</v>
      </c>
      <c r="I8" s="46">
        <v>100</v>
      </c>
      <c r="J8" s="53">
        <f>SUM(D8*I8)</f>
        <v>18900</v>
      </c>
      <c r="K8" s="22"/>
      <c r="L8" s="36"/>
    </row>
    <row r="9" spans="1:12" customFormat="1" x14ac:dyDescent="0.25">
      <c r="A9" s="41" t="s">
        <v>6</v>
      </c>
      <c r="B9" s="42">
        <v>0</v>
      </c>
      <c r="C9" s="44">
        <v>0</v>
      </c>
      <c r="D9" s="59">
        <f>SUM(B9*C9)</f>
        <v>0</v>
      </c>
      <c r="E9" s="45">
        <v>0.25</v>
      </c>
      <c r="F9" s="59">
        <f>SUM(D9*E9)</f>
        <v>0</v>
      </c>
      <c r="G9" s="7">
        <v>34.49</v>
      </c>
      <c r="H9" s="31">
        <f>SUM(F9*G9)</f>
        <v>0</v>
      </c>
      <c r="I9" s="47">
        <v>0</v>
      </c>
      <c r="J9" s="54">
        <f>SUM(D9*I9)</f>
        <v>0</v>
      </c>
      <c r="K9" s="22"/>
      <c r="L9" s="36"/>
    </row>
    <row r="10" spans="1:12" customFormat="1" x14ac:dyDescent="0.25">
      <c r="A10" s="41" t="s">
        <v>7</v>
      </c>
      <c r="B10" s="42">
        <v>0</v>
      </c>
      <c r="C10" s="44">
        <v>0</v>
      </c>
      <c r="D10" s="59">
        <f>SUM(B10*C10)</f>
        <v>0</v>
      </c>
      <c r="E10" s="45">
        <v>0.25</v>
      </c>
      <c r="F10" s="59">
        <f>SUM(D10*E10)</f>
        <v>0</v>
      </c>
      <c r="G10" s="7">
        <v>50.89</v>
      </c>
      <c r="H10" s="31">
        <f>SUM(F10*G10)</f>
        <v>0</v>
      </c>
      <c r="I10" s="47">
        <v>0</v>
      </c>
      <c r="J10" s="54">
        <f>SUM(D10*I10)</f>
        <v>0</v>
      </c>
      <c r="K10" s="22"/>
      <c r="L10" s="36"/>
    </row>
    <row r="11" spans="1:12" s="40" customFormat="1" x14ac:dyDescent="0.25">
      <c r="A11" s="65" t="s">
        <v>145</v>
      </c>
      <c r="B11" s="69"/>
      <c r="C11" s="69"/>
      <c r="D11" s="69"/>
      <c r="E11" s="69"/>
      <c r="F11" s="69"/>
      <c r="G11" s="69"/>
      <c r="H11" s="69"/>
      <c r="I11" s="69"/>
      <c r="J11" s="70"/>
      <c r="K11" s="56">
        <f>SUM(3.25*(D8+D9+D10))</f>
        <v>614.25</v>
      </c>
      <c r="L11" s="57">
        <f>SUM(55.91*K11)</f>
        <v>34342.717499999999</v>
      </c>
    </row>
    <row r="12" spans="1:12" customFormat="1" x14ac:dyDescent="0.25">
      <c r="A12" s="68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customFormat="1" x14ac:dyDescent="0.25">
      <c r="A13" s="27" t="s">
        <v>5</v>
      </c>
      <c r="B13" s="24">
        <v>99</v>
      </c>
      <c r="C13" s="29">
        <v>1</v>
      </c>
      <c r="D13" s="59">
        <v>99</v>
      </c>
      <c r="E13" s="25">
        <v>1</v>
      </c>
      <c r="F13" s="59">
        <v>99</v>
      </c>
      <c r="G13" s="5">
        <v>36.770000000000003</v>
      </c>
      <c r="H13" s="30">
        <f>SUM(F13*G13)</f>
        <v>3640.2300000000005</v>
      </c>
      <c r="I13" s="28">
        <v>100</v>
      </c>
      <c r="J13" s="53">
        <f>SUM(D13*I13)</f>
        <v>9900</v>
      </c>
      <c r="K13" s="22"/>
      <c r="L13" s="36"/>
    </row>
    <row r="14" spans="1:12" customFormat="1" x14ac:dyDescent="0.25">
      <c r="A14" s="3" t="s">
        <v>6</v>
      </c>
      <c r="B14" s="22">
        <v>0</v>
      </c>
      <c r="C14" s="4">
        <v>0</v>
      </c>
      <c r="D14" s="59">
        <f>SUM(B14*C14)</f>
        <v>0</v>
      </c>
      <c r="E14" s="25">
        <v>1</v>
      </c>
      <c r="F14" s="59">
        <f>SUM(D14*E14)</f>
        <v>0</v>
      </c>
      <c r="G14" s="7">
        <v>34.49</v>
      </c>
      <c r="H14" s="31">
        <f>SUM(F14*G14)</f>
        <v>0</v>
      </c>
      <c r="I14" s="8">
        <v>0</v>
      </c>
      <c r="J14" s="54">
        <f>SUM(D14*I14)</f>
        <v>0</v>
      </c>
      <c r="K14" s="22"/>
      <c r="L14" s="36"/>
    </row>
    <row r="15" spans="1:12" customFormat="1" x14ac:dyDescent="0.25">
      <c r="A15" s="3" t="s">
        <v>7</v>
      </c>
      <c r="B15" s="22">
        <v>0</v>
      </c>
      <c r="C15" s="4">
        <v>0</v>
      </c>
      <c r="D15" s="59">
        <f>SUM(B15*C15)</f>
        <v>0</v>
      </c>
      <c r="E15" s="25">
        <v>1</v>
      </c>
      <c r="F15" s="59">
        <f>SUM(D15*E15)</f>
        <v>0</v>
      </c>
      <c r="G15" s="7">
        <v>50.89</v>
      </c>
      <c r="H15" s="31">
        <f>SUM(F15*G15)</f>
        <v>0</v>
      </c>
      <c r="I15" s="8">
        <v>0</v>
      </c>
      <c r="J15" s="54">
        <f>SUM(D15*I15)</f>
        <v>0</v>
      </c>
      <c r="K15" s="22"/>
      <c r="L15" s="36"/>
    </row>
    <row r="16" spans="1:12" s="40" customFormat="1" x14ac:dyDescent="0.25">
      <c r="A16" s="65" t="s">
        <v>64</v>
      </c>
      <c r="B16" s="66"/>
      <c r="C16" s="66"/>
      <c r="D16" s="66"/>
      <c r="E16" s="66"/>
      <c r="F16" s="66"/>
      <c r="G16" s="66"/>
      <c r="H16" s="66"/>
      <c r="I16" s="66"/>
      <c r="J16" s="67"/>
      <c r="K16" s="56">
        <f>SUM(7.5*(D13+D14+D15))</f>
        <v>742.5</v>
      </c>
      <c r="L16" s="57">
        <f>SUM(55.91*K16)</f>
        <v>41513.174999999996</v>
      </c>
    </row>
    <row r="17" spans="1:12" customFormat="1" x14ac:dyDescent="0.25">
      <c r="A17" s="68" t="s">
        <v>86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customFormat="1" x14ac:dyDescent="0.25">
      <c r="A18" s="41" t="s">
        <v>5</v>
      </c>
      <c r="B18" s="42">
        <v>99</v>
      </c>
      <c r="C18" s="42">
        <v>1</v>
      </c>
      <c r="D18" s="59">
        <v>99</v>
      </c>
      <c r="E18" s="45">
        <v>0.75</v>
      </c>
      <c r="F18" s="59">
        <v>74</v>
      </c>
      <c r="G18" s="5">
        <v>36.770000000000003</v>
      </c>
      <c r="H18" s="30">
        <f>SUM(F18*G18)</f>
        <v>2720.98</v>
      </c>
      <c r="I18" s="46">
        <v>100</v>
      </c>
      <c r="J18" s="53">
        <f>SUM(D18*I18)</f>
        <v>9900</v>
      </c>
      <c r="K18" s="22"/>
      <c r="L18" s="36"/>
    </row>
    <row r="19" spans="1:12" customFormat="1" x14ac:dyDescent="0.25">
      <c r="A19" s="41" t="s">
        <v>6</v>
      </c>
      <c r="B19" s="42">
        <v>0</v>
      </c>
      <c r="C19" s="42">
        <v>0</v>
      </c>
      <c r="D19" s="59">
        <f>SUM(B19*C19)</f>
        <v>0</v>
      </c>
      <c r="E19" s="45">
        <v>0.75</v>
      </c>
      <c r="F19" s="59">
        <f>SUM(D19*E19)</f>
        <v>0</v>
      </c>
      <c r="G19" s="7">
        <v>34.49</v>
      </c>
      <c r="H19" s="31">
        <f>SUM(F19*G19)</f>
        <v>0</v>
      </c>
      <c r="I19" s="47">
        <v>0</v>
      </c>
      <c r="J19" s="54">
        <f>SUM(D19*I19)</f>
        <v>0</v>
      </c>
      <c r="K19" s="22"/>
      <c r="L19" s="36"/>
    </row>
    <row r="20" spans="1:12" customFormat="1" x14ac:dyDescent="0.25">
      <c r="A20" s="41" t="s">
        <v>7</v>
      </c>
      <c r="B20" s="42">
        <v>0</v>
      </c>
      <c r="C20" s="42">
        <v>0</v>
      </c>
      <c r="D20" s="59">
        <f>SUM(B20*C20)</f>
        <v>0</v>
      </c>
      <c r="E20" s="45">
        <v>0.75</v>
      </c>
      <c r="F20" s="59">
        <f>SUM(D20*E20)</f>
        <v>0</v>
      </c>
      <c r="G20" s="7">
        <v>50.89</v>
      </c>
      <c r="H20" s="31">
        <f>SUM(F20*G20)</f>
        <v>0</v>
      </c>
      <c r="I20" s="47">
        <v>0</v>
      </c>
      <c r="J20" s="54">
        <f>SUM(D20*I20)</f>
        <v>0</v>
      </c>
      <c r="K20" s="22"/>
      <c r="L20" s="36"/>
    </row>
    <row r="21" spans="1:12" s="40" customFormat="1" x14ac:dyDescent="0.25">
      <c r="A21" s="65" t="s">
        <v>146</v>
      </c>
      <c r="B21" s="66"/>
      <c r="C21" s="66"/>
      <c r="D21" s="66"/>
      <c r="E21" s="66"/>
      <c r="F21" s="66"/>
      <c r="G21" s="66"/>
      <c r="H21" s="66"/>
      <c r="I21" s="66"/>
      <c r="J21" s="67"/>
      <c r="K21" s="56">
        <f>SUM(7.25*(D18+D19+D20))</f>
        <v>717.75</v>
      </c>
      <c r="L21" s="57">
        <f>SUM(55.91*K21)</f>
        <v>40129.402499999997</v>
      </c>
    </row>
    <row r="22" spans="1:12" customFormat="1" x14ac:dyDescent="0.25">
      <c r="A22" s="68" t="s">
        <v>18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customFormat="1" x14ac:dyDescent="0.25">
      <c r="A23" s="27" t="s">
        <v>5</v>
      </c>
      <c r="B23" s="24">
        <v>56</v>
      </c>
      <c r="C23" s="25">
        <v>1.198198198</v>
      </c>
      <c r="D23" s="59">
        <v>67</v>
      </c>
      <c r="E23" s="25">
        <v>0.75</v>
      </c>
      <c r="F23" s="59">
        <v>50</v>
      </c>
      <c r="G23" s="5">
        <v>36.770000000000003</v>
      </c>
      <c r="H23" s="30">
        <f>SUM(F23*G23)</f>
        <v>1838.5000000000002</v>
      </c>
      <c r="I23" s="28">
        <v>100</v>
      </c>
      <c r="J23" s="53">
        <f>SUM(D23*I23)</f>
        <v>6700</v>
      </c>
      <c r="K23" s="22"/>
      <c r="L23" s="36"/>
    </row>
    <row r="24" spans="1:12" customFormat="1" x14ac:dyDescent="0.25">
      <c r="A24" s="3" t="s">
        <v>6</v>
      </c>
      <c r="B24" s="22">
        <v>0</v>
      </c>
      <c r="C24" s="4">
        <v>0</v>
      </c>
      <c r="D24" s="59">
        <f>SUM(B24*C24)</f>
        <v>0</v>
      </c>
      <c r="E24" s="25">
        <v>0.75</v>
      </c>
      <c r="F24" s="59">
        <f>SUM(D24*E24)</f>
        <v>0</v>
      </c>
      <c r="G24" s="7">
        <v>34.49</v>
      </c>
      <c r="H24" s="31">
        <f>SUM(F24*G24)</f>
        <v>0</v>
      </c>
      <c r="I24" s="8">
        <v>0</v>
      </c>
      <c r="J24" s="54">
        <f>SUM(D24*I24)</f>
        <v>0</v>
      </c>
      <c r="K24" s="22"/>
      <c r="L24" s="36"/>
    </row>
    <row r="25" spans="1:12" customFormat="1" x14ac:dyDescent="0.25">
      <c r="A25" s="3" t="s">
        <v>7</v>
      </c>
      <c r="B25" s="22">
        <v>0</v>
      </c>
      <c r="C25" s="4">
        <v>0</v>
      </c>
      <c r="D25" s="59">
        <f>SUM(B25*C25)</f>
        <v>0</v>
      </c>
      <c r="E25" s="25">
        <v>0.75</v>
      </c>
      <c r="F25" s="59">
        <f>SUM(D25*E25)</f>
        <v>0</v>
      </c>
      <c r="G25" s="7">
        <v>50.89</v>
      </c>
      <c r="H25" s="31">
        <f>SUM(F25*G25)</f>
        <v>0</v>
      </c>
      <c r="I25" s="8">
        <v>0</v>
      </c>
      <c r="J25" s="54">
        <f>SUM(D25*I25)</f>
        <v>0</v>
      </c>
      <c r="K25" s="22"/>
      <c r="L25" s="36"/>
    </row>
    <row r="26" spans="1:12" s="40" customFormat="1" x14ac:dyDescent="0.25">
      <c r="A26" s="65" t="s">
        <v>64</v>
      </c>
      <c r="B26" s="66"/>
      <c r="C26" s="66"/>
      <c r="D26" s="66"/>
      <c r="E26" s="66"/>
      <c r="F26" s="66"/>
      <c r="G26" s="66"/>
      <c r="H26" s="66"/>
      <c r="I26" s="66"/>
      <c r="J26" s="67"/>
      <c r="K26" s="56">
        <f>SUM(7.5*(D23+D24+D25))</f>
        <v>502.5</v>
      </c>
      <c r="L26" s="57">
        <f>SUM(55.91*K26)</f>
        <v>28094.774999999998</v>
      </c>
    </row>
    <row r="27" spans="1:12" customFormat="1" x14ac:dyDescent="0.25">
      <c r="A27" s="68" t="s">
        <v>87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customFormat="1" x14ac:dyDescent="0.25">
      <c r="A28" s="41" t="s">
        <v>5</v>
      </c>
      <c r="B28" s="42">
        <v>56</v>
      </c>
      <c r="C28" s="45">
        <v>1.198198198</v>
      </c>
      <c r="D28" s="59">
        <v>67</v>
      </c>
      <c r="E28" s="45">
        <v>0.6</v>
      </c>
      <c r="F28" s="59">
        <v>40</v>
      </c>
      <c r="G28" s="5">
        <v>36.770000000000003</v>
      </c>
      <c r="H28" s="30">
        <f>SUM(F28*G28)</f>
        <v>1470.8000000000002</v>
      </c>
      <c r="I28" s="46">
        <v>100</v>
      </c>
      <c r="J28" s="53">
        <f>SUM(D28*I28)</f>
        <v>6700</v>
      </c>
      <c r="K28" s="22"/>
      <c r="L28" s="36"/>
    </row>
    <row r="29" spans="1:12" customFormat="1" x14ac:dyDescent="0.25">
      <c r="A29" s="41" t="s">
        <v>6</v>
      </c>
      <c r="B29" s="42">
        <v>0</v>
      </c>
      <c r="C29" s="42">
        <v>0</v>
      </c>
      <c r="D29" s="59">
        <f>SUM(B29*C29)</f>
        <v>0</v>
      </c>
      <c r="E29" s="45">
        <v>0.6</v>
      </c>
      <c r="F29" s="59">
        <f>SUM(D29*E29)</f>
        <v>0</v>
      </c>
      <c r="G29" s="7">
        <v>34.49</v>
      </c>
      <c r="H29" s="31">
        <f>SUM(F29*G29)</f>
        <v>0</v>
      </c>
      <c r="I29" s="47">
        <v>0</v>
      </c>
      <c r="J29" s="54">
        <f>SUM(D29*I29)</f>
        <v>0</v>
      </c>
      <c r="K29" s="22"/>
      <c r="L29" s="36"/>
    </row>
    <row r="30" spans="1:12" customFormat="1" x14ac:dyDescent="0.25">
      <c r="A30" s="41" t="s">
        <v>7</v>
      </c>
      <c r="B30" s="42">
        <v>0</v>
      </c>
      <c r="C30" s="42">
        <v>0</v>
      </c>
      <c r="D30" s="59">
        <f>SUM(B30*C30)</f>
        <v>0</v>
      </c>
      <c r="E30" s="45">
        <v>0.6</v>
      </c>
      <c r="F30" s="59">
        <f>SUM(D30*E30)</f>
        <v>0</v>
      </c>
      <c r="G30" s="7">
        <v>50.89</v>
      </c>
      <c r="H30" s="31">
        <f>SUM(F30*G30)</f>
        <v>0</v>
      </c>
      <c r="I30" s="47">
        <v>0</v>
      </c>
      <c r="J30" s="54">
        <f>SUM(D30*I30)</f>
        <v>0</v>
      </c>
      <c r="K30" s="22"/>
      <c r="L30" s="36"/>
    </row>
    <row r="31" spans="1:12" s="40" customFormat="1" x14ac:dyDescent="0.25">
      <c r="A31" s="65" t="s">
        <v>146</v>
      </c>
      <c r="B31" s="66"/>
      <c r="C31" s="66"/>
      <c r="D31" s="66"/>
      <c r="E31" s="66"/>
      <c r="F31" s="66"/>
      <c r="G31" s="66"/>
      <c r="H31" s="66"/>
      <c r="I31" s="66"/>
      <c r="J31" s="67"/>
      <c r="K31" s="56">
        <f>SUM(7.25*(D28+D29+D30))</f>
        <v>485.75</v>
      </c>
      <c r="L31" s="57">
        <f>SUM(55.91*K31)</f>
        <v>27158.282499999998</v>
      </c>
    </row>
    <row r="32" spans="1:12" customFormat="1" x14ac:dyDescent="0.25">
      <c r="A32" s="68" t="s">
        <v>20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customFormat="1" x14ac:dyDescent="0.25">
      <c r="A33" s="27" t="s">
        <v>5</v>
      </c>
      <c r="B33" s="24">
        <v>30</v>
      </c>
      <c r="C33" s="25">
        <v>1.01</v>
      </c>
      <c r="D33" s="59">
        <v>30</v>
      </c>
      <c r="E33" s="25">
        <v>0.33333299999999999</v>
      </c>
      <c r="F33" s="59">
        <v>10</v>
      </c>
      <c r="G33" s="5">
        <v>36.770000000000003</v>
      </c>
      <c r="H33" s="30">
        <f>SUM(F33*G33)</f>
        <v>367.70000000000005</v>
      </c>
      <c r="I33" s="28">
        <v>100</v>
      </c>
      <c r="J33" s="53">
        <f>SUM(D33*I33)</f>
        <v>3000</v>
      </c>
      <c r="K33" s="22"/>
      <c r="L33" s="36"/>
    </row>
    <row r="34" spans="1:12" customFormat="1" x14ac:dyDescent="0.25">
      <c r="A34" s="3" t="s">
        <v>6</v>
      </c>
      <c r="B34" s="22">
        <v>0</v>
      </c>
      <c r="C34" s="4">
        <v>0</v>
      </c>
      <c r="D34" s="59">
        <f>SUM(B34*C34)</f>
        <v>0</v>
      </c>
      <c r="E34" s="25">
        <v>0.33333299999999999</v>
      </c>
      <c r="F34" s="59">
        <f>SUM(D34*E34)</f>
        <v>0</v>
      </c>
      <c r="G34" s="7">
        <v>34.49</v>
      </c>
      <c r="H34" s="31">
        <f>SUM(F34*G34)</f>
        <v>0</v>
      </c>
      <c r="I34" s="8">
        <v>0</v>
      </c>
      <c r="J34" s="54">
        <f>SUM(D34*I34)</f>
        <v>0</v>
      </c>
      <c r="K34" s="22"/>
      <c r="L34" s="36"/>
    </row>
    <row r="35" spans="1:12" customFormat="1" x14ac:dyDescent="0.25">
      <c r="A35" s="3" t="s">
        <v>7</v>
      </c>
      <c r="B35" s="22">
        <v>0</v>
      </c>
      <c r="C35" s="4">
        <v>0</v>
      </c>
      <c r="D35" s="59">
        <f>SUM(B35*C35)</f>
        <v>0</v>
      </c>
      <c r="E35" s="25">
        <v>0.33333299999999999</v>
      </c>
      <c r="F35" s="59">
        <f>SUM(D35*E35)</f>
        <v>0</v>
      </c>
      <c r="G35" s="7">
        <v>50.89</v>
      </c>
      <c r="H35" s="31">
        <f>SUM(F35*G35)</f>
        <v>0</v>
      </c>
      <c r="I35" s="8">
        <v>0</v>
      </c>
      <c r="J35" s="54">
        <f>SUM(D35*I35)</f>
        <v>0</v>
      </c>
      <c r="K35" s="22"/>
      <c r="L35" s="36"/>
    </row>
    <row r="36" spans="1:12" s="40" customFormat="1" x14ac:dyDescent="0.25">
      <c r="A36" s="65" t="s">
        <v>66</v>
      </c>
      <c r="B36" s="66"/>
      <c r="C36" s="66"/>
      <c r="D36" s="66"/>
      <c r="E36" s="66"/>
      <c r="F36" s="66"/>
      <c r="G36" s="66"/>
      <c r="H36" s="66"/>
      <c r="I36" s="66"/>
      <c r="J36" s="67"/>
      <c r="K36" s="56">
        <f>SUM(4.5*(D33+D34+D35))</f>
        <v>135</v>
      </c>
      <c r="L36" s="57">
        <f>SUM(55.91*K36)</f>
        <v>7547.8499999999995</v>
      </c>
    </row>
    <row r="37" spans="1:12" customFormat="1" x14ac:dyDescent="0.25">
      <c r="A37" s="68" t="s">
        <v>88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2" customFormat="1" x14ac:dyDescent="0.25">
      <c r="A38" s="41" t="s">
        <v>5</v>
      </c>
      <c r="B38" s="42">
        <v>30</v>
      </c>
      <c r="C38" s="45">
        <v>1.01</v>
      </c>
      <c r="D38" s="59">
        <v>30</v>
      </c>
      <c r="E38" s="45">
        <v>0.25</v>
      </c>
      <c r="F38" s="59">
        <v>8</v>
      </c>
      <c r="G38" s="5">
        <v>36.770000000000003</v>
      </c>
      <c r="H38" s="30">
        <f>SUM(F38*G38)</f>
        <v>294.16000000000003</v>
      </c>
      <c r="I38" s="46">
        <v>100</v>
      </c>
      <c r="J38" s="53">
        <f>SUM(D38*I38)</f>
        <v>3000</v>
      </c>
      <c r="K38" s="22"/>
      <c r="L38" s="36"/>
    </row>
    <row r="39" spans="1:12" customFormat="1" x14ac:dyDescent="0.25">
      <c r="A39" s="41" t="s">
        <v>6</v>
      </c>
      <c r="B39" s="42">
        <v>0</v>
      </c>
      <c r="C39" s="42">
        <v>0</v>
      </c>
      <c r="D39" s="59">
        <f>SUM(B39*C39)</f>
        <v>0</v>
      </c>
      <c r="E39" s="45">
        <v>0.25</v>
      </c>
      <c r="F39" s="59">
        <f>SUM(D39*E39)</f>
        <v>0</v>
      </c>
      <c r="G39" s="7">
        <v>34.49</v>
      </c>
      <c r="H39" s="31">
        <f>SUM(F39*G39)</f>
        <v>0</v>
      </c>
      <c r="I39" s="47">
        <v>0</v>
      </c>
      <c r="J39" s="54">
        <f>SUM(D39*I39)</f>
        <v>0</v>
      </c>
      <c r="K39" s="22"/>
      <c r="L39" s="36"/>
    </row>
    <row r="40" spans="1:12" customFormat="1" x14ac:dyDescent="0.25">
      <c r="A40" s="41" t="s">
        <v>7</v>
      </c>
      <c r="B40" s="42">
        <v>0</v>
      </c>
      <c r="C40" s="42">
        <v>0</v>
      </c>
      <c r="D40" s="59">
        <f>SUM(B40*C40)</f>
        <v>0</v>
      </c>
      <c r="E40" s="45">
        <v>0.25</v>
      </c>
      <c r="F40" s="59">
        <f>SUM(D40*E40)</f>
        <v>0</v>
      </c>
      <c r="G40" s="7">
        <v>50.89</v>
      </c>
      <c r="H40" s="31">
        <f>SUM(F40*G40)</f>
        <v>0</v>
      </c>
      <c r="I40" s="47">
        <v>0</v>
      </c>
      <c r="J40" s="54">
        <f>SUM(D40*I40)</f>
        <v>0</v>
      </c>
      <c r="K40" s="22"/>
      <c r="L40" s="36"/>
    </row>
    <row r="41" spans="1:12" s="40" customFormat="1" x14ac:dyDescent="0.25">
      <c r="A41" s="65" t="s">
        <v>147</v>
      </c>
      <c r="B41" s="66"/>
      <c r="C41" s="66"/>
      <c r="D41" s="66"/>
      <c r="E41" s="66"/>
      <c r="F41" s="66"/>
      <c r="G41" s="66"/>
      <c r="H41" s="66"/>
      <c r="I41" s="66"/>
      <c r="J41" s="67"/>
      <c r="K41" s="56">
        <f>SUM(4.25*(D38+D39+D40))</f>
        <v>127.5</v>
      </c>
      <c r="L41" s="57">
        <f>SUM(55.91*K41)</f>
        <v>7128.5249999999996</v>
      </c>
    </row>
    <row r="42" spans="1:12" customFormat="1" x14ac:dyDescent="0.25">
      <c r="A42" s="68" t="s">
        <v>24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customFormat="1" x14ac:dyDescent="0.25">
      <c r="A43" s="27" t="s">
        <v>5</v>
      </c>
      <c r="B43" s="24">
        <v>18</v>
      </c>
      <c r="C43" s="4">
        <v>1</v>
      </c>
      <c r="D43" s="59">
        <v>18</v>
      </c>
      <c r="E43" s="25">
        <v>0.75</v>
      </c>
      <c r="F43" s="59">
        <v>14</v>
      </c>
      <c r="G43" s="5">
        <v>36.770000000000003</v>
      </c>
      <c r="H43" s="30">
        <f>SUM(F43*G43)</f>
        <v>514.78000000000009</v>
      </c>
      <c r="I43" s="28">
        <v>75</v>
      </c>
      <c r="J43" s="53">
        <f>SUM(D43*I43)</f>
        <v>1350</v>
      </c>
      <c r="K43" s="22"/>
      <c r="L43" s="36"/>
    </row>
    <row r="44" spans="1:12" customFormat="1" x14ac:dyDescent="0.25">
      <c r="A44" s="27" t="s">
        <v>6</v>
      </c>
      <c r="B44" s="24">
        <v>36</v>
      </c>
      <c r="C44" s="25">
        <v>1.8957999999999999</v>
      </c>
      <c r="D44" s="59">
        <v>68</v>
      </c>
      <c r="E44" s="25">
        <v>0.75</v>
      </c>
      <c r="F44" s="59">
        <v>51</v>
      </c>
      <c r="G44" s="7">
        <v>34.49</v>
      </c>
      <c r="H44" s="31">
        <f>SUM(F44*G44)</f>
        <v>1758.99</v>
      </c>
      <c r="I44" s="8">
        <v>75</v>
      </c>
      <c r="J44" s="54">
        <f>SUM(D44*I44)</f>
        <v>5100</v>
      </c>
      <c r="K44" s="22"/>
      <c r="L44" s="36"/>
    </row>
    <row r="45" spans="1:12" customFormat="1" x14ac:dyDescent="0.25">
      <c r="A45" s="27" t="s">
        <v>7</v>
      </c>
      <c r="B45" s="24">
        <v>1</v>
      </c>
      <c r="C45" s="25">
        <v>1.8332999999999999</v>
      </c>
      <c r="D45" s="59">
        <v>2</v>
      </c>
      <c r="E45" s="25">
        <v>0.75</v>
      </c>
      <c r="F45" s="59">
        <v>2</v>
      </c>
      <c r="G45" s="7">
        <v>50.89</v>
      </c>
      <c r="H45" s="31">
        <f>SUM(F45*G45)</f>
        <v>101.78</v>
      </c>
      <c r="I45" s="8">
        <v>0</v>
      </c>
      <c r="J45" s="54">
        <f>SUM(D45*I45)</f>
        <v>0</v>
      </c>
      <c r="K45" s="22"/>
      <c r="L45" s="36"/>
    </row>
    <row r="46" spans="1:12" s="40" customFormat="1" x14ac:dyDescent="0.25">
      <c r="A46" s="65" t="s">
        <v>140</v>
      </c>
      <c r="B46" s="66"/>
      <c r="C46" s="66"/>
      <c r="D46" s="66"/>
      <c r="E46" s="66"/>
      <c r="F46" s="66"/>
      <c r="G46" s="66"/>
      <c r="H46" s="66"/>
      <c r="I46" s="66"/>
      <c r="J46" s="67"/>
      <c r="K46" s="56">
        <f>SUM(1.5*(D43+D44+D45))</f>
        <v>132</v>
      </c>
      <c r="L46" s="57">
        <f>SUM(55.91*K46)</f>
        <v>7380.12</v>
      </c>
    </row>
    <row r="47" spans="1:12" customFormat="1" x14ac:dyDescent="0.25">
      <c r="A47" s="68" t="s">
        <v>89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customFormat="1" x14ac:dyDescent="0.25">
      <c r="A48" s="41" t="s">
        <v>5</v>
      </c>
      <c r="B48" s="42">
        <v>18</v>
      </c>
      <c r="C48" s="42">
        <v>1</v>
      </c>
      <c r="D48" s="59">
        <v>18</v>
      </c>
      <c r="E48" s="45">
        <v>0.6</v>
      </c>
      <c r="F48" s="59">
        <v>11</v>
      </c>
      <c r="G48" s="5">
        <v>36.770000000000003</v>
      </c>
      <c r="H48" s="30">
        <f>SUM(F48*G48)</f>
        <v>404.47</v>
      </c>
      <c r="I48" s="46">
        <v>75</v>
      </c>
      <c r="J48" s="53">
        <f>SUM(D48*I48)</f>
        <v>1350</v>
      </c>
      <c r="K48" s="22"/>
      <c r="L48" s="36"/>
    </row>
    <row r="49" spans="1:12" customFormat="1" x14ac:dyDescent="0.25">
      <c r="A49" s="41" t="s">
        <v>6</v>
      </c>
      <c r="B49" s="42">
        <v>36</v>
      </c>
      <c r="C49" s="42">
        <v>1.9</v>
      </c>
      <c r="D49" s="59">
        <v>68</v>
      </c>
      <c r="E49" s="45">
        <v>0.6</v>
      </c>
      <c r="F49" s="59">
        <v>41</v>
      </c>
      <c r="G49" s="7">
        <v>34.49</v>
      </c>
      <c r="H49" s="31">
        <f>SUM(F49*G49)</f>
        <v>1414.0900000000001</v>
      </c>
      <c r="I49" s="47">
        <v>75</v>
      </c>
      <c r="J49" s="54">
        <f>SUM(D49*I49)</f>
        <v>5100</v>
      </c>
      <c r="K49" s="22"/>
      <c r="L49" s="36"/>
    </row>
    <row r="50" spans="1:12" customFormat="1" x14ac:dyDescent="0.25">
      <c r="A50" s="41" t="s">
        <v>7</v>
      </c>
      <c r="B50" s="42">
        <v>1</v>
      </c>
      <c r="C50" s="42">
        <v>1.83</v>
      </c>
      <c r="D50" s="59">
        <v>2</v>
      </c>
      <c r="E50" s="45">
        <v>0.6</v>
      </c>
      <c r="F50" s="59">
        <v>1</v>
      </c>
      <c r="G50" s="7">
        <v>50.89</v>
      </c>
      <c r="H50" s="31">
        <f>SUM(F50*G50)</f>
        <v>50.89</v>
      </c>
      <c r="I50" s="47">
        <v>0</v>
      </c>
      <c r="J50" s="54">
        <f>SUM(D50*I50)</f>
        <v>0</v>
      </c>
      <c r="K50" s="22"/>
      <c r="L50" s="36"/>
    </row>
    <row r="51" spans="1:12" s="40" customFormat="1" x14ac:dyDescent="0.25">
      <c r="A51" s="65" t="s">
        <v>144</v>
      </c>
      <c r="B51" s="66"/>
      <c r="C51" s="66"/>
      <c r="D51" s="66"/>
      <c r="E51" s="66"/>
      <c r="F51" s="66"/>
      <c r="G51" s="66"/>
      <c r="H51" s="66"/>
      <c r="I51" s="66"/>
      <c r="J51" s="67"/>
      <c r="K51" s="56">
        <f>SUM(1.25*(D48+D49+D50))</f>
        <v>110</v>
      </c>
      <c r="L51" s="57">
        <f>SUM(55.91*K51)</f>
        <v>6150.0999999999995</v>
      </c>
    </row>
    <row r="52" spans="1:12" customFormat="1" x14ac:dyDescent="0.25">
      <c r="A52" s="68" t="s">
        <v>25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customFormat="1" x14ac:dyDescent="0.25">
      <c r="A53" s="27" t="s">
        <v>5</v>
      </c>
      <c r="B53" s="24">
        <v>1</v>
      </c>
      <c r="C53" s="4">
        <v>1</v>
      </c>
      <c r="D53" s="59">
        <v>1</v>
      </c>
      <c r="E53" s="25">
        <v>0.75</v>
      </c>
      <c r="F53" s="59">
        <v>1</v>
      </c>
      <c r="G53" s="5">
        <v>36.770000000000003</v>
      </c>
      <c r="H53" s="30">
        <f>SUM(F53*G53)</f>
        <v>36.770000000000003</v>
      </c>
      <c r="I53" s="6">
        <v>100</v>
      </c>
      <c r="J53" s="53">
        <f>SUM(D53*I53)</f>
        <v>100</v>
      </c>
      <c r="K53" s="22"/>
      <c r="L53" s="36"/>
    </row>
    <row r="54" spans="1:12" customFormat="1" x14ac:dyDescent="0.25">
      <c r="A54" s="27" t="s">
        <v>6</v>
      </c>
      <c r="B54" s="24">
        <v>42</v>
      </c>
      <c r="C54" s="4">
        <v>3.31</v>
      </c>
      <c r="D54" s="59">
        <v>139</v>
      </c>
      <c r="E54" s="25">
        <v>0.75</v>
      </c>
      <c r="F54" s="59">
        <v>104</v>
      </c>
      <c r="G54" s="7">
        <v>34.49</v>
      </c>
      <c r="H54" s="31">
        <f>SUM(F54*G54)</f>
        <v>3586.96</v>
      </c>
      <c r="I54" s="8">
        <v>100</v>
      </c>
      <c r="J54" s="54">
        <f>SUM(D54*I54)</f>
        <v>13900</v>
      </c>
      <c r="K54" s="22"/>
      <c r="L54" s="36"/>
    </row>
    <row r="55" spans="1:12" customFormat="1" x14ac:dyDescent="0.25">
      <c r="A55" s="27" t="s">
        <v>7</v>
      </c>
      <c r="B55" s="24">
        <v>3</v>
      </c>
      <c r="C55" s="4">
        <v>1.67</v>
      </c>
      <c r="D55" s="59">
        <v>5</v>
      </c>
      <c r="E55" s="25">
        <v>0.75</v>
      </c>
      <c r="F55" s="59">
        <v>4</v>
      </c>
      <c r="G55" s="7">
        <v>50.89</v>
      </c>
      <c r="H55" s="31">
        <f>SUM(F55*G55)</f>
        <v>203.56</v>
      </c>
      <c r="I55" s="8">
        <v>0</v>
      </c>
      <c r="J55" s="54">
        <f>SUM(D55*I55)</f>
        <v>0</v>
      </c>
      <c r="K55" s="22"/>
      <c r="L55" s="36"/>
    </row>
    <row r="56" spans="1:12" s="40" customFormat="1" x14ac:dyDescent="0.25">
      <c r="A56" s="65" t="s">
        <v>68</v>
      </c>
      <c r="B56" s="66"/>
      <c r="C56" s="66"/>
      <c r="D56" s="66"/>
      <c r="E56" s="66"/>
      <c r="F56" s="66"/>
      <c r="G56" s="66"/>
      <c r="H56" s="66"/>
      <c r="I56" s="66"/>
      <c r="J56" s="67"/>
      <c r="K56" s="56">
        <f>SUM(6*(D53+D54+D55))</f>
        <v>870</v>
      </c>
      <c r="L56" s="57">
        <f>SUM(55.91*K56)</f>
        <v>48641.7</v>
      </c>
    </row>
    <row r="57" spans="1:12" customFormat="1" x14ac:dyDescent="0.25">
      <c r="A57" s="68" t="s">
        <v>90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customFormat="1" x14ac:dyDescent="0.25">
      <c r="A58" s="41" t="s">
        <v>5</v>
      </c>
      <c r="B58" s="42">
        <v>1</v>
      </c>
      <c r="C58" s="44">
        <v>1</v>
      </c>
      <c r="D58" s="59">
        <v>1</v>
      </c>
      <c r="E58" s="45">
        <v>0.6</v>
      </c>
      <c r="F58" s="59">
        <v>1</v>
      </c>
      <c r="G58" s="5">
        <v>36.770000000000003</v>
      </c>
      <c r="H58" s="30">
        <f>SUM(F58*G58)</f>
        <v>36.770000000000003</v>
      </c>
      <c r="I58" s="46">
        <v>100</v>
      </c>
      <c r="J58" s="53">
        <f>SUM(D58*I58)</f>
        <v>100</v>
      </c>
      <c r="K58" s="22"/>
      <c r="L58" s="36"/>
    </row>
    <row r="59" spans="1:12" customFormat="1" x14ac:dyDescent="0.25">
      <c r="A59" s="41" t="s">
        <v>6</v>
      </c>
      <c r="B59" s="42">
        <v>42</v>
      </c>
      <c r="C59" s="44">
        <v>3.31</v>
      </c>
      <c r="D59" s="59">
        <v>139</v>
      </c>
      <c r="E59" s="45">
        <v>0.6</v>
      </c>
      <c r="F59" s="59">
        <v>83</v>
      </c>
      <c r="G59" s="7">
        <v>34.49</v>
      </c>
      <c r="H59" s="31">
        <f>SUM(F59*G59)</f>
        <v>2862.67</v>
      </c>
      <c r="I59" s="47">
        <v>100</v>
      </c>
      <c r="J59" s="54">
        <f>SUM(D59*I59)</f>
        <v>13900</v>
      </c>
      <c r="K59" s="22"/>
      <c r="L59" s="36"/>
    </row>
    <row r="60" spans="1:12" customFormat="1" x14ac:dyDescent="0.25">
      <c r="A60" s="41" t="s">
        <v>7</v>
      </c>
      <c r="B60" s="42">
        <v>3</v>
      </c>
      <c r="C60" s="44">
        <v>1.67</v>
      </c>
      <c r="D60" s="59">
        <v>5</v>
      </c>
      <c r="E60" s="45">
        <v>0.6</v>
      </c>
      <c r="F60" s="59">
        <v>3</v>
      </c>
      <c r="G60" s="7">
        <v>50.89</v>
      </c>
      <c r="H60" s="31">
        <f>SUM(F60*G60)</f>
        <v>152.67000000000002</v>
      </c>
      <c r="I60" s="47">
        <v>0</v>
      </c>
      <c r="J60" s="54">
        <f>SUM(D60*I60)</f>
        <v>0</v>
      </c>
      <c r="K60" s="22"/>
      <c r="L60" s="36"/>
    </row>
    <row r="61" spans="1:12" s="40" customFormat="1" x14ac:dyDescent="0.25">
      <c r="A61" s="65" t="s">
        <v>148</v>
      </c>
      <c r="B61" s="66"/>
      <c r="C61" s="66"/>
      <c r="D61" s="66"/>
      <c r="E61" s="66"/>
      <c r="F61" s="66"/>
      <c r="G61" s="66"/>
      <c r="H61" s="66"/>
      <c r="I61" s="66"/>
      <c r="J61" s="67"/>
      <c r="K61" s="56">
        <f>SUM(5.75*(D58+D59+D60))</f>
        <v>833.75</v>
      </c>
      <c r="L61" s="57">
        <f>SUM(55.91*K61)</f>
        <v>46614.962499999994</v>
      </c>
    </row>
    <row r="62" spans="1:12" customFormat="1" x14ac:dyDescent="0.25">
      <c r="A62" s="68" t="s">
        <v>26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1:12" customFormat="1" x14ac:dyDescent="0.25">
      <c r="A63" s="3" t="s">
        <v>5</v>
      </c>
      <c r="B63" s="22">
        <v>0</v>
      </c>
      <c r="C63" s="4">
        <v>0</v>
      </c>
      <c r="D63" s="59">
        <f>SUM(B63*C63)</f>
        <v>0</v>
      </c>
      <c r="E63" s="25">
        <v>1</v>
      </c>
      <c r="F63" s="59">
        <f>SUM(D63*E63)</f>
        <v>0</v>
      </c>
      <c r="G63" s="5">
        <v>36.770000000000003</v>
      </c>
      <c r="H63" s="30">
        <f>SUM(F63*G63)</f>
        <v>0</v>
      </c>
      <c r="I63" s="6">
        <v>100</v>
      </c>
      <c r="J63" s="53">
        <f>SUM(D63*I63)</f>
        <v>0</v>
      </c>
      <c r="K63" s="22"/>
      <c r="L63" s="36"/>
    </row>
    <row r="64" spans="1:12" customFormat="1" x14ac:dyDescent="0.25">
      <c r="A64" s="27" t="s">
        <v>6</v>
      </c>
      <c r="B64" s="24">
        <v>10</v>
      </c>
      <c r="C64" s="4">
        <v>3.38</v>
      </c>
      <c r="D64" s="59">
        <v>34</v>
      </c>
      <c r="E64" s="25">
        <v>1</v>
      </c>
      <c r="F64" s="59">
        <v>34</v>
      </c>
      <c r="G64" s="7">
        <v>34.49</v>
      </c>
      <c r="H64" s="31">
        <f>SUM(F64*G64)</f>
        <v>1172.6600000000001</v>
      </c>
      <c r="I64" s="8">
        <v>100</v>
      </c>
      <c r="J64" s="54">
        <f>SUM(D64*I64)</f>
        <v>3400</v>
      </c>
      <c r="K64" s="22"/>
      <c r="L64" s="36"/>
    </row>
    <row r="65" spans="1:12" customFormat="1" x14ac:dyDescent="0.25">
      <c r="A65" s="3" t="s">
        <v>7</v>
      </c>
      <c r="B65" s="22">
        <v>0</v>
      </c>
      <c r="C65" s="4">
        <v>0</v>
      </c>
      <c r="D65" s="59">
        <f>SUM(B65*C65)</f>
        <v>0</v>
      </c>
      <c r="E65" s="25">
        <v>1</v>
      </c>
      <c r="F65" s="59">
        <f>SUM(D65*E65)</f>
        <v>0</v>
      </c>
      <c r="G65" s="7">
        <v>50.89</v>
      </c>
      <c r="H65" s="31">
        <f>SUM(F65*G65)</f>
        <v>0</v>
      </c>
      <c r="I65" s="8">
        <v>0</v>
      </c>
      <c r="J65" s="54">
        <f>SUM(D65*I65)</f>
        <v>0</v>
      </c>
      <c r="K65" s="22"/>
      <c r="L65" s="36"/>
    </row>
    <row r="66" spans="1:12" s="40" customFormat="1" x14ac:dyDescent="0.25">
      <c r="A66" s="65" t="s">
        <v>67</v>
      </c>
      <c r="B66" s="66"/>
      <c r="C66" s="66"/>
      <c r="D66" s="66"/>
      <c r="E66" s="66"/>
      <c r="F66" s="66"/>
      <c r="G66" s="66"/>
      <c r="H66" s="66"/>
      <c r="I66" s="66"/>
      <c r="J66" s="67"/>
      <c r="K66" s="56">
        <f>SUM(5*(D63+D64+D65))</f>
        <v>170</v>
      </c>
      <c r="L66" s="57">
        <f>SUM(55.91*K66)</f>
        <v>9504.6999999999989</v>
      </c>
    </row>
    <row r="67" spans="1:12" customFormat="1" x14ac:dyDescent="0.25">
      <c r="A67" s="68" t="s">
        <v>91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2" customFormat="1" x14ac:dyDescent="0.25">
      <c r="A68" s="41" t="s">
        <v>5</v>
      </c>
      <c r="B68" s="42">
        <v>0</v>
      </c>
      <c r="C68" s="42">
        <v>0</v>
      </c>
      <c r="D68" s="59">
        <f>SUM(B68*C68)</f>
        <v>0</v>
      </c>
      <c r="E68" s="45">
        <v>0.75</v>
      </c>
      <c r="F68" s="59">
        <f>SUM(D68*E68)</f>
        <v>0</v>
      </c>
      <c r="G68" s="5">
        <v>36.770000000000003</v>
      </c>
      <c r="H68" s="30">
        <f>SUM(F68*G68)</f>
        <v>0</v>
      </c>
      <c r="I68" s="46">
        <v>100</v>
      </c>
      <c r="J68" s="53">
        <f>SUM(D68*I68)</f>
        <v>0</v>
      </c>
      <c r="K68" s="22"/>
      <c r="L68" s="36"/>
    </row>
    <row r="69" spans="1:12" customFormat="1" x14ac:dyDescent="0.25">
      <c r="A69" s="41" t="s">
        <v>6</v>
      </c>
      <c r="B69" s="42">
        <v>10</v>
      </c>
      <c r="C69" s="44">
        <v>3.38</v>
      </c>
      <c r="D69" s="59">
        <v>34</v>
      </c>
      <c r="E69" s="45">
        <v>0.75</v>
      </c>
      <c r="F69" s="59">
        <v>26</v>
      </c>
      <c r="G69" s="7">
        <v>34.49</v>
      </c>
      <c r="H69" s="31">
        <f>SUM(F69*G69)</f>
        <v>896.74</v>
      </c>
      <c r="I69" s="47">
        <v>100</v>
      </c>
      <c r="J69" s="54">
        <f>SUM(D69*I69)</f>
        <v>3400</v>
      </c>
      <c r="K69" s="22"/>
      <c r="L69" s="36"/>
    </row>
    <row r="70" spans="1:12" customFormat="1" x14ac:dyDescent="0.25">
      <c r="A70" s="41" t="s">
        <v>7</v>
      </c>
      <c r="B70" s="42">
        <v>0</v>
      </c>
      <c r="C70" s="42">
        <v>0</v>
      </c>
      <c r="D70" s="59">
        <f>SUM(B70*C70)</f>
        <v>0</v>
      </c>
      <c r="E70" s="45">
        <v>0.75</v>
      </c>
      <c r="F70" s="59">
        <f>SUM(D70*E70)</f>
        <v>0</v>
      </c>
      <c r="G70" s="7">
        <v>50.89</v>
      </c>
      <c r="H70" s="31">
        <f>SUM(F70*G70)</f>
        <v>0</v>
      </c>
      <c r="I70" s="47">
        <v>0</v>
      </c>
      <c r="J70" s="54">
        <f>SUM(D70*I70)</f>
        <v>0</v>
      </c>
      <c r="K70" s="22"/>
      <c r="L70" s="36"/>
    </row>
    <row r="71" spans="1:12" s="40" customFormat="1" x14ac:dyDescent="0.25">
      <c r="A71" s="65" t="s">
        <v>149</v>
      </c>
      <c r="B71" s="66"/>
      <c r="C71" s="66"/>
      <c r="D71" s="66"/>
      <c r="E71" s="66"/>
      <c r="F71" s="66"/>
      <c r="G71" s="66"/>
      <c r="H71" s="66"/>
      <c r="I71" s="66"/>
      <c r="J71" s="67"/>
      <c r="K71" s="56">
        <f>SUM(4.75*(D68+D69+D70))</f>
        <v>161.5</v>
      </c>
      <c r="L71" s="57">
        <f>SUM(55.91*K71)</f>
        <v>9029.4650000000001</v>
      </c>
    </row>
    <row r="72" spans="1:12" customFormat="1" x14ac:dyDescent="0.25">
      <c r="A72" s="68" t="s">
        <v>27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1:12" customFormat="1" x14ac:dyDescent="0.25">
      <c r="A73" s="27" t="s">
        <v>5</v>
      </c>
      <c r="B73" s="24">
        <v>1</v>
      </c>
      <c r="C73" s="4">
        <v>1</v>
      </c>
      <c r="D73" s="59">
        <v>1</v>
      </c>
      <c r="E73" s="25">
        <v>0.33333299999999999</v>
      </c>
      <c r="F73" s="59">
        <v>0</v>
      </c>
      <c r="G73" s="5">
        <v>36.770000000000003</v>
      </c>
      <c r="H73" s="30">
        <f>SUM(F73*G73)</f>
        <v>0</v>
      </c>
      <c r="I73" s="6">
        <v>100</v>
      </c>
      <c r="J73" s="53">
        <f>SUM(D73*I73)</f>
        <v>100</v>
      </c>
      <c r="K73" s="22"/>
      <c r="L73" s="36"/>
    </row>
    <row r="74" spans="1:12" customFormat="1" x14ac:dyDescent="0.25">
      <c r="A74" s="27" t="s">
        <v>6</v>
      </c>
      <c r="B74" s="24">
        <v>20</v>
      </c>
      <c r="C74" s="4">
        <v>4.58</v>
      </c>
      <c r="D74" s="59">
        <v>92</v>
      </c>
      <c r="E74" s="25">
        <v>0.33333299999999999</v>
      </c>
      <c r="F74" s="59">
        <v>31</v>
      </c>
      <c r="G74" s="7">
        <v>34.49</v>
      </c>
      <c r="H74" s="31">
        <f>SUM(F74*G74)</f>
        <v>1069.19</v>
      </c>
      <c r="I74" s="9">
        <v>100</v>
      </c>
      <c r="J74" s="54">
        <f>SUM(D74*I74)</f>
        <v>9200</v>
      </c>
      <c r="K74" s="22"/>
      <c r="L74" s="36"/>
    </row>
    <row r="75" spans="1:12" customFormat="1" x14ac:dyDescent="0.25">
      <c r="A75" s="27" t="s">
        <v>7</v>
      </c>
      <c r="B75" s="24">
        <v>1</v>
      </c>
      <c r="C75" s="4">
        <v>1</v>
      </c>
      <c r="D75" s="59">
        <v>1</v>
      </c>
      <c r="E75" s="25">
        <v>0.33333299999999999</v>
      </c>
      <c r="F75" s="59">
        <v>0</v>
      </c>
      <c r="G75" s="7">
        <v>50.89</v>
      </c>
      <c r="H75" s="31">
        <f>SUM(F75*G75)</f>
        <v>0</v>
      </c>
      <c r="I75" s="9">
        <v>0</v>
      </c>
      <c r="J75" s="54">
        <f>SUM(D75*I75)</f>
        <v>0</v>
      </c>
      <c r="K75" s="22"/>
      <c r="L75" s="36"/>
    </row>
    <row r="76" spans="1:12" s="40" customFormat="1" x14ac:dyDescent="0.25">
      <c r="A76" s="65" t="s">
        <v>69</v>
      </c>
      <c r="B76" s="66"/>
      <c r="C76" s="66"/>
      <c r="D76" s="66"/>
      <c r="E76" s="66"/>
      <c r="F76" s="66"/>
      <c r="G76" s="66"/>
      <c r="H76" s="66"/>
      <c r="I76" s="66"/>
      <c r="J76" s="67"/>
      <c r="K76" s="56">
        <f>SUM(1*(D73+D74+D75))</f>
        <v>94</v>
      </c>
      <c r="L76" s="57">
        <f>SUM(55.91*K76)</f>
        <v>5255.54</v>
      </c>
    </row>
    <row r="77" spans="1:12" customFormat="1" x14ac:dyDescent="0.25">
      <c r="A77" s="77" t="s">
        <v>92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1:12" customFormat="1" x14ac:dyDescent="0.25">
      <c r="A78" s="41" t="s">
        <v>5</v>
      </c>
      <c r="B78" s="42">
        <v>1</v>
      </c>
      <c r="C78" s="42">
        <v>1</v>
      </c>
      <c r="D78" s="59">
        <v>1</v>
      </c>
      <c r="E78" s="45">
        <v>0.25</v>
      </c>
      <c r="F78" s="59">
        <v>0</v>
      </c>
      <c r="G78" s="5">
        <v>36.770000000000003</v>
      </c>
      <c r="H78" s="30">
        <f>SUM(F78*G78)</f>
        <v>0</v>
      </c>
      <c r="I78" s="46">
        <v>100</v>
      </c>
      <c r="J78" s="53">
        <f>SUM(D78*I78)</f>
        <v>100</v>
      </c>
      <c r="K78" s="22"/>
      <c r="L78" s="36"/>
    </row>
    <row r="79" spans="1:12" customFormat="1" x14ac:dyDescent="0.25">
      <c r="A79" s="41" t="s">
        <v>6</v>
      </c>
      <c r="B79" s="42">
        <v>20</v>
      </c>
      <c r="C79" s="52">
        <v>4.58</v>
      </c>
      <c r="D79" s="59">
        <v>92</v>
      </c>
      <c r="E79" s="45">
        <v>0.25</v>
      </c>
      <c r="F79" s="59">
        <v>23</v>
      </c>
      <c r="G79" s="7">
        <v>34.49</v>
      </c>
      <c r="H79" s="31">
        <f>SUM(F79*G79)</f>
        <v>793.2700000000001</v>
      </c>
      <c r="I79" s="48">
        <v>100</v>
      </c>
      <c r="J79" s="54">
        <f>SUM(D79*I79)</f>
        <v>9200</v>
      </c>
      <c r="K79" s="22"/>
      <c r="L79" s="36"/>
    </row>
    <row r="80" spans="1:12" customFormat="1" x14ac:dyDescent="0.25">
      <c r="A80" s="41" t="s">
        <v>7</v>
      </c>
      <c r="B80" s="42">
        <v>1</v>
      </c>
      <c r="C80" s="52">
        <v>1</v>
      </c>
      <c r="D80" s="59">
        <v>1</v>
      </c>
      <c r="E80" s="45">
        <v>0.25</v>
      </c>
      <c r="F80" s="59">
        <v>0</v>
      </c>
      <c r="G80" s="7">
        <v>50.89</v>
      </c>
      <c r="H80" s="31">
        <f>SUM(F80*G80)</f>
        <v>0</v>
      </c>
      <c r="I80" s="48">
        <v>0</v>
      </c>
      <c r="J80" s="54">
        <f>SUM(D80*I80)</f>
        <v>0</v>
      </c>
      <c r="K80" s="22"/>
      <c r="L80" s="36"/>
    </row>
    <row r="81" spans="1:12" s="40" customFormat="1" x14ac:dyDescent="0.25">
      <c r="A81" s="65" t="s">
        <v>150</v>
      </c>
      <c r="B81" s="66"/>
      <c r="C81" s="66"/>
      <c r="D81" s="66"/>
      <c r="E81" s="66"/>
      <c r="F81" s="66"/>
      <c r="G81" s="66"/>
      <c r="H81" s="66"/>
      <c r="I81" s="66"/>
      <c r="J81" s="67"/>
      <c r="K81" s="56">
        <f>SUM(0.5*(D78+D79+D80))</f>
        <v>47</v>
      </c>
      <c r="L81" s="57">
        <f>SUM(55.91*K81)</f>
        <v>2627.77</v>
      </c>
    </row>
    <row r="82" spans="1:12" customFormat="1" x14ac:dyDescent="0.25">
      <c r="A82" s="68" t="s">
        <v>28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1:12" customFormat="1" x14ac:dyDescent="0.25">
      <c r="A83" s="27" t="s">
        <v>5</v>
      </c>
      <c r="B83" s="24">
        <v>4</v>
      </c>
      <c r="C83" s="4">
        <v>1</v>
      </c>
      <c r="D83" s="59">
        <v>4</v>
      </c>
      <c r="E83" s="25">
        <v>0.75</v>
      </c>
      <c r="F83" s="59">
        <v>3</v>
      </c>
      <c r="G83" s="5">
        <v>36.770000000000003</v>
      </c>
      <c r="H83" s="30">
        <f>SUM(F83*G83)</f>
        <v>110.31</v>
      </c>
      <c r="I83" s="6">
        <v>100</v>
      </c>
      <c r="J83" s="53">
        <f>SUM(D83*I83)</f>
        <v>400</v>
      </c>
      <c r="K83" s="22"/>
      <c r="L83" s="36"/>
    </row>
    <row r="84" spans="1:12" customFormat="1" x14ac:dyDescent="0.25">
      <c r="A84" s="27" t="s">
        <v>6</v>
      </c>
      <c r="B84" s="24">
        <v>18</v>
      </c>
      <c r="C84" s="4">
        <v>1.83</v>
      </c>
      <c r="D84" s="59">
        <v>33</v>
      </c>
      <c r="E84" s="25">
        <v>0.75</v>
      </c>
      <c r="F84" s="59">
        <v>25</v>
      </c>
      <c r="G84" s="7">
        <v>34.49</v>
      </c>
      <c r="H84" s="31">
        <f>SUM(F84*G84)</f>
        <v>862.25</v>
      </c>
      <c r="I84" s="9">
        <v>100</v>
      </c>
      <c r="J84" s="54">
        <f>SUM(D84*I84)</f>
        <v>3300</v>
      </c>
      <c r="K84" s="22"/>
      <c r="L84" s="36"/>
    </row>
    <row r="85" spans="1:12" customFormat="1" x14ac:dyDescent="0.25">
      <c r="A85" s="27" t="s">
        <v>7</v>
      </c>
      <c r="B85" s="24">
        <v>5</v>
      </c>
      <c r="C85" s="25">
        <v>1.2</v>
      </c>
      <c r="D85" s="59">
        <v>6</v>
      </c>
      <c r="E85" s="25">
        <v>0.75</v>
      </c>
      <c r="F85" s="59">
        <v>5</v>
      </c>
      <c r="G85" s="7">
        <v>50.89</v>
      </c>
      <c r="H85" s="31">
        <f>SUM(F85*G85)</f>
        <v>254.45</v>
      </c>
      <c r="I85" s="9">
        <v>0</v>
      </c>
      <c r="J85" s="54">
        <f>SUM(D85*I85)</f>
        <v>0</v>
      </c>
      <c r="K85" s="22"/>
      <c r="L85" s="36"/>
    </row>
    <row r="86" spans="1:12" s="40" customFormat="1" x14ac:dyDescent="0.25">
      <c r="A86" s="65" t="s">
        <v>67</v>
      </c>
      <c r="B86" s="66"/>
      <c r="C86" s="66"/>
      <c r="D86" s="66"/>
      <c r="E86" s="66"/>
      <c r="F86" s="66"/>
      <c r="G86" s="66"/>
      <c r="H86" s="66"/>
      <c r="I86" s="66"/>
      <c r="J86" s="67"/>
      <c r="K86" s="56">
        <f>SUM(5*(D83+D84+D85))</f>
        <v>215</v>
      </c>
      <c r="L86" s="57">
        <f>SUM(55.91*K86)</f>
        <v>12020.65</v>
      </c>
    </row>
    <row r="87" spans="1:12" customFormat="1" x14ac:dyDescent="0.25">
      <c r="A87" s="68" t="s">
        <v>93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1:12" customFormat="1" x14ac:dyDescent="0.25">
      <c r="A88" s="41" t="s">
        <v>5</v>
      </c>
      <c r="B88" s="42">
        <v>4</v>
      </c>
      <c r="C88" s="44">
        <v>1</v>
      </c>
      <c r="D88" s="59">
        <v>4</v>
      </c>
      <c r="E88" s="45">
        <v>0.6</v>
      </c>
      <c r="F88" s="59">
        <v>2</v>
      </c>
      <c r="G88" s="5">
        <v>36.770000000000003</v>
      </c>
      <c r="H88" s="30">
        <f>SUM(F88*G88)</f>
        <v>73.540000000000006</v>
      </c>
      <c r="I88" s="46">
        <v>100</v>
      </c>
      <c r="J88" s="53">
        <f>SUM(D88*I88)</f>
        <v>400</v>
      </c>
      <c r="K88" s="22"/>
      <c r="L88" s="36"/>
    </row>
    <row r="89" spans="1:12" customFormat="1" x14ac:dyDescent="0.25">
      <c r="A89" s="41" t="s">
        <v>6</v>
      </c>
      <c r="B89" s="42">
        <v>18</v>
      </c>
      <c r="C89" s="44">
        <v>1.83</v>
      </c>
      <c r="D89" s="59">
        <v>33</v>
      </c>
      <c r="E89" s="45">
        <v>0.6</v>
      </c>
      <c r="F89" s="59">
        <v>20</v>
      </c>
      <c r="G89" s="7">
        <v>34.49</v>
      </c>
      <c r="H89" s="31">
        <f>SUM(F89*G89)</f>
        <v>689.80000000000007</v>
      </c>
      <c r="I89" s="48">
        <v>100</v>
      </c>
      <c r="J89" s="54">
        <f>SUM(D89*I89)</f>
        <v>3300</v>
      </c>
      <c r="K89" s="22"/>
      <c r="L89" s="36"/>
    </row>
    <row r="90" spans="1:12" customFormat="1" x14ac:dyDescent="0.25">
      <c r="A90" s="41" t="s">
        <v>7</v>
      </c>
      <c r="B90" s="42">
        <v>5</v>
      </c>
      <c r="C90" s="45">
        <v>1.2</v>
      </c>
      <c r="D90" s="59">
        <v>6</v>
      </c>
      <c r="E90" s="45">
        <v>0.6</v>
      </c>
      <c r="F90" s="59">
        <v>4</v>
      </c>
      <c r="G90" s="7">
        <v>50.89</v>
      </c>
      <c r="H90" s="31">
        <f>SUM(F90*G90)</f>
        <v>203.56</v>
      </c>
      <c r="I90" s="48">
        <v>0</v>
      </c>
      <c r="J90" s="54">
        <f>SUM(D90*I90)</f>
        <v>0</v>
      </c>
      <c r="K90" s="22"/>
      <c r="L90" s="36"/>
    </row>
    <row r="91" spans="1:12" s="40" customFormat="1" x14ac:dyDescent="0.25">
      <c r="A91" s="65" t="s">
        <v>149</v>
      </c>
      <c r="B91" s="66"/>
      <c r="C91" s="66"/>
      <c r="D91" s="66"/>
      <c r="E91" s="66"/>
      <c r="F91" s="66"/>
      <c r="G91" s="66"/>
      <c r="H91" s="66"/>
      <c r="I91" s="66"/>
      <c r="J91" s="67"/>
      <c r="K91" s="56">
        <f>SUM(4.75*(D88+D89+D90))</f>
        <v>204.25</v>
      </c>
      <c r="L91" s="57">
        <f>SUM(55.91*K91)</f>
        <v>11419.617499999998</v>
      </c>
    </row>
    <row r="92" spans="1:12" customFormat="1" x14ac:dyDescent="0.25">
      <c r="A92" s="68" t="s">
        <v>29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1:12" customFormat="1" x14ac:dyDescent="0.25">
      <c r="A93" s="27" t="s">
        <v>5</v>
      </c>
      <c r="B93" s="24">
        <v>56</v>
      </c>
      <c r="C93" s="4">
        <v>1.81</v>
      </c>
      <c r="D93" s="59">
        <v>101</v>
      </c>
      <c r="E93" s="25">
        <v>0.5</v>
      </c>
      <c r="F93" s="59">
        <v>51</v>
      </c>
      <c r="G93" s="5">
        <v>36.770000000000003</v>
      </c>
      <c r="H93" s="30">
        <f>SUM(F93*G93)</f>
        <v>1875.2700000000002</v>
      </c>
      <c r="I93" s="6">
        <v>100</v>
      </c>
      <c r="J93" s="53">
        <f>SUM(D93*I93)</f>
        <v>10100</v>
      </c>
      <c r="K93" s="22"/>
      <c r="L93" s="36"/>
    </row>
    <row r="94" spans="1:12" customFormat="1" x14ac:dyDescent="0.25">
      <c r="A94" s="27" t="s">
        <v>6</v>
      </c>
      <c r="B94" s="24">
        <v>0</v>
      </c>
      <c r="C94" s="4">
        <v>0</v>
      </c>
      <c r="D94" s="59">
        <f>SUM(B94*C94)</f>
        <v>0</v>
      </c>
      <c r="E94" s="25">
        <v>0.5</v>
      </c>
      <c r="F94" s="59">
        <f>SUM(D94*E94)</f>
        <v>0</v>
      </c>
      <c r="G94" s="7">
        <v>34.49</v>
      </c>
      <c r="H94" s="31">
        <f>SUM(F94*G94)</f>
        <v>0</v>
      </c>
      <c r="I94" s="9">
        <v>100</v>
      </c>
      <c r="J94" s="54">
        <f>SUM(D94*I94)</f>
        <v>0</v>
      </c>
      <c r="K94" s="22"/>
      <c r="L94" s="36"/>
    </row>
    <row r="95" spans="1:12" customFormat="1" x14ac:dyDescent="0.25">
      <c r="A95" s="3" t="s">
        <v>7</v>
      </c>
      <c r="B95" s="22">
        <v>0</v>
      </c>
      <c r="C95" s="4">
        <v>0</v>
      </c>
      <c r="D95" s="59">
        <f>SUM(B95*C95)</f>
        <v>0</v>
      </c>
      <c r="E95" s="25">
        <v>0.5</v>
      </c>
      <c r="F95" s="59">
        <f>SUM(D95*E95)</f>
        <v>0</v>
      </c>
      <c r="G95" s="7">
        <v>50.89</v>
      </c>
      <c r="H95" s="31">
        <f>SUM(F95*G95)</f>
        <v>0</v>
      </c>
      <c r="I95" s="9">
        <v>0</v>
      </c>
      <c r="J95" s="54">
        <f>SUM(D95*I95)</f>
        <v>0</v>
      </c>
      <c r="K95" s="22"/>
      <c r="L95" s="36"/>
    </row>
    <row r="96" spans="1:12" s="40" customFormat="1" x14ac:dyDescent="0.25">
      <c r="A96" s="65" t="s">
        <v>71</v>
      </c>
      <c r="B96" s="66"/>
      <c r="C96" s="66"/>
      <c r="D96" s="66"/>
      <c r="E96" s="66"/>
      <c r="F96" s="66"/>
      <c r="G96" s="66"/>
      <c r="H96" s="66"/>
      <c r="I96" s="66"/>
      <c r="J96" s="67"/>
      <c r="K96" s="56">
        <f>SUM(2*(D93+D94+D95))</f>
        <v>202</v>
      </c>
      <c r="L96" s="57">
        <f>SUM(55.91*K96)</f>
        <v>11293.82</v>
      </c>
    </row>
    <row r="97" spans="1:12" customFormat="1" x14ac:dyDescent="0.25">
      <c r="A97" s="68" t="s">
        <v>94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1:12" customFormat="1" x14ac:dyDescent="0.25">
      <c r="A98" s="41" t="s">
        <v>5</v>
      </c>
      <c r="B98" s="42">
        <v>56</v>
      </c>
      <c r="C98" s="42">
        <v>1.81</v>
      </c>
      <c r="D98" s="59">
        <v>101</v>
      </c>
      <c r="E98" s="45">
        <v>0.33</v>
      </c>
      <c r="F98" s="59">
        <v>34</v>
      </c>
      <c r="G98" s="5">
        <v>36.770000000000003</v>
      </c>
      <c r="H98" s="30">
        <f>SUM(F98*G98)</f>
        <v>1250.18</v>
      </c>
      <c r="I98" s="46">
        <v>100</v>
      </c>
      <c r="J98" s="53">
        <f>SUM(D98*I98)</f>
        <v>10100</v>
      </c>
      <c r="K98" s="22"/>
      <c r="L98" s="36"/>
    </row>
    <row r="99" spans="1:12" customFormat="1" x14ac:dyDescent="0.25">
      <c r="A99" s="41" t="s">
        <v>6</v>
      </c>
      <c r="B99" s="42">
        <v>0</v>
      </c>
      <c r="C99" s="42">
        <v>0</v>
      </c>
      <c r="D99" s="59">
        <f>SUM(B99*C99)</f>
        <v>0</v>
      </c>
      <c r="E99" s="45">
        <v>0.33</v>
      </c>
      <c r="F99" s="59">
        <f>SUM(D99*E99)</f>
        <v>0</v>
      </c>
      <c r="G99" s="7">
        <v>34.49</v>
      </c>
      <c r="H99" s="31">
        <f>SUM(F99*G99)</f>
        <v>0</v>
      </c>
      <c r="I99" s="48">
        <v>100</v>
      </c>
      <c r="J99" s="54">
        <f>SUM(D99*I99)</f>
        <v>0</v>
      </c>
      <c r="K99" s="22"/>
      <c r="L99" s="36"/>
    </row>
    <row r="100" spans="1:12" customFormat="1" x14ac:dyDescent="0.25">
      <c r="A100" s="41" t="s">
        <v>7</v>
      </c>
      <c r="B100" s="42">
        <v>0</v>
      </c>
      <c r="C100" s="42">
        <v>0</v>
      </c>
      <c r="D100" s="59">
        <f>SUM(B100*C100)</f>
        <v>0</v>
      </c>
      <c r="E100" s="45">
        <v>0.33</v>
      </c>
      <c r="F100" s="59">
        <f>SUM(D100*E100)</f>
        <v>0</v>
      </c>
      <c r="G100" s="7">
        <v>50.89</v>
      </c>
      <c r="H100" s="31">
        <f>SUM(F100*G100)</f>
        <v>0</v>
      </c>
      <c r="I100" s="48">
        <v>0</v>
      </c>
      <c r="J100" s="54">
        <f>SUM(D100*I100)</f>
        <v>0</v>
      </c>
      <c r="K100" s="22"/>
      <c r="L100" s="36"/>
    </row>
    <row r="101" spans="1:12" s="40" customFormat="1" x14ac:dyDescent="0.25">
      <c r="A101" s="65" t="s">
        <v>70</v>
      </c>
      <c r="B101" s="66"/>
      <c r="C101" s="66"/>
      <c r="D101" s="66"/>
      <c r="E101" s="66"/>
      <c r="F101" s="66"/>
      <c r="G101" s="66"/>
      <c r="H101" s="66"/>
      <c r="I101" s="66"/>
      <c r="J101" s="67"/>
      <c r="K101" s="56">
        <f>SUM(1.75*(D98+D99+D100))</f>
        <v>176.75</v>
      </c>
      <c r="L101" s="57">
        <f>SUM(55.91*K101)</f>
        <v>9882.0924999999988</v>
      </c>
    </row>
    <row r="102" spans="1:12" customFormat="1" x14ac:dyDescent="0.25">
      <c r="A102" s="68" t="s">
        <v>30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1:12" customFormat="1" x14ac:dyDescent="0.25">
      <c r="A103" s="27" t="s">
        <v>5</v>
      </c>
      <c r="B103" s="24">
        <v>1</v>
      </c>
      <c r="C103" s="4">
        <v>2.5</v>
      </c>
      <c r="D103" s="59">
        <v>3</v>
      </c>
      <c r="E103" s="25">
        <v>2.5</v>
      </c>
      <c r="F103" s="59">
        <v>8</v>
      </c>
      <c r="G103" s="5">
        <v>36.770000000000003</v>
      </c>
      <c r="H103" s="30">
        <f>SUM(F103*G103)</f>
        <v>294.16000000000003</v>
      </c>
      <c r="I103" s="28">
        <v>125</v>
      </c>
      <c r="J103" s="53">
        <f>SUM(D103*I103)</f>
        <v>375</v>
      </c>
      <c r="K103" s="22"/>
      <c r="L103" s="36"/>
    </row>
    <row r="104" spans="1:12" customFormat="1" x14ac:dyDescent="0.25">
      <c r="A104" s="27" t="s">
        <v>6</v>
      </c>
      <c r="B104" s="24">
        <v>46</v>
      </c>
      <c r="C104" s="4">
        <v>3.5</v>
      </c>
      <c r="D104" s="59">
        <v>161</v>
      </c>
      <c r="E104" s="25">
        <v>2.5</v>
      </c>
      <c r="F104" s="59">
        <v>403</v>
      </c>
      <c r="G104" s="7">
        <v>34.49</v>
      </c>
      <c r="H104" s="31">
        <f>SUM(F104*G104)</f>
        <v>13899.470000000001</v>
      </c>
      <c r="I104" s="9">
        <v>125</v>
      </c>
      <c r="J104" s="54">
        <f>SUM(D104*I104)</f>
        <v>20125</v>
      </c>
      <c r="K104" s="22"/>
      <c r="L104" s="36"/>
    </row>
    <row r="105" spans="1:12" customFormat="1" x14ac:dyDescent="0.25">
      <c r="A105" s="27" t="s">
        <v>7</v>
      </c>
      <c r="B105" s="24">
        <v>15</v>
      </c>
      <c r="C105" s="4">
        <v>3.04</v>
      </c>
      <c r="D105" s="59">
        <v>46</v>
      </c>
      <c r="E105" s="25">
        <v>2.5</v>
      </c>
      <c r="F105" s="59">
        <v>115</v>
      </c>
      <c r="G105" s="7">
        <v>50.89</v>
      </c>
      <c r="H105" s="31">
        <f>SUM(F105*G105)</f>
        <v>5852.35</v>
      </c>
      <c r="I105" s="9">
        <v>0</v>
      </c>
      <c r="J105" s="54">
        <f>SUM(D105*I105)</f>
        <v>0</v>
      </c>
      <c r="K105" s="22"/>
      <c r="L105" s="36"/>
    </row>
    <row r="106" spans="1:12" s="40" customFormat="1" x14ac:dyDescent="0.25">
      <c r="A106" s="65" t="s">
        <v>71</v>
      </c>
      <c r="B106" s="66"/>
      <c r="C106" s="66"/>
      <c r="D106" s="66"/>
      <c r="E106" s="66"/>
      <c r="F106" s="66"/>
      <c r="G106" s="66"/>
      <c r="H106" s="66"/>
      <c r="I106" s="66"/>
      <c r="J106" s="67"/>
      <c r="K106" s="56">
        <f>SUM(2*(D103+D104+D105))</f>
        <v>420</v>
      </c>
      <c r="L106" s="57">
        <f>SUM(55.91*K106)</f>
        <v>23482.199999999997</v>
      </c>
    </row>
    <row r="107" spans="1:12" customFormat="1" x14ac:dyDescent="0.25">
      <c r="A107" s="68" t="s">
        <v>95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1:12" customFormat="1" x14ac:dyDescent="0.25">
      <c r="A108" s="41" t="s">
        <v>5</v>
      </c>
      <c r="B108" s="42">
        <v>1</v>
      </c>
      <c r="C108" s="44">
        <v>2.5</v>
      </c>
      <c r="D108" s="59">
        <v>3</v>
      </c>
      <c r="E108" s="45">
        <v>1.75</v>
      </c>
      <c r="F108" s="59">
        <v>5</v>
      </c>
      <c r="G108" s="5">
        <v>36.770000000000003</v>
      </c>
      <c r="H108" s="30">
        <f>SUM(F108*G108)</f>
        <v>183.85000000000002</v>
      </c>
      <c r="I108" s="46">
        <v>125</v>
      </c>
      <c r="J108" s="53">
        <f>SUM(D108*I108)</f>
        <v>375</v>
      </c>
      <c r="K108" s="22"/>
      <c r="L108" s="36"/>
    </row>
    <row r="109" spans="1:12" customFormat="1" x14ac:dyDescent="0.25">
      <c r="A109" s="41" t="s">
        <v>6</v>
      </c>
      <c r="B109" s="42">
        <v>46</v>
      </c>
      <c r="C109" s="44">
        <v>3.5</v>
      </c>
      <c r="D109" s="59">
        <v>161</v>
      </c>
      <c r="E109" s="45">
        <v>1.75</v>
      </c>
      <c r="F109" s="59">
        <v>282</v>
      </c>
      <c r="G109" s="7">
        <v>34.49</v>
      </c>
      <c r="H109" s="31">
        <f>SUM(F109*G109)</f>
        <v>9726.18</v>
      </c>
      <c r="I109" s="48">
        <v>125</v>
      </c>
      <c r="J109" s="54">
        <f>SUM(D109*I109)</f>
        <v>20125</v>
      </c>
      <c r="K109" s="22"/>
      <c r="L109" s="36"/>
    </row>
    <row r="110" spans="1:12" customFormat="1" x14ac:dyDescent="0.25">
      <c r="A110" s="41" t="s">
        <v>7</v>
      </c>
      <c r="B110" s="42">
        <v>15</v>
      </c>
      <c r="C110" s="44">
        <v>3.04</v>
      </c>
      <c r="D110" s="59">
        <v>46</v>
      </c>
      <c r="E110" s="45">
        <v>1.75</v>
      </c>
      <c r="F110" s="59">
        <v>81</v>
      </c>
      <c r="G110" s="7">
        <v>50.89</v>
      </c>
      <c r="H110" s="31">
        <f>SUM(F110*G110)</f>
        <v>4122.09</v>
      </c>
      <c r="I110" s="48">
        <v>0</v>
      </c>
      <c r="J110" s="54">
        <f>SUM(D110*I110)</f>
        <v>0</v>
      </c>
      <c r="K110" s="22"/>
      <c r="L110" s="36"/>
    </row>
    <row r="111" spans="1:12" s="40" customFormat="1" x14ac:dyDescent="0.25">
      <c r="A111" s="65" t="s">
        <v>70</v>
      </c>
      <c r="B111" s="66"/>
      <c r="C111" s="66"/>
      <c r="D111" s="66"/>
      <c r="E111" s="66"/>
      <c r="F111" s="66"/>
      <c r="G111" s="66"/>
      <c r="H111" s="66"/>
      <c r="I111" s="66"/>
      <c r="J111" s="67"/>
      <c r="K111" s="56">
        <f>SUM(1.75*(D108+D109+D110))</f>
        <v>367.5</v>
      </c>
      <c r="L111" s="57">
        <f>SUM(55.91*K111)</f>
        <v>20546.924999999999</v>
      </c>
    </row>
    <row r="112" spans="1:12" customFormat="1" x14ac:dyDescent="0.25">
      <c r="A112" s="68" t="s">
        <v>142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1:12" customFormat="1" x14ac:dyDescent="0.25">
      <c r="A113" s="27" t="s">
        <v>5</v>
      </c>
      <c r="B113" s="24">
        <v>1</v>
      </c>
      <c r="C113" s="4">
        <v>2.5</v>
      </c>
      <c r="D113" s="59">
        <v>3</v>
      </c>
      <c r="E113" s="25">
        <v>2</v>
      </c>
      <c r="F113" s="59">
        <v>6</v>
      </c>
      <c r="G113" s="5">
        <v>36.770000000000003</v>
      </c>
      <c r="H113" s="30">
        <f>SUM(F113*G113)</f>
        <v>220.62</v>
      </c>
      <c r="I113" s="28">
        <v>100</v>
      </c>
      <c r="J113" s="53">
        <f>SUM(D113*I113)</f>
        <v>300</v>
      </c>
      <c r="K113" s="22"/>
      <c r="L113" s="36"/>
    </row>
    <row r="114" spans="1:12" customFormat="1" x14ac:dyDescent="0.25">
      <c r="A114" s="27" t="s">
        <v>6</v>
      </c>
      <c r="B114" s="24">
        <v>41</v>
      </c>
      <c r="C114" s="4">
        <v>3.5</v>
      </c>
      <c r="D114" s="59">
        <v>144</v>
      </c>
      <c r="E114" s="25">
        <v>2</v>
      </c>
      <c r="F114" s="59">
        <v>288</v>
      </c>
      <c r="G114" s="7">
        <v>34.49</v>
      </c>
      <c r="H114" s="31">
        <f>SUM(F114*G114)</f>
        <v>9933.1200000000008</v>
      </c>
      <c r="I114" s="9">
        <v>100</v>
      </c>
      <c r="J114" s="54">
        <f>SUM(D114*I114)</f>
        <v>14400</v>
      </c>
      <c r="K114" s="22"/>
      <c r="L114" s="36"/>
    </row>
    <row r="115" spans="1:12" customFormat="1" x14ac:dyDescent="0.25">
      <c r="A115" s="27" t="s">
        <v>7</v>
      </c>
      <c r="B115" s="24">
        <v>5</v>
      </c>
      <c r="C115" s="4">
        <v>3.04</v>
      </c>
      <c r="D115" s="59">
        <v>15</v>
      </c>
      <c r="E115" s="25">
        <v>2</v>
      </c>
      <c r="F115" s="59">
        <v>30</v>
      </c>
      <c r="G115" s="7">
        <v>50.89</v>
      </c>
      <c r="H115" s="31">
        <f>SUM(F115*G115)</f>
        <v>1526.7</v>
      </c>
      <c r="I115" s="9">
        <v>0</v>
      </c>
      <c r="J115" s="54">
        <f>SUM(D115*I115)</f>
        <v>0</v>
      </c>
      <c r="K115" s="22"/>
      <c r="L115" s="36"/>
    </row>
    <row r="116" spans="1:12" s="40" customFormat="1" x14ac:dyDescent="0.25">
      <c r="A116" s="65" t="s">
        <v>140</v>
      </c>
      <c r="B116" s="66"/>
      <c r="C116" s="66"/>
      <c r="D116" s="66"/>
      <c r="E116" s="66"/>
      <c r="F116" s="66"/>
      <c r="G116" s="66"/>
      <c r="H116" s="66"/>
      <c r="I116" s="66"/>
      <c r="J116" s="67"/>
      <c r="K116" s="56">
        <f>SUM(1.5*(D113+D114+D115))</f>
        <v>243</v>
      </c>
      <c r="L116" s="57">
        <f>SUM(55.91*K116)</f>
        <v>13586.13</v>
      </c>
    </row>
    <row r="117" spans="1:12" customFormat="1" ht="14.45" customHeight="1" x14ac:dyDescent="0.25">
      <c r="A117" s="68" t="s">
        <v>143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1:12" customFormat="1" x14ac:dyDescent="0.25">
      <c r="A118" s="41" t="s">
        <v>5</v>
      </c>
      <c r="B118" s="42">
        <v>1</v>
      </c>
      <c r="C118" s="44">
        <v>2.5</v>
      </c>
      <c r="D118" s="59">
        <v>3</v>
      </c>
      <c r="E118" s="45">
        <v>1.5</v>
      </c>
      <c r="F118" s="59">
        <v>5</v>
      </c>
      <c r="G118" s="5">
        <v>36.770000000000003</v>
      </c>
      <c r="H118" s="30">
        <f>SUM(F118*G118)</f>
        <v>183.85000000000002</v>
      </c>
      <c r="I118" s="46">
        <v>100</v>
      </c>
      <c r="J118" s="53">
        <f>SUM(D118*I118)</f>
        <v>300</v>
      </c>
      <c r="K118" s="22"/>
      <c r="L118" s="36"/>
    </row>
    <row r="119" spans="1:12" customFormat="1" x14ac:dyDescent="0.25">
      <c r="A119" s="41" t="s">
        <v>6</v>
      </c>
      <c r="B119" s="42">
        <v>41</v>
      </c>
      <c r="C119" s="44">
        <v>3.5</v>
      </c>
      <c r="D119" s="59">
        <v>144</v>
      </c>
      <c r="E119" s="45">
        <v>1.5</v>
      </c>
      <c r="F119" s="59">
        <v>216</v>
      </c>
      <c r="G119" s="7">
        <v>34.49</v>
      </c>
      <c r="H119" s="31">
        <f>SUM(F119*G119)</f>
        <v>7449.84</v>
      </c>
      <c r="I119" s="48">
        <v>100</v>
      </c>
      <c r="J119" s="54">
        <f>SUM(D119*I119)</f>
        <v>14400</v>
      </c>
      <c r="K119" s="22"/>
      <c r="L119" s="36"/>
    </row>
    <row r="120" spans="1:12" customFormat="1" x14ac:dyDescent="0.25">
      <c r="A120" s="41" t="s">
        <v>7</v>
      </c>
      <c r="B120" s="42">
        <v>5</v>
      </c>
      <c r="C120" s="44">
        <v>3.04</v>
      </c>
      <c r="D120" s="59">
        <v>15</v>
      </c>
      <c r="E120" s="45">
        <v>1.5</v>
      </c>
      <c r="F120" s="59">
        <v>23</v>
      </c>
      <c r="G120" s="7">
        <v>50.89</v>
      </c>
      <c r="H120" s="31">
        <f>SUM(F120*G120)</f>
        <v>1170.47</v>
      </c>
      <c r="I120" s="48">
        <v>0</v>
      </c>
      <c r="J120" s="54">
        <f>SUM(D120*I120)</f>
        <v>0</v>
      </c>
      <c r="K120" s="22"/>
      <c r="L120" s="36"/>
    </row>
    <row r="121" spans="1:12" s="40" customFormat="1" ht="14.45" customHeight="1" x14ac:dyDescent="0.25">
      <c r="A121" s="65" t="s">
        <v>144</v>
      </c>
      <c r="B121" s="66"/>
      <c r="C121" s="66"/>
      <c r="D121" s="66"/>
      <c r="E121" s="66"/>
      <c r="F121" s="66"/>
      <c r="G121" s="66"/>
      <c r="H121" s="66"/>
      <c r="I121" s="66"/>
      <c r="J121" s="67"/>
      <c r="K121" s="56">
        <f>SUM(1.25*(D118+D119+D120))</f>
        <v>202.5</v>
      </c>
      <c r="L121" s="57">
        <f>SUM(55.91*K121)</f>
        <v>11321.775</v>
      </c>
    </row>
    <row r="122" spans="1:12" s="40" customFormat="1" ht="14.45" customHeight="1" x14ac:dyDescent="0.25">
      <c r="A122" s="71" t="s">
        <v>31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3"/>
    </row>
    <row r="123" spans="1:12" customFormat="1" ht="14.45" customHeight="1" x14ac:dyDescent="0.25">
      <c r="A123" s="27" t="s">
        <v>5</v>
      </c>
      <c r="B123" s="24">
        <v>0</v>
      </c>
      <c r="C123" s="24">
        <v>0</v>
      </c>
      <c r="D123" s="59">
        <f>SUM(B123*C123)</f>
        <v>0</v>
      </c>
      <c r="E123" s="62">
        <v>1</v>
      </c>
      <c r="F123" s="59">
        <f>SUM(D123*E123)</f>
        <v>0</v>
      </c>
      <c r="G123" s="5">
        <v>36.770000000000003</v>
      </c>
      <c r="H123" s="30">
        <f>SUM(F123*G123)</f>
        <v>0</v>
      </c>
      <c r="I123" s="28">
        <v>100</v>
      </c>
      <c r="J123" s="53">
        <f>SUM(D123*I123)</f>
        <v>0</v>
      </c>
      <c r="K123" s="22"/>
      <c r="L123" s="36"/>
    </row>
    <row r="124" spans="1:12" customFormat="1" x14ac:dyDescent="0.25">
      <c r="A124" s="27" t="s">
        <v>6</v>
      </c>
      <c r="B124" s="24">
        <v>13</v>
      </c>
      <c r="C124" s="24">
        <v>1</v>
      </c>
      <c r="D124" s="59">
        <v>13</v>
      </c>
      <c r="E124" s="62">
        <v>1</v>
      </c>
      <c r="F124" s="59">
        <v>13</v>
      </c>
      <c r="G124" s="7">
        <v>34.49</v>
      </c>
      <c r="H124" s="31">
        <f>SUM(F124*G124)</f>
        <v>448.37</v>
      </c>
      <c r="I124" s="37">
        <v>100</v>
      </c>
      <c r="J124" s="54">
        <f>SUM(D124*I124)</f>
        <v>1300</v>
      </c>
      <c r="K124" s="22"/>
      <c r="L124" s="36"/>
    </row>
    <row r="125" spans="1:12" customFormat="1" x14ac:dyDescent="0.25">
      <c r="A125" s="27" t="s">
        <v>7</v>
      </c>
      <c r="B125" s="24">
        <v>0</v>
      </c>
      <c r="C125" s="24">
        <v>0</v>
      </c>
      <c r="D125" s="59">
        <f>SUM(B125*C125)</f>
        <v>0</v>
      </c>
      <c r="E125" s="62">
        <v>1</v>
      </c>
      <c r="F125" s="59">
        <f>SUM(D125*E125)</f>
        <v>0</v>
      </c>
      <c r="G125" s="7">
        <v>50.89</v>
      </c>
      <c r="H125" s="31">
        <f>SUM(F125*G125)</f>
        <v>0</v>
      </c>
      <c r="I125" s="37">
        <v>0</v>
      </c>
      <c r="J125" s="54">
        <f>SUM(D125*I125)</f>
        <v>0</v>
      </c>
      <c r="K125" s="22"/>
      <c r="L125" s="36"/>
    </row>
    <row r="126" spans="1:12" customFormat="1" ht="14.45" customHeight="1" x14ac:dyDescent="0.25">
      <c r="A126" s="65" t="s">
        <v>67</v>
      </c>
      <c r="B126" s="69"/>
      <c r="C126" s="69"/>
      <c r="D126" s="69"/>
      <c r="E126" s="69"/>
      <c r="F126" s="69"/>
      <c r="G126" s="69"/>
      <c r="H126" s="69"/>
      <c r="I126" s="69"/>
      <c r="J126" s="70"/>
      <c r="K126" s="56">
        <f>SUM(5*(D123+D124+D125))</f>
        <v>65</v>
      </c>
      <c r="L126" s="57">
        <f>SUM(55.91*K126)</f>
        <v>3634.1499999999996</v>
      </c>
    </row>
    <row r="127" spans="1:12" customFormat="1" ht="15" customHeight="1" x14ac:dyDescent="0.25">
      <c r="A127" s="71" t="s">
        <v>96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3"/>
    </row>
    <row r="128" spans="1:12" customFormat="1" x14ac:dyDescent="0.25">
      <c r="A128" s="41" t="s">
        <v>5</v>
      </c>
      <c r="B128" s="42">
        <v>0</v>
      </c>
      <c r="C128" s="42">
        <v>0</v>
      </c>
      <c r="D128" s="59">
        <f>SUM(B128*C128)</f>
        <v>0</v>
      </c>
      <c r="E128" s="45">
        <v>0.75</v>
      </c>
      <c r="F128" s="59">
        <f>SUM(D128*E128)</f>
        <v>0</v>
      </c>
      <c r="G128" s="5">
        <v>36.770000000000003</v>
      </c>
      <c r="H128" s="30">
        <f>SUM(F128*G128)</f>
        <v>0</v>
      </c>
      <c r="I128" s="46">
        <v>100</v>
      </c>
      <c r="J128" s="53">
        <f>SUM(D128*I128)</f>
        <v>0</v>
      </c>
      <c r="K128" s="22"/>
      <c r="L128" s="36"/>
    </row>
    <row r="129" spans="1:12" customFormat="1" x14ac:dyDescent="0.25">
      <c r="A129" s="41" t="s">
        <v>6</v>
      </c>
      <c r="B129" s="42">
        <v>13</v>
      </c>
      <c r="C129" s="42">
        <v>1</v>
      </c>
      <c r="D129" s="59">
        <v>13</v>
      </c>
      <c r="E129" s="45">
        <v>0.75</v>
      </c>
      <c r="F129" s="59">
        <v>10</v>
      </c>
      <c r="G129" s="7">
        <v>34.49</v>
      </c>
      <c r="H129" s="31">
        <f>SUM(F129*G129)</f>
        <v>344.90000000000003</v>
      </c>
      <c r="I129" s="48">
        <v>100</v>
      </c>
      <c r="J129" s="54">
        <f>SUM(D129*I129)</f>
        <v>1300</v>
      </c>
      <c r="K129" s="22"/>
      <c r="L129" s="36"/>
    </row>
    <row r="130" spans="1:12" customFormat="1" x14ac:dyDescent="0.25">
      <c r="A130" s="41" t="s">
        <v>7</v>
      </c>
      <c r="B130" s="42">
        <v>0</v>
      </c>
      <c r="C130" s="42">
        <v>0</v>
      </c>
      <c r="D130" s="59">
        <f>SUM(B130*C130)</f>
        <v>0</v>
      </c>
      <c r="E130" s="45">
        <v>0.75</v>
      </c>
      <c r="F130" s="59">
        <f>SUM(D130*E130)</f>
        <v>0</v>
      </c>
      <c r="G130" s="7">
        <v>50.89</v>
      </c>
      <c r="H130" s="31">
        <f>SUM(F130*G130)</f>
        <v>0</v>
      </c>
      <c r="I130" s="48">
        <v>0</v>
      </c>
      <c r="J130" s="54">
        <f>SUM(D130*I130)</f>
        <v>0</v>
      </c>
      <c r="K130" s="22"/>
      <c r="L130" s="36"/>
    </row>
    <row r="131" spans="1:12" s="40" customFormat="1" ht="15" customHeight="1" x14ac:dyDescent="0.25">
      <c r="A131" s="65" t="s">
        <v>149</v>
      </c>
      <c r="B131" s="69"/>
      <c r="C131" s="69"/>
      <c r="D131" s="69"/>
      <c r="E131" s="69"/>
      <c r="F131" s="69"/>
      <c r="G131" s="69"/>
      <c r="H131" s="69"/>
      <c r="I131" s="69"/>
      <c r="J131" s="70"/>
      <c r="K131" s="56">
        <f>SUM(4.75*(D128+D129+D130))</f>
        <v>61.75</v>
      </c>
      <c r="L131" s="57">
        <f>SUM(55.91*K131)</f>
        <v>3452.4424999999997</v>
      </c>
    </row>
    <row r="132" spans="1:12" customFormat="1" x14ac:dyDescent="0.25">
      <c r="A132" s="68" t="s">
        <v>161</v>
      </c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</row>
    <row r="133" spans="1:12" customFormat="1" x14ac:dyDescent="0.25">
      <c r="A133" s="24" t="s">
        <v>5</v>
      </c>
      <c r="B133" s="24">
        <v>0</v>
      </c>
      <c r="C133" s="4">
        <v>0</v>
      </c>
      <c r="D133" s="59">
        <f>SUM(B133*C133)</f>
        <v>0</v>
      </c>
      <c r="E133" s="62">
        <v>0.5</v>
      </c>
      <c r="F133" s="59">
        <f>SUM(D133*E133)</f>
        <v>0</v>
      </c>
      <c r="G133" s="5">
        <v>36.770000000000003</v>
      </c>
      <c r="H133" s="30">
        <f>SUM(F133*G133)</f>
        <v>0</v>
      </c>
      <c r="I133" s="28">
        <v>100</v>
      </c>
      <c r="J133" s="53">
        <f>SUM(D133*I133)</f>
        <v>0</v>
      </c>
      <c r="K133" s="22"/>
      <c r="L133" s="36"/>
    </row>
    <row r="134" spans="1:12" customFormat="1" x14ac:dyDescent="0.25">
      <c r="A134" s="24" t="s">
        <v>6</v>
      </c>
      <c r="B134" s="24">
        <v>2</v>
      </c>
      <c r="C134" s="4">
        <v>1</v>
      </c>
      <c r="D134" s="59">
        <v>2</v>
      </c>
      <c r="E134" s="62">
        <v>0.5</v>
      </c>
      <c r="F134" s="59">
        <v>1</v>
      </c>
      <c r="G134" s="7">
        <v>34.49</v>
      </c>
      <c r="H134" s="31">
        <f>SUM(F134*G134)</f>
        <v>34.49</v>
      </c>
      <c r="I134" s="37">
        <v>100</v>
      </c>
      <c r="J134" s="54">
        <f>SUM(D134*I134)</f>
        <v>200</v>
      </c>
      <c r="K134" s="22"/>
      <c r="L134" s="36"/>
    </row>
    <row r="135" spans="1:12" customFormat="1" x14ac:dyDescent="0.25">
      <c r="A135" s="24" t="s">
        <v>7</v>
      </c>
      <c r="B135" s="24">
        <v>0</v>
      </c>
      <c r="C135" s="4">
        <v>0</v>
      </c>
      <c r="D135" s="59">
        <f>SUM(B135*C135)</f>
        <v>0</v>
      </c>
      <c r="E135" s="62">
        <v>0.5</v>
      </c>
      <c r="F135" s="59">
        <f>SUM(D135*E135)</f>
        <v>0</v>
      </c>
      <c r="G135" s="7">
        <v>50.89</v>
      </c>
      <c r="H135" s="31">
        <f>SUM(F135*G135)</f>
        <v>0</v>
      </c>
      <c r="I135" s="37">
        <v>0</v>
      </c>
      <c r="J135" s="54">
        <f>SUM(D135*I135)</f>
        <v>0</v>
      </c>
      <c r="K135" s="22"/>
      <c r="L135" s="36"/>
    </row>
    <row r="136" spans="1:12" s="40" customFormat="1" x14ac:dyDescent="0.25">
      <c r="A136" s="65" t="s">
        <v>140</v>
      </c>
      <c r="B136" s="66"/>
      <c r="C136" s="66"/>
      <c r="D136" s="66"/>
      <c r="E136" s="66"/>
      <c r="F136" s="66"/>
      <c r="G136" s="66"/>
      <c r="H136" s="66"/>
      <c r="I136" s="66"/>
      <c r="J136" s="67"/>
      <c r="K136" s="56">
        <f>SUM(1.5*(D133+D134+D135))</f>
        <v>3</v>
      </c>
      <c r="L136" s="57">
        <f>SUM(55.91*K136)</f>
        <v>167.73</v>
      </c>
    </row>
    <row r="137" spans="1:12" customFormat="1" ht="14.45" customHeight="1" x14ac:dyDescent="0.25">
      <c r="A137" s="68" t="s">
        <v>162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</row>
    <row r="138" spans="1:12" customFormat="1" x14ac:dyDescent="0.25">
      <c r="A138" s="41" t="s">
        <v>5</v>
      </c>
      <c r="B138" s="42">
        <v>0</v>
      </c>
      <c r="C138" s="44">
        <v>0</v>
      </c>
      <c r="D138" s="59">
        <f>SUM(B138*C138)</f>
        <v>0</v>
      </c>
      <c r="E138" s="45">
        <v>0.33</v>
      </c>
      <c r="F138" s="59">
        <f>SUM(D138*E138)</f>
        <v>0</v>
      </c>
      <c r="G138" s="5">
        <v>36.770000000000003</v>
      </c>
      <c r="H138" s="30">
        <f>SUM(F138*G138)</f>
        <v>0</v>
      </c>
      <c r="I138" s="46">
        <v>100</v>
      </c>
      <c r="J138" s="53">
        <f>SUM(D138*I138)</f>
        <v>0</v>
      </c>
      <c r="K138" s="22"/>
      <c r="L138" s="36"/>
    </row>
    <row r="139" spans="1:12" customFormat="1" x14ac:dyDescent="0.25">
      <c r="A139" s="41" t="s">
        <v>6</v>
      </c>
      <c r="B139" s="42">
        <v>2</v>
      </c>
      <c r="C139" s="44">
        <v>1</v>
      </c>
      <c r="D139" s="59">
        <v>2</v>
      </c>
      <c r="E139" s="45">
        <v>0.33</v>
      </c>
      <c r="F139" s="59">
        <v>1</v>
      </c>
      <c r="G139" s="7">
        <v>34.49</v>
      </c>
      <c r="H139" s="31">
        <f>SUM(F139*G139)</f>
        <v>34.49</v>
      </c>
      <c r="I139" s="48">
        <v>100</v>
      </c>
      <c r="J139" s="54">
        <f>SUM(D139*I139)</f>
        <v>200</v>
      </c>
      <c r="K139" s="22"/>
      <c r="L139" s="36"/>
    </row>
    <row r="140" spans="1:12" customFormat="1" x14ac:dyDescent="0.25">
      <c r="A140" s="41" t="s">
        <v>7</v>
      </c>
      <c r="B140" s="42">
        <v>0</v>
      </c>
      <c r="C140" s="44">
        <v>0</v>
      </c>
      <c r="D140" s="59">
        <f>SUM(B140*C140)</f>
        <v>0</v>
      </c>
      <c r="E140" s="45">
        <v>0.33</v>
      </c>
      <c r="F140" s="59">
        <f>SUM(D140*E140)</f>
        <v>0</v>
      </c>
      <c r="G140" s="7">
        <v>50.89</v>
      </c>
      <c r="H140" s="31">
        <f>SUM(F140*G140)</f>
        <v>0</v>
      </c>
      <c r="I140" s="48">
        <v>0</v>
      </c>
      <c r="J140" s="54">
        <f>SUM(D140*I140)</f>
        <v>0</v>
      </c>
      <c r="K140" s="22"/>
      <c r="L140" s="36"/>
    </row>
    <row r="141" spans="1:12" s="40" customFormat="1" ht="14.45" customHeight="1" x14ac:dyDescent="0.25">
      <c r="A141" s="65" t="s">
        <v>144</v>
      </c>
      <c r="B141" s="66"/>
      <c r="C141" s="66"/>
      <c r="D141" s="66"/>
      <c r="E141" s="66"/>
      <c r="F141" s="66"/>
      <c r="G141" s="66"/>
      <c r="H141" s="66"/>
      <c r="I141" s="66"/>
      <c r="J141" s="67"/>
      <c r="K141" s="56">
        <f>SUM(1.25*(D138+D139+D140))</f>
        <v>2.5</v>
      </c>
      <c r="L141" s="57">
        <f>SUM(55.91*K141)</f>
        <v>139.77499999999998</v>
      </c>
    </row>
    <row r="142" spans="1:12" customFormat="1" x14ac:dyDescent="0.25">
      <c r="A142" s="68" t="s">
        <v>32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</row>
    <row r="143" spans="1:12" customFormat="1" x14ac:dyDescent="0.25">
      <c r="A143" s="3" t="s">
        <v>5</v>
      </c>
      <c r="B143" s="22">
        <v>0</v>
      </c>
      <c r="C143" s="4">
        <v>0</v>
      </c>
      <c r="D143" s="59">
        <f>SUM(B143*C143)</f>
        <v>0</v>
      </c>
      <c r="E143" s="25">
        <v>0.5</v>
      </c>
      <c r="F143" s="59">
        <f>SUM(D143*E143)</f>
        <v>0</v>
      </c>
      <c r="G143" s="5">
        <v>36.770000000000003</v>
      </c>
      <c r="H143" s="30">
        <f>SUM(F143*G143)</f>
        <v>0</v>
      </c>
      <c r="I143" s="6">
        <v>0</v>
      </c>
      <c r="J143" s="53">
        <f>SUM(D143*I143)</f>
        <v>0</v>
      </c>
      <c r="K143" s="22"/>
      <c r="L143" s="36"/>
    </row>
    <row r="144" spans="1:12" customFormat="1" x14ac:dyDescent="0.25">
      <c r="A144" s="27" t="s">
        <v>6</v>
      </c>
      <c r="B144" s="33">
        <v>10</v>
      </c>
      <c r="C144" s="4">
        <v>1</v>
      </c>
      <c r="D144" s="59">
        <v>10</v>
      </c>
      <c r="E144" s="25">
        <v>0.5</v>
      </c>
      <c r="F144" s="59">
        <v>5</v>
      </c>
      <c r="G144" s="7">
        <v>34.49</v>
      </c>
      <c r="H144" s="31">
        <f>SUM(F144*G144)</f>
        <v>172.45000000000002</v>
      </c>
      <c r="I144" s="9">
        <v>0</v>
      </c>
      <c r="J144" s="54">
        <f>SUM(D144*I144)</f>
        <v>0</v>
      </c>
      <c r="K144" s="22"/>
      <c r="L144" s="36"/>
    </row>
    <row r="145" spans="1:12" customFormat="1" x14ac:dyDescent="0.25">
      <c r="A145" s="3" t="s">
        <v>7</v>
      </c>
      <c r="B145" s="22">
        <v>0</v>
      </c>
      <c r="C145" s="4">
        <v>0</v>
      </c>
      <c r="D145" s="59">
        <f>SUM(B145*C145)</f>
        <v>0</v>
      </c>
      <c r="E145" s="25">
        <v>0.5</v>
      </c>
      <c r="F145" s="59">
        <f>SUM(D145*E145)</f>
        <v>0</v>
      </c>
      <c r="G145" s="7">
        <v>50.89</v>
      </c>
      <c r="H145" s="31">
        <f>SUM(F145*G145)</f>
        <v>0</v>
      </c>
      <c r="I145" s="9">
        <v>0</v>
      </c>
      <c r="J145" s="54">
        <f>SUM(D145*I145)</f>
        <v>0</v>
      </c>
      <c r="K145" s="22"/>
      <c r="L145" s="36"/>
    </row>
    <row r="146" spans="1:12" s="40" customFormat="1" x14ac:dyDescent="0.25">
      <c r="A146" s="65" t="s">
        <v>73</v>
      </c>
      <c r="B146" s="66"/>
      <c r="C146" s="66"/>
      <c r="D146" s="66"/>
      <c r="E146" s="66"/>
      <c r="F146" s="66"/>
      <c r="G146" s="66"/>
      <c r="H146" s="66"/>
      <c r="I146" s="66"/>
      <c r="J146" s="67"/>
      <c r="K146" s="56">
        <f>SUM(0.5*(D143+D144+D145))</f>
        <v>5</v>
      </c>
      <c r="L146" s="57">
        <f>SUM(55.91*K146)</f>
        <v>279.54999999999995</v>
      </c>
    </row>
    <row r="147" spans="1:12" customFormat="1" x14ac:dyDescent="0.25">
      <c r="A147" s="68" t="s">
        <v>97</v>
      </c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</row>
    <row r="148" spans="1:12" customFormat="1" x14ac:dyDescent="0.25">
      <c r="A148" s="41" t="s">
        <v>5</v>
      </c>
      <c r="B148" s="42">
        <v>0</v>
      </c>
      <c r="C148" s="42">
        <v>0</v>
      </c>
      <c r="D148" s="59">
        <f>SUM(B148*C148)</f>
        <v>0</v>
      </c>
      <c r="E148" s="45">
        <v>0.33</v>
      </c>
      <c r="F148" s="59">
        <f>SUM(D148*E148)</f>
        <v>0</v>
      </c>
      <c r="G148" s="5">
        <v>36.770000000000003</v>
      </c>
      <c r="H148" s="30">
        <f>SUM(F148*G148)</f>
        <v>0</v>
      </c>
      <c r="I148" s="46">
        <v>0</v>
      </c>
      <c r="J148" s="53">
        <f>SUM(D148*I148)</f>
        <v>0</v>
      </c>
      <c r="K148" s="22"/>
      <c r="L148" s="36"/>
    </row>
    <row r="149" spans="1:12" customFormat="1" x14ac:dyDescent="0.25">
      <c r="A149" s="41" t="s">
        <v>6</v>
      </c>
      <c r="B149" s="42">
        <v>10</v>
      </c>
      <c r="C149" s="42">
        <v>1</v>
      </c>
      <c r="D149" s="59">
        <v>10</v>
      </c>
      <c r="E149" s="45">
        <v>0.33</v>
      </c>
      <c r="F149" s="59">
        <v>3</v>
      </c>
      <c r="G149" s="7">
        <v>34.49</v>
      </c>
      <c r="H149" s="31">
        <f>SUM(F149*G149)</f>
        <v>103.47</v>
      </c>
      <c r="I149" s="48">
        <v>0</v>
      </c>
      <c r="J149" s="54">
        <f>SUM(D149*I149)</f>
        <v>0</v>
      </c>
      <c r="K149" s="22"/>
      <c r="L149" s="36"/>
    </row>
    <row r="150" spans="1:12" customFormat="1" x14ac:dyDescent="0.25">
      <c r="A150" s="41" t="s">
        <v>7</v>
      </c>
      <c r="B150" s="42">
        <v>0</v>
      </c>
      <c r="C150" s="42">
        <v>0</v>
      </c>
      <c r="D150" s="59">
        <f>SUM(B150*C150)</f>
        <v>0</v>
      </c>
      <c r="E150" s="45">
        <v>0.33</v>
      </c>
      <c r="F150" s="59">
        <f>SUM(D150*E150)</f>
        <v>0</v>
      </c>
      <c r="G150" s="7">
        <v>50.89</v>
      </c>
      <c r="H150" s="31">
        <f>SUM(F150*G150)</f>
        <v>0</v>
      </c>
      <c r="I150" s="48">
        <v>0</v>
      </c>
      <c r="J150" s="54">
        <f>SUM(D150*I150)</f>
        <v>0</v>
      </c>
      <c r="K150" s="22"/>
      <c r="L150" s="36"/>
    </row>
    <row r="151" spans="1:12" s="40" customFormat="1" x14ac:dyDescent="0.25">
      <c r="A151" s="65" t="s">
        <v>73</v>
      </c>
      <c r="B151" s="66"/>
      <c r="C151" s="66"/>
      <c r="D151" s="66"/>
      <c r="E151" s="66"/>
      <c r="F151" s="66"/>
      <c r="G151" s="66"/>
      <c r="H151" s="66"/>
      <c r="I151" s="66"/>
      <c r="J151" s="67"/>
      <c r="K151" s="56">
        <f>SUM(0.5*(D148+D149+D150))</f>
        <v>5</v>
      </c>
      <c r="L151" s="57">
        <f>SUM(55.91*K151)</f>
        <v>279.54999999999995</v>
      </c>
    </row>
    <row r="152" spans="1:12" customFormat="1" x14ac:dyDescent="0.25">
      <c r="A152" s="68" t="s">
        <v>167</v>
      </c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</row>
    <row r="153" spans="1:12" customFormat="1" x14ac:dyDescent="0.25">
      <c r="A153" s="27" t="s">
        <v>5</v>
      </c>
      <c r="B153" s="24">
        <v>1</v>
      </c>
      <c r="C153" s="4">
        <v>1</v>
      </c>
      <c r="D153" s="59">
        <v>1</v>
      </c>
      <c r="E153" s="25">
        <v>2</v>
      </c>
      <c r="F153" s="59">
        <v>2</v>
      </c>
      <c r="G153" s="5">
        <v>36.770000000000003</v>
      </c>
      <c r="H153" s="30">
        <f>SUM(F153*G153)</f>
        <v>73.540000000000006</v>
      </c>
      <c r="I153" s="6">
        <v>100</v>
      </c>
      <c r="J153" s="53">
        <f>SUM(D153*I153)</f>
        <v>100</v>
      </c>
      <c r="K153" s="22"/>
      <c r="L153" s="36"/>
    </row>
    <row r="154" spans="1:12" customFormat="1" x14ac:dyDescent="0.25">
      <c r="A154" s="27" t="s">
        <v>6</v>
      </c>
      <c r="B154" s="24">
        <v>1</v>
      </c>
      <c r="C154" s="4">
        <v>1</v>
      </c>
      <c r="D154" s="59">
        <v>1</v>
      </c>
      <c r="E154" s="25">
        <v>2</v>
      </c>
      <c r="F154" s="59">
        <v>2</v>
      </c>
      <c r="G154" s="7">
        <v>34.49</v>
      </c>
      <c r="H154" s="31">
        <f>SUM(F154*G154)</f>
        <v>68.98</v>
      </c>
      <c r="I154" s="9">
        <v>100</v>
      </c>
      <c r="J154" s="54">
        <f>SUM(D154*I154)</f>
        <v>100</v>
      </c>
      <c r="K154" s="22"/>
      <c r="L154" s="36"/>
    </row>
    <row r="155" spans="1:12" customFormat="1" x14ac:dyDescent="0.25">
      <c r="A155" s="27" t="s">
        <v>7</v>
      </c>
      <c r="B155" s="24">
        <v>1</v>
      </c>
      <c r="C155" s="4">
        <v>1</v>
      </c>
      <c r="D155" s="59">
        <v>1</v>
      </c>
      <c r="E155" s="25">
        <v>2</v>
      </c>
      <c r="F155" s="59">
        <v>2</v>
      </c>
      <c r="G155" s="7">
        <v>50.89</v>
      </c>
      <c r="H155" s="31">
        <f>SUM(F155*G155)</f>
        <v>101.78</v>
      </c>
      <c r="I155" s="9">
        <v>0</v>
      </c>
      <c r="J155" s="54">
        <f>SUM(D155*I155)</f>
        <v>0</v>
      </c>
      <c r="K155" s="22"/>
      <c r="L155" s="36"/>
    </row>
    <row r="156" spans="1:12" s="40" customFormat="1" x14ac:dyDescent="0.25">
      <c r="A156" s="65" t="s">
        <v>74</v>
      </c>
      <c r="B156" s="66"/>
      <c r="C156" s="66"/>
      <c r="D156" s="66"/>
      <c r="E156" s="66"/>
      <c r="F156" s="66"/>
      <c r="G156" s="66"/>
      <c r="H156" s="66"/>
      <c r="I156" s="66"/>
      <c r="J156" s="67"/>
      <c r="K156" s="56">
        <f>SUM(6.5*(D153+D154+D155))</f>
        <v>19.5</v>
      </c>
      <c r="L156" s="57">
        <f>SUM(55.91*K156)</f>
        <v>1090.2449999999999</v>
      </c>
    </row>
    <row r="157" spans="1:12" customFormat="1" x14ac:dyDescent="0.25">
      <c r="A157" s="68" t="s">
        <v>168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</row>
    <row r="158" spans="1:12" customFormat="1" x14ac:dyDescent="0.25">
      <c r="A158" s="41" t="s">
        <v>5</v>
      </c>
      <c r="B158" s="42">
        <v>1</v>
      </c>
      <c r="C158" s="42">
        <v>1</v>
      </c>
      <c r="D158" s="59">
        <v>1</v>
      </c>
      <c r="E158" s="45">
        <v>1.5</v>
      </c>
      <c r="F158" s="59">
        <v>2</v>
      </c>
      <c r="G158" s="5">
        <v>36.770000000000003</v>
      </c>
      <c r="H158" s="30">
        <f>SUM(F158*G158)</f>
        <v>73.540000000000006</v>
      </c>
      <c r="I158" s="46">
        <v>100</v>
      </c>
      <c r="J158" s="53">
        <f>SUM(D158*I158)</f>
        <v>100</v>
      </c>
      <c r="K158" s="22"/>
      <c r="L158" s="36"/>
    </row>
    <row r="159" spans="1:12" customFormat="1" x14ac:dyDescent="0.25">
      <c r="A159" s="41" t="s">
        <v>6</v>
      </c>
      <c r="B159" s="42">
        <v>1</v>
      </c>
      <c r="C159" s="42">
        <v>1</v>
      </c>
      <c r="D159" s="59">
        <v>1</v>
      </c>
      <c r="E159" s="45">
        <v>1.5</v>
      </c>
      <c r="F159" s="59">
        <v>2</v>
      </c>
      <c r="G159" s="7">
        <v>34.49</v>
      </c>
      <c r="H159" s="31">
        <f>SUM(F159*G159)</f>
        <v>68.98</v>
      </c>
      <c r="I159" s="48">
        <v>100</v>
      </c>
      <c r="J159" s="54">
        <f>SUM(D159*I159)</f>
        <v>100</v>
      </c>
      <c r="K159" s="22"/>
      <c r="L159" s="36"/>
    </row>
    <row r="160" spans="1:12" customFormat="1" x14ac:dyDescent="0.25">
      <c r="A160" s="41" t="s">
        <v>7</v>
      </c>
      <c r="B160" s="42">
        <v>1</v>
      </c>
      <c r="C160" s="42">
        <v>1</v>
      </c>
      <c r="D160" s="59">
        <v>1</v>
      </c>
      <c r="E160" s="45">
        <v>1.5</v>
      </c>
      <c r="F160" s="59">
        <v>2</v>
      </c>
      <c r="G160" s="7">
        <v>50.89</v>
      </c>
      <c r="H160" s="31">
        <f>SUM(F160*G160)</f>
        <v>101.78</v>
      </c>
      <c r="I160" s="48">
        <v>0</v>
      </c>
      <c r="J160" s="54">
        <f>SUM(D160*I160)</f>
        <v>0</v>
      </c>
      <c r="K160" s="22"/>
      <c r="L160" s="36"/>
    </row>
    <row r="161" spans="1:12" s="40" customFormat="1" x14ac:dyDescent="0.25">
      <c r="A161" s="65" t="s">
        <v>151</v>
      </c>
      <c r="B161" s="66"/>
      <c r="C161" s="66"/>
      <c r="D161" s="66"/>
      <c r="E161" s="66"/>
      <c r="F161" s="66"/>
      <c r="G161" s="66"/>
      <c r="H161" s="66"/>
      <c r="I161" s="66"/>
      <c r="J161" s="67"/>
      <c r="K161" s="56">
        <f>SUM(6.25*(D158+D159+D160))</f>
        <v>18.75</v>
      </c>
      <c r="L161" s="57">
        <f>SUM(55.91*K161)</f>
        <v>1048.3125</v>
      </c>
    </row>
    <row r="162" spans="1:12" customFormat="1" x14ac:dyDescent="0.25">
      <c r="A162" s="68" t="s">
        <v>163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</row>
    <row r="163" spans="1:12" customFormat="1" x14ac:dyDescent="0.25">
      <c r="A163" s="27" t="s">
        <v>5</v>
      </c>
      <c r="B163" s="24">
        <v>1</v>
      </c>
      <c r="C163" s="4">
        <v>1</v>
      </c>
      <c r="D163" s="59">
        <v>1</v>
      </c>
      <c r="E163" s="25">
        <v>1.75</v>
      </c>
      <c r="F163" s="59">
        <v>2</v>
      </c>
      <c r="G163" s="5">
        <v>36.770000000000003</v>
      </c>
      <c r="H163" s="30">
        <f>SUM(F163*G163)</f>
        <v>73.540000000000006</v>
      </c>
      <c r="I163" s="6">
        <v>100</v>
      </c>
      <c r="J163" s="53">
        <f>SUM(D163*I163)</f>
        <v>100</v>
      </c>
      <c r="K163" s="22"/>
      <c r="L163" s="36"/>
    </row>
    <row r="164" spans="1:12" customFormat="1" x14ac:dyDescent="0.25">
      <c r="A164" s="27" t="s">
        <v>6</v>
      </c>
      <c r="B164" s="24">
        <v>1</v>
      </c>
      <c r="C164" s="4">
        <v>1</v>
      </c>
      <c r="D164" s="59">
        <v>1</v>
      </c>
      <c r="E164" s="25">
        <v>1.75</v>
      </c>
      <c r="F164" s="59">
        <v>2</v>
      </c>
      <c r="G164" s="7">
        <v>34.49</v>
      </c>
      <c r="H164" s="31">
        <f>SUM(F164*G164)</f>
        <v>68.98</v>
      </c>
      <c r="I164" s="9">
        <v>100</v>
      </c>
      <c r="J164" s="54">
        <f>SUM(D164*I164)</f>
        <v>100</v>
      </c>
      <c r="K164" s="22"/>
      <c r="L164" s="36"/>
    </row>
    <row r="165" spans="1:12" customFormat="1" x14ac:dyDescent="0.25">
      <c r="A165" s="27" t="s">
        <v>7</v>
      </c>
      <c r="B165" s="24">
        <v>1</v>
      </c>
      <c r="C165" s="4">
        <v>1</v>
      </c>
      <c r="D165" s="59">
        <v>1</v>
      </c>
      <c r="E165" s="25">
        <v>1.75</v>
      </c>
      <c r="F165" s="59">
        <v>2</v>
      </c>
      <c r="G165" s="7">
        <v>50.89</v>
      </c>
      <c r="H165" s="31">
        <f>SUM(F165*G165)</f>
        <v>101.78</v>
      </c>
      <c r="I165" s="9">
        <v>0</v>
      </c>
      <c r="J165" s="54">
        <f>SUM(D165*I165)</f>
        <v>0</v>
      </c>
      <c r="K165" s="22"/>
      <c r="L165" s="36"/>
    </row>
    <row r="166" spans="1:12" s="40" customFormat="1" x14ac:dyDescent="0.25">
      <c r="A166" s="65" t="s">
        <v>74</v>
      </c>
      <c r="B166" s="66"/>
      <c r="C166" s="66"/>
      <c r="D166" s="66"/>
      <c r="E166" s="66"/>
      <c r="F166" s="66"/>
      <c r="G166" s="66"/>
      <c r="H166" s="66"/>
      <c r="I166" s="66"/>
      <c r="J166" s="67"/>
      <c r="K166" s="56">
        <f>SUM(6.5*(D163+D164+D165))</f>
        <v>19.5</v>
      </c>
      <c r="L166" s="57">
        <f>SUM(55.91*K166)</f>
        <v>1090.2449999999999</v>
      </c>
    </row>
    <row r="167" spans="1:12" customFormat="1" x14ac:dyDescent="0.25">
      <c r="A167" s="68" t="s">
        <v>164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</row>
    <row r="168" spans="1:12" customFormat="1" x14ac:dyDescent="0.25">
      <c r="A168" s="41" t="s">
        <v>5</v>
      </c>
      <c r="B168" s="42">
        <v>1</v>
      </c>
      <c r="C168" s="42">
        <v>1</v>
      </c>
      <c r="D168" s="59">
        <v>1</v>
      </c>
      <c r="E168" s="45">
        <v>1.25</v>
      </c>
      <c r="F168" s="59">
        <v>1</v>
      </c>
      <c r="G168" s="5">
        <v>36.770000000000003</v>
      </c>
      <c r="H168" s="30">
        <f>SUM(F168*G168)</f>
        <v>36.770000000000003</v>
      </c>
      <c r="I168" s="46">
        <v>100</v>
      </c>
      <c r="J168" s="53">
        <f>SUM(D168*I168)</f>
        <v>100</v>
      </c>
      <c r="K168" s="22"/>
      <c r="L168" s="36"/>
    </row>
    <row r="169" spans="1:12" customFormat="1" x14ac:dyDescent="0.25">
      <c r="A169" s="41" t="s">
        <v>6</v>
      </c>
      <c r="B169" s="42">
        <v>1</v>
      </c>
      <c r="C169" s="42">
        <v>1</v>
      </c>
      <c r="D169" s="59">
        <v>1</v>
      </c>
      <c r="E169" s="45">
        <v>1.25</v>
      </c>
      <c r="F169" s="59">
        <v>1</v>
      </c>
      <c r="G169" s="7">
        <v>34.49</v>
      </c>
      <c r="H169" s="31">
        <f>SUM(F169*G169)</f>
        <v>34.49</v>
      </c>
      <c r="I169" s="48">
        <v>100</v>
      </c>
      <c r="J169" s="54">
        <f>SUM(D169*I169)</f>
        <v>100</v>
      </c>
      <c r="K169" s="22"/>
      <c r="L169" s="36"/>
    </row>
    <row r="170" spans="1:12" customFormat="1" x14ac:dyDescent="0.25">
      <c r="A170" s="41" t="s">
        <v>7</v>
      </c>
      <c r="B170" s="42">
        <v>1</v>
      </c>
      <c r="C170" s="42">
        <v>1</v>
      </c>
      <c r="D170" s="59">
        <v>1</v>
      </c>
      <c r="E170" s="45">
        <v>1.25</v>
      </c>
      <c r="F170" s="59">
        <v>1</v>
      </c>
      <c r="G170" s="7">
        <v>50.89</v>
      </c>
      <c r="H170" s="31">
        <f>SUM(F170*G170)</f>
        <v>50.89</v>
      </c>
      <c r="I170" s="48">
        <v>0</v>
      </c>
      <c r="J170" s="54">
        <f>SUM(D170*I170)</f>
        <v>0</v>
      </c>
      <c r="K170" s="22"/>
      <c r="L170" s="36"/>
    </row>
    <row r="171" spans="1:12" s="40" customFormat="1" x14ac:dyDescent="0.25">
      <c r="A171" s="65" t="s">
        <v>151</v>
      </c>
      <c r="B171" s="66"/>
      <c r="C171" s="66"/>
      <c r="D171" s="66"/>
      <c r="E171" s="66"/>
      <c r="F171" s="66"/>
      <c r="G171" s="66"/>
      <c r="H171" s="66"/>
      <c r="I171" s="66"/>
      <c r="J171" s="67"/>
      <c r="K171" s="56">
        <f>SUM(6.25*(D168+D169+D170))</f>
        <v>18.75</v>
      </c>
      <c r="L171" s="57">
        <f>SUM(55.91*K171)</f>
        <v>1048.3125</v>
      </c>
    </row>
    <row r="172" spans="1:12" customFormat="1" x14ac:dyDescent="0.25">
      <c r="A172" s="68" t="s">
        <v>33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</row>
    <row r="173" spans="1:12" customFormat="1" x14ac:dyDescent="0.25">
      <c r="A173" s="27" t="s">
        <v>5</v>
      </c>
      <c r="B173" s="24">
        <v>17</v>
      </c>
      <c r="C173" s="4">
        <v>1.07</v>
      </c>
      <c r="D173" s="59">
        <v>18</v>
      </c>
      <c r="E173" s="25">
        <v>2</v>
      </c>
      <c r="F173" s="59">
        <v>36</v>
      </c>
      <c r="G173" s="5">
        <v>36.770000000000003</v>
      </c>
      <c r="H173" s="30">
        <f>SUM(F173*G173)</f>
        <v>1323.72</v>
      </c>
      <c r="I173" s="6">
        <v>125</v>
      </c>
      <c r="J173" s="53">
        <f>SUM(D173*I173)</f>
        <v>2250</v>
      </c>
      <c r="K173" s="22"/>
      <c r="L173" s="36"/>
    </row>
    <row r="174" spans="1:12" customFormat="1" x14ac:dyDescent="0.25">
      <c r="A174" s="27" t="s">
        <v>6</v>
      </c>
      <c r="B174" s="24">
        <v>38</v>
      </c>
      <c r="C174" s="4">
        <v>2</v>
      </c>
      <c r="D174" s="59">
        <v>76</v>
      </c>
      <c r="E174" s="25">
        <v>1</v>
      </c>
      <c r="F174" s="59">
        <v>76</v>
      </c>
      <c r="G174" s="7">
        <v>34.49</v>
      </c>
      <c r="H174" s="31">
        <f>SUM(F174*G174)</f>
        <v>2621.2400000000002</v>
      </c>
      <c r="I174" s="9">
        <v>125</v>
      </c>
      <c r="J174" s="54">
        <f>SUM(D174*I174)</f>
        <v>9500</v>
      </c>
      <c r="K174" s="22"/>
      <c r="L174" s="36"/>
    </row>
    <row r="175" spans="1:12" customFormat="1" x14ac:dyDescent="0.25">
      <c r="A175" s="27" t="s">
        <v>7</v>
      </c>
      <c r="B175" s="24">
        <v>1</v>
      </c>
      <c r="C175" s="4">
        <v>1</v>
      </c>
      <c r="D175" s="59">
        <v>1</v>
      </c>
      <c r="E175" s="25">
        <v>1</v>
      </c>
      <c r="F175" s="59">
        <v>1</v>
      </c>
      <c r="G175" s="7">
        <v>50.89</v>
      </c>
      <c r="H175" s="31">
        <f>SUM(F175*G175)</f>
        <v>50.89</v>
      </c>
      <c r="I175" s="9">
        <v>0</v>
      </c>
      <c r="J175" s="54">
        <f>SUM(D175*I175)</f>
        <v>0</v>
      </c>
      <c r="K175" s="22"/>
      <c r="L175" s="36"/>
    </row>
    <row r="176" spans="1:12" s="40" customFormat="1" x14ac:dyDescent="0.25">
      <c r="A176" s="65" t="s">
        <v>75</v>
      </c>
      <c r="B176" s="66"/>
      <c r="C176" s="66"/>
      <c r="D176" s="66"/>
      <c r="E176" s="66"/>
      <c r="F176" s="66"/>
      <c r="G176" s="66"/>
      <c r="H176" s="66"/>
      <c r="I176" s="66"/>
      <c r="J176" s="67"/>
      <c r="K176" s="56">
        <f>SUM(3*(D173+D174+D175))</f>
        <v>285</v>
      </c>
      <c r="L176" s="57">
        <f>SUM(55.91*K176)</f>
        <v>15934.349999999999</v>
      </c>
    </row>
    <row r="177" spans="1:12" customFormat="1" x14ac:dyDescent="0.25">
      <c r="A177" s="68" t="s">
        <v>98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</row>
    <row r="178" spans="1:12" customFormat="1" x14ac:dyDescent="0.25">
      <c r="A178" s="41" t="s">
        <v>5</v>
      </c>
      <c r="B178" s="42">
        <v>17</v>
      </c>
      <c r="C178" s="42">
        <v>1.07</v>
      </c>
      <c r="D178" s="59">
        <v>18</v>
      </c>
      <c r="E178" s="45">
        <v>1.75</v>
      </c>
      <c r="F178" s="59">
        <v>32</v>
      </c>
      <c r="G178" s="5">
        <v>36.770000000000003</v>
      </c>
      <c r="H178" s="30">
        <f>SUM(F178*G178)</f>
        <v>1176.6400000000001</v>
      </c>
      <c r="I178" s="46">
        <v>125</v>
      </c>
      <c r="J178" s="53">
        <f>SUM(D178*I178)</f>
        <v>2250</v>
      </c>
      <c r="K178" s="22"/>
      <c r="L178" s="36"/>
    </row>
    <row r="179" spans="1:12" customFormat="1" x14ac:dyDescent="0.25">
      <c r="A179" s="41" t="s">
        <v>6</v>
      </c>
      <c r="B179" s="42">
        <v>38</v>
      </c>
      <c r="C179" s="42">
        <v>2</v>
      </c>
      <c r="D179" s="59">
        <v>76</v>
      </c>
      <c r="E179" s="45">
        <v>0.75</v>
      </c>
      <c r="F179" s="59">
        <v>57</v>
      </c>
      <c r="G179" s="7">
        <v>34.49</v>
      </c>
      <c r="H179" s="31">
        <f>SUM(F179*G179)</f>
        <v>1965.93</v>
      </c>
      <c r="I179" s="48">
        <v>125</v>
      </c>
      <c r="J179" s="54">
        <f>SUM(D179*I179)</f>
        <v>9500</v>
      </c>
      <c r="K179" s="22"/>
      <c r="L179" s="36"/>
    </row>
    <row r="180" spans="1:12" customFormat="1" x14ac:dyDescent="0.25">
      <c r="A180" s="41" t="s">
        <v>7</v>
      </c>
      <c r="B180" s="42">
        <v>1</v>
      </c>
      <c r="C180" s="42">
        <v>1</v>
      </c>
      <c r="D180" s="59">
        <v>1</v>
      </c>
      <c r="E180" s="45">
        <v>0.75</v>
      </c>
      <c r="F180" s="59">
        <v>1</v>
      </c>
      <c r="G180" s="7">
        <v>50.89</v>
      </c>
      <c r="H180" s="31">
        <f>SUM(F180*G180)</f>
        <v>50.89</v>
      </c>
      <c r="I180" s="48">
        <v>0</v>
      </c>
      <c r="J180" s="54">
        <f>SUM(D180*I180)</f>
        <v>0</v>
      </c>
      <c r="K180" s="22"/>
      <c r="L180" s="36"/>
    </row>
    <row r="181" spans="1:12" s="40" customFormat="1" x14ac:dyDescent="0.25">
      <c r="A181" s="65" t="s">
        <v>152</v>
      </c>
      <c r="B181" s="66"/>
      <c r="C181" s="66"/>
      <c r="D181" s="66"/>
      <c r="E181" s="66"/>
      <c r="F181" s="66"/>
      <c r="G181" s="66"/>
      <c r="H181" s="66"/>
      <c r="I181" s="66"/>
      <c r="J181" s="67"/>
      <c r="K181" s="56">
        <f>SUM(2.75*(D178+D179+D180))</f>
        <v>261.25</v>
      </c>
      <c r="L181" s="57">
        <f>SUM(55.91*K181)</f>
        <v>14606.487499999999</v>
      </c>
    </row>
    <row r="182" spans="1:12" customFormat="1" x14ac:dyDescent="0.25">
      <c r="A182" s="68" t="s">
        <v>165</v>
      </c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</row>
    <row r="183" spans="1:12" customFormat="1" x14ac:dyDescent="0.25">
      <c r="A183" s="27" t="s">
        <v>5</v>
      </c>
      <c r="B183" s="24">
        <v>5</v>
      </c>
      <c r="C183" s="4">
        <v>1.07</v>
      </c>
      <c r="D183" s="59">
        <v>5</v>
      </c>
      <c r="E183" s="25">
        <v>1.75</v>
      </c>
      <c r="F183" s="59">
        <v>9</v>
      </c>
      <c r="G183" s="5">
        <v>36.770000000000003</v>
      </c>
      <c r="H183" s="30">
        <f>SUM(F183*G183)</f>
        <v>330.93</v>
      </c>
      <c r="I183" s="6">
        <v>125</v>
      </c>
      <c r="J183" s="53">
        <f>SUM(D183*I183)</f>
        <v>625</v>
      </c>
      <c r="K183" s="22"/>
      <c r="L183" s="36"/>
    </row>
    <row r="184" spans="1:12" customFormat="1" x14ac:dyDescent="0.25">
      <c r="A184" s="27" t="s">
        <v>6</v>
      </c>
      <c r="B184" s="24">
        <v>13</v>
      </c>
      <c r="C184" s="4">
        <v>2</v>
      </c>
      <c r="D184" s="59">
        <v>26</v>
      </c>
      <c r="E184" s="25">
        <v>0.75</v>
      </c>
      <c r="F184" s="59">
        <v>20</v>
      </c>
      <c r="G184" s="7">
        <v>34.49</v>
      </c>
      <c r="H184" s="31">
        <f>SUM(F184*G184)</f>
        <v>689.80000000000007</v>
      </c>
      <c r="I184" s="9">
        <v>125</v>
      </c>
      <c r="J184" s="54">
        <f>SUM(D184*I184)</f>
        <v>3250</v>
      </c>
      <c r="K184" s="22"/>
      <c r="L184" s="36"/>
    </row>
    <row r="185" spans="1:12" customFormat="1" x14ac:dyDescent="0.25">
      <c r="A185" s="27" t="s">
        <v>7</v>
      </c>
      <c r="B185" s="24">
        <v>1</v>
      </c>
      <c r="C185" s="4">
        <v>1</v>
      </c>
      <c r="D185" s="59">
        <v>1</v>
      </c>
      <c r="E185" s="25">
        <v>0.75</v>
      </c>
      <c r="F185" s="59">
        <v>1</v>
      </c>
      <c r="G185" s="7">
        <v>50.89</v>
      </c>
      <c r="H185" s="31">
        <f>SUM(F185*G185)</f>
        <v>50.89</v>
      </c>
      <c r="I185" s="9">
        <v>0</v>
      </c>
      <c r="J185" s="54">
        <f>SUM(D185*I185)</f>
        <v>0</v>
      </c>
      <c r="K185" s="22"/>
      <c r="L185" s="36"/>
    </row>
    <row r="186" spans="1:12" s="40" customFormat="1" x14ac:dyDescent="0.25">
      <c r="A186" s="65" t="s">
        <v>75</v>
      </c>
      <c r="B186" s="66"/>
      <c r="C186" s="66"/>
      <c r="D186" s="66"/>
      <c r="E186" s="66"/>
      <c r="F186" s="66"/>
      <c r="G186" s="66"/>
      <c r="H186" s="66"/>
      <c r="I186" s="66"/>
      <c r="J186" s="67"/>
      <c r="K186" s="56">
        <f>SUM(3*(D183+D184+D185))</f>
        <v>96</v>
      </c>
      <c r="L186" s="57">
        <f>SUM(55.91*K186)</f>
        <v>5367.36</v>
      </c>
    </row>
    <row r="187" spans="1:12" customFormat="1" x14ac:dyDescent="0.25">
      <c r="A187" s="68" t="s">
        <v>166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</row>
    <row r="188" spans="1:12" customFormat="1" x14ac:dyDescent="0.25">
      <c r="A188" s="41" t="s">
        <v>5</v>
      </c>
      <c r="B188" s="42">
        <v>5</v>
      </c>
      <c r="C188" s="42">
        <v>1.07</v>
      </c>
      <c r="D188" s="59">
        <v>5</v>
      </c>
      <c r="E188" s="45">
        <v>1.5</v>
      </c>
      <c r="F188" s="59">
        <v>8</v>
      </c>
      <c r="G188" s="5">
        <v>36.770000000000003</v>
      </c>
      <c r="H188" s="30">
        <f>SUM(F188*G188)</f>
        <v>294.16000000000003</v>
      </c>
      <c r="I188" s="46">
        <v>125</v>
      </c>
      <c r="J188" s="53">
        <f>SUM(D188*I188)</f>
        <v>625</v>
      </c>
      <c r="K188" s="22"/>
      <c r="L188" s="36"/>
    </row>
    <row r="189" spans="1:12" customFormat="1" x14ac:dyDescent="0.25">
      <c r="A189" s="41" t="s">
        <v>6</v>
      </c>
      <c r="B189" s="42">
        <v>13</v>
      </c>
      <c r="C189" s="42">
        <v>2</v>
      </c>
      <c r="D189" s="59">
        <v>26</v>
      </c>
      <c r="E189" s="45">
        <v>0.5</v>
      </c>
      <c r="F189" s="59">
        <v>13</v>
      </c>
      <c r="G189" s="7">
        <v>34.49</v>
      </c>
      <c r="H189" s="31">
        <f>SUM(F189*G189)</f>
        <v>448.37</v>
      </c>
      <c r="I189" s="48">
        <v>125</v>
      </c>
      <c r="J189" s="54">
        <f>SUM(D189*I189)</f>
        <v>3250</v>
      </c>
      <c r="K189" s="22"/>
      <c r="L189" s="36"/>
    </row>
    <row r="190" spans="1:12" customFormat="1" x14ac:dyDescent="0.25">
      <c r="A190" s="41" t="s">
        <v>7</v>
      </c>
      <c r="B190" s="42">
        <v>1</v>
      </c>
      <c r="C190" s="42">
        <v>1</v>
      </c>
      <c r="D190" s="59">
        <v>1</v>
      </c>
      <c r="E190" s="45">
        <v>0.5</v>
      </c>
      <c r="F190" s="59">
        <v>1</v>
      </c>
      <c r="G190" s="7">
        <v>50.89</v>
      </c>
      <c r="H190" s="31">
        <f>SUM(F190*G190)</f>
        <v>50.89</v>
      </c>
      <c r="I190" s="48">
        <v>0</v>
      </c>
      <c r="J190" s="54">
        <f>SUM(D190*I190)</f>
        <v>0</v>
      </c>
      <c r="K190" s="22"/>
      <c r="L190" s="36"/>
    </row>
    <row r="191" spans="1:12" s="40" customFormat="1" x14ac:dyDescent="0.25">
      <c r="A191" s="65" t="s">
        <v>152</v>
      </c>
      <c r="B191" s="66"/>
      <c r="C191" s="66"/>
      <c r="D191" s="66"/>
      <c r="E191" s="66"/>
      <c r="F191" s="66"/>
      <c r="G191" s="66"/>
      <c r="H191" s="66"/>
      <c r="I191" s="66"/>
      <c r="J191" s="67"/>
      <c r="K191" s="56">
        <f>SUM(2.75*(D188+D189+D190))</f>
        <v>88</v>
      </c>
      <c r="L191" s="57">
        <f>SUM(55.91*K191)</f>
        <v>4920.08</v>
      </c>
    </row>
    <row r="192" spans="1:12" customFormat="1" x14ac:dyDescent="0.25">
      <c r="A192" s="68" t="s">
        <v>34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</row>
    <row r="193" spans="1:12" customFormat="1" x14ac:dyDescent="0.25">
      <c r="A193" s="27" t="s">
        <v>5</v>
      </c>
      <c r="B193" s="24">
        <v>1</v>
      </c>
      <c r="C193" s="4">
        <v>15.2</v>
      </c>
      <c r="D193" s="59">
        <v>15</v>
      </c>
      <c r="E193" s="25">
        <v>2</v>
      </c>
      <c r="F193" s="59">
        <v>30</v>
      </c>
      <c r="G193" s="5">
        <v>36.770000000000003</v>
      </c>
      <c r="H193" s="30">
        <f>SUM(F193*G193)</f>
        <v>1103.1000000000001</v>
      </c>
      <c r="I193" s="6">
        <v>200</v>
      </c>
      <c r="J193" s="53">
        <f>SUM(D193*I193)</f>
        <v>3000</v>
      </c>
      <c r="K193" s="22"/>
      <c r="L193" s="36"/>
    </row>
    <row r="194" spans="1:12" customFormat="1" x14ac:dyDescent="0.25">
      <c r="A194" s="27" t="s">
        <v>6</v>
      </c>
      <c r="B194" s="24">
        <v>16</v>
      </c>
      <c r="C194" s="25">
        <f>38/26</f>
        <v>1.4615384615384615</v>
      </c>
      <c r="D194" s="59">
        <v>23</v>
      </c>
      <c r="E194" s="25">
        <v>2</v>
      </c>
      <c r="F194" s="59">
        <v>46</v>
      </c>
      <c r="G194" s="7">
        <v>34.49</v>
      </c>
      <c r="H194" s="31">
        <f>SUM(F194*G194)</f>
        <v>1586.5400000000002</v>
      </c>
      <c r="I194" s="9">
        <v>200</v>
      </c>
      <c r="J194" s="54">
        <f>SUM(D194*I194)</f>
        <v>4600</v>
      </c>
      <c r="K194" s="22"/>
      <c r="L194" s="36"/>
    </row>
    <row r="195" spans="1:12" customFormat="1" x14ac:dyDescent="0.25">
      <c r="A195" s="3" t="s">
        <v>7</v>
      </c>
      <c r="B195" s="22">
        <v>0</v>
      </c>
      <c r="C195" s="4">
        <v>0</v>
      </c>
      <c r="D195" s="59">
        <f>SUM(B195*C195)</f>
        <v>0</v>
      </c>
      <c r="E195" s="25">
        <v>2</v>
      </c>
      <c r="F195" s="59">
        <f>SUM(D195*E195)</f>
        <v>0</v>
      </c>
      <c r="G195" s="7">
        <v>50.89</v>
      </c>
      <c r="H195" s="31">
        <f>SUM(F195*G195)</f>
        <v>0</v>
      </c>
      <c r="I195" s="9">
        <v>0</v>
      </c>
      <c r="J195" s="54">
        <f>SUM(D195*I195)</f>
        <v>0</v>
      </c>
      <c r="K195" s="22"/>
      <c r="L195" s="36"/>
    </row>
    <row r="196" spans="1:12" s="40" customFormat="1" x14ac:dyDescent="0.25">
      <c r="A196" s="65" t="s">
        <v>76</v>
      </c>
      <c r="B196" s="66"/>
      <c r="C196" s="66"/>
      <c r="D196" s="66"/>
      <c r="E196" s="66"/>
      <c r="F196" s="66"/>
      <c r="G196" s="66"/>
      <c r="H196" s="66"/>
      <c r="I196" s="66"/>
      <c r="J196" s="67"/>
      <c r="K196" s="56">
        <f>SUM(20*(D193+D194+D195))</f>
        <v>760</v>
      </c>
      <c r="L196" s="57">
        <f>SUM(55.91*K196)</f>
        <v>42491.6</v>
      </c>
    </row>
    <row r="197" spans="1:12" customFormat="1" x14ac:dyDescent="0.25">
      <c r="A197" s="68" t="s">
        <v>99</v>
      </c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</row>
    <row r="198" spans="1:12" customFormat="1" x14ac:dyDescent="0.25">
      <c r="A198" s="41" t="s">
        <v>5</v>
      </c>
      <c r="B198" s="42">
        <v>1</v>
      </c>
      <c r="C198" s="42">
        <v>15.2</v>
      </c>
      <c r="D198" s="59">
        <v>15</v>
      </c>
      <c r="E198" s="45">
        <v>1.75</v>
      </c>
      <c r="F198" s="59">
        <v>26</v>
      </c>
      <c r="G198" s="5">
        <v>36.770000000000003</v>
      </c>
      <c r="H198" s="30">
        <f>SUM(F198*G198)</f>
        <v>956.0200000000001</v>
      </c>
      <c r="I198" s="46">
        <v>200</v>
      </c>
      <c r="J198" s="53">
        <f>SUM(D198*I198)</f>
        <v>3000</v>
      </c>
      <c r="K198" s="22"/>
      <c r="L198" s="36"/>
    </row>
    <row r="199" spans="1:12" customFormat="1" x14ac:dyDescent="0.25">
      <c r="A199" s="41" t="s">
        <v>6</v>
      </c>
      <c r="B199" s="42">
        <v>16</v>
      </c>
      <c r="C199" s="42">
        <v>1.46</v>
      </c>
      <c r="D199" s="59">
        <v>23</v>
      </c>
      <c r="E199" s="45">
        <v>1.75</v>
      </c>
      <c r="F199" s="59">
        <v>40</v>
      </c>
      <c r="G199" s="7">
        <v>34.49</v>
      </c>
      <c r="H199" s="31">
        <f>SUM(F199*G199)</f>
        <v>1379.6000000000001</v>
      </c>
      <c r="I199" s="48">
        <v>200</v>
      </c>
      <c r="J199" s="54">
        <f>SUM(D199*I199)</f>
        <v>4600</v>
      </c>
      <c r="K199" s="22"/>
      <c r="L199" s="36"/>
    </row>
    <row r="200" spans="1:12" customFormat="1" x14ac:dyDescent="0.25">
      <c r="A200" s="41" t="s">
        <v>7</v>
      </c>
      <c r="B200" s="42">
        <v>0</v>
      </c>
      <c r="C200" s="42">
        <v>0</v>
      </c>
      <c r="D200" s="59">
        <f>SUM(B200*C200)</f>
        <v>0</v>
      </c>
      <c r="E200" s="45">
        <v>1.75</v>
      </c>
      <c r="F200" s="59">
        <f>SUM(D200*E200)</f>
        <v>0</v>
      </c>
      <c r="G200" s="7">
        <v>50.89</v>
      </c>
      <c r="H200" s="31">
        <f>SUM(F200*G200)</f>
        <v>0</v>
      </c>
      <c r="I200" s="48">
        <v>0</v>
      </c>
      <c r="J200" s="54">
        <f>SUM(D200*I200)</f>
        <v>0</v>
      </c>
      <c r="K200" s="22"/>
      <c r="L200" s="36"/>
    </row>
    <row r="201" spans="1:12" s="40" customFormat="1" x14ac:dyDescent="0.25">
      <c r="A201" s="65" t="s">
        <v>141</v>
      </c>
      <c r="B201" s="66"/>
      <c r="C201" s="66"/>
      <c r="D201" s="66"/>
      <c r="E201" s="66"/>
      <c r="F201" s="66"/>
      <c r="G201" s="66"/>
      <c r="H201" s="66"/>
      <c r="I201" s="66"/>
      <c r="J201" s="67"/>
      <c r="K201" s="56">
        <f>SUM(19*(D198+D199+D200))</f>
        <v>722</v>
      </c>
      <c r="L201" s="57">
        <f>SUM(55.91*K201)</f>
        <v>40367.019999999997</v>
      </c>
    </row>
    <row r="202" spans="1:12" customFormat="1" x14ac:dyDescent="0.25">
      <c r="A202" s="68" t="s">
        <v>169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</row>
    <row r="203" spans="1:12" customFormat="1" x14ac:dyDescent="0.25">
      <c r="A203" s="27" t="s">
        <v>5</v>
      </c>
      <c r="B203" s="24">
        <v>1</v>
      </c>
      <c r="C203" s="4">
        <v>15.2</v>
      </c>
      <c r="D203" s="59">
        <v>15</v>
      </c>
      <c r="E203" s="25">
        <v>1.75</v>
      </c>
      <c r="F203" s="59">
        <v>26</v>
      </c>
      <c r="G203" s="5">
        <v>36.770000000000003</v>
      </c>
      <c r="H203" s="30">
        <f>SUM(F203*G203)</f>
        <v>956.0200000000001</v>
      </c>
      <c r="I203" s="6">
        <v>200</v>
      </c>
      <c r="J203" s="53">
        <f>SUM(D203*I203)</f>
        <v>3000</v>
      </c>
      <c r="K203" s="22"/>
      <c r="L203" s="36"/>
    </row>
    <row r="204" spans="1:12" customFormat="1" x14ac:dyDescent="0.25">
      <c r="A204" s="27" t="s">
        <v>6</v>
      </c>
      <c r="B204" s="24">
        <v>10</v>
      </c>
      <c r="C204" s="25">
        <f>38/26</f>
        <v>1.4615384615384615</v>
      </c>
      <c r="D204" s="59">
        <v>15</v>
      </c>
      <c r="E204" s="25">
        <v>1.75</v>
      </c>
      <c r="F204" s="59">
        <v>26</v>
      </c>
      <c r="G204" s="7">
        <v>34.49</v>
      </c>
      <c r="H204" s="31">
        <f>SUM(F204*G204)</f>
        <v>896.74</v>
      </c>
      <c r="I204" s="9">
        <v>200</v>
      </c>
      <c r="J204" s="54">
        <f>SUM(D204*I204)</f>
        <v>3000</v>
      </c>
      <c r="K204" s="22"/>
      <c r="L204" s="36"/>
    </row>
    <row r="205" spans="1:12" customFormat="1" x14ac:dyDescent="0.25">
      <c r="A205" s="3" t="s">
        <v>7</v>
      </c>
      <c r="B205" s="22">
        <v>0</v>
      </c>
      <c r="C205" s="4">
        <v>0</v>
      </c>
      <c r="D205" s="59">
        <f>SUM(B205*C205)</f>
        <v>0</v>
      </c>
      <c r="E205" s="25">
        <v>1.75</v>
      </c>
      <c r="F205" s="59">
        <f>SUM(D205*E205)</f>
        <v>0</v>
      </c>
      <c r="G205" s="7">
        <v>50.89</v>
      </c>
      <c r="H205" s="31">
        <f>SUM(F205*G205)</f>
        <v>0</v>
      </c>
      <c r="I205" s="9">
        <v>0</v>
      </c>
      <c r="J205" s="54">
        <f>SUM(D205*I205)</f>
        <v>0</v>
      </c>
      <c r="K205" s="22"/>
      <c r="L205" s="36"/>
    </row>
    <row r="206" spans="1:12" s="40" customFormat="1" x14ac:dyDescent="0.25">
      <c r="A206" s="65" t="s">
        <v>76</v>
      </c>
      <c r="B206" s="66"/>
      <c r="C206" s="66"/>
      <c r="D206" s="66"/>
      <c r="E206" s="66"/>
      <c r="F206" s="66"/>
      <c r="G206" s="66"/>
      <c r="H206" s="66"/>
      <c r="I206" s="66"/>
      <c r="J206" s="67"/>
      <c r="K206" s="56">
        <f>SUM(20*(D203+D204+D205))</f>
        <v>600</v>
      </c>
      <c r="L206" s="57">
        <f>SUM(55.91*K206)</f>
        <v>33546</v>
      </c>
    </row>
    <row r="207" spans="1:12" customFormat="1" x14ac:dyDescent="0.25">
      <c r="A207" s="68" t="s">
        <v>170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</row>
    <row r="208" spans="1:12" customFormat="1" x14ac:dyDescent="0.25">
      <c r="A208" s="41" t="s">
        <v>5</v>
      </c>
      <c r="B208" s="42">
        <v>1</v>
      </c>
      <c r="C208" s="42">
        <v>15.2</v>
      </c>
      <c r="D208" s="59">
        <v>15</v>
      </c>
      <c r="E208" s="45">
        <v>1.5</v>
      </c>
      <c r="F208" s="59">
        <v>23</v>
      </c>
      <c r="G208" s="5">
        <v>36.770000000000003</v>
      </c>
      <c r="H208" s="30">
        <f>SUM(F208*G208)</f>
        <v>845.71</v>
      </c>
      <c r="I208" s="46">
        <v>200</v>
      </c>
      <c r="J208" s="53">
        <f>SUM(D208*I208)</f>
        <v>3000</v>
      </c>
      <c r="K208" s="22"/>
      <c r="L208" s="36"/>
    </row>
    <row r="209" spans="1:12" customFormat="1" x14ac:dyDescent="0.25">
      <c r="A209" s="41" t="s">
        <v>6</v>
      </c>
      <c r="B209" s="42">
        <v>10</v>
      </c>
      <c r="C209" s="42">
        <v>1.46</v>
      </c>
      <c r="D209" s="59">
        <v>15</v>
      </c>
      <c r="E209" s="45">
        <v>1.5</v>
      </c>
      <c r="F209" s="59">
        <v>23</v>
      </c>
      <c r="G209" s="7">
        <v>34.49</v>
      </c>
      <c r="H209" s="31">
        <f>SUM(F209*G209)</f>
        <v>793.2700000000001</v>
      </c>
      <c r="I209" s="48">
        <v>200</v>
      </c>
      <c r="J209" s="54">
        <f>SUM(D209*I209)</f>
        <v>3000</v>
      </c>
      <c r="K209" s="22"/>
      <c r="L209" s="36"/>
    </row>
    <row r="210" spans="1:12" customFormat="1" x14ac:dyDescent="0.25">
      <c r="A210" s="41" t="s">
        <v>7</v>
      </c>
      <c r="B210" s="42">
        <v>0</v>
      </c>
      <c r="C210" s="42">
        <v>0</v>
      </c>
      <c r="D210" s="59">
        <f>SUM(B210*C210)</f>
        <v>0</v>
      </c>
      <c r="E210" s="45">
        <v>1.5</v>
      </c>
      <c r="F210" s="59">
        <f>SUM(D210*E210)</f>
        <v>0</v>
      </c>
      <c r="G210" s="7">
        <v>50.89</v>
      </c>
      <c r="H210" s="31">
        <f>SUM(F210*G210)</f>
        <v>0</v>
      </c>
      <c r="I210" s="48">
        <v>0</v>
      </c>
      <c r="J210" s="54">
        <f>SUM(D210*I210)</f>
        <v>0</v>
      </c>
      <c r="K210" s="22"/>
      <c r="L210" s="36"/>
    </row>
    <row r="211" spans="1:12" s="40" customFormat="1" x14ac:dyDescent="0.25">
      <c r="A211" s="65" t="s">
        <v>141</v>
      </c>
      <c r="B211" s="66"/>
      <c r="C211" s="66"/>
      <c r="D211" s="66"/>
      <c r="E211" s="66"/>
      <c r="F211" s="66"/>
      <c r="G211" s="66"/>
      <c r="H211" s="66"/>
      <c r="I211" s="66"/>
      <c r="J211" s="67"/>
      <c r="K211" s="56">
        <f>SUM(19*(D208+D209+D210))</f>
        <v>570</v>
      </c>
      <c r="L211" s="57">
        <f>SUM(55.91*K211)</f>
        <v>31868.699999999997</v>
      </c>
    </row>
    <row r="212" spans="1:12" customFormat="1" x14ac:dyDescent="0.25">
      <c r="A212" s="68" t="s">
        <v>35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</row>
    <row r="213" spans="1:12" customFormat="1" x14ac:dyDescent="0.25">
      <c r="A213" s="27" t="s">
        <v>5</v>
      </c>
      <c r="B213" s="24">
        <v>1</v>
      </c>
      <c r="C213" s="4">
        <v>2.7</v>
      </c>
      <c r="D213" s="59">
        <v>3</v>
      </c>
      <c r="E213" s="25">
        <v>0.33333299999999999</v>
      </c>
      <c r="F213" s="59">
        <v>1</v>
      </c>
      <c r="G213" s="5">
        <v>36.770000000000003</v>
      </c>
      <c r="H213" s="30">
        <f>SUM(F213*G213)</f>
        <v>36.770000000000003</v>
      </c>
      <c r="I213" s="6">
        <v>125</v>
      </c>
      <c r="J213" s="53">
        <f>SUM(D213*I213)</f>
        <v>375</v>
      </c>
      <c r="K213" s="22"/>
      <c r="L213" s="36"/>
    </row>
    <row r="214" spans="1:12" customFormat="1" x14ac:dyDescent="0.25">
      <c r="A214" s="27" t="s">
        <v>6</v>
      </c>
      <c r="B214" s="24">
        <v>20</v>
      </c>
      <c r="C214" s="4">
        <v>2</v>
      </c>
      <c r="D214" s="59">
        <v>40</v>
      </c>
      <c r="E214" s="25">
        <v>0.33333299999999999</v>
      </c>
      <c r="F214" s="59">
        <v>13</v>
      </c>
      <c r="G214" s="7">
        <v>34.49</v>
      </c>
      <c r="H214" s="31">
        <f>SUM(F214*G214)</f>
        <v>448.37</v>
      </c>
      <c r="I214" s="9">
        <v>125</v>
      </c>
      <c r="J214" s="54">
        <f>SUM(D214*I214)</f>
        <v>5000</v>
      </c>
      <c r="K214" s="22"/>
      <c r="L214" s="36"/>
    </row>
    <row r="215" spans="1:12" customFormat="1" x14ac:dyDescent="0.25">
      <c r="A215" s="3" t="s">
        <v>7</v>
      </c>
      <c r="B215" s="22">
        <v>0</v>
      </c>
      <c r="C215" s="4">
        <v>0</v>
      </c>
      <c r="D215" s="59">
        <f>SUM(B215*C215)</f>
        <v>0</v>
      </c>
      <c r="E215" s="25">
        <v>0.33333299999999999</v>
      </c>
      <c r="F215" s="59">
        <f>SUM(D215*E215)</f>
        <v>0</v>
      </c>
      <c r="G215" s="7">
        <v>50.89</v>
      </c>
      <c r="H215" s="31">
        <f>SUM(F215*G215)</f>
        <v>0</v>
      </c>
      <c r="I215" s="9">
        <v>0</v>
      </c>
      <c r="J215" s="54">
        <f>SUM(D215*I215)</f>
        <v>0</v>
      </c>
      <c r="K215" s="22"/>
      <c r="L215" s="36"/>
    </row>
    <row r="216" spans="1:12" s="40" customFormat="1" x14ac:dyDescent="0.25">
      <c r="A216" s="65" t="s">
        <v>66</v>
      </c>
      <c r="B216" s="66"/>
      <c r="C216" s="66"/>
      <c r="D216" s="66"/>
      <c r="E216" s="66"/>
      <c r="F216" s="66"/>
      <c r="G216" s="66"/>
      <c r="H216" s="66"/>
      <c r="I216" s="66"/>
      <c r="J216" s="67"/>
      <c r="K216" s="56">
        <f>SUM(4.5*(D213+D214+D215))</f>
        <v>193.5</v>
      </c>
      <c r="L216" s="57">
        <f>SUM(55.91*K216)</f>
        <v>10818.584999999999</v>
      </c>
    </row>
    <row r="217" spans="1:12" customFormat="1" x14ac:dyDescent="0.25">
      <c r="A217" s="68" t="s">
        <v>100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</row>
    <row r="218" spans="1:12" customFormat="1" x14ac:dyDescent="0.25">
      <c r="A218" s="41" t="s">
        <v>5</v>
      </c>
      <c r="B218" s="42">
        <v>1</v>
      </c>
      <c r="C218" s="44">
        <v>2.7</v>
      </c>
      <c r="D218" s="59">
        <v>3</v>
      </c>
      <c r="E218" s="45">
        <v>0.25</v>
      </c>
      <c r="F218" s="59">
        <v>1</v>
      </c>
      <c r="G218" s="5">
        <v>36.770000000000003</v>
      </c>
      <c r="H218" s="30">
        <f>SUM(F218*G218)</f>
        <v>36.770000000000003</v>
      </c>
      <c r="I218" s="46">
        <v>125</v>
      </c>
      <c r="J218" s="53">
        <f>SUM(D218*I218)</f>
        <v>375</v>
      </c>
      <c r="K218" s="22"/>
      <c r="L218" s="36"/>
    </row>
    <row r="219" spans="1:12" customFormat="1" x14ac:dyDescent="0.25">
      <c r="A219" s="41" t="s">
        <v>6</v>
      </c>
      <c r="B219" s="42">
        <v>20</v>
      </c>
      <c r="C219" s="42">
        <v>2</v>
      </c>
      <c r="D219" s="59">
        <v>40</v>
      </c>
      <c r="E219" s="45">
        <v>0.25</v>
      </c>
      <c r="F219" s="59">
        <v>10</v>
      </c>
      <c r="G219" s="7">
        <v>34.49</v>
      </c>
      <c r="H219" s="31">
        <f>SUM(F219*G219)</f>
        <v>344.90000000000003</v>
      </c>
      <c r="I219" s="48">
        <v>125</v>
      </c>
      <c r="J219" s="54">
        <f>SUM(D219*I219)</f>
        <v>5000</v>
      </c>
      <c r="K219" s="22"/>
      <c r="L219" s="36"/>
    </row>
    <row r="220" spans="1:12" customFormat="1" x14ac:dyDescent="0.25">
      <c r="A220" s="41" t="s">
        <v>7</v>
      </c>
      <c r="B220" s="42">
        <v>0</v>
      </c>
      <c r="C220" s="42">
        <v>0</v>
      </c>
      <c r="D220" s="59">
        <f>SUM(B220*C220)</f>
        <v>0</v>
      </c>
      <c r="E220" s="45">
        <v>0.25</v>
      </c>
      <c r="F220" s="59">
        <f>SUM(D220*E220)</f>
        <v>0</v>
      </c>
      <c r="G220" s="7">
        <v>50.89</v>
      </c>
      <c r="H220" s="31">
        <f>SUM(F220*G220)</f>
        <v>0</v>
      </c>
      <c r="I220" s="48">
        <v>0</v>
      </c>
      <c r="J220" s="54">
        <f>SUM(D220*I220)</f>
        <v>0</v>
      </c>
      <c r="K220" s="22"/>
      <c r="L220" s="36"/>
    </row>
    <row r="221" spans="1:12" s="40" customFormat="1" x14ac:dyDescent="0.25">
      <c r="A221" s="65" t="s">
        <v>147</v>
      </c>
      <c r="B221" s="66"/>
      <c r="C221" s="66"/>
      <c r="D221" s="66"/>
      <c r="E221" s="66"/>
      <c r="F221" s="66"/>
      <c r="G221" s="66"/>
      <c r="H221" s="66"/>
      <c r="I221" s="66"/>
      <c r="J221" s="67"/>
      <c r="K221" s="56">
        <f>SUM(4.25*(D218+D219+D220))</f>
        <v>182.75</v>
      </c>
      <c r="L221" s="57">
        <f>SUM(55.91*K221)</f>
        <v>10217.5525</v>
      </c>
    </row>
    <row r="222" spans="1:12" customFormat="1" x14ac:dyDescent="0.25">
      <c r="A222" s="68" t="s">
        <v>171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</row>
    <row r="223" spans="1:12" customFormat="1" x14ac:dyDescent="0.25">
      <c r="A223" s="27" t="s">
        <v>5</v>
      </c>
      <c r="B223" s="24">
        <v>1</v>
      </c>
      <c r="C223" s="4">
        <v>2.7</v>
      </c>
      <c r="D223" s="59">
        <v>3</v>
      </c>
      <c r="E223" s="25">
        <v>0.25</v>
      </c>
      <c r="F223" s="59">
        <v>1</v>
      </c>
      <c r="G223" s="5">
        <v>36.770000000000003</v>
      </c>
      <c r="H223" s="30">
        <f>SUM(F223*G223)</f>
        <v>36.770000000000003</v>
      </c>
      <c r="I223" s="6">
        <v>125</v>
      </c>
      <c r="J223" s="53">
        <f>SUM(D223*I223)</f>
        <v>375</v>
      </c>
      <c r="K223" s="22"/>
      <c r="L223" s="36"/>
    </row>
    <row r="224" spans="1:12" customFormat="1" x14ac:dyDescent="0.25">
      <c r="A224" s="27" t="s">
        <v>6</v>
      </c>
      <c r="B224" s="24">
        <v>5</v>
      </c>
      <c r="C224" s="4">
        <v>2</v>
      </c>
      <c r="D224" s="59">
        <v>10</v>
      </c>
      <c r="E224" s="25">
        <v>0.25</v>
      </c>
      <c r="F224" s="59">
        <v>3</v>
      </c>
      <c r="G224" s="7">
        <v>34.49</v>
      </c>
      <c r="H224" s="31">
        <f>SUM(F224*G224)</f>
        <v>103.47</v>
      </c>
      <c r="I224" s="9">
        <v>125</v>
      </c>
      <c r="J224" s="54">
        <f>SUM(D224*I224)</f>
        <v>1250</v>
      </c>
      <c r="K224" s="22"/>
      <c r="L224" s="36"/>
    </row>
    <row r="225" spans="1:12" customFormat="1" x14ac:dyDescent="0.25">
      <c r="A225" s="3" t="s">
        <v>7</v>
      </c>
      <c r="B225" s="22">
        <v>0</v>
      </c>
      <c r="C225" s="4">
        <v>0</v>
      </c>
      <c r="D225" s="59">
        <f>SUM(B225*C225)</f>
        <v>0</v>
      </c>
      <c r="E225" s="25">
        <v>0.25</v>
      </c>
      <c r="F225" s="59">
        <f>SUM(D225*E225)</f>
        <v>0</v>
      </c>
      <c r="G225" s="7">
        <v>50.89</v>
      </c>
      <c r="H225" s="31">
        <f>SUM(F225*G225)</f>
        <v>0</v>
      </c>
      <c r="I225" s="9">
        <v>0</v>
      </c>
      <c r="J225" s="54">
        <f>SUM(D225*I225)</f>
        <v>0</v>
      </c>
      <c r="K225" s="22"/>
      <c r="L225" s="36"/>
    </row>
    <row r="226" spans="1:12" s="40" customFormat="1" x14ac:dyDescent="0.25">
      <c r="A226" s="65" t="s">
        <v>66</v>
      </c>
      <c r="B226" s="66"/>
      <c r="C226" s="66"/>
      <c r="D226" s="66"/>
      <c r="E226" s="66"/>
      <c r="F226" s="66"/>
      <c r="G226" s="66"/>
      <c r="H226" s="66"/>
      <c r="I226" s="66"/>
      <c r="J226" s="67"/>
      <c r="K226" s="56">
        <f>SUM(4.5*(D223+D224+D225))</f>
        <v>58.5</v>
      </c>
      <c r="L226" s="57">
        <f>SUM(55.91*K226)</f>
        <v>3270.7349999999997</v>
      </c>
    </row>
    <row r="227" spans="1:12" customFormat="1" x14ac:dyDescent="0.25">
      <c r="A227" s="68" t="s">
        <v>172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</row>
    <row r="228" spans="1:12" customFormat="1" x14ac:dyDescent="0.25">
      <c r="A228" s="41" t="s">
        <v>5</v>
      </c>
      <c r="B228" s="42">
        <v>1</v>
      </c>
      <c r="C228" s="44">
        <v>2.7</v>
      </c>
      <c r="D228" s="59">
        <v>3</v>
      </c>
      <c r="E228" s="45">
        <v>0.2</v>
      </c>
      <c r="F228" s="59">
        <v>1</v>
      </c>
      <c r="G228" s="5">
        <v>36.770000000000003</v>
      </c>
      <c r="H228" s="30">
        <f>SUM(F228*G228)</f>
        <v>36.770000000000003</v>
      </c>
      <c r="I228" s="46">
        <v>125</v>
      </c>
      <c r="J228" s="53">
        <f>SUM(D228*I228)</f>
        <v>375</v>
      </c>
      <c r="K228" s="22"/>
      <c r="L228" s="36"/>
    </row>
    <row r="229" spans="1:12" customFormat="1" x14ac:dyDescent="0.25">
      <c r="A229" s="41" t="s">
        <v>6</v>
      </c>
      <c r="B229" s="42">
        <v>5</v>
      </c>
      <c r="C229" s="42">
        <v>2</v>
      </c>
      <c r="D229" s="59">
        <v>10</v>
      </c>
      <c r="E229" s="45">
        <v>0.2</v>
      </c>
      <c r="F229" s="59">
        <v>2</v>
      </c>
      <c r="G229" s="7">
        <v>34.49</v>
      </c>
      <c r="H229" s="31">
        <f>SUM(F229*G229)</f>
        <v>68.98</v>
      </c>
      <c r="I229" s="48">
        <v>125</v>
      </c>
      <c r="J229" s="54">
        <f>SUM(D229*I229)</f>
        <v>1250</v>
      </c>
      <c r="K229" s="22"/>
      <c r="L229" s="36"/>
    </row>
    <row r="230" spans="1:12" customFormat="1" x14ac:dyDescent="0.25">
      <c r="A230" s="41" t="s">
        <v>7</v>
      </c>
      <c r="B230" s="42">
        <v>0</v>
      </c>
      <c r="C230" s="42">
        <v>0</v>
      </c>
      <c r="D230" s="59">
        <f>SUM(B230*C230)</f>
        <v>0</v>
      </c>
      <c r="E230" s="45">
        <v>0.2</v>
      </c>
      <c r="F230" s="59">
        <f>SUM(D230*E230)</f>
        <v>0</v>
      </c>
      <c r="G230" s="7">
        <v>50.89</v>
      </c>
      <c r="H230" s="31">
        <f>SUM(F230*G230)</f>
        <v>0</v>
      </c>
      <c r="I230" s="48">
        <v>0</v>
      </c>
      <c r="J230" s="54">
        <f>SUM(D230*I230)</f>
        <v>0</v>
      </c>
      <c r="K230" s="22"/>
      <c r="L230" s="36"/>
    </row>
    <row r="231" spans="1:12" s="40" customFormat="1" x14ac:dyDescent="0.25">
      <c r="A231" s="65" t="s">
        <v>147</v>
      </c>
      <c r="B231" s="66"/>
      <c r="C231" s="66"/>
      <c r="D231" s="66"/>
      <c r="E231" s="66"/>
      <c r="F231" s="66"/>
      <c r="G231" s="66"/>
      <c r="H231" s="66"/>
      <c r="I231" s="66"/>
      <c r="J231" s="67"/>
      <c r="K231" s="56">
        <f>SUM(4.25*(D228+D229+D230))</f>
        <v>55.25</v>
      </c>
      <c r="L231" s="57">
        <f>SUM(55.91*K231)</f>
        <v>3089.0274999999997</v>
      </c>
    </row>
    <row r="232" spans="1:12" customFormat="1" x14ac:dyDescent="0.25">
      <c r="A232" s="68" t="s">
        <v>36</v>
      </c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</row>
    <row r="233" spans="1:12" customFormat="1" x14ac:dyDescent="0.25">
      <c r="A233" s="27" t="s">
        <v>5</v>
      </c>
      <c r="B233" s="24">
        <v>1</v>
      </c>
      <c r="C233" s="4">
        <v>1</v>
      </c>
      <c r="D233" s="59">
        <v>1</v>
      </c>
      <c r="E233" s="25">
        <v>1</v>
      </c>
      <c r="F233" s="59">
        <v>1</v>
      </c>
      <c r="G233" s="5">
        <v>36.770000000000003</v>
      </c>
      <c r="H233" s="30">
        <f>SUM(F233*G233)</f>
        <v>36.770000000000003</v>
      </c>
      <c r="I233" s="6">
        <v>100</v>
      </c>
      <c r="J233" s="53">
        <f>SUM(D233*I233)</f>
        <v>100</v>
      </c>
      <c r="K233" s="22"/>
      <c r="L233" s="36"/>
    </row>
    <row r="234" spans="1:12" customFormat="1" x14ac:dyDescent="0.25">
      <c r="A234" s="27" t="s">
        <v>6</v>
      </c>
      <c r="B234" s="24">
        <v>1</v>
      </c>
      <c r="C234" s="4">
        <v>1</v>
      </c>
      <c r="D234" s="59">
        <v>1</v>
      </c>
      <c r="E234" s="25">
        <v>1</v>
      </c>
      <c r="F234" s="59">
        <v>1</v>
      </c>
      <c r="G234" s="7">
        <v>34.49</v>
      </c>
      <c r="H234" s="31">
        <f>SUM(F234*G234)</f>
        <v>34.49</v>
      </c>
      <c r="I234" s="9">
        <v>100</v>
      </c>
      <c r="J234" s="54">
        <f>SUM(D234*I234)</f>
        <v>100</v>
      </c>
      <c r="K234" s="22"/>
      <c r="L234" s="36"/>
    </row>
    <row r="235" spans="1:12" customFormat="1" x14ac:dyDescent="0.25">
      <c r="A235" s="27" t="s">
        <v>7</v>
      </c>
      <c r="B235" s="24">
        <v>1</v>
      </c>
      <c r="C235" s="4">
        <v>1</v>
      </c>
      <c r="D235" s="59">
        <f>SUM(B235*C235)</f>
        <v>1</v>
      </c>
      <c r="E235" s="25">
        <v>1</v>
      </c>
      <c r="F235" s="59">
        <f>SUM(D235*E235)</f>
        <v>1</v>
      </c>
      <c r="G235" s="7">
        <v>50.89</v>
      </c>
      <c r="H235" s="31">
        <f>SUM(F235*G235)</f>
        <v>50.89</v>
      </c>
      <c r="I235" s="9">
        <v>0</v>
      </c>
      <c r="J235" s="54">
        <f>SUM(D235*I235)</f>
        <v>0</v>
      </c>
      <c r="K235" s="22"/>
      <c r="L235" s="36"/>
    </row>
    <row r="236" spans="1:12" s="40" customFormat="1" x14ac:dyDescent="0.25">
      <c r="A236" s="65" t="s">
        <v>71</v>
      </c>
      <c r="B236" s="66"/>
      <c r="C236" s="66"/>
      <c r="D236" s="66"/>
      <c r="E236" s="66"/>
      <c r="F236" s="66"/>
      <c r="G236" s="66"/>
      <c r="H236" s="66"/>
      <c r="I236" s="66"/>
      <c r="J236" s="67"/>
      <c r="K236" s="56">
        <f>SUM(2*(D233+D234+D235))</f>
        <v>6</v>
      </c>
      <c r="L236" s="57">
        <f>SUM(55.91*K236)</f>
        <v>335.46</v>
      </c>
    </row>
    <row r="237" spans="1:12" customFormat="1" x14ac:dyDescent="0.25">
      <c r="A237" s="68" t="s">
        <v>101</v>
      </c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</row>
    <row r="238" spans="1:12" customFormat="1" x14ac:dyDescent="0.25">
      <c r="A238" s="41" t="s">
        <v>5</v>
      </c>
      <c r="B238" s="42">
        <v>1</v>
      </c>
      <c r="C238" s="42">
        <v>1</v>
      </c>
      <c r="D238" s="59">
        <v>1</v>
      </c>
      <c r="E238" s="45">
        <v>0.75</v>
      </c>
      <c r="F238" s="59">
        <v>1</v>
      </c>
      <c r="G238" s="5">
        <v>36.770000000000003</v>
      </c>
      <c r="H238" s="30">
        <f>SUM(F238*G238)</f>
        <v>36.770000000000003</v>
      </c>
      <c r="I238" s="46">
        <v>100</v>
      </c>
      <c r="J238" s="53">
        <f>SUM(D238*I238)</f>
        <v>100</v>
      </c>
      <c r="K238" s="22"/>
      <c r="L238" s="36"/>
    </row>
    <row r="239" spans="1:12" customFormat="1" x14ac:dyDescent="0.25">
      <c r="A239" s="41" t="s">
        <v>6</v>
      </c>
      <c r="B239" s="42">
        <v>1</v>
      </c>
      <c r="C239" s="42">
        <v>1</v>
      </c>
      <c r="D239" s="59">
        <v>1</v>
      </c>
      <c r="E239" s="45">
        <v>0.75</v>
      </c>
      <c r="F239" s="59">
        <v>1</v>
      </c>
      <c r="G239" s="7">
        <v>34.49</v>
      </c>
      <c r="H239" s="31">
        <f>SUM(F239*G239)</f>
        <v>34.49</v>
      </c>
      <c r="I239" s="48">
        <v>100</v>
      </c>
      <c r="J239" s="54">
        <f>SUM(D239*I239)</f>
        <v>100</v>
      </c>
      <c r="K239" s="22"/>
      <c r="L239" s="36"/>
    </row>
    <row r="240" spans="1:12" customFormat="1" x14ac:dyDescent="0.25">
      <c r="A240" s="41" t="s">
        <v>7</v>
      </c>
      <c r="B240" s="42">
        <v>1</v>
      </c>
      <c r="C240" s="42">
        <v>1</v>
      </c>
      <c r="D240" s="59">
        <v>1</v>
      </c>
      <c r="E240" s="45">
        <v>0.75</v>
      </c>
      <c r="F240" s="59">
        <v>1</v>
      </c>
      <c r="G240" s="7">
        <v>50.89</v>
      </c>
      <c r="H240" s="31">
        <f>SUM(F240*G240)</f>
        <v>50.89</v>
      </c>
      <c r="I240" s="48">
        <v>0</v>
      </c>
      <c r="J240" s="54">
        <f>SUM(D240*I240)</f>
        <v>0</v>
      </c>
      <c r="K240" s="22"/>
      <c r="L240" s="36"/>
    </row>
    <row r="241" spans="1:12" s="40" customFormat="1" x14ac:dyDescent="0.25">
      <c r="A241" s="65" t="s">
        <v>70</v>
      </c>
      <c r="B241" s="66"/>
      <c r="C241" s="66"/>
      <c r="D241" s="66"/>
      <c r="E241" s="66"/>
      <c r="F241" s="66"/>
      <c r="G241" s="66"/>
      <c r="H241" s="66"/>
      <c r="I241" s="66"/>
      <c r="J241" s="67"/>
      <c r="K241" s="56">
        <f>SUM(1.75*(D238+D239+D240))</f>
        <v>5.25</v>
      </c>
      <c r="L241" s="57">
        <f>SUM(55.91*K241)</f>
        <v>293.52749999999997</v>
      </c>
    </row>
    <row r="242" spans="1:12" customFormat="1" x14ac:dyDescent="0.25">
      <c r="A242" s="68" t="s">
        <v>37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</row>
    <row r="243" spans="1:12" customFormat="1" x14ac:dyDescent="0.25">
      <c r="A243" s="27" t="s">
        <v>5</v>
      </c>
      <c r="B243" s="24">
        <v>1</v>
      </c>
      <c r="C243" s="4">
        <v>1</v>
      </c>
      <c r="D243" s="59">
        <v>1</v>
      </c>
      <c r="E243" s="25">
        <v>1</v>
      </c>
      <c r="F243" s="59">
        <v>1</v>
      </c>
      <c r="G243" s="5">
        <v>36.770000000000003</v>
      </c>
      <c r="H243" s="30">
        <f>SUM(F243*G243)</f>
        <v>36.770000000000003</v>
      </c>
      <c r="I243" s="6">
        <v>100</v>
      </c>
      <c r="J243" s="53">
        <f>SUM(D243*I243)</f>
        <v>100</v>
      </c>
      <c r="K243" s="22"/>
      <c r="L243" s="36"/>
    </row>
    <row r="244" spans="1:12" customFormat="1" x14ac:dyDescent="0.25">
      <c r="A244" s="27" t="s">
        <v>6</v>
      </c>
      <c r="B244" s="24">
        <v>1</v>
      </c>
      <c r="C244" s="4">
        <v>1</v>
      </c>
      <c r="D244" s="59">
        <f>SUM(B244*C244)</f>
        <v>1</v>
      </c>
      <c r="E244" s="25">
        <v>1</v>
      </c>
      <c r="F244" s="59">
        <f>SUM(D244*E244)</f>
        <v>1</v>
      </c>
      <c r="G244" s="7">
        <v>34.49</v>
      </c>
      <c r="H244" s="31">
        <f>SUM(F244*G244)</f>
        <v>34.49</v>
      </c>
      <c r="I244" s="9">
        <v>100</v>
      </c>
      <c r="J244" s="54">
        <f>SUM(D244*I244)</f>
        <v>100</v>
      </c>
      <c r="K244" s="22"/>
      <c r="L244" s="36"/>
    </row>
    <row r="245" spans="1:12" customFormat="1" x14ac:dyDescent="0.25">
      <c r="A245" s="27" t="s">
        <v>7</v>
      </c>
      <c r="B245" s="24">
        <v>1</v>
      </c>
      <c r="C245" s="4">
        <v>1</v>
      </c>
      <c r="D245" s="59">
        <f>SUM(B245*C245)</f>
        <v>1</v>
      </c>
      <c r="E245" s="25">
        <v>1</v>
      </c>
      <c r="F245" s="59">
        <f>SUM(D245*E245)</f>
        <v>1</v>
      </c>
      <c r="G245" s="7">
        <v>50.89</v>
      </c>
      <c r="H245" s="31">
        <f>SUM(F245*G245)</f>
        <v>50.89</v>
      </c>
      <c r="I245" s="9">
        <v>0</v>
      </c>
      <c r="J245" s="54">
        <f>SUM(D245*I245)</f>
        <v>0</v>
      </c>
      <c r="K245" s="22"/>
      <c r="L245" s="36"/>
    </row>
    <row r="246" spans="1:12" s="40" customFormat="1" x14ac:dyDescent="0.25">
      <c r="A246" s="65" t="s">
        <v>64</v>
      </c>
      <c r="B246" s="66"/>
      <c r="C246" s="66"/>
      <c r="D246" s="66"/>
      <c r="E246" s="66"/>
      <c r="F246" s="66"/>
      <c r="G246" s="66"/>
      <c r="H246" s="66"/>
      <c r="I246" s="66"/>
      <c r="J246" s="67"/>
      <c r="K246" s="56">
        <f>SUM(7.5*(D243+D244+D245))</f>
        <v>22.5</v>
      </c>
      <c r="L246" s="57">
        <f>SUM(55.91*K246)</f>
        <v>1257.9749999999999</v>
      </c>
    </row>
    <row r="247" spans="1:12" customFormat="1" x14ac:dyDescent="0.25">
      <c r="A247" s="68" t="s">
        <v>102</v>
      </c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</row>
    <row r="248" spans="1:12" customFormat="1" x14ac:dyDescent="0.25">
      <c r="A248" s="41" t="s">
        <v>5</v>
      </c>
      <c r="B248" s="42">
        <v>1</v>
      </c>
      <c r="C248" s="42">
        <v>1</v>
      </c>
      <c r="D248" s="59">
        <v>1</v>
      </c>
      <c r="E248" s="45">
        <v>0.75</v>
      </c>
      <c r="F248" s="59">
        <v>1</v>
      </c>
      <c r="G248" s="5">
        <v>36.770000000000003</v>
      </c>
      <c r="H248" s="30">
        <f>SUM(F248*G248)</f>
        <v>36.770000000000003</v>
      </c>
      <c r="I248" s="46">
        <v>100</v>
      </c>
      <c r="J248" s="53">
        <f>SUM(D248*I248)</f>
        <v>100</v>
      </c>
      <c r="K248" s="22"/>
      <c r="L248" s="36"/>
    </row>
    <row r="249" spans="1:12" customFormat="1" x14ac:dyDescent="0.25">
      <c r="A249" s="41" t="s">
        <v>6</v>
      </c>
      <c r="B249" s="42">
        <v>1</v>
      </c>
      <c r="C249" s="42">
        <v>1</v>
      </c>
      <c r="D249" s="59">
        <v>1</v>
      </c>
      <c r="E249" s="45">
        <v>0.75</v>
      </c>
      <c r="F249" s="59">
        <v>1</v>
      </c>
      <c r="G249" s="7">
        <v>34.49</v>
      </c>
      <c r="H249" s="31">
        <f>SUM(F249*G249)</f>
        <v>34.49</v>
      </c>
      <c r="I249" s="48">
        <v>100</v>
      </c>
      <c r="J249" s="54">
        <f>SUM(D249*I249)</f>
        <v>100</v>
      </c>
      <c r="K249" s="22"/>
      <c r="L249" s="36"/>
    </row>
    <row r="250" spans="1:12" customFormat="1" x14ac:dyDescent="0.25">
      <c r="A250" s="41" t="s">
        <v>7</v>
      </c>
      <c r="B250" s="42">
        <v>1</v>
      </c>
      <c r="C250" s="42">
        <v>1</v>
      </c>
      <c r="D250" s="59">
        <v>1</v>
      </c>
      <c r="E250" s="45">
        <v>0.75</v>
      </c>
      <c r="F250" s="59">
        <v>1</v>
      </c>
      <c r="G250" s="7">
        <v>50.89</v>
      </c>
      <c r="H250" s="31">
        <f>SUM(F250*G250)</f>
        <v>50.89</v>
      </c>
      <c r="I250" s="48">
        <v>0</v>
      </c>
      <c r="J250" s="54">
        <f>SUM(D250*I250)</f>
        <v>0</v>
      </c>
      <c r="K250" s="22"/>
      <c r="L250" s="36"/>
    </row>
    <row r="251" spans="1:12" s="40" customFormat="1" x14ac:dyDescent="0.25">
      <c r="A251" s="65" t="s">
        <v>146</v>
      </c>
      <c r="B251" s="66"/>
      <c r="C251" s="66"/>
      <c r="D251" s="66"/>
      <c r="E251" s="66"/>
      <c r="F251" s="66"/>
      <c r="G251" s="66"/>
      <c r="H251" s="66"/>
      <c r="I251" s="66"/>
      <c r="J251" s="67"/>
      <c r="K251" s="56">
        <f>SUM(7.25*(D248+D249+D250))</f>
        <v>21.75</v>
      </c>
      <c r="L251" s="57">
        <f>SUM(55.91*K251)</f>
        <v>1216.0425</v>
      </c>
    </row>
    <row r="252" spans="1:12" customFormat="1" x14ac:dyDescent="0.25">
      <c r="A252" s="68" t="s">
        <v>131</v>
      </c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</row>
    <row r="253" spans="1:12" customFormat="1" x14ac:dyDescent="0.25">
      <c r="A253" s="27" t="s">
        <v>5</v>
      </c>
      <c r="B253" s="24">
        <v>4</v>
      </c>
      <c r="C253" s="4">
        <v>1</v>
      </c>
      <c r="D253" s="59">
        <v>4</v>
      </c>
      <c r="E253" s="25">
        <v>2</v>
      </c>
      <c r="F253" s="59">
        <v>8</v>
      </c>
      <c r="G253" s="5">
        <v>36.770000000000003</v>
      </c>
      <c r="H253" s="30">
        <f>SUM(F253*G253)</f>
        <v>294.16000000000003</v>
      </c>
      <c r="I253" s="6">
        <v>100</v>
      </c>
      <c r="J253" s="53">
        <f>SUM(D253*I253)</f>
        <v>400</v>
      </c>
      <c r="K253" s="22"/>
      <c r="L253" s="36"/>
    </row>
    <row r="254" spans="1:12" customFormat="1" x14ac:dyDescent="0.25">
      <c r="A254" s="27" t="s">
        <v>6</v>
      </c>
      <c r="B254" s="24">
        <v>20</v>
      </c>
      <c r="C254" s="25">
        <v>1.33</v>
      </c>
      <c r="D254" s="59">
        <v>27</v>
      </c>
      <c r="E254" s="25">
        <v>2</v>
      </c>
      <c r="F254" s="59">
        <v>54</v>
      </c>
      <c r="G254" s="7">
        <v>34.49</v>
      </c>
      <c r="H254" s="31">
        <f>SUM(F254*G254)</f>
        <v>1862.46</v>
      </c>
      <c r="I254" s="9">
        <v>100</v>
      </c>
      <c r="J254" s="54">
        <f>SUM(D254*I254)</f>
        <v>2700</v>
      </c>
      <c r="K254" s="22"/>
      <c r="L254" s="36"/>
    </row>
    <row r="255" spans="1:12" customFormat="1" x14ac:dyDescent="0.25">
      <c r="A255" s="27" t="s">
        <v>7</v>
      </c>
      <c r="B255" s="24">
        <v>10</v>
      </c>
      <c r="C255" s="25">
        <v>1.33</v>
      </c>
      <c r="D255" s="59">
        <v>13</v>
      </c>
      <c r="E255" s="25">
        <v>2</v>
      </c>
      <c r="F255" s="59">
        <v>26</v>
      </c>
      <c r="G255" s="7">
        <v>50.89</v>
      </c>
      <c r="H255" s="31">
        <f>SUM(F255*G255)</f>
        <v>1323.14</v>
      </c>
      <c r="I255" s="9">
        <v>0</v>
      </c>
      <c r="J255" s="54">
        <f>SUM(D255*I255)</f>
        <v>0</v>
      </c>
      <c r="K255" s="22"/>
      <c r="L255" s="36"/>
    </row>
    <row r="256" spans="1:12" s="40" customFormat="1" x14ac:dyDescent="0.25">
      <c r="A256" s="65" t="s">
        <v>76</v>
      </c>
      <c r="B256" s="66"/>
      <c r="C256" s="66"/>
      <c r="D256" s="66"/>
      <c r="E256" s="66"/>
      <c r="F256" s="66"/>
      <c r="G256" s="66"/>
      <c r="H256" s="66"/>
      <c r="I256" s="66"/>
      <c r="J256" s="67"/>
      <c r="K256" s="56">
        <f>SUM(20*(D253+D254+D255))</f>
        <v>880</v>
      </c>
      <c r="L256" s="57">
        <f>SUM(55.91*K256)</f>
        <v>49200.799999999996</v>
      </c>
    </row>
    <row r="257" spans="1:12" customFormat="1" x14ac:dyDescent="0.25">
      <c r="A257" s="68" t="s">
        <v>132</v>
      </c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</row>
    <row r="258" spans="1:12" customFormat="1" x14ac:dyDescent="0.25">
      <c r="A258" s="41" t="s">
        <v>5</v>
      </c>
      <c r="B258" s="42">
        <v>4</v>
      </c>
      <c r="C258" s="52">
        <v>1</v>
      </c>
      <c r="D258" s="59">
        <v>4</v>
      </c>
      <c r="E258" s="45">
        <v>1.75</v>
      </c>
      <c r="F258" s="59">
        <v>7</v>
      </c>
      <c r="G258" s="5">
        <v>36.770000000000003</v>
      </c>
      <c r="H258" s="30">
        <f>SUM(F258*G258)</f>
        <v>257.39000000000004</v>
      </c>
      <c r="I258" s="46">
        <v>100</v>
      </c>
      <c r="J258" s="53">
        <f>SUM(D258*I258)</f>
        <v>400</v>
      </c>
      <c r="K258" s="22"/>
      <c r="L258" s="36"/>
    </row>
    <row r="259" spans="1:12" customFormat="1" x14ac:dyDescent="0.25">
      <c r="A259" s="41" t="s">
        <v>6</v>
      </c>
      <c r="B259" s="42">
        <v>20</v>
      </c>
      <c r="C259" s="52">
        <v>1.33</v>
      </c>
      <c r="D259" s="59">
        <v>27</v>
      </c>
      <c r="E259" s="45">
        <v>1.75</v>
      </c>
      <c r="F259" s="59">
        <v>47</v>
      </c>
      <c r="G259" s="7">
        <v>34.49</v>
      </c>
      <c r="H259" s="31">
        <f>SUM(F259*G259)</f>
        <v>1621.0300000000002</v>
      </c>
      <c r="I259" s="48">
        <v>100</v>
      </c>
      <c r="J259" s="54">
        <f>SUM(D259*I259)</f>
        <v>2700</v>
      </c>
      <c r="K259" s="22"/>
      <c r="L259" s="36"/>
    </row>
    <row r="260" spans="1:12" customFormat="1" x14ac:dyDescent="0.25">
      <c r="A260" s="41" t="s">
        <v>7</v>
      </c>
      <c r="B260" s="42">
        <v>10</v>
      </c>
      <c r="C260" s="52">
        <v>1.33</v>
      </c>
      <c r="D260" s="59">
        <v>13</v>
      </c>
      <c r="E260" s="45">
        <v>1.75</v>
      </c>
      <c r="F260" s="59">
        <v>23</v>
      </c>
      <c r="G260" s="7">
        <v>50.89</v>
      </c>
      <c r="H260" s="31">
        <f>SUM(F260*G260)</f>
        <v>1170.47</v>
      </c>
      <c r="I260" s="48">
        <v>0</v>
      </c>
      <c r="J260" s="54">
        <f>SUM(D260*I260)</f>
        <v>0</v>
      </c>
      <c r="K260" s="22"/>
      <c r="L260" s="36"/>
    </row>
    <row r="261" spans="1:12" s="40" customFormat="1" x14ac:dyDescent="0.25">
      <c r="A261" s="65" t="s">
        <v>141</v>
      </c>
      <c r="B261" s="66"/>
      <c r="C261" s="66"/>
      <c r="D261" s="66"/>
      <c r="E261" s="66"/>
      <c r="F261" s="66"/>
      <c r="G261" s="66"/>
      <c r="H261" s="66"/>
      <c r="I261" s="66"/>
      <c r="J261" s="67"/>
      <c r="K261" s="56">
        <f>SUM(19*(D258+D259+D260))</f>
        <v>836</v>
      </c>
      <c r="L261" s="57">
        <f>SUM(55.91*K261)</f>
        <v>46740.759999999995</v>
      </c>
    </row>
    <row r="262" spans="1:12" customFormat="1" x14ac:dyDescent="0.25">
      <c r="A262" s="68" t="s">
        <v>173</v>
      </c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</row>
    <row r="263" spans="1:12" customFormat="1" x14ac:dyDescent="0.25">
      <c r="A263" s="27" t="s">
        <v>5</v>
      </c>
      <c r="B263" s="24">
        <v>1</v>
      </c>
      <c r="C263" s="4">
        <v>1</v>
      </c>
      <c r="D263" s="59">
        <v>1</v>
      </c>
      <c r="E263" s="25">
        <v>1.75</v>
      </c>
      <c r="F263" s="59">
        <v>2</v>
      </c>
      <c r="G263" s="5">
        <v>36.770000000000003</v>
      </c>
      <c r="H263" s="30">
        <f>SUM(F263*G263)</f>
        <v>73.540000000000006</v>
      </c>
      <c r="I263" s="6">
        <v>100</v>
      </c>
      <c r="J263" s="53">
        <f>SUM(D263*I263)</f>
        <v>100</v>
      </c>
      <c r="K263" s="22"/>
      <c r="L263" s="36"/>
    </row>
    <row r="264" spans="1:12" customFormat="1" x14ac:dyDescent="0.25">
      <c r="A264" s="27" t="s">
        <v>6</v>
      </c>
      <c r="B264" s="24">
        <v>5</v>
      </c>
      <c r="C264" s="25">
        <v>1.33</v>
      </c>
      <c r="D264" s="59">
        <v>7</v>
      </c>
      <c r="E264" s="25">
        <v>1.75</v>
      </c>
      <c r="F264" s="59">
        <v>12</v>
      </c>
      <c r="G264" s="7">
        <v>34.49</v>
      </c>
      <c r="H264" s="31">
        <f>SUM(F264*G264)</f>
        <v>413.88</v>
      </c>
      <c r="I264" s="9">
        <v>100</v>
      </c>
      <c r="J264" s="54">
        <f>SUM(D264*I264)</f>
        <v>700</v>
      </c>
      <c r="K264" s="22"/>
      <c r="L264" s="36"/>
    </row>
    <row r="265" spans="1:12" customFormat="1" x14ac:dyDescent="0.25">
      <c r="A265" s="27" t="s">
        <v>7</v>
      </c>
      <c r="B265" s="24">
        <v>3</v>
      </c>
      <c r="C265" s="25">
        <v>1.33</v>
      </c>
      <c r="D265" s="59">
        <v>4</v>
      </c>
      <c r="E265" s="25">
        <v>1.75</v>
      </c>
      <c r="F265" s="59">
        <v>7</v>
      </c>
      <c r="G265" s="7">
        <v>50.89</v>
      </c>
      <c r="H265" s="31">
        <f>SUM(F265*G265)</f>
        <v>356.23</v>
      </c>
      <c r="I265" s="9">
        <v>0</v>
      </c>
      <c r="J265" s="54">
        <f>SUM(D265*I265)</f>
        <v>0</v>
      </c>
      <c r="K265" s="22"/>
      <c r="L265" s="36"/>
    </row>
    <row r="266" spans="1:12" s="40" customFormat="1" x14ac:dyDescent="0.25">
      <c r="A266" s="65" t="s">
        <v>76</v>
      </c>
      <c r="B266" s="66"/>
      <c r="C266" s="66"/>
      <c r="D266" s="66"/>
      <c r="E266" s="66"/>
      <c r="F266" s="66"/>
      <c r="G266" s="66"/>
      <c r="H266" s="66"/>
      <c r="I266" s="66"/>
      <c r="J266" s="67"/>
      <c r="K266" s="56">
        <f>SUM(20*(D263+D264+D265))</f>
        <v>240</v>
      </c>
      <c r="L266" s="57">
        <f>SUM(55.91*K266)</f>
        <v>13418.4</v>
      </c>
    </row>
    <row r="267" spans="1:12" customFormat="1" x14ac:dyDescent="0.25">
      <c r="A267" s="68" t="s">
        <v>174</v>
      </c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</row>
    <row r="268" spans="1:12" customFormat="1" x14ac:dyDescent="0.25">
      <c r="A268" s="41" t="s">
        <v>5</v>
      </c>
      <c r="B268" s="42">
        <v>1</v>
      </c>
      <c r="C268" s="52">
        <v>1</v>
      </c>
      <c r="D268" s="59">
        <v>1</v>
      </c>
      <c r="E268" s="45">
        <v>1.5</v>
      </c>
      <c r="F268" s="59">
        <v>2</v>
      </c>
      <c r="G268" s="5">
        <v>36.770000000000003</v>
      </c>
      <c r="H268" s="30">
        <f>SUM(F268*G268)</f>
        <v>73.540000000000006</v>
      </c>
      <c r="I268" s="46">
        <v>100</v>
      </c>
      <c r="J268" s="53">
        <f>SUM(D268*I268)</f>
        <v>100</v>
      </c>
      <c r="K268" s="22"/>
      <c r="L268" s="36"/>
    </row>
    <row r="269" spans="1:12" customFormat="1" x14ac:dyDescent="0.25">
      <c r="A269" s="41" t="s">
        <v>6</v>
      </c>
      <c r="B269" s="42">
        <v>5</v>
      </c>
      <c r="C269" s="52">
        <v>1.33</v>
      </c>
      <c r="D269" s="59">
        <v>7</v>
      </c>
      <c r="E269" s="45">
        <v>1.5</v>
      </c>
      <c r="F269" s="59">
        <v>11</v>
      </c>
      <c r="G269" s="7">
        <v>34.49</v>
      </c>
      <c r="H269" s="31">
        <f>SUM(F269*G269)</f>
        <v>379.39000000000004</v>
      </c>
      <c r="I269" s="48">
        <v>100</v>
      </c>
      <c r="J269" s="54">
        <f>SUM(D269*I269)</f>
        <v>700</v>
      </c>
      <c r="K269" s="22"/>
      <c r="L269" s="36"/>
    </row>
    <row r="270" spans="1:12" customFormat="1" x14ac:dyDescent="0.25">
      <c r="A270" s="41" t="s">
        <v>7</v>
      </c>
      <c r="B270" s="42">
        <v>3</v>
      </c>
      <c r="C270" s="52">
        <v>1.33</v>
      </c>
      <c r="D270" s="59">
        <v>4</v>
      </c>
      <c r="E270" s="45">
        <v>1.5</v>
      </c>
      <c r="F270" s="59">
        <v>6</v>
      </c>
      <c r="G270" s="7">
        <v>50.89</v>
      </c>
      <c r="H270" s="31">
        <f>SUM(F270*G270)</f>
        <v>305.34000000000003</v>
      </c>
      <c r="I270" s="48">
        <v>0</v>
      </c>
      <c r="J270" s="54">
        <f>SUM(D270*I270)</f>
        <v>0</v>
      </c>
      <c r="K270" s="22"/>
      <c r="L270" s="36"/>
    </row>
    <row r="271" spans="1:12" s="40" customFormat="1" x14ac:dyDescent="0.25">
      <c r="A271" s="65" t="s">
        <v>141</v>
      </c>
      <c r="B271" s="66"/>
      <c r="C271" s="66"/>
      <c r="D271" s="66"/>
      <c r="E271" s="66"/>
      <c r="F271" s="66"/>
      <c r="G271" s="66"/>
      <c r="H271" s="66"/>
      <c r="I271" s="66"/>
      <c r="J271" s="67"/>
      <c r="K271" s="56">
        <f>SUM(19*(D268+D269+D270))</f>
        <v>228</v>
      </c>
      <c r="L271" s="57">
        <f>SUM(55.91*K271)</f>
        <v>12747.48</v>
      </c>
    </row>
    <row r="272" spans="1:12" customFormat="1" x14ac:dyDescent="0.25">
      <c r="A272" s="68" t="s">
        <v>130</v>
      </c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</row>
    <row r="273" spans="1:12" customFormat="1" x14ac:dyDescent="0.25">
      <c r="A273" s="27" t="s">
        <v>5</v>
      </c>
      <c r="B273" s="24">
        <v>4</v>
      </c>
      <c r="C273" s="4">
        <v>1</v>
      </c>
      <c r="D273" s="59">
        <v>4</v>
      </c>
      <c r="E273" s="25">
        <v>2</v>
      </c>
      <c r="F273" s="59">
        <v>8</v>
      </c>
      <c r="G273" s="5">
        <v>36.770000000000003</v>
      </c>
      <c r="H273" s="30">
        <f>SUM(F273*G273)</f>
        <v>294.16000000000003</v>
      </c>
      <c r="I273" s="6">
        <v>100</v>
      </c>
      <c r="J273" s="53">
        <f>SUM(D273*I273)</f>
        <v>400</v>
      </c>
      <c r="K273" s="22"/>
      <c r="L273" s="36"/>
    </row>
    <row r="274" spans="1:12" customFormat="1" x14ac:dyDescent="0.25">
      <c r="A274" s="27" t="s">
        <v>6</v>
      </c>
      <c r="B274" s="24">
        <v>30</v>
      </c>
      <c r="C274" s="25">
        <v>1.33</v>
      </c>
      <c r="D274" s="59">
        <v>40</v>
      </c>
      <c r="E274" s="25">
        <v>2</v>
      </c>
      <c r="F274" s="59">
        <v>80</v>
      </c>
      <c r="G274" s="7">
        <v>34.49</v>
      </c>
      <c r="H274" s="31">
        <f>SUM(F274*G274)</f>
        <v>2759.2000000000003</v>
      </c>
      <c r="I274" s="9">
        <v>100</v>
      </c>
      <c r="J274" s="54">
        <f>SUM(D274*I274)</f>
        <v>4000</v>
      </c>
      <c r="K274" s="22"/>
      <c r="L274" s="36"/>
    </row>
    <row r="275" spans="1:12" customFormat="1" x14ac:dyDescent="0.25">
      <c r="A275" s="27" t="s">
        <v>7</v>
      </c>
      <c r="B275" s="24">
        <v>24</v>
      </c>
      <c r="C275" s="25">
        <v>1.33</v>
      </c>
      <c r="D275" s="59">
        <v>32</v>
      </c>
      <c r="E275" s="25">
        <v>2</v>
      </c>
      <c r="F275" s="59">
        <v>64</v>
      </c>
      <c r="G275" s="7">
        <v>50.89</v>
      </c>
      <c r="H275" s="31">
        <f>SUM(F275*G275)</f>
        <v>3256.96</v>
      </c>
      <c r="I275" s="9">
        <v>0</v>
      </c>
      <c r="J275" s="54">
        <f>SUM(D275*I275)</f>
        <v>0</v>
      </c>
      <c r="K275" s="22"/>
      <c r="L275" s="36"/>
    </row>
    <row r="276" spans="1:12" s="40" customFormat="1" x14ac:dyDescent="0.25">
      <c r="A276" s="65" t="s">
        <v>76</v>
      </c>
      <c r="B276" s="66"/>
      <c r="C276" s="66"/>
      <c r="D276" s="66"/>
      <c r="E276" s="66"/>
      <c r="F276" s="66"/>
      <c r="G276" s="66"/>
      <c r="H276" s="66"/>
      <c r="I276" s="66"/>
      <c r="J276" s="67"/>
      <c r="K276" s="56">
        <f>SUM(20*(D273+D274+D275))</f>
        <v>1520</v>
      </c>
      <c r="L276" s="57">
        <f>SUM(55.91*K276)</f>
        <v>84983.2</v>
      </c>
    </row>
    <row r="277" spans="1:12" customFormat="1" x14ac:dyDescent="0.25">
      <c r="A277" s="68" t="s">
        <v>133</v>
      </c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</row>
    <row r="278" spans="1:12" customFormat="1" x14ac:dyDescent="0.25">
      <c r="A278" s="41" t="s">
        <v>5</v>
      </c>
      <c r="B278" s="42">
        <v>4</v>
      </c>
      <c r="C278" s="52">
        <v>1</v>
      </c>
      <c r="D278" s="59">
        <v>4</v>
      </c>
      <c r="E278" s="45">
        <v>1.75</v>
      </c>
      <c r="F278" s="59">
        <v>7</v>
      </c>
      <c r="G278" s="5">
        <v>36.770000000000003</v>
      </c>
      <c r="H278" s="30">
        <f>SUM(F278*G278)</f>
        <v>257.39000000000004</v>
      </c>
      <c r="I278" s="46">
        <v>100</v>
      </c>
      <c r="J278" s="53">
        <f>SUM(D278*I278)</f>
        <v>400</v>
      </c>
      <c r="K278" s="22"/>
      <c r="L278" s="36"/>
    </row>
    <row r="279" spans="1:12" customFormat="1" x14ac:dyDescent="0.25">
      <c r="A279" s="41" t="s">
        <v>6</v>
      </c>
      <c r="B279" s="42">
        <v>30</v>
      </c>
      <c r="C279" s="52">
        <v>1.33</v>
      </c>
      <c r="D279" s="59">
        <v>40</v>
      </c>
      <c r="E279" s="45">
        <v>1.75</v>
      </c>
      <c r="F279" s="59">
        <v>70</v>
      </c>
      <c r="G279" s="7">
        <v>34.49</v>
      </c>
      <c r="H279" s="31">
        <f>SUM(F279*G279)</f>
        <v>2414.3000000000002</v>
      </c>
      <c r="I279" s="48">
        <v>100</v>
      </c>
      <c r="J279" s="54">
        <f>SUM(D279*I279)</f>
        <v>4000</v>
      </c>
      <c r="K279" s="22"/>
      <c r="L279" s="36"/>
    </row>
    <row r="280" spans="1:12" customFormat="1" x14ac:dyDescent="0.25">
      <c r="A280" s="41" t="s">
        <v>7</v>
      </c>
      <c r="B280" s="42">
        <v>24</v>
      </c>
      <c r="C280" s="52">
        <v>1.33</v>
      </c>
      <c r="D280" s="59">
        <v>32</v>
      </c>
      <c r="E280" s="45">
        <v>1.75</v>
      </c>
      <c r="F280" s="59">
        <v>56</v>
      </c>
      <c r="G280" s="7">
        <v>50.89</v>
      </c>
      <c r="H280" s="31">
        <f>SUM(F280*G280)</f>
        <v>2849.84</v>
      </c>
      <c r="I280" s="48">
        <v>0</v>
      </c>
      <c r="J280" s="54">
        <f>SUM(D280*I280)</f>
        <v>0</v>
      </c>
      <c r="K280" s="22"/>
      <c r="L280" s="36"/>
    </row>
    <row r="281" spans="1:12" s="40" customFormat="1" x14ac:dyDescent="0.25">
      <c r="A281" s="65" t="s">
        <v>141</v>
      </c>
      <c r="B281" s="66"/>
      <c r="C281" s="66"/>
      <c r="D281" s="66"/>
      <c r="E281" s="66"/>
      <c r="F281" s="66"/>
      <c r="G281" s="66"/>
      <c r="H281" s="66"/>
      <c r="I281" s="66"/>
      <c r="J281" s="67"/>
      <c r="K281" s="56">
        <f>SUM(19*(D278+D279+D280))</f>
        <v>1444</v>
      </c>
      <c r="L281" s="57">
        <f>SUM(55.91*K281)</f>
        <v>80734.039999999994</v>
      </c>
    </row>
    <row r="282" spans="1:12" customFormat="1" x14ac:dyDescent="0.25">
      <c r="A282" s="68" t="s">
        <v>175</v>
      </c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</row>
    <row r="283" spans="1:12" customFormat="1" x14ac:dyDescent="0.25">
      <c r="A283" s="27" t="s">
        <v>5</v>
      </c>
      <c r="B283" s="24">
        <v>1</v>
      </c>
      <c r="C283" s="4">
        <v>1</v>
      </c>
      <c r="D283" s="59">
        <v>1</v>
      </c>
      <c r="E283" s="25">
        <v>1.75</v>
      </c>
      <c r="F283" s="59">
        <v>2</v>
      </c>
      <c r="G283" s="5">
        <v>36.770000000000003</v>
      </c>
      <c r="H283" s="30">
        <f>SUM(F283*G283)</f>
        <v>73.540000000000006</v>
      </c>
      <c r="I283" s="6">
        <v>100</v>
      </c>
      <c r="J283" s="53">
        <f>SUM(D283*I283)</f>
        <v>100</v>
      </c>
      <c r="K283" s="22"/>
      <c r="L283" s="36"/>
    </row>
    <row r="284" spans="1:12" customFormat="1" x14ac:dyDescent="0.25">
      <c r="A284" s="27" t="s">
        <v>6</v>
      </c>
      <c r="B284" s="24">
        <v>7</v>
      </c>
      <c r="C284" s="25">
        <v>1.33</v>
      </c>
      <c r="D284" s="59">
        <v>9</v>
      </c>
      <c r="E284" s="25">
        <v>1.75</v>
      </c>
      <c r="F284" s="59">
        <v>16</v>
      </c>
      <c r="G284" s="7">
        <v>34.49</v>
      </c>
      <c r="H284" s="31">
        <f>SUM(F284*G284)</f>
        <v>551.84</v>
      </c>
      <c r="I284" s="9">
        <v>100</v>
      </c>
      <c r="J284" s="54">
        <f>SUM(D284*I284)</f>
        <v>900</v>
      </c>
      <c r="K284" s="22"/>
      <c r="L284" s="36"/>
    </row>
    <row r="285" spans="1:12" customFormat="1" x14ac:dyDescent="0.25">
      <c r="A285" s="27" t="s">
        <v>7</v>
      </c>
      <c r="B285" s="24">
        <v>5</v>
      </c>
      <c r="C285" s="25">
        <v>1.33</v>
      </c>
      <c r="D285" s="59">
        <v>7</v>
      </c>
      <c r="E285" s="25">
        <v>1.75</v>
      </c>
      <c r="F285" s="59">
        <v>12</v>
      </c>
      <c r="G285" s="7">
        <v>50.89</v>
      </c>
      <c r="H285" s="31">
        <f>SUM(F285*G285)</f>
        <v>610.68000000000006</v>
      </c>
      <c r="I285" s="9">
        <v>0</v>
      </c>
      <c r="J285" s="54">
        <f>SUM(D285*I285)</f>
        <v>0</v>
      </c>
      <c r="K285" s="22"/>
      <c r="L285" s="36"/>
    </row>
    <row r="286" spans="1:12" s="40" customFormat="1" x14ac:dyDescent="0.25">
      <c r="A286" s="65" t="s">
        <v>76</v>
      </c>
      <c r="B286" s="66"/>
      <c r="C286" s="66"/>
      <c r="D286" s="66"/>
      <c r="E286" s="66"/>
      <c r="F286" s="66"/>
      <c r="G286" s="66"/>
      <c r="H286" s="66"/>
      <c r="I286" s="66"/>
      <c r="J286" s="67"/>
      <c r="K286" s="56">
        <f>SUM(20*(D283+D284+D285))</f>
        <v>340</v>
      </c>
      <c r="L286" s="57">
        <f>SUM(55.91*K286)</f>
        <v>19009.399999999998</v>
      </c>
    </row>
    <row r="287" spans="1:12" customFormat="1" x14ac:dyDescent="0.25">
      <c r="A287" s="68" t="s">
        <v>176</v>
      </c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</row>
    <row r="288" spans="1:12" customFormat="1" x14ac:dyDescent="0.25">
      <c r="A288" s="41" t="s">
        <v>5</v>
      </c>
      <c r="B288" s="42">
        <v>1</v>
      </c>
      <c r="C288" s="52">
        <v>1</v>
      </c>
      <c r="D288" s="59">
        <v>1</v>
      </c>
      <c r="E288" s="45">
        <v>1.5</v>
      </c>
      <c r="F288" s="59">
        <v>2</v>
      </c>
      <c r="G288" s="5">
        <v>36.770000000000003</v>
      </c>
      <c r="H288" s="30">
        <f>SUM(F288*G288)</f>
        <v>73.540000000000006</v>
      </c>
      <c r="I288" s="46">
        <v>100</v>
      </c>
      <c r="J288" s="53">
        <f>SUM(D288*I288)</f>
        <v>100</v>
      </c>
      <c r="K288" s="22"/>
      <c r="L288" s="36"/>
    </row>
    <row r="289" spans="1:12" customFormat="1" x14ac:dyDescent="0.25">
      <c r="A289" s="41" t="s">
        <v>6</v>
      </c>
      <c r="B289" s="42">
        <v>7</v>
      </c>
      <c r="C289" s="52">
        <v>1.33</v>
      </c>
      <c r="D289" s="59">
        <v>9</v>
      </c>
      <c r="E289" s="45">
        <v>1.5</v>
      </c>
      <c r="F289" s="59">
        <v>14</v>
      </c>
      <c r="G289" s="7">
        <v>34.49</v>
      </c>
      <c r="H289" s="31">
        <f>SUM(F289*G289)</f>
        <v>482.86</v>
      </c>
      <c r="I289" s="48">
        <v>100</v>
      </c>
      <c r="J289" s="54">
        <f>SUM(D289*I289)</f>
        <v>900</v>
      </c>
      <c r="K289" s="22"/>
      <c r="L289" s="36"/>
    </row>
    <row r="290" spans="1:12" customFormat="1" x14ac:dyDescent="0.25">
      <c r="A290" s="41" t="s">
        <v>7</v>
      </c>
      <c r="B290" s="42">
        <v>5</v>
      </c>
      <c r="C290" s="52">
        <v>1.33</v>
      </c>
      <c r="D290" s="59">
        <v>7</v>
      </c>
      <c r="E290" s="45">
        <v>1.5</v>
      </c>
      <c r="F290" s="59">
        <v>11</v>
      </c>
      <c r="G290" s="7">
        <v>50.89</v>
      </c>
      <c r="H290" s="31">
        <f>SUM(F290*G290)</f>
        <v>559.79</v>
      </c>
      <c r="I290" s="48">
        <v>0</v>
      </c>
      <c r="J290" s="54">
        <f>SUM(D290*I290)</f>
        <v>0</v>
      </c>
      <c r="K290" s="22"/>
      <c r="L290" s="36"/>
    </row>
    <row r="291" spans="1:12" s="40" customFormat="1" x14ac:dyDescent="0.25">
      <c r="A291" s="65" t="s">
        <v>141</v>
      </c>
      <c r="B291" s="66"/>
      <c r="C291" s="66"/>
      <c r="D291" s="66"/>
      <c r="E291" s="66"/>
      <c r="F291" s="66"/>
      <c r="G291" s="66"/>
      <c r="H291" s="66"/>
      <c r="I291" s="66"/>
      <c r="J291" s="67"/>
      <c r="K291" s="56">
        <f>SUM(19*(D288+D289+D290))</f>
        <v>323</v>
      </c>
      <c r="L291" s="57">
        <f>SUM(55.91*K291)</f>
        <v>18058.93</v>
      </c>
    </row>
    <row r="292" spans="1:12" customFormat="1" x14ac:dyDescent="0.25">
      <c r="A292" s="68" t="s">
        <v>134</v>
      </c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</row>
    <row r="293" spans="1:12" customFormat="1" x14ac:dyDescent="0.25">
      <c r="A293" s="27" t="s">
        <v>5</v>
      </c>
      <c r="B293" s="24">
        <v>0</v>
      </c>
      <c r="C293" s="4">
        <v>1</v>
      </c>
      <c r="D293" s="59">
        <f>SUM(B293*C293)</f>
        <v>0</v>
      </c>
      <c r="E293" s="25">
        <v>1</v>
      </c>
      <c r="F293" s="59">
        <f>SUM(D293*E293)</f>
        <v>0</v>
      </c>
      <c r="G293" s="5">
        <v>36.770000000000003</v>
      </c>
      <c r="H293" s="30">
        <f>SUM(F293*G293)</f>
        <v>0</v>
      </c>
      <c r="I293" s="6">
        <v>100</v>
      </c>
      <c r="J293" s="53">
        <f>SUM(D293*I293)</f>
        <v>0</v>
      </c>
      <c r="K293" s="22"/>
      <c r="L293" s="36"/>
    </row>
    <row r="294" spans="1:12" customFormat="1" x14ac:dyDescent="0.25">
      <c r="A294" s="27" t="s">
        <v>6</v>
      </c>
      <c r="B294" s="24">
        <v>24</v>
      </c>
      <c r="C294" s="25">
        <v>1.33</v>
      </c>
      <c r="D294" s="59">
        <v>32</v>
      </c>
      <c r="E294" s="25">
        <v>1</v>
      </c>
      <c r="F294" s="59">
        <v>32</v>
      </c>
      <c r="G294" s="7">
        <v>34.49</v>
      </c>
      <c r="H294" s="31">
        <f>SUM(F294*G294)</f>
        <v>1103.68</v>
      </c>
      <c r="I294" s="9">
        <v>100</v>
      </c>
      <c r="J294" s="54">
        <f>SUM(D294*I294)</f>
        <v>3200</v>
      </c>
      <c r="K294" s="22"/>
      <c r="L294" s="36"/>
    </row>
    <row r="295" spans="1:12" customFormat="1" x14ac:dyDescent="0.25">
      <c r="A295" s="27" t="s">
        <v>7</v>
      </c>
      <c r="B295" s="24">
        <v>0</v>
      </c>
      <c r="C295" s="25">
        <v>1.33</v>
      </c>
      <c r="D295" s="59">
        <f>SUM(B295*C295)</f>
        <v>0</v>
      </c>
      <c r="E295" s="25">
        <v>1</v>
      </c>
      <c r="F295" s="59">
        <f>SUM(D295*E295)</f>
        <v>0</v>
      </c>
      <c r="G295" s="7">
        <v>50.89</v>
      </c>
      <c r="H295" s="31">
        <f>SUM(F295*G295)</f>
        <v>0</v>
      </c>
      <c r="I295" s="9">
        <v>0</v>
      </c>
      <c r="J295" s="54">
        <f>SUM(D295*I295)</f>
        <v>0</v>
      </c>
      <c r="K295" s="22"/>
      <c r="L295" s="36"/>
    </row>
    <row r="296" spans="1:12" s="40" customFormat="1" x14ac:dyDescent="0.25">
      <c r="A296" s="65" t="s">
        <v>76</v>
      </c>
      <c r="B296" s="66"/>
      <c r="C296" s="66"/>
      <c r="D296" s="66"/>
      <c r="E296" s="66"/>
      <c r="F296" s="66"/>
      <c r="G296" s="66"/>
      <c r="H296" s="66"/>
      <c r="I296" s="66"/>
      <c r="J296" s="67"/>
      <c r="K296" s="56">
        <f>SUM(20*(D293+D294+D295))</f>
        <v>640</v>
      </c>
      <c r="L296" s="57">
        <f>SUM(55.91*K296)</f>
        <v>35782.399999999994</v>
      </c>
    </row>
    <row r="297" spans="1:12" customFormat="1" x14ac:dyDescent="0.25">
      <c r="A297" s="68" t="s">
        <v>135</v>
      </c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</row>
    <row r="298" spans="1:12" customFormat="1" x14ac:dyDescent="0.25">
      <c r="A298" s="41" t="s">
        <v>5</v>
      </c>
      <c r="B298" s="42">
        <v>0</v>
      </c>
      <c r="C298" s="52">
        <v>1</v>
      </c>
      <c r="D298" s="59">
        <f>SUM(B298*C298)</f>
        <v>0</v>
      </c>
      <c r="E298" s="45">
        <v>0.75</v>
      </c>
      <c r="F298" s="59">
        <f>SUM(D298*E298)</f>
        <v>0</v>
      </c>
      <c r="G298" s="5">
        <v>36.770000000000003</v>
      </c>
      <c r="H298" s="30">
        <f>SUM(F298*G298)</f>
        <v>0</v>
      </c>
      <c r="I298" s="46">
        <v>100</v>
      </c>
      <c r="J298" s="53">
        <f>SUM(D298*I298)</f>
        <v>0</v>
      </c>
      <c r="K298" s="22"/>
      <c r="L298" s="36"/>
    </row>
    <row r="299" spans="1:12" customFormat="1" x14ac:dyDescent="0.25">
      <c r="A299" s="41" t="s">
        <v>6</v>
      </c>
      <c r="B299" s="42">
        <v>24</v>
      </c>
      <c r="C299" s="52">
        <v>1.33</v>
      </c>
      <c r="D299" s="59">
        <v>32</v>
      </c>
      <c r="E299" s="45">
        <v>0.75</v>
      </c>
      <c r="F299" s="59">
        <v>24</v>
      </c>
      <c r="G299" s="7">
        <v>34.49</v>
      </c>
      <c r="H299" s="31">
        <f>SUM(F299*G299)</f>
        <v>827.76</v>
      </c>
      <c r="I299" s="48">
        <v>100</v>
      </c>
      <c r="J299" s="54">
        <f>SUM(D299*I299)</f>
        <v>3200</v>
      </c>
      <c r="K299" s="22"/>
      <c r="L299" s="36"/>
    </row>
    <row r="300" spans="1:12" customFormat="1" x14ac:dyDescent="0.25">
      <c r="A300" s="41" t="s">
        <v>7</v>
      </c>
      <c r="B300" s="42">
        <v>0</v>
      </c>
      <c r="C300" s="52">
        <v>1.33</v>
      </c>
      <c r="D300" s="59">
        <f>SUM(B300*C300)</f>
        <v>0</v>
      </c>
      <c r="E300" s="45">
        <v>0.75</v>
      </c>
      <c r="F300" s="59">
        <f>SUM(D300*E300)</f>
        <v>0</v>
      </c>
      <c r="G300" s="7">
        <v>50.89</v>
      </c>
      <c r="H300" s="31">
        <f>SUM(F300*G300)</f>
        <v>0</v>
      </c>
      <c r="I300" s="48">
        <v>0</v>
      </c>
      <c r="J300" s="54">
        <f>SUM(D300*I300)</f>
        <v>0</v>
      </c>
      <c r="K300" s="22"/>
      <c r="L300" s="36"/>
    </row>
    <row r="301" spans="1:12" s="40" customFormat="1" x14ac:dyDescent="0.25">
      <c r="A301" s="65" t="s">
        <v>141</v>
      </c>
      <c r="B301" s="66"/>
      <c r="C301" s="66"/>
      <c r="D301" s="66"/>
      <c r="E301" s="66"/>
      <c r="F301" s="66"/>
      <c r="G301" s="66"/>
      <c r="H301" s="66"/>
      <c r="I301" s="66"/>
      <c r="J301" s="67"/>
      <c r="K301" s="56">
        <f>SUM(19*(D298+D299+D300))</f>
        <v>608</v>
      </c>
      <c r="L301" s="57">
        <f>SUM(55.91*K301)</f>
        <v>33993.279999999999</v>
      </c>
    </row>
    <row r="302" spans="1:12" customFormat="1" x14ac:dyDescent="0.25">
      <c r="A302" s="68" t="s">
        <v>177</v>
      </c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</row>
    <row r="303" spans="1:12" customFormat="1" x14ac:dyDescent="0.25">
      <c r="A303" s="27" t="s">
        <v>5</v>
      </c>
      <c r="B303" s="24">
        <v>0</v>
      </c>
      <c r="C303" s="4">
        <v>1</v>
      </c>
      <c r="D303" s="59">
        <f>SUM(B303*C303)</f>
        <v>0</v>
      </c>
      <c r="E303" s="25">
        <v>0.75</v>
      </c>
      <c r="F303" s="59">
        <f>SUM(D303*E303)</f>
        <v>0</v>
      </c>
      <c r="G303" s="5">
        <v>36.770000000000003</v>
      </c>
      <c r="H303" s="30">
        <f>SUM(F303*G303)</f>
        <v>0</v>
      </c>
      <c r="I303" s="6">
        <v>100</v>
      </c>
      <c r="J303" s="53">
        <f>SUM(D303*I303)</f>
        <v>0</v>
      </c>
      <c r="K303" s="22"/>
      <c r="L303" s="36"/>
    </row>
    <row r="304" spans="1:12" customFormat="1" x14ac:dyDescent="0.25">
      <c r="A304" s="27" t="s">
        <v>6</v>
      </c>
      <c r="B304" s="24">
        <v>3</v>
      </c>
      <c r="C304" s="25">
        <v>1.33</v>
      </c>
      <c r="D304" s="59">
        <v>4</v>
      </c>
      <c r="E304" s="25">
        <v>0.75</v>
      </c>
      <c r="F304" s="59">
        <v>3</v>
      </c>
      <c r="G304" s="7">
        <v>34.49</v>
      </c>
      <c r="H304" s="31">
        <f>SUM(F304*G304)</f>
        <v>103.47</v>
      </c>
      <c r="I304" s="9">
        <v>100</v>
      </c>
      <c r="J304" s="54">
        <f>SUM(D304*I304)</f>
        <v>400</v>
      </c>
      <c r="K304" s="22"/>
      <c r="L304" s="36"/>
    </row>
    <row r="305" spans="1:12" customFormat="1" x14ac:dyDescent="0.25">
      <c r="A305" s="27" t="s">
        <v>7</v>
      </c>
      <c r="B305" s="24">
        <v>0</v>
      </c>
      <c r="C305" s="25">
        <v>1.33</v>
      </c>
      <c r="D305" s="59">
        <f>SUM(B305*C305)</f>
        <v>0</v>
      </c>
      <c r="E305" s="25">
        <v>0.75</v>
      </c>
      <c r="F305" s="59">
        <f>SUM(D305*E305)</f>
        <v>0</v>
      </c>
      <c r="G305" s="7">
        <v>50.89</v>
      </c>
      <c r="H305" s="31">
        <f>SUM(F305*G305)</f>
        <v>0</v>
      </c>
      <c r="I305" s="9">
        <v>0</v>
      </c>
      <c r="J305" s="54">
        <f>SUM(D305*I305)</f>
        <v>0</v>
      </c>
      <c r="K305" s="22"/>
      <c r="L305" s="36"/>
    </row>
    <row r="306" spans="1:12" s="40" customFormat="1" x14ac:dyDescent="0.25">
      <c r="A306" s="65" t="s">
        <v>76</v>
      </c>
      <c r="B306" s="66"/>
      <c r="C306" s="66"/>
      <c r="D306" s="66"/>
      <c r="E306" s="66"/>
      <c r="F306" s="66"/>
      <c r="G306" s="66"/>
      <c r="H306" s="66"/>
      <c r="I306" s="66"/>
      <c r="J306" s="67"/>
      <c r="K306" s="56">
        <f>SUM(20*(D303+D304+D305))</f>
        <v>80</v>
      </c>
      <c r="L306" s="57">
        <f>SUM(55.91*K306)</f>
        <v>4472.7999999999993</v>
      </c>
    </row>
    <row r="307" spans="1:12" customFormat="1" x14ac:dyDescent="0.25">
      <c r="A307" s="68" t="s">
        <v>178</v>
      </c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</row>
    <row r="308" spans="1:12" customFormat="1" x14ac:dyDescent="0.25">
      <c r="A308" s="41" t="s">
        <v>5</v>
      </c>
      <c r="B308" s="42">
        <v>0</v>
      </c>
      <c r="C308" s="52">
        <v>1</v>
      </c>
      <c r="D308" s="59">
        <f>SUM(B308*C308)</f>
        <v>0</v>
      </c>
      <c r="E308" s="45">
        <v>0.5</v>
      </c>
      <c r="F308" s="59">
        <f>SUM(D308*E308)</f>
        <v>0</v>
      </c>
      <c r="G308" s="5">
        <v>36.770000000000003</v>
      </c>
      <c r="H308" s="30">
        <f>SUM(F308*G308)</f>
        <v>0</v>
      </c>
      <c r="I308" s="46">
        <v>100</v>
      </c>
      <c r="J308" s="53">
        <f>SUM(D308*I308)</f>
        <v>0</v>
      </c>
      <c r="K308" s="22"/>
      <c r="L308" s="36"/>
    </row>
    <row r="309" spans="1:12" customFormat="1" x14ac:dyDescent="0.25">
      <c r="A309" s="41" t="s">
        <v>6</v>
      </c>
      <c r="B309" s="42">
        <v>3</v>
      </c>
      <c r="C309" s="52">
        <v>1.33</v>
      </c>
      <c r="D309" s="59">
        <v>4</v>
      </c>
      <c r="E309" s="45">
        <v>0.5</v>
      </c>
      <c r="F309" s="59">
        <v>2</v>
      </c>
      <c r="G309" s="7">
        <v>34.49</v>
      </c>
      <c r="H309" s="31">
        <f>SUM(F309*G309)</f>
        <v>68.98</v>
      </c>
      <c r="I309" s="48">
        <v>100</v>
      </c>
      <c r="J309" s="54">
        <f>SUM(D309*I309)</f>
        <v>400</v>
      </c>
      <c r="K309" s="22"/>
      <c r="L309" s="36"/>
    </row>
    <row r="310" spans="1:12" customFormat="1" x14ac:dyDescent="0.25">
      <c r="A310" s="41" t="s">
        <v>7</v>
      </c>
      <c r="B310" s="42">
        <v>0</v>
      </c>
      <c r="C310" s="52">
        <v>1.33</v>
      </c>
      <c r="D310" s="59">
        <f>SUM(B310*C310)</f>
        <v>0</v>
      </c>
      <c r="E310" s="45">
        <v>0.5</v>
      </c>
      <c r="F310" s="59">
        <f>SUM(D310*E310)</f>
        <v>0</v>
      </c>
      <c r="G310" s="7">
        <v>50.89</v>
      </c>
      <c r="H310" s="31">
        <f>SUM(F310*G310)</f>
        <v>0</v>
      </c>
      <c r="I310" s="48">
        <v>0</v>
      </c>
      <c r="J310" s="54">
        <f>SUM(D310*I310)</f>
        <v>0</v>
      </c>
      <c r="K310" s="22"/>
      <c r="L310" s="36"/>
    </row>
    <row r="311" spans="1:12" s="40" customFormat="1" x14ac:dyDescent="0.25">
      <c r="A311" s="65" t="s">
        <v>141</v>
      </c>
      <c r="B311" s="66"/>
      <c r="C311" s="66"/>
      <c r="D311" s="66"/>
      <c r="E311" s="66"/>
      <c r="F311" s="66"/>
      <c r="G311" s="66"/>
      <c r="H311" s="66"/>
      <c r="I311" s="66"/>
      <c r="J311" s="67"/>
      <c r="K311" s="56">
        <f>SUM(19*(D308+D309+D310))</f>
        <v>76</v>
      </c>
      <c r="L311" s="57">
        <f>SUM(55.91*K311)</f>
        <v>4249.16</v>
      </c>
    </row>
    <row r="312" spans="1:12" customFormat="1" x14ac:dyDescent="0.25">
      <c r="A312" s="68" t="s">
        <v>136</v>
      </c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</row>
    <row r="313" spans="1:12" customFormat="1" x14ac:dyDescent="0.25">
      <c r="A313" s="27" t="s">
        <v>5</v>
      </c>
      <c r="B313" s="24">
        <v>1</v>
      </c>
      <c r="C313" s="4">
        <v>1</v>
      </c>
      <c r="D313" s="59">
        <v>1</v>
      </c>
      <c r="E313" s="25">
        <v>2</v>
      </c>
      <c r="F313" s="59">
        <v>2</v>
      </c>
      <c r="G313" s="5">
        <v>36.770000000000003</v>
      </c>
      <c r="H313" s="30">
        <f>SUM(F313*G313)</f>
        <v>73.540000000000006</v>
      </c>
      <c r="I313" s="6">
        <v>100</v>
      </c>
      <c r="J313" s="53">
        <f>SUM(D313*I313)</f>
        <v>100</v>
      </c>
      <c r="K313" s="22"/>
      <c r="L313" s="36"/>
    </row>
    <row r="314" spans="1:12" customFormat="1" x14ac:dyDescent="0.25">
      <c r="A314" s="27" t="s">
        <v>6</v>
      </c>
      <c r="B314" s="24">
        <v>1</v>
      </c>
      <c r="C314" s="25">
        <v>1.33</v>
      </c>
      <c r="D314" s="59">
        <v>1</v>
      </c>
      <c r="E314" s="25">
        <v>2</v>
      </c>
      <c r="F314" s="59">
        <v>2</v>
      </c>
      <c r="G314" s="7">
        <v>34.49</v>
      </c>
      <c r="H314" s="31">
        <f>SUM(F314*G314)</f>
        <v>68.98</v>
      </c>
      <c r="I314" s="9">
        <v>100</v>
      </c>
      <c r="J314" s="54">
        <f>SUM(D314*I314)</f>
        <v>100</v>
      </c>
      <c r="K314" s="22"/>
      <c r="L314" s="36"/>
    </row>
    <row r="315" spans="1:12" customFormat="1" x14ac:dyDescent="0.25">
      <c r="A315" s="27" t="s">
        <v>7</v>
      </c>
      <c r="B315" s="24">
        <v>0</v>
      </c>
      <c r="C315" s="25">
        <v>1.33</v>
      </c>
      <c r="D315" s="59">
        <f>SUM(B315*C315)</f>
        <v>0</v>
      </c>
      <c r="E315" s="25">
        <v>2</v>
      </c>
      <c r="F315" s="59">
        <f>SUM(D315*E315)</f>
        <v>0</v>
      </c>
      <c r="G315" s="7">
        <v>50.89</v>
      </c>
      <c r="H315" s="31">
        <f>SUM(F315*G315)</f>
        <v>0</v>
      </c>
      <c r="I315" s="9">
        <v>0</v>
      </c>
      <c r="J315" s="54">
        <f>SUM(D315*I315)</f>
        <v>0</v>
      </c>
      <c r="K315" s="22"/>
      <c r="L315" s="36"/>
    </row>
    <row r="316" spans="1:12" s="40" customFormat="1" x14ac:dyDescent="0.25">
      <c r="A316" s="65" t="s">
        <v>76</v>
      </c>
      <c r="B316" s="66"/>
      <c r="C316" s="66"/>
      <c r="D316" s="66"/>
      <c r="E316" s="66"/>
      <c r="F316" s="66"/>
      <c r="G316" s="66"/>
      <c r="H316" s="66"/>
      <c r="I316" s="66"/>
      <c r="J316" s="67"/>
      <c r="K316" s="56">
        <f>SUM(20*(D313+D314+D315))</f>
        <v>40</v>
      </c>
      <c r="L316" s="57">
        <f>SUM(55.91*K316)</f>
        <v>2236.3999999999996</v>
      </c>
    </row>
    <row r="317" spans="1:12" customFormat="1" x14ac:dyDescent="0.25">
      <c r="A317" s="68" t="s">
        <v>137</v>
      </c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</row>
    <row r="318" spans="1:12" customFormat="1" x14ac:dyDescent="0.25">
      <c r="A318" s="41" t="s">
        <v>5</v>
      </c>
      <c r="B318" s="42">
        <v>1</v>
      </c>
      <c r="C318" s="52">
        <v>1</v>
      </c>
      <c r="D318" s="59">
        <v>1</v>
      </c>
      <c r="E318" s="45">
        <v>1.75</v>
      </c>
      <c r="F318" s="59">
        <v>2</v>
      </c>
      <c r="G318" s="5">
        <v>36.770000000000003</v>
      </c>
      <c r="H318" s="30">
        <f>SUM(F318*G318)</f>
        <v>73.540000000000006</v>
      </c>
      <c r="I318" s="46">
        <v>100</v>
      </c>
      <c r="J318" s="53">
        <f>SUM(D318*I318)</f>
        <v>100</v>
      </c>
      <c r="K318" s="22"/>
      <c r="L318" s="36"/>
    </row>
    <row r="319" spans="1:12" customFormat="1" x14ac:dyDescent="0.25">
      <c r="A319" s="41" t="s">
        <v>6</v>
      </c>
      <c r="B319" s="42">
        <v>1</v>
      </c>
      <c r="C319" s="52">
        <v>1.33</v>
      </c>
      <c r="D319" s="59">
        <v>1</v>
      </c>
      <c r="E319" s="45">
        <v>1.75</v>
      </c>
      <c r="F319" s="59">
        <v>2</v>
      </c>
      <c r="G319" s="7">
        <v>34.49</v>
      </c>
      <c r="H319" s="31">
        <f>SUM(F319*G319)</f>
        <v>68.98</v>
      </c>
      <c r="I319" s="48">
        <v>100</v>
      </c>
      <c r="J319" s="54">
        <f>SUM(D319*I319)</f>
        <v>100</v>
      </c>
      <c r="K319" s="22"/>
      <c r="L319" s="36"/>
    </row>
    <row r="320" spans="1:12" customFormat="1" x14ac:dyDescent="0.25">
      <c r="A320" s="41" t="s">
        <v>7</v>
      </c>
      <c r="B320" s="42">
        <v>0</v>
      </c>
      <c r="C320" s="52">
        <v>1.33</v>
      </c>
      <c r="D320" s="59">
        <f>SUM(B320*C320)</f>
        <v>0</v>
      </c>
      <c r="E320" s="45">
        <v>1.75</v>
      </c>
      <c r="F320" s="59">
        <f>SUM(D320*E320)</f>
        <v>0</v>
      </c>
      <c r="G320" s="7">
        <v>50.89</v>
      </c>
      <c r="H320" s="31">
        <f>SUM(F320*G320)</f>
        <v>0</v>
      </c>
      <c r="I320" s="48">
        <v>0</v>
      </c>
      <c r="J320" s="54">
        <f>SUM(D320*I320)</f>
        <v>0</v>
      </c>
      <c r="K320" s="22"/>
      <c r="L320" s="36"/>
    </row>
    <row r="321" spans="1:12" s="40" customFormat="1" x14ac:dyDescent="0.25">
      <c r="A321" s="65" t="s">
        <v>141</v>
      </c>
      <c r="B321" s="66"/>
      <c r="C321" s="66"/>
      <c r="D321" s="66"/>
      <c r="E321" s="66"/>
      <c r="F321" s="66"/>
      <c r="G321" s="66"/>
      <c r="H321" s="66"/>
      <c r="I321" s="66"/>
      <c r="J321" s="67"/>
      <c r="K321" s="56">
        <f>SUM(19*(D318+D319+D320))</f>
        <v>38</v>
      </c>
      <c r="L321" s="57">
        <f>SUM(55.91*K321)</f>
        <v>2124.58</v>
      </c>
    </row>
    <row r="322" spans="1:12" customFormat="1" x14ac:dyDescent="0.25">
      <c r="A322" s="68" t="s">
        <v>179</v>
      </c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</row>
    <row r="323" spans="1:12" customFormat="1" x14ac:dyDescent="0.25">
      <c r="A323" s="27" t="s">
        <v>5</v>
      </c>
      <c r="B323" s="24">
        <v>1</v>
      </c>
      <c r="C323" s="4">
        <v>1</v>
      </c>
      <c r="D323" s="59">
        <v>1</v>
      </c>
      <c r="E323" s="25">
        <v>1.75</v>
      </c>
      <c r="F323" s="59">
        <v>2</v>
      </c>
      <c r="G323" s="5">
        <v>36.770000000000003</v>
      </c>
      <c r="H323" s="30">
        <f>SUM(F323*G323)</f>
        <v>73.540000000000006</v>
      </c>
      <c r="I323" s="6">
        <v>100</v>
      </c>
      <c r="J323" s="53">
        <f>SUM(D323*I323)</f>
        <v>100</v>
      </c>
      <c r="K323" s="22"/>
      <c r="L323" s="36"/>
    </row>
    <row r="324" spans="1:12" customFormat="1" x14ac:dyDescent="0.25">
      <c r="A324" s="27" t="s">
        <v>6</v>
      </c>
      <c r="B324" s="24">
        <v>1</v>
      </c>
      <c r="C324" s="25">
        <v>1.33</v>
      </c>
      <c r="D324" s="59">
        <v>1</v>
      </c>
      <c r="E324" s="25">
        <v>1.75</v>
      </c>
      <c r="F324" s="59">
        <v>2</v>
      </c>
      <c r="G324" s="7">
        <v>34.49</v>
      </c>
      <c r="H324" s="31">
        <f>SUM(F324*G324)</f>
        <v>68.98</v>
      </c>
      <c r="I324" s="9">
        <v>100</v>
      </c>
      <c r="J324" s="54">
        <f>SUM(D324*I324)</f>
        <v>100</v>
      </c>
      <c r="K324" s="22"/>
      <c r="L324" s="36"/>
    </row>
    <row r="325" spans="1:12" customFormat="1" x14ac:dyDescent="0.25">
      <c r="A325" s="27" t="s">
        <v>7</v>
      </c>
      <c r="B325" s="24">
        <v>0</v>
      </c>
      <c r="C325" s="25">
        <v>1.33</v>
      </c>
      <c r="D325" s="59">
        <f>SUM(B325*C325)</f>
        <v>0</v>
      </c>
      <c r="E325" s="25">
        <v>1.75</v>
      </c>
      <c r="F325" s="59">
        <f>SUM(D325*E325)</f>
        <v>0</v>
      </c>
      <c r="G325" s="7">
        <v>50.89</v>
      </c>
      <c r="H325" s="31">
        <f>SUM(F325*G325)</f>
        <v>0</v>
      </c>
      <c r="I325" s="9">
        <v>0</v>
      </c>
      <c r="J325" s="54">
        <f>SUM(D325*I325)</f>
        <v>0</v>
      </c>
      <c r="K325" s="22"/>
      <c r="L325" s="36"/>
    </row>
    <row r="326" spans="1:12" s="40" customFormat="1" x14ac:dyDescent="0.25">
      <c r="A326" s="65" t="s">
        <v>76</v>
      </c>
      <c r="B326" s="66"/>
      <c r="C326" s="66"/>
      <c r="D326" s="66"/>
      <c r="E326" s="66"/>
      <c r="F326" s="66"/>
      <c r="G326" s="66"/>
      <c r="H326" s="66"/>
      <c r="I326" s="66"/>
      <c r="J326" s="67"/>
      <c r="K326" s="56">
        <f>SUM(20*(D323+D324+D325))</f>
        <v>40</v>
      </c>
      <c r="L326" s="57">
        <f>SUM(55.91*K326)</f>
        <v>2236.3999999999996</v>
      </c>
    </row>
    <row r="327" spans="1:12" customFormat="1" x14ac:dyDescent="0.25">
      <c r="A327" s="68" t="s">
        <v>180</v>
      </c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</row>
    <row r="328" spans="1:12" customFormat="1" x14ac:dyDescent="0.25">
      <c r="A328" s="41" t="s">
        <v>5</v>
      </c>
      <c r="B328" s="42">
        <v>1</v>
      </c>
      <c r="C328" s="52">
        <v>1</v>
      </c>
      <c r="D328" s="59">
        <v>1</v>
      </c>
      <c r="E328" s="45">
        <v>1.5</v>
      </c>
      <c r="F328" s="59">
        <v>2</v>
      </c>
      <c r="G328" s="5">
        <v>36.770000000000003</v>
      </c>
      <c r="H328" s="30">
        <f>SUM(F328*G328)</f>
        <v>73.540000000000006</v>
      </c>
      <c r="I328" s="46">
        <v>100</v>
      </c>
      <c r="J328" s="53">
        <f>SUM(D328*I328)</f>
        <v>100</v>
      </c>
      <c r="K328" s="22"/>
      <c r="L328" s="36"/>
    </row>
    <row r="329" spans="1:12" customFormat="1" x14ac:dyDescent="0.25">
      <c r="A329" s="41" t="s">
        <v>6</v>
      </c>
      <c r="B329" s="42">
        <v>1</v>
      </c>
      <c r="C329" s="52">
        <v>1.33</v>
      </c>
      <c r="D329" s="59">
        <v>1</v>
      </c>
      <c r="E329" s="45">
        <v>1.5</v>
      </c>
      <c r="F329" s="59">
        <v>2</v>
      </c>
      <c r="G329" s="7">
        <v>34.49</v>
      </c>
      <c r="H329" s="31">
        <f>SUM(F329*G329)</f>
        <v>68.98</v>
      </c>
      <c r="I329" s="48">
        <v>100</v>
      </c>
      <c r="J329" s="54">
        <f>SUM(D329*I329)</f>
        <v>100</v>
      </c>
      <c r="K329" s="22"/>
      <c r="L329" s="36"/>
    </row>
    <row r="330" spans="1:12" customFormat="1" x14ac:dyDescent="0.25">
      <c r="A330" s="41" t="s">
        <v>7</v>
      </c>
      <c r="B330" s="42">
        <v>0</v>
      </c>
      <c r="C330" s="52">
        <v>1.33</v>
      </c>
      <c r="D330" s="59">
        <f>SUM(B330*C330)</f>
        <v>0</v>
      </c>
      <c r="E330" s="45">
        <v>1.5</v>
      </c>
      <c r="F330" s="59">
        <f>SUM(D330*E330)</f>
        <v>0</v>
      </c>
      <c r="G330" s="7">
        <v>50.89</v>
      </c>
      <c r="H330" s="31">
        <f>SUM(F330*G330)</f>
        <v>0</v>
      </c>
      <c r="I330" s="48">
        <v>0</v>
      </c>
      <c r="J330" s="54">
        <f>SUM(D330*I330)</f>
        <v>0</v>
      </c>
      <c r="K330" s="22"/>
      <c r="L330" s="36"/>
    </row>
    <row r="331" spans="1:12" s="40" customFormat="1" x14ac:dyDescent="0.25">
      <c r="A331" s="65" t="s">
        <v>141</v>
      </c>
      <c r="B331" s="66"/>
      <c r="C331" s="66"/>
      <c r="D331" s="66"/>
      <c r="E331" s="66"/>
      <c r="F331" s="66"/>
      <c r="G331" s="66"/>
      <c r="H331" s="66"/>
      <c r="I331" s="66"/>
      <c r="J331" s="67"/>
      <c r="K331" s="56">
        <f>SUM(19*(D328+D329+D330))</f>
        <v>38</v>
      </c>
      <c r="L331" s="57">
        <f>SUM(55.91*K331)</f>
        <v>2124.58</v>
      </c>
    </row>
    <row r="332" spans="1:12" customFormat="1" x14ac:dyDescent="0.25">
      <c r="A332" s="68" t="s">
        <v>138</v>
      </c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</row>
    <row r="333" spans="1:12" customFormat="1" x14ac:dyDescent="0.25">
      <c r="A333" s="27" t="s">
        <v>5</v>
      </c>
      <c r="B333" s="24">
        <v>4</v>
      </c>
      <c r="C333" s="4">
        <v>1</v>
      </c>
      <c r="D333" s="59">
        <v>4</v>
      </c>
      <c r="E333" s="25">
        <v>2</v>
      </c>
      <c r="F333" s="59">
        <v>8</v>
      </c>
      <c r="G333" s="5">
        <v>36.770000000000003</v>
      </c>
      <c r="H333" s="30">
        <f>SUM(F333*G333)</f>
        <v>294.16000000000003</v>
      </c>
      <c r="I333" s="6">
        <v>100</v>
      </c>
      <c r="J333" s="53">
        <f>SUM(D333*I333)</f>
        <v>400</v>
      </c>
      <c r="K333" s="22"/>
      <c r="L333" s="36"/>
    </row>
    <row r="334" spans="1:12" customFormat="1" x14ac:dyDescent="0.25">
      <c r="A334" s="27" t="s">
        <v>6</v>
      </c>
      <c r="B334" s="24">
        <v>20</v>
      </c>
      <c r="C334" s="25">
        <v>1.33</v>
      </c>
      <c r="D334" s="59">
        <v>27</v>
      </c>
      <c r="E334" s="25">
        <v>2</v>
      </c>
      <c r="F334" s="59">
        <v>54</v>
      </c>
      <c r="G334" s="7">
        <v>34.49</v>
      </c>
      <c r="H334" s="31">
        <f>SUM(F334*G334)</f>
        <v>1862.46</v>
      </c>
      <c r="I334" s="9">
        <v>100</v>
      </c>
      <c r="J334" s="54">
        <f>SUM(D334*I334)</f>
        <v>2700</v>
      </c>
      <c r="K334" s="22"/>
      <c r="L334" s="36"/>
    </row>
    <row r="335" spans="1:12" customFormat="1" x14ac:dyDescent="0.25">
      <c r="A335" s="27" t="s">
        <v>7</v>
      </c>
      <c r="B335" s="24">
        <v>10</v>
      </c>
      <c r="C335" s="25">
        <v>1.33</v>
      </c>
      <c r="D335" s="59">
        <v>13</v>
      </c>
      <c r="E335" s="25">
        <v>2</v>
      </c>
      <c r="F335" s="59">
        <v>26</v>
      </c>
      <c r="G335" s="7">
        <v>50.89</v>
      </c>
      <c r="H335" s="31">
        <f>SUM(F335*G335)</f>
        <v>1323.14</v>
      </c>
      <c r="I335" s="9">
        <v>0</v>
      </c>
      <c r="J335" s="54">
        <f>SUM(D335*I335)</f>
        <v>0</v>
      </c>
      <c r="K335" s="22"/>
      <c r="L335" s="36"/>
    </row>
    <row r="336" spans="1:12" s="40" customFormat="1" x14ac:dyDescent="0.25">
      <c r="A336" s="65" t="s">
        <v>76</v>
      </c>
      <c r="B336" s="66"/>
      <c r="C336" s="66"/>
      <c r="D336" s="66"/>
      <c r="E336" s="66"/>
      <c r="F336" s="66"/>
      <c r="G336" s="66"/>
      <c r="H336" s="66"/>
      <c r="I336" s="66"/>
      <c r="J336" s="67"/>
      <c r="K336" s="56">
        <f>SUM(20*(D333+D334+D335))</f>
        <v>880</v>
      </c>
      <c r="L336" s="57">
        <f>SUM(55.91*K336)</f>
        <v>49200.799999999996</v>
      </c>
    </row>
    <row r="337" spans="1:12" customFormat="1" x14ac:dyDescent="0.25">
      <c r="A337" s="68" t="s">
        <v>139</v>
      </c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</row>
    <row r="338" spans="1:12" customFormat="1" x14ac:dyDescent="0.25">
      <c r="A338" s="41" t="s">
        <v>5</v>
      </c>
      <c r="B338" s="42">
        <v>4</v>
      </c>
      <c r="C338" s="52">
        <v>1</v>
      </c>
      <c r="D338" s="59">
        <v>4</v>
      </c>
      <c r="E338" s="45">
        <v>1.75</v>
      </c>
      <c r="F338" s="59">
        <v>7</v>
      </c>
      <c r="G338" s="5">
        <v>36.770000000000003</v>
      </c>
      <c r="H338" s="30">
        <f>SUM(F338*G338)</f>
        <v>257.39000000000004</v>
      </c>
      <c r="I338" s="46">
        <v>100</v>
      </c>
      <c r="J338" s="53">
        <f>SUM(D338*I338)</f>
        <v>400</v>
      </c>
      <c r="K338" s="22"/>
      <c r="L338" s="36"/>
    </row>
    <row r="339" spans="1:12" customFormat="1" x14ac:dyDescent="0.25">
      <c r="A339" s="41" t="s">
        <v>6</v>
      </c>
      <c r="B339" s="42">
        <v>20</v>
      </c>
      <c r="C339" s="52">
        <v>1.33</v>
      </c>
      <c r="D339" s="59">
        <v>27</v>
      </c>
      <c r="E339" s="45">
        <v>1.75</v>
      </c>
      <c r="F339" s="59">
        <v>47</v>
      </c>
      <c r="G339" s="7">
        <v>34.49</v>
      </c>
      <c r="H339" s="31">
        <f>SUM(F339*G339)</f>
        <v>1621.0300000000002</v>
      </c>
      <c r="I339" s="48">
        <v>100</v>
      </c>
      <c r="J339" s="54">
        <f>SUM(D339*I339)</f>
        <v>2700</v>
      </c>
      <c r="K339" s="22"/>
      <c r="L339" s="36"/>
    </row>
    <row r="340" spans="1:12" customFormat="1" x14ac:dyDescent="0.25">
      <c r="A340" s="41" t="s">
        <v>7</v>
      </c>
      <c r="B340" s="42">
        <v>10</v>
      </c>
      <c r="C340" s="52">
        <v>1.33</v>
      </c>
      <c r="D340" s="59">
        <v>13</v>
      </c>
      <c r="E340" s="45">
        <v>1.75</v>
      </c>
      <c r="F340" s="59">
        <v>23</v>
      </c>
      <c r="G340" s="7">
        <v>50.89</v>
      </c>
      <c r="H340" s="31">
        <f>SUM(F340*G340)</f>
        <v>1170.47</v>
      </c>
      <c r="I340" s="48">
        <v>0</v>
      </c>
      <c r="J340" s="54">
        <f>SUM(D340*I340)</f>
        <v>0</v>
      </c>
      <c r="K340" s="22"/>
      <c r="L340" s="36"/>
    </row>
    <row r="341" spans="1:12" s="40" customFormat="1" x14ac:dyDescent="0.25">
      <c r="A341" s="65" t="s">
        <v>141</v>
      </c>
      <c r="B341" s="66"/>
      <c r="C341" s="66"/>
      <c r="D341" s="66"/>
      <c r="E341" s="66"/>
      <c r="F341" s="66"/>
      <c r="G341" s="66"/>
      <c r="H341" s="66"/>
      <c r="I341" s="66"/>
      <c r="J341" s="67"/>
      <c r="K341" s="56">
        <f>SUM(19*(D338+D339+D340))</f>
        <v>836</v>
      </c>
      <c r="L341" s="57">
        <f>SUM(55.91*K341)</f>
        <v>46740.759999999995</v>
      </c>
    </row>
    <row r="342" spans="1:12" customFormat="1" x14ac:dyDescent="0.25">
      <c r="A342" s="68" t="s">
        <v>181</v>
      </c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</row>
    <row r="343" spans="1:12" customFormat="1" x14ac:dyDescent="0.25">
      <c r="A343" s="27" t="s">
        <v>5</v>
      </c>
      <c r="B343" s="24">
        <v>1</v>
      </c>
      <c r="C343" s="4">
        <v>1</v>
      </c>
      <c r="D343" s="59">
        <v>1</v>
      </c>
      <c r="E343" s="25">
        <v>1.75</v>
      </c>
      <c r="F343" s="59">
        <v>2</v>
      </c>
      <c r="G343" s="5">
        <v>36.770000000000003</v>
      </c>
      <c r="H343" s="30">
        <f>SUM(F343*G343)</f>
        <v>73.540000000000006</v>
      </c>
      <c r="I343" s="6">
        <v>100</v>
      </c>
      <c r="J343" s="53">
        <f>SUM(D343*I343)</f>
        <v>100</v>
      </c>
      <c r="K343" s="22"/>
      <c r="L343" s="36"/>
    </row>
    <row r="344" spans="1:12" customFormat="1" x14ac:dyDescent="0.25">
      <c r="A344" s="27" t="s">
        <v>6</v>
      </c>
      <c r="B344" s="24">
        <v>3</v>
      </c>
      <c r="C344" s="25">
        <v>1.33</v>
      </c>
      <c r="D344" s="59">
        <v>4</v>
      </c>
      <c r="E344" s="25">
        <v>1.75</v>
      </c>
      <c r="F344" s="59">
        <v>7</v>
      </c>
      <c r="G344" s="7">
        <v>34.49</v>
      </c>
      <c r="H344" s="31">
        <f>SUM(F344*G344)</f>
        <v>241.43</v>
      </c>
      <c r="I344" s="9">
        <v>100</v>
      </c>
      <c r="J344" s="54">
        <f>SUM(D344*I344)</f>
        <v>400</v>
      </c>
      <c r="K344" s="22"/>
      <c r="L344" s="36"/>
    </row>
    <row r="345" spans="1:12" customFormat="1" x14ac:dyDescent="0.25">
      <c r="A345" s="27" t="s">
        <v>7</v>
      </c>
      <c r="B345" s="24">
        <v>3</v>
      </c>
      <c r="C345" s="25">
        <v>1.33</v>
      </c>
      <c r="D345" s="59">
        <v>4</v>
      </c>
      <c r="E345" s="25">
        <v>1.75</v>
      </c>
      <c r="F345" s="59">
        <v>7</v>
      </c>
      <c r="G345" s="7">
        <v>50.89</v>
      </c>
      <c r="H345" s="31">
        <f>SUM(F345*G345)</f>
        <v>356.23</v>
      </c>
      <c r="I345" s="9">
        <v>0</v>
      </c>
      <c r="J345" s="54">
        <f>SUM(D345*I345)</f>
        <v>0</v>
      </c>
      <c r="K345" s="22"/>
      <c r="L345" s="36"/>
    </row>
    <row r="346" spans="1:12" s="40" customFormat="1" x14ac:dyDescent="0.25">
      <c r="A346" s="65" t="s">
        <v>76</v>
      </c>
      <c r="B346" s="66"/>
      <c r="C346" s="66"/>
      <c r="D346" s="66"/>
      <c r="E346" s="66"/>
      <c r="F346" s="66"/>
      <c r="G346" s="66"/>
      <c r="H346" s="66"/>
      <c r="I346" s="66"/>
      <c r="J346" s="67"/>
      <c r="K346" s="56">
        <f>SUM(20*(D343+D344+D345))</f>
        <v>180</v>
      </c>
      <c r="L346" s="57">
        <f>SUM(55.91*K346)</f>
        <v>10063.799999999999</v>
      </c>
    </row>
    <row r="347" spans="1:12" customFormat="1" x14ac:dyDescent="0.25">
      <c r="A347" s="68" t="s">
        <v>182</v>
      </c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</row>
    <row r="348" spans="1:12" customFormat="1" x14ac:dyDescent="0.25">
      <c r="A348" s="41" t="s">
        <v>5</v>
      </c>
      <c r="B348" s="42">
        <v>1</v>
      </c>
      <c r="C348" s="52">
        <v>1</v>
      </c>
      <c r="D348" s="59">
        <v>1</v>
      </c>
      <c r="E348" s="45">
        <v>1.5</v>
      </c>
      <c r="F348" s="59">
        <v>2</v>
      </c>
      <c r="G348" s="5">
        <v>36.770000000000003</v>
      </c>
      <c r="H348" s="30">
        <f>SUM(F348*G348)</f>
        <v>73.540000000000006</v>
      </c>
      <c r="I348" s="46">
        <v>100</v>
      </c>
      <c r="J348" s="53">
        <f>SUM(D348*I348)</f>
        <v>100</v>
      </c>
      <c r="K348" s="22"/>
      <c r="L348" s="36"/>
    </row>
    <row r="349" spans="1:12" customFormat="1" x14ac:dyDescent="0.25">
      <c r="A349" s="41" t="s">
        <v>6</v>
      </c>
      <c r="B349" s="42">
        <v>3</v>
      </c>
      <c r="C349" s="52">
        <v>1.33</v>
      </c>
      <c r="D349" s="59">
        <v>4</v>
      </c>
      <c r="E349" s="45">
        <v>1.5</v>
      </c>
      <c r="F349" s="59">
        <v>6</v>
      </c>
      <c r="G349" s="7">
        <v>34.49</v>
      </c>
      <c r="H349" s="31">
        <f>SUM(F349*G349)</f>
        <v>206.94</v>
      </c>
      <c r="I349" s="48">
        <v>100</v>
      </c>
      <c r="J349" s="54">
        <f>SUM(D349*I349)</f>
        <v>400</v>
      </c>
      <c r="K349" s="22"/>
      <c r="L349" s="36"/>
    </row>
    <row r="350" spans="1:12" customFormat="1" x14ac:dyDescent="0.25">
      <c r="A350" s="41" t="s">
        <v>7</v>
      </c>
      <c r="B350" s="42">
        <v>3</v>
      </c>
      <c r="C350" s="52">
        <v>1.33</v>
      </c>
      <c r="D350" s="59">
        <v>4</v>
      </c>
      <c r="E350" s="45">
        <v>1.5</v>
      </c>
      <c r="F350" s="59">
        <v>6</v>
      </c>
      <c r="G350" s="7">
        <v>50.89</v>
      </c>
      <c r="H350" s="31">
        <f>SUM(F350*G350)</f>
        <v>305.34000000000003</v>
      </c>
      <c r="I350" s="48">
        <v>0</v>
      </c>
      <c r="J350" s="54">
        <f>SUM(D350*I350)</f>
        <v>0</v>
      </c>
      <c r="K350" s="22"/>
      <c r="L350" s="36"/>
    </row>
    <row r="351" spans="1:12" s="40" customFormat="1" x14ac:dyDescent="0.25">
      <c r="A351" s="65" t="s">
        <v>141</v>
      </c>
      <c r="B351" s="66"/>
      <c r="C351" s="66"/>
      <c r="D351" s="66"/>
      <c r="E351" s="66"/>
      <c r="F351" s="66"/>
      <c r="G351" s="66"/>
      <c r="H351" s="66"/>
      <c r="I351" s="66"/>
      <c r="J351" s="67"/>
      <c r="K351" s="56">
        <f>SUM(19*(D348+D349+D350))</f>
        <v>171</v>
      </c>
      <c r="L351" s="57">
        <f>SUM(55.91*K351)</f>
        <v>9560.6099999999988</v>
      </c>
    </row>
    <row r="352" spans="1:12" customFormat="1" x14ac:dyDescent="0.25">
      <c r="A352" s="68" t="s">
        <v>208</v>
      </c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</row>
    <row r="353" spans="1:12" customFormat="1" x14ac:dyDescent="0.25">
      <c r="A353" s="27" t="s">
        <v>5</v>
      </c>
      <c r="B353" s="24">
        <v>0</v>
      </c>
      <c r="C353" s="4">
        <v>1</v>
      </c>
      <c r="D353" s="59">
        <f>SUM(B353*C353)</f>
        <v>0</v>
      </c>
      <c r="E353" s="25">
        <v>1</v>
      </c>
      <c r="F353" s="59">
        <f>SUM(D353*E353)</f>
        <v>0</v>
      </c>
      <c r="G353" s="5">
        <v>36.770000000000003</v>
      </c>
      <c r="H353" s="30">
        <f>SUM(F353*G353)</f>
        <v>0</v>
      </c>
      <c r="I353" s="6">
        <v>100</v>
      </c>
      <c r="J353" s="53">
        <f>SUM(D353*I353)</f>
        <v>0</v>
      </c>
      <c r="K353" s="22"/>
      <c r="L353" s="36"/>
    </row>
    <row r="354" spans="1:12" customFormat="1" x14ac:dyDescent="0.25">
      <c r="A354" s="27" t="s">
        <v>6</v>
      </c>
      <c r="B354" s="24">
        <v>2</v>
      </c>
      <c r="C354" s="25">
        <v>1.33</v>
      </c>
      <c r="D354" s="59">
        <v>3</v>
      </c>
      <c r="E354" s="25">
        <v>1</v>
      </c>
      <c r="F354" s="59">
        <v>3</v>
      </c>
      <c r="G354" s="7">
        <v>34.49</v>
      </c>
      <c r="H354" s="31">
        <f>SUM(F354*G354)</f>
        <v>103.47</v>
      </c>
      <c r="I354" s="9">
        <v>100</v>
      </c>
      <c r="J354" s="54">
        <f>SUM(D354*I354)</f>
        <v>300</v>
      </c>
      <c r="K354" s="22"/>
      <c r="L354" s="36"/>
    </row>
    <row r="355" spans="1:12" customFormat="1" x14ac:dyDescent="0.25">
      <c r="A355" s="27" t="s">
        <v>7</v>
      </c>
      <c r="B355" s="24">
        <v>0</v>
      </c>
      <c r="C355" s="25">
        <v>1.33</v>
      </c>
      <c r="D355" s="59">
        <f>SUM(B355*C355)</f>
        <v>0</v>
      </c>
      <c r="E355" s="25">
        <v>1</v>
      </c>
      <c r="F355" s="59">
        <f>SUM(D355*E355)</f>
        <v>0</v>
      </c>
      <c r="G355" s="7">
        <v>50.89</v>
      </c>
      <c r="H355" s="31">
        <f>SUM(F355*G355)</f>
        <v>0</v>
      </c>
      <c r="I355" s="9">
        <v>0</v>
      </c>
      <c r="J355" s="54">
        <f>SUM(D355*I355)</f>
        <v>0</v>
      </c>
      <c r="K355" s="22"/>
      <c r="L355" s="36"/>
    </row>
    <row r="356" spans="1:12" s="40" customFormat="1" x14ac:dyDescent="0.25">
      <c r="A356" s="65" t="s">
        <v>76</v>
      </c>
      <c r="B356" s="66"/>
      <c r="C356" s="66"/>
      <c r="D356" s="66"/>
      <c r="E356" s="66"/>
      <c r="F356" s="66"/>
      <c r="G356" s="66"/>
      <c r="H356" s="66"/>
      <c r="I356" s="66"/>
      <c r="J356" s="67"/>
      <c r="K356" s="56">
        <f>SUM(20*(D353+D354+D355))</f>
        <v>60</v>
      </c>
      <c r="L356" s="57">
        <f>SUM(55.91*K356)</f>
        <v>3354.6</v>
      </c>
    </row>
    <row r="357" spans="1:12" customFormat="1" x14ac:dyDescent="0.25">
      <c r="A357" s="68" t="s">
        <v>209</v>
      </c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</row>
    <row r="358" spans="1:12" customFormat="1" x14ac:dyDescent="0.25">
      <c r="A358" s="41" t="s">
        <v>5</v>
      </c>
      <c r="B358" s="42">
        <v>0</v>
      </c>
      <c r="C358" s="52">
        <v>1</v>
      </c>
      <c r="D358" s="59">
        <f>SUM(B358*C358)</f>
        <v>0</v>
      </c>
      <c r="E358" s="45">
        <v>0.75</v>
      </c>
      <c r="F358" s="59">
        <f>SUM(D358*E358)</f>
        <v>0</v>
      </c>
      <c r="G358" s="5">
        <v>36.770000000000003</v>
      </c>
      <c r="H358" s="30">
        <f>SUM(F358*G358)</f>
        <v>0</v>
      </c>
      <c r="I358" s="46">
        <v>100</v>
      </c>
      <c r="J358" s="53">
        <f>SUM(D358*I358)</f>
        <v>0</v>
      </c>
      <c r="K358" s="22"/>
      <c r="L358" s="36"/>
    </row>
    <row r="359" spans="1:12" customFormat="1" x14ac:dyDescent="0.25">
      <c r="A359" s="41" t="s">
        <v>6</v>
      </c>
      <c r="B359" s="42">
        <v>2</v>
      </c>
      <c r="C359" s="52">
        <v>1.33</v>
      </c>
      <c r="D359" s="59">
        <v>3</v>
      </c>
      <c r="E359" s="45">
        <v>0.75</v>
      </c>
      <c r="F359" s="59">
        <v>2</v>
      </c>
      <c r="G359" s="7">
        <v>34.49</v>
      </c>
      <c r="H359" s="31">
        <f>SUM(F359*G359)</f>
        <v>68.98</v>
      </c>
      <c r="I359" s="48">
        <v>100</v>
      </c>
      <c r="J359" s="54">
        <f>SUM(D359*I359)</f>
        <v>300</v>
      </c>
      <c r="K359" s="22"/>
      <c r="L359" s="36"/>
    </row>
    <row r="360" spans="1:12" customFormat="1" x14ac:dyDescent="0.25">
      <c r="A360" s="41" t="s">
        <v>7</v>
      </c>
      <c r="B360" s="42">
        <v>0</v>
      </c>
      <c r="C360" s="52">
        <v>1.33</v>
      </c>
      <c r="D360" s="59">
        <f>SUM(B360*C360)</f>
        <v>0</v>
      </c>
      <c r="E360" s="45">
        <v>0.75</v>
      </c>
      <c r="F360" s="59">
        <f>SUM(D360*E360)</f>
        <v>0</v>
      </c>
      <c r="G360" s="7">
        <v>50.89</v>
      </c>
      <c r="H360" s="31">
        <f>SUM(F360*G360)</f>
        <v>0</v>
      </c>
      <c r="I360" s="48">
        <v>0</v>
      </c>
      <c r="J360" s="54">
        <f>SUM(D360*I360)</f>
        <v>0</v>
      </c>
      <c r="K360" s="22"/>
      <c r="L360" s="36"/>
    </row>
    <row r="361" spans="1:12" s="40" customFormat="1" x14ac:dyDescent="0.25">
      <c r="A361" s="65" t="s">
        <v>141</v>
      </c>
      <c r="B361" s="66"/>
      <c r="C361" s="66"/>
      <c r="D361" s="66"/>
      <c r="E361" s="66"/>
      <c r="F361" s="66"/>
      <c r="G361" s="66"/>
      <c r="H361" s="66"/>
      <c r="I361" s="66"/>
      <c r="J361" s="67"/>
      <c r="K361" s="56">
        <f>SUM(19*(D358+D359+D360))</f>
        <v>57</v>
      </c>
      <c r="L361" s="57">
        <f>SUM(55.91*K361)</f>
        <v>3186.87</v>
      </c>
    </row>
    <row r="362" spans="1:12" customFormat="1" x14ac:dyDescent="0.25">
      <c r="A362" s="68" t="s">
        <v>210</v>
      </c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</row>
    <row r="363" spans="1:12" customFormat="1" x14ac:dyDescent="0.25">
      <c r="A363" s="27" t="s">
        <v>5</v>
      </c>
      <c r="B363" s="24">
        <v>10</v>
      </c>
      <c r="C363" s="64">
        <v>1</v>
      </c>
      <c r="D363" s="59">
        <v>10</v>
      </c>
      <c r="E363" s="62">
        <v>0.5</v>
      </c>
      <c r="F363" s="59">
        <v>5</v>
      </c>
      <c r="G363" s="5">
        <v>36.770000000000003</v>
      </c>
      <c r="H363" s="30">
        <f>SUM(F363*G363)</f>
        <v>183.85000000000002</v>
      </c>
      <c r="I363" s="28">
        <v>100</v>
      </c>
      <c r="J363" s="53">
        <f>SUM(D363*I363)</f>
        <v>1000</v>
      </c>
      <c r="K363" s="22"/>
      <c r="L363" s="36"/>
    </row>
    <row r="364" spans="1:12" customFormat="1" x14ac:dyDescent="0.25">
      <c r="A364" s="27" t="s">
        <v>6</v>
      </c>
      <c r="B364" s="24">
        <v>38</v>
      </c>
      <c r="C364" s="64">
        <v>1.33</v>
      </c>
      <c r="D364" s="59">
        <v>51</v>
      </c>
      <c r="E364" s="62">
        <v>0.5</v>
      </c>
      <c r="F364" s="59">
        <v>26</v>
      </c>
      <c r="G364" s="7">
        <v>34.49</v>
      </c>
      <c r="H364" s="31">
        <f>SUM(F364*G364)</f>
        <v>896.74</v>
      </c>
      <c r="I364" s="37">
        <v>100</v>
      </c>
      <c r="J364" s="54">
        <f>SUM(D364*I364)</f>
        <v>5100</v>
      </c>
      <c r="K364" s="22"/>
      <c r="L364" s="36"/>
    </row>
    <row r="365" spans="1:12" customFormat="1" x14ac:dyDescent="0.25">
      <c r="A365" s="27" t="s">
        <v>7</v>
      </c>
      <c r="B365" s="24">
        <v>0</v>
      </c>
      <c r="C365" s="64">
        <v>1.33</v>
      </c>
      <c r="D365" s="59">
        <f>SUM(B365*C365)</f>
        <v>0</v>
      </c>
      <c r="E365" s="62">
        <v>0.5</v>
      </c>
      <c r="F365" s="59">
        <f>SUM(D365*E365)</f>
        <v>0</v>
      </c>
      <c r="G365" s="7">
        <v>50.89</v>
      </c>
      <c r="H365" s="31">
        <f>SUM(F365*G365)</f>
        <v>0</v>
      </c>
      <c r="I365" s="37">
        <v>0</v>
      </c>
      <c r="J365" s="54">
        <f>SUM(D365*I365)</f>
        <v>0</v>
      </c>
      <c r="K365" s="22"/>
      <c r="L365" s="36"/>
    </row>
    <row r="366" spans="1:12" s="40" customFormat="1" x14ac:dyDescent="0.25">
      <c r="A366" s="65" t="s">
        <v>141</v>
      </c>
      <c r="B366" s="66"/>
      <c r="C366" s="66"/>
      <c r="D366" s="66"/>
      <c r="E366" s="66"/>
      <c r="F366" s="66"/>
      <c r="G366" s="66"/>
      <c r="H366" s="66"/>
      <c r="I366" s="66"/>
      <c r="J366" s="67"/>
      <c r="K366" s="56">
        <f>SUM(19*(D363+D364+D365))</f>
        <v>1159</v>
      </c>
      <c r="L366" s="57">
        <f>SUM(55.91*K366)</f>
        <v>64799.689999999995</v>
      </c>
    </row>
    <row r="367" spans="1:12" customFormat="1" x14ac:dyDescent="0.25">
      <c r="A367" s="68" t="s">
        <v>211</v>
      </c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</row>
    <row r="368" spans="1:12" customFormat="1" x14ac:dyDescent="0.25">
      <c r="A368" s="41" t="s">
        <v>5</v>
      </c>
      <c r="B368" s="42">
        <v>10</v>
      </c>
      <c r="C368" s="52">
        <v>1</v>
      </c>
      <c r="D368" s="59">
        <v>10</v>
      </c>
      <c r="E368" s="45">
        <v>0.33</v>
      </c>
      <c r="F368" s="59">
        <v>3</v>
      </c>
      <c r="G368" s="5">
        <v>36.770000000000003</v>
      </c>
      <c r="H368" s="30">
        <f>SUM(F368*G368)</f>
        <v>110.31</v>
      </c>
      <c r="I368" s="46">
        <v>100</v>
      </c>
      <c r="J368" s="53">
        <f>SUM(D368*I368)</f>
        <v>1000</v>
      </c>
      <c r="K368" s="22"/>
      <c r="L368" s="36"/>
    </row>
    <row r="369" spans="1:12" customFormat="1" x14ac:dyDescent="0.25">
      <c r="A369" s="41" t="s">
        <v>6</v>
      </c>
      <c r="B369" s="42">
        <v>38</v>
      </c>
      <c r="C369" s="52">
        <v>1.33</v>
      </c>
      <c r="D369" s="59">
        <v>51</v>
      </c>
      <c r="E369" s="45">
        <v>0.33</v>
      </c>
      <c r="F369" s="59">
        <v>17</v>
      </c>
      <c r="G369" s="7">
        <v>34.49</v>
      </c>
      <c r="H369" s="31">
        <f>SUM(F369*G369)</f>
        <v>586.33000000000004</v>
      </c>
      <c r="I369" s="48">
        <v>100</v>
      </c>
      <c r="J369" s="54">
        <f>SUM(D369*I369)</f>
        <v>5100</v>
      </c>
      <c r="K369" s="22"/>
      <c r="L369" s="36"/>
    </row>
    <row r="370" spans="1:12" customFormat="1" x14ac:dyDescent="0.25">
      <c r="A370" s="41" t="s">
        <v>7</v>
      </c>
      <c r="B370" s="42">
        <v>0</v>
      </c>
      <c r="C370" s="52">
        <v>1.33</v>
      </c>
      <c r="D370" s="59">
        <f>SUM(B370*C370)</f>
        <v>0</v>
      </c>
      <c r="E370" s="45">
        <v>0.33</v>
      </c>
      <c r="F370" s="59">
        <f>SUM(D370*E370)</f>
        <v>0</v>
      </c>
      <c r="G370" s="7">
        <v>50.89</v>
      </c>
      <c r="H370" s="31">
        <f>SUM(F370*G370)</f>
        <v>0</v>
      </c>
      <c r="I370" s="48">
        <v>0</v>
      </c>
      <c r="J370" s="54">
        <f>SUM(D370*I370)</f>
        <v>0</v>
      </c>
      <c r="K370" s="22"/>
      <c r="L370" s="36"/>
    </row>
    <row r="371" spans="1:12" s="40" customFormat="1" x14ac:dyDescent="0.25">
      <c r="A371" s="65" t="s">
        <v>141</v>
      </c>
      <c r="B371" s="66"/>
      <c r="C371" s="66"/>
      <c r="D371" s="66"/>
      <c r="E371" s="66"/>
      <c r="F371" s="66"/>
      <c r="G371" s="66"/>
      <c r="H371" s="66"/>
      <c r="I371" s="66"/>
      <c r="J371" s="67"/>
      <c r="K371" s="56">
        <f>SUM(19*(D368+D369+D370))</f>
        <v>1159</v>
      </c>
      <c r="L371" s="57">
        <f>SUM(55.91*K371)</f>
        <v>64799.689999999995</v>
      </c>
    </row>
    <row r="372" spans="1:12" customFormat="1" x14ac:dyDescent="0.25">
      <c r="A372" s="68" t="s">
        <v>38</v>
      </c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</row>
    <row r="373" spans="1:12" customFormat="1" x14ac:dyDescent="0.25">
      <c r="A373" s="3" t="s">
        <v>5</v>
      </c>
      <c r="B373" s="22">
        <v>0</v>
      </c>
      <c r="C373" s="4">
        <v>0</v>
      </c>
      <c r="D373" s="59">
        <f>SUM(B373*C373)</f>
        <v>0</v>
      </c>
      <c r="E373" s="25">
        <v>0.5</v>
      </c>
      <c r="F373" s="59">
        <f>SUM(D373*E373)</f>
        <v>0</v>
      </c>
      <c r="G373" s="5">
        <v>36.770000000000003</v>
      </c>
      <c r="H373" s="30">
        <f>SUM(F373*G373)</f>
        <v>0</v>
      </c>
      <c r="I373" s="6">
        <v>0</v>
      </c>
      <c r="J373" s="53">
        <f>SUM(D373*I373)</f>
        <v>0</v>
      </c>
      <c r="K373" s="22"/>
      <c r="L373" s="36"/>
    </row>
    <row r="374" spans="1:12" customFormat="1" x14ac:dyDescent="0.25">
      <c r="A374" s="27" t="s">
        <v>6</v>
      </c>
      <c r="B374" s="24">
        <v>2</v>
      </c>
      <c r="C374" s="4">
        <v>1</v>
      </c>
      <c r="D374" s="59">
        <v>2</v>
      </c>
      <c r="E374" s="25">
        <v>0.5</v>
      </c>
      <c r="F374" s="59">
        <v>1</v>
      </c>
      <c r="G374" s="7">
        <v>34.49</v>
      </c>
      <c r="H374" s="31">
        <f>SUM(F374*G374)</f>
        <v>34.49</v>
      </c>
      <c r="I374" s="9">
        <v>100</v>
      </c>
      <c r="J374" s="54">
        <f>SUM(D374*I374)</f>
        <v>200</v>
      </c>
      <c r="K374" s="22"/>
      <c r="L374" s="36"/>
    </row>
    <row r="375" spans="1:12" customFormat="1" x14ac:dyDescent="0.25">
      <c r="A375" s="27" t="s">
        <v>7</v>
      </c>
      <c r="B375" s="24">
        <v>13</v>
      </c>
      <c r="C375" s="4">
        <v>1</v>
      </c>
      <c r="D375" s="59">
        <v>13</v>
      </c>
      <c r="E375" s="25">
        <v>0.5</v>
      </c>
      <c r="F375" s="59">
        <v>7</v>
      </c>
      <c r="G375" s="7">
        <v>50.89</v>
      </c>
      <c r="H375" s="31">
        <f>SUM(F375*G375)</f>
        <v>356.23</v>
      </c>
      <c r="I375" s="9">
        <v>0</v>
      </c>
      <c r="J375" s="54">
        <f>SUM(D375*I375)</f>
        <v>0</v>
      </c>
      <c r="K375" s="22"/>
      <c r="L375" s="36"/>
    </row>
    <row r="376" spans="1:12" s="40" customFormat="1" x14ac:dyDescent="0.25">
      <c r="A376" s="65" t="s">
        <v>75</v>
      </c>
      <c r="B376" s="66"/>
      <c r="C376" s="66"/>
      <c r="D376" s="66"/>
      <c r="E376" s="66"/>
      <c r="F376" s="66"/>
      <c r="G376" s="66"/>
      <c r="H376" s="66"/>
      <c r="I376" s="66"/>
      <c r="J376" s="67"/>
      <c r="K376" s="56">
        <f>SUM(3*(D373+D374+D375))</f>
        <v>45</v>
      </c>
      <c r="L376" s="57">
        <f>SUM(55.91*K376)</f>
        <v>2515.9499999999998</v>
      </c>
    </row>
    <row r="377" spans="1:12" customFormat="1" x14ac:dyDescent="0.25">
      <c r="A377" s="68" t="s">
        <v>103</v>
      </c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</row>
    <row r="378" spans="1:12" customFormat="1" x14ac:dyDescent="0.25">
      <c r="A378" s="41" t="s">
        <v>5</v>
      </c>
      <c r="B378" s="42">
        <v>0</v>
      </c>
      <c r="C378" s="42">
        <v>0</v>
      </c>
      <c r="D378" s="59">
        <f>SUM(B378*C378)</f>
        <v>0</v>
      </c>
      <c r="E378" s="45">
        <v>0.33</v>
      </c>
      <c r="F378" s="59">
        <f>SUM(D378*E378)</f>
        <v>0</v>
      </c>
      <c r="G378" s="5">
        <v>36.770000000000003</v>
      </c>
      <c r="H378" s="30">
        <f>SUM(F378*G378)</f>
        <v>0</v>
      </c>
      <c r="I378" s="46">
        <v>0</v>
      </c>
      <c r="J378" s="53">
        <f>SUM(D378*I378)</f>
        <v>0</v>
      </c>
      <c r="K378" s="22"/>
      <c r="L378" s="36"/>
    </row>
    <row r="379" spans="1:12" customFormat="1" x14ac:dyDescent="0.25">
      <c r="A379" s="41" t="s">
        <v>6</v>
      </c>
      <c r="B379" s="42">
        <v>2</v>
      </c>
      <c r="C379" s="42">
        <v>1</v>
      </c>
      <c r="D379" s="59">
        <v>2</v>
      </c>
      <c r="E379" s="45">
        <v>0.33</v>
      </c>
      <c r="F379" s="59">
        <v>1</v>
      </c>
      <c r="G379" s="7">
        <v>34.49</v>
      </c>
      <c r="H379" s="31">
        <f>SUM(F379*G379)</f>
        <v>34.49</v>
      </c>
      <c r="I379" s="48">
        <v>100</v>
      </c>
      <c r="J379" s="54">
        <f>SUM(D379*I379)</f>
        <v>200</v>
      </c>
      <c r="K379" s="22"/>
      <c r="L379" s="36"/>
    </row>
    <row r="380" spans="1:12" customFormat="1" x14ac:dyDescent="0.25">
      <c r="A380" s="41" t="s">
        <v>7</v>
      </c>
      <c r="B380" s="42">
        <v>13</v>
      </c>
      <c r="C380" s="42">
        <v>1</v>
      </c>
      <c r="D380" s="59">
        <v>13</v>
      </c>
      <c r="E380" s="45">
        <v>0.33</v>
      </c>
      <c r="F380" s="59">
        <v>4</v>
      </c>
      <c r="G380" s="7">
        <v>50.89</v>
      </c>
      <c r="H380" s="31">
        <f>SUM(F380*G380)</f>
        <v>203.56</v>
      </c>
      <c r="I380" s="48">
        <v>0</v>
      </c>
      <c r="J380" s="54">
        <f>SUM(D380*I380)</f>
        <v>0</v>
      </c>
      <c r="K380" s="22"/>
      <c r="L380" s="36"/>
    </row>
    <row r="381" spans="1:12" s="40" customFormat="1" x14ac:dyDescent="0.25">
      <c r="A381" s="65" t="s">
        <v>152</v>
      </c>
      <c r="B381" s="66"/>
      <c r="C381" s="66"/>
      <c r="D381" s="66"/>
      <c r="E381" s="66"/>
      <c r="F381" s="66"/>
      <c r="G381" s="66"/>
      <c r="H381" s="66"/>
      <c r="I381" s="66"/>
      <c r="J381" s="67"/>
      <c r="K381" s="56">
        <f>SUM(2.75*(D378+D379+D380))</f>
        <v>41.25</v>
      </c>
      <c r="L381" s="57">
        <f>SUM(55.91*K381)</f>
        <v>2306.2874999999999</v>
      </c>
    </row>
    <row r="382" spans="1:12" customFormat="1" x14ac:dyDescent="0.25">
      <c r="A382" s="68" t="s">
        <v>183</v>
      </c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</row>
    <row r="383" spans="1:12" customFormat="1" x14ac:dyDescent="0.25">
      <c r="A383" s="3" t="s">
        <v>5</v>
      </c>
      <c r="B383" s="22">
        <v>0</v>
      </c>
      <c r="C383" s="4">
        <v>0</v>
      </c>
      <c r="D383" s="59">
        <f>SUM(B383*C383)</f>
        <v>0</v>
      </c>
      <c r="E383" s="25">
        <v>0.33</v>
      </c>
      <c r="F383" s="59">
        <f>SUM(D383*E383)</f>
        <v>0</v>
      </c>
      <c r="G383" s="5">
        <v>36.770000000000003</v>
      </c>
      <c r="H383" s="30">
        <f>SUM(F383*G383)</f>
        <v>0</v>
      </c>
      <c r="I383" s="6">
        <v>0</v>
      </c>
      <c r="J383" s="53">
        <f>SUM(D383*I383)</f>
        <v>0</v>
      </c>
      <c r="K383" s="22"/>
      <c r="L383" s="36"/>
    </row>
    <row r="384" spans="1:12" customFormat="1" x14ac:dyDescent="0.25">
      <c r="A384" s="27" t="s">
        <v>6</v>
      </c>
      <c r="B384" s="24">
        <v>1</v>
      </c>
      <c r="C384" s="4">
        <v>1</v>
      </c>
      <c r="D384" s="59">
        <v>1</v>
      </c>
      <c r="E384" s="25">
        <v>0.33</v>
      </c>
      <c r="F384" s="59">
        <v>0</v>
      </c>
      <c r="G384" s="7">
        <v>34.49</v>
      </c>
      <c r="H384" s="31">
        <f>SUM(F384*G384)</f>
        <v>0</v>
      </c>
      <c r="I384" s="9">
        <v>100</v>
      </c>
      <c r="J384" s="54">
        <f>SUM(D384*I384)</f>
        <v>100</v>
      </c>
      <c r="K384" s="22"/>
      <c r="L384" s="36"/>
    </row>
    <row r="385" spans="1:12" customFormat="1" x14ac:dyDescent="0.25">
      <c r="A385" s="27" t="s">
        <v>7</v>
      </c>
      <c r="B385" s="24">
        <v>1</v>
      </c>
      <c r="C385" s="4">
        <v>1</v>
      </c>
      <c r="D385" s="59">
        <v>1</v>
      </c>
      <c r="E385" s="25">
        <v>0.33</v>
      </c>
      <c r="F385" s="59">
        <v>0</v>
      </c>
      <c r="G385" s="7">
        <v>50.89</v>
      </c>
      <c r="H385" s="31">
        <f>SUM(F385*G385)</f>
        <v>0</v>
      </c>
      <c r="I385" s="9">
        <v>0</v>
      </c>
      <c r="J385" s="54">
        <f>SUM(D385*I385)</f>
        <v>0</v>
      </c>
      <c r="K385" s="22"/>
      <c r="L385" s="36"/>
    </row>
    <row r="386" spans="1:12" s="40" customFormat="1" x14ac:dyDescent="0.25">
      <c r="A386" s="65" t="s">
        <v>75</v>
      </c>
      <c r="B386" s="66"/>
      <c r="C386" s="66"/>
      <c r="D386" s="66"/>
      <c r="E386" s="66"/>
      <c r="F386" s="66"/>
      <c r="G386" s="66"/>
      <c r="H386" s="66"/>
      <c r="I386" s="66"/>
      <c r="J386" s="67"/>
      <c r="K386" s="56">
        <f>SUM(3*(D383+D384+D385))</f>
        <v>6</v>
      </c>
      <c r="L386" s="57">
        <f>SUM(55.91*K386)</f>
        <v>335.46</v>
      </c>
    </row>
    <row r="387" spans="1:12" customFormat="1" x14ac:dyDescent="0.25">
      <c r="A387" s="68" t="s">
        <v>184</v>
      </c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</row>
    <row r="388" spans="1:12" customFormat="1" x14ac:dyDescent="0.25">
      <c r="A388" s="41" t="s">
        <v>5</v>
      </c>
      <c r="B388" s="42">
        <v>0</v>
      </c>
      <c r="C388" s="42">
        <v>0</v>
      </c>
      <c r="D388" s="59">
        <f>SUM(B388*C388)</f>
        <v>0</v>
      </c>
      <c r="E388" s="45">
        <v>0.25</v>
      </c>
      <c r="F388" s="59">
        <f>SUM(D388*E388)</f>
        <v>0</v>
      </c>
      <c r="G388" s="5">
        <v>36.770000000000003</v>
      </c>
      <c r="H388" s="30">
        <f>SUM(F388*G388)</f>
        <v>0</v>
      </c>
      <c r="I388" s="46">
        <v>0</v>
      </c>
      <c r="J388" s="53">
        <f>SUM(D388*I388)</f>
        <v>0</v>
      </c>
      <c r="K388" s="22"/>
      <c r="L388" s="36"/>
    </row>
    <row r="389" spans="1:12" customFormat="1" x14ac:dyDescent="0.25">
      <c r="A389" s="41" t="s">
        <v>6</v>
      </c>
      <c r="B389" s="42">
        <v>1</v>
      </c>
      <c r="C389" s="42">
        <v>1</v>
      </c>
      <c r="D389" s="59">
        <v>1</v>
      </c>
      <c r="E389" s="45">
        <v>0.25</v>
      </c>
      <c r="F389" s="59">
        <v>0</v>
      </c>
      <c r="G389" s="7">
        <v>34.49</v>
      </c>
      <c r="H389" s="31">
        <f>SUM(F389*G389)</f>
        <v>0</v>
      </c>
      <c r="I389" s="48">
        <v>100</v>
      </c>
      <c r="J389" s="54">
        <f>SUM(D389*I389)</f>
        <v>100</v>
      </c>
      <c r="K389" s="22"/>
      <c r="L389" s="36"/>
    </row>
    <row r="390" spans="1:12" customFormat="1" x14ac:dyDescent="0.25">
      <c r="A390" s="41" t="s">
        <v>7</v>
      </c>
      <c r="B390" s="42">
        <v>1</v>
      </c>
      <c r="C390" s="42">
        <v>1</v>
      </c>
      <c r="D390" s="59">
        <v>1</v>
      </c>
      <c r="E390" s="45">
        <v>0.25</v>
      </c>
      <c r="F390" s="59">
        <v>0</v>
      </c>
      <c r="G390" s="7">
        <v>50.89</v>
      </c>
      <c r="H390" s="31">
        <f>SUM(F390*G390)</f>
        <v>0</v>
      </c>
      <c r="I390" s="48">
        <v>0</v>
      </c>
      <c r="J390" s="54">
        <f>SUM(D390*I390)</f>
        <v>0</v>
      </c>
      <c r="K390" s="22"/>
      <c r="L390" s="36"/>
    </row>
    <row r="391" spans="1:12" s="40" customFormat="1" x14ac:dyDescent="0.25">
      <c r="A391" s="65" t="s">
        <v>152</v>
      </c>
      <c r="B391" s="66"/>
      <c r="C391" s="66"/>
      <c r="D391" s="66"/>
      <c r="E391" s="66"/>
      <c r="F391" s="66"/>
      <c r="G391" s="66"/>
      <c r="H391" s="66"/>
      <c r="I391" s="66"/>
      <c r="J391" s="67"/>
      <c r="K391" s="56">
        <f>SUM(2.75*(D388+D389+D390))</f>
        <v>5.5</v>
      </c>
      <c r="L391" s="57">
        <f>SUM(55.91*K391)</f>
        <v>307.505</v>
      </c>
    </row>
    <row r="392" spans="1:12" customFormat="1" x14ac:dyDescent="0.25">
      <c r="A392" s="68" t="s">
        <v>39</v>
      </c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</row>
    <row r="393" spans="1:12" customFormat="1" x14ac:dyDescent="0.25">
      <c r="A393" s="3" t="s">
        <v>5</v>
      </c>
      <c r="B393" s="22">
        <v>0</v>
      </c>
      <c r="C393" s="4">
        <v>0</v>
      </c>
      <c r="D393" s="59">
        <f>SUM(B393*C393)</f>
        <v>0</v>
      </c>
      <c r="E393" s="25">
        <v>0.5</v>
      </c>
      <c r="F393" s="59">
        <f>SUM(D393*E393)</f>
        <v>0</v>
      </c>
      <c r="G393" s="5">
        <v>36.770000000000003</v>
      </c>
      <c r="H393" s="30">
        <f>SUM(F393*G393)</f>
        <v>0</v>
      </c>
      <c r="I393" s="6">
        <v>0</v>
      </c>
      <c r="J393" s="53">
        <f>SUM(D393*I393)</f>
        <v>0</v>
      </c>
      <c r="K393" s="22"/>
      <c r="L393" s="36"/>
    </row>
    <row r="394" spans="1:12" customFormat="1" x14ac:dyDescent="0.25">
      <c r="A394" s="27" t="s">
        <v>6</v>
      </c>
      <c r="B394" s="24">
        <v>1</v>
      </c>
      <c r="C394" s="4">
        <v>1</v>
      </c>
      <c r="D394" s="59">
        <v>1</v>
      </c>
      <c r="E394" s="25">
        <v>0.5</v>
      </c>
      <c r="F394" s="59">
        <v>1</v>
      </c>
      <c r="G394" s="7">
        <v>34.49</v>
      </c>
      <c r="H394" s="31">
        <f>SUM(F394*G394)</f>
        <v>34.49</v>
      </c>
      <c r="I394" s="9">
        <v>0</v>
      </c>
      <c r="J394" s="54">
        <f>SUM(D394*I394)</f>
        <v>0</v>
      </c>
      <c r="K394" s="22"/>
      <c r="L394" s="36"/>
    </row>
    <row r="395" spans="1:12" customFormat="1" x14ac:dyDescent="0.25">
      <c r="A395" s="27" t="s">
        <v>7</v>
      </c>
      <c r="B395" s="24">
        <v>8</v>
      </c>
      <c r="C395" s="4">
        <v>1</v>
      </c>
      <c r="D395" s="59">
        <v>8</v>
      </c>
      <c r="E395" s="25">
        <v>0.5</v>
      </c>
      <c r="F395" s="59">
        <v>4</v>
      </c>
      <c r="G395" s="7">
        <v>50.89</v>
      </c>
      <c r="H395" s="31">
        <f>SUM(F395*G395)</f>
        <v>203.56</v>
      </c>
      <c r="I395" s="9">
        <v>0</v>
      </c>
      <c r="J395" s="54">
        <f>SUM(D395*I395)</f>
        <v>0</v>
      </c>
      <c r="K395" s="22"/>
      <c r="L395" s="36"/>
    </row>
    <row r="396" spans="1:12" s="40" customFormat="1" x14ac:dyDescent="0.25">
      <c r="A396" s="65" t="s">
        <v>73</v>
      </c>
      <c r="B396" s="66"/>
      <c r="C396" s="66"/>
      <c r="D396" s="66"/>
      <c r="E396" s="66"/>
      <c r="F396" s="66"/>
      <c r="G396" s="66"/>
      <c r="H396" s="66"/>
      <c r="I396" s="66"/>
      <c r="J396" s="67"/>
      <c r="K396" s="56">
        <f>SUM(0.5*(D393+D394+D395))</f>
        <v>4.5</v>
      </c>
      <c r="L396" s="57">
        <f>SUM(55.91*K396)</f>
        <v>251.59499999999997</v>
      </c>
    </row>
    <row r="397" spans="1:12" customFormat="1" x14ac:dyDescent="0.25">
      <c r="A397" s="68" t="s">
        <v>104</v>
      </c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</row>
    <row r="398" spans="1:12" customFormat="1" x14ac:dyDescent="0.25">
      <c r="A398" s="41" t="s">
        <v>5</v>
      </c>
      <c r="B398" s="42">
        <v>0</v>
      </c>
      <c r="C398" s="42">
        <v>0</v>
      </c>
      <c r="D398" s="59">
        <f>SUM(B398*C398)</f>
        <v>0</v>
      </c>
      <c r="E398" s="45">
        <v>0.4</v>
      </c>
      <c r="F398" s="59">
        <f>SUM(D398*E398)</f>
        <v>0</v>
      </c>
      <c r="G398" s="5">
        <v>36.770000000000003</v>
      </c>
      <c r="H398" s="30">
        <f>SUM(F398*G398)</f>
        <v>0</v>
      </c>
      <c r="I398" s="46">
        <v>0</v>
      </c>
      <c r="J398" s="53">
        <f>SUM(D398*I398)</f>
        <v>0</v>
      </c>
      <c r="K398" s="22"/>
      <c r="L398" s="36"/>
    </row>
    <row r="399" spans="1:12" customFormat="1" x14ac:dyDescent="0.25">
      <c r="A399" s="41" t="s">
        <v>6</v>
      </c>
      <c r="B399" s="42">
        <v>1</v>
      </c>
      <c r="C399" s="42">
        <v>1</v>
      </c>
      <c r="D399" s="59">
        <v>1</v>
      </c>
      <c r="E399" s="45">
        <v>0.4</v>
      </c>
      <c r="F399" s="59">
        <v>0</v>
      </c>
      <c r="G399" s="7">
        <v>34.49</v>
      </c>
      <c r="H399" s="31">
        <f>SUM(F399*G399)</f>
        <v>0</v>
      </c>
      <c r="I399" s="48">
        <v>0</v>
      </c>
      <c r="J399" s="54">
        <f>SUM(D399*I399)</f>
        <v>0</v>
      </c>
      <c r="K399" s="22"/>
      <c r="L399" s="36"/>
    </row>
    <row r="400" spans="1:12" customFormat="1" x14ac:dyDescent="0.25">
      <c r="A400" s="41" t="s">
        <v>7</v>
      </c>
      <c r="B400" s="42">
        <v>8</v>
      </c>
      <c r="C400" s="42">
        <v>1</v>
      </c>
      <c r="D400" s="59">
        <v>8</v>
      </c>
      <c r="E400" s="45">
        <v>0.4</v>
      </c>
      <c r="F400" s="59">
        <v>3</v>
      </c>
      <c r="G400" s="7">
        <v>50.89</v>
      </c>
      <c r="H400" s="31">
        <f>SUM(F400*G400)</f>
        <v>152.67000000000002</v>
      </c>
      <c r="I400" s="48">
        <v>0</v>
      </c>
      <c r="J400" s="54">
        <f>SUM(D400*I400)</f>
        <v>0</v>
      </c>
      <c r="K400" s="22"/>
      <c r="L400" s="36"/>
    </row>
    <row r="401" spans="1:12" s="40" customFormat="1" x14ac:dyDescent="0.25">
      <c r="A401" s="65" t="s">
        <v>73</v>
      </c>
      <c r="B401" s="66"/>
      <c r="C401" s="66"/>
      <c r="D401" s="66"/>
      <c r="E401" s="66"/>
      <c r="F401" s="66"/>
      <c r="G401" s="66"/>
      <c r="H401" s="66"/>
      <c r="I401" s="66"/>
      <c r="J401" s="67"/>
      <c r="K401" s="56">
        <f>SUM(0.5*(D398+D399+D400))</f>
        <v>4.5</v>
      </c>
      <c r="L401" s="57">
        <f>SUM(55.91*K401)</f>
        <v>251.59499999999997</v>
      </c>
    </row>
    <row r="402" spans="1:12" customFormat="1" x14ac:dyDescent="0.25">
      <c r="A402" s="68" t="s">
        <v>40</v>
      </c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</row>
    <row r="403" spans="1:12" customFormat="1" x14ac:dyDescent="0.25">
      <c r="A403" s="3" t="s">
        <v>5</v>
      </c>
      <c r="B403" s="22">
        <v>0</v>
      </c>
      <c r="C403" s="4">
        <v>0</v>
      </c>
      <c r="D403" s="59">
        <f>SUM(B403*C403)</f>
        <v>0</v>
      </c>
      <c r="E403" s="25">
        <v>1</v>
      </c>
      <c r="F403" s="59">
        <f>SUM(D403*E403)</f>
        <v>0</v>
      </c>
      <c r="G403" s="5">
        <v>36.770000000000003</v>
      </c>
      <c r="H403" s="30">
        <f>SUM(F403*G403)</f>
        <v>0</v>
      </c>
      <c r="I403" s="6">
        <v>0</v>
      </c>
      <c r="J403" s="53">
        <f>SUM(D403*I403)</f>
        <v>0</v>
      </c>
      <c r="K403" s="22"/>
      <c r="L403" s="36"/>
    </row>
    <row r="404" spans="1:12" customFormat="1" x14ac:dyDescent="0.25">
      <c r="A404" s="27" t="s">
        <v>6</v>
      </c>
      <c r="B404" s="24">
        <v>3</v>
      </c>
      <c r="C404" s="4">
        <v>1</v>
      </c>
      <c r="D404" s="59">
        <v>3</v>
      </c>
      <c r="E404" s="25">
        <v>1</v>
      </c>
      <c r="F404" s="59">
        <v>3</v>
      </c>
      <c r="G404" s="7">
        <v>34.49</v>
      </c>
      <c r="H404" s="31">
        <f>SUM(F404*G404)</f>
        <v>103.47</v>
      </c>
      <c r="I404" s="9">
        <v>100</v>
      </c>
      <c r="J404" s="54">
        <f>SUM(D404*I404)</f>
        <v>300</v>
      </c>
      <c r="K404" s="22"/>
      <c r="L404" s="36"/>
    </row>
    <row r="405" spans="1:12" customFormat="1" x14ac:dyDescent="0.25">
      <c r="A405" s="27" t="s">
        <v>7</v>
      </c>
      <c r="B405" s="24">
        <v>1</v>
      </c>
      <c r="C405" s="4">
        <v>1</v>
      </c>
      <c r="D405" s="59">
        <v>1</v>
      </c>
      <c r="E405" s="25">
        <v>1</v>
      </c>
      <c r="F405" s="59">
        <v>1</v>
      </c>
      <c r="G405" s="7">
        <v>50.89</v>
      </c>
      <c r="H405" s="31">
        <f>SUM(F405*G405)</f>
        <v>50.89</v>
      </c>
      <c r="I405" s="9">
        <v>0</v>
      </c>
      <c r="J405" s="54">
        <f>SUM(D405*I405)</f>
        <v>0</v>
      </c>
      <c r="K405" s="22"/>
      <c r="L405" s="36"/>
    </row>
    <row r="406" spans="1:12" s="40" customFormat="1" x14ac:dyDescent="0.25">
      <c r="A406" s="65" t="s">
        <v>77</v>
      </c>
      <c r="B406" s="66"/>
      <c r="C406" s="66"/>
      <c r="D406" s="66"/>
      <c r="E406" s="66"/>
      <c r="F406" s="66"/>
      <c r="G406" s="66"/>
      <c r="H406" s="66"/>
      <c r="I406" s="66"/>
      <c r="J406" s="67"/>
      <c r="K406" s="56">
        <f>SUM(4*(D403+D404+D405))</f>
        <v>16</v>
      </c>
      <c r="L406" s="57">
        <f>SUM(55.91*K406)</f>
        <v>894.56</v>
      </c>
    </row>
    <row r="407" spans="1:12" customFormat="1" x14ac:dyDescent="0.25">
      <c r="A407" s="68" t="s">
        <v>105</v>
      </c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</row>
    <row r="408" spans="1:12" customFormat="1" x14ac:dyDescent="0.25">
      <c r="A408" s="41" t="s">
        <v>5</v>
      </c>
      <c r="B408" s="42">
        <v>0</v>
      </c>
      <c r="C408" s="42">
        <v>0</v>
      </c>
      <c r="D408" s="59">
        <f>SUM(B408*C408)</f>
        <v>0</v>
      </c>
      <c r="E408" s="45">
        <v>0.75</v>
      </c>
      <c r="F408" s="59">
        <f>SUM(D408*E408)</f>
        <v>0</v>
      </c>
      <c r="G408" s="5">
        <v>36.770000000000003</v>
      </c>
      <c r="H408" s="30">
        <f>SUM(F408*G408)</f>
        <v>0</v>
      </c>
      <c r="I408" s="46">
        <v>0</v>
      </c>
      <c r="J408" s="53">
        <f>SUM(D408*I408)</f>
        <v>0</v>
      </c>
      <c r="K408" s="22"/>
      <c r="L408" s="36"/>
    </row>
    <row r="409" spans="1:12" customFormat="1" x14ac:dyDescent="0.25">
      <c r="A409" s="41" t="s">
        <v>6</v>
      </c>
      <c r="B409" s="42">
        <v>3</v>
      </c>
      <c r="C409" s="42">
        <v>1</v>
      </c>
      <c r="D409" s="59">
        <v>3</v>
      </c>
      <c r="E409" s="45">
        <v>0.75</v>
      </c>
      <c r="F409" s="59">
        <v>2</v>
      </c>
      <c r="G409" s="7">
        <v>34.49</v>
      </c>
      <c r="H409" s="31">
        <f>SUM(F409*G409)</f>
        <v>68.98</v>
      </c>
      <c r="I409" s="48">
        <v>100</v>
      </c>
      <c r="J409" s="54">
        <f>SUM(D409*I409)</f>
        <v>300</v>
      </c>
      <c r="K409" s="22"/>
      <c r="L409" s="36"/>
    </row>
    <row r="410" spans="1:12" customFormat="1" x14ac:dyDescent="0.25">
      <c r="A410" s="41" t="s">
        <v>7</v>
      </c>
      <c r="B410" s="42">
        <v>1</v>
      </c>
      <c r="C410" s="42">
        <v>1</v>
      </c>
      <c r="D410" s="59">
        <v>1</v>
      </c>
      <c r="E410" s="45">
        <v>0.75</v>
      </c>
      <c r="F410" s="59">
        <v>1</v>
      </c>
      <c r="G410" s="7">
        <v>50.89</v>
      </c>
      <c r="H410" s="31">
        <f>SUM(F410*G410)</f>
        <v>50.89</v>
      </c>
      <c r="I410" s="48">
        <v>0</v>
      </c>
      <c r="J410" s="54">
        <f>SUM(D410*I410)</f>
        <v>0</v>
      </c>
      <c r="K410" s="22"/>
      <c r="L410" s="36"/>
    </row>
    <row r="411" spans="1:12" s="40" customFormat="1" x14ac:dyDescent="0.25">
      <c r="A411" s="65" t="s">
        <v>153</v>
      </c>
      <c r="B411" s="66"/>
      <c r="C411" s="66"/>
      <c r="D411" s="66"/>
      <c r="E411" s="66"/>
      <c r="F411" s="66"/>
      <c r="G411" s="66"/>
      <c r="H411" s="66"/>
      <c r="I411" s="66"/>
      <c r="J411" s="67"/>
      <c r="K411" s="56">
        <f>SUM(3.75*(D408+D409+D410))</f>
        <v>15</v>
      </c>
      <c r="L411" s="57">
        <f>SUM(55.91*K411)</f>
        <v>838.65</v>
      </c>
    </row>
    <row r="412" spans="1:12" customFormat="1" x14ac:dyDescent="0.25">
      <c r="A412" s="68" t="s">
        <v>185</v>
      </c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</row>
    <row r="413" spans="1:12" customFormat="1" x14ac:dyDescent="0.25">
      <c r="A413" s="3" t="s">
        <v>5</v>
      </c>
      <c r="B413" s="22">
        <v>0</v>
      </c>
      <c r="C413" s="4">
        <v>0</v>
      </c>
      <c r="D413" s="59">
        <f>SUM(B413*C413)</f>
        <v>0</v>
      </c>
      <c r="E413" s="25">
        <v>0.75</v>
      </c>
      <c r="F413" s="59">
        <f>SUM(D413*E413)</f>
        <v>0</v>
      </c>
      <c r="G413" s="5">
        <v>36.770000000000003</v>
      </c>
      <c r="H413" s="30">
        <f>SUM(F413*G413)</f>
        <v>0</v>
      </c>
      <c r="I413" s="6">
        <v>0</v>
      </c>
      <c r="J413" s="53">
        <f>SUM(D413*I413)</f>
        <v>0</v>
      </c>
      <c r="K413" s="22"/>
      <c r="L413" s="36"/>
    </row>
    <row r="414" spans="1:12" customFormat="1" x14ac:dyDescent="0.25">
      <c r="A414" s="27" t="s">
        <v>6</v>
      </c>
      <c r="B414" s="24">
        <v>1</v>
      </c>
      <c r="C414" s="4">
        <v>1</v>
      </c>
      <c r="D414" s="59">
        <v>1</v>
      </c>
      <c r="E414" s="25">
        <v>0.75</v>
      </c>
      <c r="F414" s="59">
        <v>1</v>
      </c>
      <c r="G414" s="7">
        <v>34.49</v>
      </c>
      <c r="H414" s="31">
        <f>SUM(F414*G414)</f>
        <v>34.49</v>
      </c>
      <c r="I414" s="9">
        <v>100</v>
      </c>
      <c r="J414" s="54">
        <f>SUM(D414*I414)</f>
        <v>100</v>
      </c>
      <c r="K414" s="22"/>
      <c r="L414" s="36"/>
    </row>
    <row r="415" spans="1:12" customFormat="1" x14ac:dyDescent="0.25">
      <c r="A415" s="27" t="s">
        <v>7</v>
      </c>
      <c r="B415" s="24">
        <v>1</v>
      </c>
      <c r="C415" s="4">
        <v>1</v>
      </c>
      <c r="D415" s="59">
        <v>1</v>
      </c>
      <c r="E415" s="25">
        <v>0.75</v>
      </c>
      <c r="F415" s="59">
        <v>1</v>
      </c>
      <c r="G415" s="7">
        <v>50.89</v>
      </c>
      <c r="H415" s="31">
        <f>SUM(F415*G415)</f>
        <v>50.89</v>
      </c>
      <c r="I415" s="9">
        <v>0</v>
      </c>
      <c r="J415" s="54">
        <f>SUM(D415*I415)</f>
        <v>0</v>
      </c>
      <c r="K415" s="22"/>
      <c r="L415" s="36"/>
    </row>
    <row r="416" spans="1:12" s="40" customFormat="1" x14ac:dyDescent="0.25">
      <c r="A416" s="65" t="s">
        <v>77</v>
      </c>
      <c r="B416" s="66"/>
      <c r="C416" s="66"/>
      <c r="D416" s="66"/>
      <c r="E416" s="66"/>
      <c r="F416" s="66"/>
      <c r="G416" s="66"/>
      <c r="H416" s="66"/>
      <c r="I416" s="66"/>
      <c r="J416" s="67"/>
      <c r="K416" s="56">
        <f>SUM(4*(D413+D414+D415))</f>
        <v>8</v>
      </c>
      <c r="L416" s="57">
        <f>SUM(55.91*K416)</f>
        <v>447.28</v>
      </c>
    </row>
    <row r="417" spans="1:12" customFormat="1" x14ac:dyDescent="0.25">
      <c r="A417" s="68" t="s">
        <v>186</v>
      </c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</row>
    <row r="418" spans="1:12" customFormat="1" x14ac:dyDescent="0.25">
      <c r="A418" s="41" t="s">
        <v>5</v>
      </c>
      <c r="B418" s="42">
        <v>0</v>
      </c>
      <c r="C418" s="42">
        <v>0</v>
      </c>
      <c r="D418" s="59">
        <f>SUM(B418*C418)</f>
        <v>0</v>
      </c>
      <c r="E418" s="45">
        <v>0.5</v>
      </c>
      <c r="F418" s="59">
        <f>SUM(D418*E418)</f>
        <v>0</v>
      </c>
      <c r="G418" s="5">
        <v>36.770000000000003</v>
      </c>
      <c r="H418" s="30">
        <f>SUM(F418*G418)</f>
        <v>0</v>
      </c>
      <c r="I418" s="46">
        <v>0</v>
      </c>
      <c r="J418" s="53">
        <f>SUM(D418*I418)</f>
        <v>0</v>
      </c>
      <c r="K418" s="22"/>
      <c r="L418" s="36"/>
    </row>
    <row r="419" spans="1:12" customFormat="1" x14ac:dyDescent="0.25">
      <c r="A419" s="41" t="s">
        <v>6</v>
      </c>
      <c r="B419" s="42">
        <v>1</v>
      </c>
      <c r="C419" s="42">
        <v>1</v>
      </c>
      <c r="D419" s="59">
        <v>1</v>
      </c>
      <c r="E419" s="45">
        <v>0.5</v>
      </c>
      <c r="F419" s="59">
        <v>1</v>
      </c>
      <c r="G419" s="7">
        <v>34.49</v>
      </c>
      <c r="H419" s="31">
        <f>SUM(F419*G419)</f>
        <v>34.49</v>
      </c>
      <c r="I419" s="48">
        <v>100</v>
      </c>
      <c r="J419" s="54">
        <f>SUM(D419*I419)</f>
        <v>100</v>
      </c>
      <c r="K419" s="22"/>
      <c r="L419" s="36"/>
    </row>
    <row r="420" spans="1:12" customFormat="1" x14ac:dyDescent="0.25">
      <c r="A420" s="41" t="s">
        <v>7</v>
      </c>
      <c r="B420" s="42">
        <v>1</v>
      </c>
      <c r="C420" s="42">
        <v>1</v>
      </c>
      <c r="D420" s="59">
        <v>1</v>
      </c>
      <c r="E420" s="45">
        <v>0.5</v>
      </c>
      <c r="F420" s="59">
        <v>1</v>
      </c>
      <c r="G420" s="7">
        <v>50.89</v>
      </c>
      <c r="H420" s="31">
        <f>SUM(F420*G420)</f>
        <v>50.89</v>
      </c>
      <c r="I420" s="48">
        <v>0</v>
      </c>
      <c r="J420" s="54">
        <f>SUM(D420*I420)</f>
        <v>0</v>
      </c>
      <c r="K420" s="22"/>
      <c r="L420" s="36"/>
    </row>
    <row r="421" spans="1:12" s="40" customFormat="1" x14ac:dyDescent="0.25">
      <c r="A421" s="65" t="s">
        <v>153</v>
      </c>
      <c r="B421" s="66"/>
      <c r="C421" s="66"/>
      <c r="D421" s="66"/>
      <c r="E421" s="66"/>
      <c r="F421" s="66"/>
      <c r="G421" s="66"/>
      <c r="H421" s="66"/>
      <c r="I421" s="66"/>
      <c r="J421" s="67"/>
      <c r="K421" s="56">
        <f>SUM(3.75*(D418+D419+D420))</f>
        <v>7.5</v>
      </c>
      <c r="L421" s="57">
        <f>SUM(55.91*K421)</f>
        <v>419.32499999999999</v>
      </c>
    </row>
    <row r="422" spans="1:12" customFormat="1" x14ac:dyDescent="0.25">
      <c r="A422" s="68" t="s">
        <v>41</v>
      </c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</row>
    <row r="423" spans="1:12" customFormat="1" x14ac:dyDescent="0.25">
      <c r="A423" s="3" t="s">
        <v>5</v>
      </c>
      <c r="B423" s="22">
        <v>0</v>
      </c>
      <c r="C423" s="4">
        <v>0</v>
      </c>
      <c r="D423" s="59">
        <f>SUM(B423*C423)</f>
        <v>0</v>
      </c>
      <c r="E423" s="25">
        <v>0.5</v>
      </c>
      <c r="F423" s="59">
        <f>SUM(D423*E423)</f>
        <v>0</v>
      </c>
      <c r="G423" s="5">
        <v>36.770000000000003</v>
      </c>
      <c r="H423" s="30">
        <f>SUM(F423*G423)</f>
        <v>0</v>
      </c>
      <c r="I423" s="6">
        <v>0</v>
      </c>
      <c r="J423" s="53">
        <f>SUM(D423*I423)</f>
        <v>0</v>
      </c>
      <c r="K423" s="22"/>
      <c r="L423" s="36"/>
    </row>
    <row r="424" spans="1:12" customFormat="1" x14ac:dyDescent="0.25">
      <c r="A424" s="27" t="s">
        <v>6</v>
      </c>
      <c r="B424" s="24">
        <v>2</v>
      </c>
      <c r="C424" s="4">
        <v>1</v>
      </c>
      <c r="D424" s="59">
        <v>2</v>
      </c>
      <c r="E424" s="25">
        <v>0.5</v>
      </c>
      <c r="F424" s="59">
        <v>1</v>
      </c>
      <c r="G424" s="7">
        <v>34.49</v>
      </c>
      <c r="H424" s="31">
        <f>SUM(F424*G424)</f>
        <v>34.49</v>
      </c>
      <c r="I424" s="9">
        <v>0</v>
      </c>
      <c r="J424" s="54">
        <f>SUM(D424*I424)</f>
        <v>0</v>
      </c>
      <c r="K424" s="22"/>
      <c r="L424" s="36"/>
    </row>
    <row r="425" spans="1:12" customFormat="1" x14ac:dyDescent="0.25">
      <c r="A425" s="27" t="s">
        <v>7</v>
      </c>
      <c r="B425" s="24">
        <v>3</v>
      </c>
      <c r="C425" s="4">
        <v>1</v>
      </c>
      <c r="D425" s="59">
        <v>3</v>
      </c>
      <c r="E425" s="25">
        <v>0.5</v>
      </c>
      <c r="F425" s="59">
        <v>2</v>
      </c>
      <c r="G425" s="7">
        <v>50.89</v>
      </c>
      <c r="H425" s="31">
        <f>SUM(F425*G425)</f>
        <v>101.78</v>
      </c>
      <c r="I425" s="9">
        <v>0</v>
      </c>
      <c r="J425" s="54">
        <f>SUM(D425*I425)</f>
        <v>0</v>
      </c>
      <c r="K425" s="22"/>
      <c r="L425" s="36"/>
    </row>
    <row r="426" spans="1:12" s="40" customFormat="1" x14ac:dyDescent="0.25">
      <c r="A426" s="65" t="s">
        <v>65</v>
      </c>
      <c r="B426" s="66"/>
      <c r="C426" s="66"/>
      <c r="D426" s="66"/>
      <c r="E426" s="66"/>
      <c r="F426" s="66"/>
      <c r="G426" s="66"/>
      <c r="H426" s="66"/>
      <c r="I426" s="66"/>
      <c r="J426" s="67"/>
      <c r="K426" s="56">
        <f>SUM(0.25*(D423+D424+D425))</f>
        <v>1.25</v>
      </c>
      <c r="L426" s="57">
        <f>SUM(55.91*K426)</f>
        <v>69.887499999999989</v>
      </c>
    </row>
    <row r="427" spans="1:12" customFormat="1" x14ac:dyDescent="0.25">
      <c r="A427" s="68" t="s">
        <v>106</v>
      </c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</row>
    <row r="428" spans="1:12" customFormat="1" x14ac:dyDescent="0.25">
      <c r="A428" s="41" t="s">
        <v>5</v>
      </c>
      <c r="B428" s="42">
        <v>0</v>
      </c>
      <c r="C428" s="42">
        <v>0</v>
      </c>
      <c r="D428" s="59">
        <f>SUM(B428*C428)</f>
        <v>0</v>
      </c>
      <c r="E428" s="45">
        <v>0.33</v>
      </c>
      <c r="F428" s="59">
        <f>SUM(D428*E428)</f>
        <v>0</v>
      </c>
      <c r="G428" s="5">
        <v>36.770000000000003</v>
      </c>
      <c r="H428" s="30">
        <f>SUM(F428*G428)</f>
        <v>0</v>
      </c>
      <c r="I428" s="46">
        <v>0</v>
      </c>
      <c r="J428" s="53">
        <f>SUM(D428*I428)</f>
        <v>0</v>
      </c>
      <c r="K428" s="22"/>
      <c r="L428" s="36"/>
    </row>
    <row r="429" spans="1:12" customFormat="1" x14ac:dyDescent="0.25">
      <c r="A429" s="41" t="s">
        <v>6</v>
      </c>
      <c r="B429" s="42">
        <v>2</v>
      </c>
      <c r="C429" s="42">
        <v>1</v>
      </c>
      <c r="D429" s="59">
        <v>2</v>
      </c>
      <c r="E429" s="45">
        <v>0.33</v>
      </c>
      <c r="F429" s="59">
        <v>1</v>
      </c>
      <c r="G429" s="7">
        <v>34.49</v>
      </c>
      <c r="H429" s="31">
        <f>SUM(F429*G429)</f>
        <v>34.49</v>
      </c>
      <c r="I429" s="48">
        <v>0</v>
      </c>
      <c r="J429" s="54">
        <f>SUM(D429*I429)</f>
        <v>0</v>
      </c>
      <c r="K429" s="22"/>
      <c r="L429" s="36"/>
    </row>
    <row r="430" spans="1:12" customFormat="1" x14ac:dyDescent="0.25">
      <c r="A430" s="41" t="s">
        <v>7</v>
      </c>
      <c r="B430" s="42">
        <v>3</v>
      </c>
      <c r="C430" s="42">
        <v>1</v>
      </c>
      <c r="D430" s="59">
        <v>3</v>
      </c>
      <c r="E430" s="45">
        <v>0.33</v>
      </c>
      <c r="F430" s="59">
        <v>1</v>
      </c>
      <c r="G430" s="7">
        <v>50.89</v>
      </c>
      <c r="H430" s="31">
        <f>SUM(F430*G430)</f>
        <v>50.89</v>
      </c>
      <c r="I430" s="48">
        <v>0</v>
      </c>
      <c r="J430" s="54">
        <f>SUM(D430*I430)</f>
        <v>0</v>
      </c>
      <c r="K430" s="22"/>
      <c r="L430" s="36"/>
    </row>
    <row r="431" spans="1:12" s="40" customFormat="1" x14ac:dyDescent="0.25">
      <c r="A431" s="65" t="s">
        <v>65</v>
      </c>
      <c r="B431" s="66"/>
      <c r="C431" s="66"/>
      <c r="D431" s="66"/>
      <c r="E431" s="66"/>
      <c r="F431" s="66"/>
      <c r="G431" s="66"/>
      <c r="H431" s="66"/>
      <c r="I431" s="66"/>
      <c r="J431" s="67"/>
      <c r="K431" s="56">
        <f>SUM(0.25*(D428+D429+D430))</f>
        <v>1.25</v>
      </c>
      <c r="L431" s="57">
        <f>SUM(55.91*K431)</f>
        <v>69.887499999999989</v>
      </c>
    </row>
    <row r="432" spans="1:12" customFormat="1" x14ac:dyDescent="0.25">
      <c r="A432" s="68" t="s">
        <v>42</v>
      </c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</row>
    <row r="433" spans="1:12" customFormat="1" x14ac:dyDescent="0.25">
      <c r="A433" s="3" t="s">
        <v>5</v>
      </c>
      <c r="B433" s="22">
        <v>0</v>
      </c>
      <c r="C433" s="4">
        <v>0</v>
      </c>
      <c r="D433" s="59">
        <f>SUM(B433*C433)</f>
        <v>0</v>
      </c>
      <c r="E433" s="25">
        <v>2</v>
      </c>
      <c r="F433" s="59">
        <f>SUM(D433*E433)</f>
        <v>0</v>
      </c>
      <c r="G433" s="5">
        <v>36.770000000000003</v>
      </c>
      <c r="H433" s="30">
        <f>SUM(F433*G433)</f>
        <v>0</v>
      </c>
      <c r="I433" s="28">
        <v>200</v>
      </c>
      <c r="J433" s="53">
        <f>SUM(D433*I433)</f>
        <v>0</v>
      </c>
      <c r="K433" s="22"/>
      <c r="L433" s="36"/>
    </row>
    <row r="434" spans="1:12" customFormat="1" x14ac:dyDescent="0.25">
      <c r="A434" s="27" t="s">
        <v>6</v>
      </c>
      <c r="B434" s="24">
        <v>31</v>
      </c>
      <c r="C434" s="4">
        <v>1</v>
      </c>
      <c r="D434" s="59">
        <v>31</v>
      </c>
      <c r="E434" s="25">
        <v>2</v>
      </c>
      <c r="F434" s="59">
        <v>62</v>
      </c>
      <c r="G434" s="7">
        <v>34.49</v>
      </c>
      <c r="H434" s="31">
        <f>SUM(F434*G434)</f>
        <v>2138.38</v>
      </c>
      <c r="I434" s="9">
        <v>200</v>
      </c>
      <c r="J434" s="54">
        <f>SUM(D434*I434)</f>
        <v>6200</v>
      </c>
      <c r="K434" s="22"/>
      <c r="L434" s="36"/>
    </row>
    <row r="435" spans="1:12" customFormat="1" x14ac:dyDescent="0.25">
      <c r="A435" s="3" t="s">
        <v>7</v>
      </c>
      <c r="B435" s="22">
        <v>0</v>
      </c>
      <c r="C435" s="4">
        <v>0</v>
      </c>
      <c r="D435" s="59">
        <f>SUM(B435*C435)</f>
        <v>0</v>
      </c>
      <c r="E435" s="25">
        <v>2</v>
      </c>
      <c r="F435" s="59">
        <f>SUM(D435*E435)</f>
        <v>0</v>
      </c>
      <c r="G435" s="7">
        <v>50.89</v>
      </c>
      <c r="H435" s="31">
        <f>SUM(F435*G435)</f>
        <v>0</v>
      </c>
      <c r="I435" s="9">
        <v>0</v>
      </c>
      <c r="J435" s="54">
        <f>SUM(D435*I435)</f>
        <v>0</v>
      </c>
      <c r="K435" s="22"/>
      <c r="L435" s="36"/>
    </row>
    <row r="436" spans="1:12" s="40" customFormat="1" x14ac:dyDescent="0.25">
      <c r="A436" s="65" t="s">
        <v>68</v>
      </c>
      <c r="B436" s="66"/>
      <c r="C436" s="66"/>
      <c r="D436" s="66"/>
      <c r="E436" s="66"/>
      <c r="F436" s="66"/>
      <c r="G436" s="66"/>
      <c r="H436" s="66"/>
      <c r="I436" s="66"/>
      <c r="J436" s="67"/>
      <c r="K436" s="56">
        <f>SUM(6*(D433+D434+D435))</f>
        <v>186</v>
      </c>
      <c r="L436" s="57">
        <f>SUM(55.91*K436)</f>
        <v>10399.26</v>
      </c>
    </row>
    <row r="437" spans="1:12" customFormat="1" x14ac:dyDescent="0.25">
      <c r="A437" s="68" t="s">
        <v>107</v>
      </c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</row>
    <row r="438" spans="1:12" customFormat="1" x14ac:dyDescent="0.25">
      <c r="A438" s="41" t="s">
        <v>5</v>
      </c>
      <c r="B438" s="42">
        <v>0</v>
      </c>
      <c r="C438" s="42">
        <v>0</v>
      </c>
      <c r="D438" s="59">
        <f>SUM(B438*C438)</f>
        <v>0</v>
      </c>
      <c r="E438" s="45">
        <v>1.75</v>
      </c>
      <c r="F438" s="59">
        <f>SUM(D438*E438)</f>
        <v>0</v>
      </c>
      <c r="G438" s="5">
        <v>36.770000000000003</v>
      </c>
      <c r="H438" s="30">
        <f>SUM(F438*G438)</f>
        <v>0</v>
      </c>
      <c r="I438" s="46">
        <v>200</v>
      </c>
      <c r="J438" s="53">
        <f>SUM(D438*I438)</f>
        <v>0</v>
      </c>
      <c r="K438" s="22"/>
      <c r="L438" s="36"/>
    </row>
    <row r="439" spans="1:12" customFormat="1" x14ac:dyDescent="0.25">
      <c r="A439" s="41" t="s">
        <v>6</v>
      </c>
      <c r="B439" s="42">
        <v>31</v>
      </c>
      <c r="C439" s="42">
        <v>1</v>
      </c>
      <c r="D439" s="59">
        <v>31</v>
      </c>
      <c r="E439" s="45">
        <v>1.75</v>
      </c>
      <c r="F439" s="59">
        <v>54</v>
      </c>
      <c r="G439" s="7">
        <v>34.49</v>
      </c>
      <c r="H439" s="31">
        <f>SUM(F439*G439)</f>
        <v>1862.46</v>
      </c>
      <c r="I439" s="48">
        <v>200</v>
      </c>
      <c r="J439" s="54">
        <f>SUM(D439*I439)</f>
        <v>6200</v>
      </c>
      <c r="K439" s="22"/>
      <c r="L439" s="36"/>
    </row>
    <row r="440" spans="1:12" customFormat="1" x14ac:dyDescent="0.25">
      <c r="A440" s="41" t="s">
        <v>7</v>
      </c>
      <c r="B440" s="42">
        <v>0</v>
      </c>
      <c r="C440" s="42">
        <v>0</v>
      </c>
      <c r="D440" s="59">
        <f>SUM(B440*C440)</f>
        <v>0</v>
      </c>
      <c r="E440" s="45">
        <v>1.75</v>
      </c>
      <c r="F440" s="59">
        <f>SUM(D440*E440)</f>
        <v>0</v>
      </c>
      <c r="G440" s="7">
        <v>50.89</v>
      </c>
      <c r="H440" s="31">
        <f>SUM(F440*G440)</f>
        <v>0</v>
      </c>
      <c r="I440" s="48">
        <v>0</v>
      </c>
      <c r="J440" s="54">
        <f>SUM(D440*I440)</f>
        <v>0</v>
      </c>
      <c r="K440" s="22"/>
      <c r="L440" s="36"/>
    </row>
    <row r="441" spans="1:12" s="40" customFormat="1" x14ac:dyDescent="0.25">
      <c r="A441" s="65" t="s">
        <v>148</v>
      </c>
      <c r="B441" s="66"/>
      <c r="C441" s="66"/>
      <c r="D441" s="66"/>
      <c r="E441" s="66"/>
      <c r="F441" s="66"/>
      <c r="G441" s="66"/>
      <c r="H441" s="66"/>
      <c r="I441" s="66"/>
      <c r="J441" s="67"/>
      <c r="K441" s="56">
        <f>SUM(5.75*(D438+D439+D440))</f>
        <v>178.25</v>
      </c>
      <c r="L441" s="57">
        <f>SUM(55.91*K441)</f>
        <v>9965.9574999999986</v>
      </c>
    </row>
    <row r="442" spans="1:12" customFormat="1" x14ac:dyDescent="0.25">
      <c r="A442" s="68" t="s">
        <v>187</v>
      </c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</row>
    <row r="443" spans="1:12" customFormat="1" x14ac:dyDescent="0.25">
      <c r="A443" s="3" t="s">
        <v>5</v>
      </c>
      <c r="B443" s="22">
        <v>0</v>
      </c>
      <c r="C443" s="4">
        <v>0</v>
      </c>
      <c r="D443" s="59">
        <f>SUM(B443*C443)</f>
        <v>0</v>
      </c>
      <c r="E443" s="25">
        <v>1.75</v>
      </c>
      <c r="F443" s="59">
        <f>SUM(D443*E443)</f>
        <v>0</v>
      </c>
      <c r="G443" s="5">
        <v>36.770000000000003</v>
      </c>
      <c r="H443" s="30">
        <f>SUM(F443*G443)</f>
        <v>0</v>
      </c>
      <c r="I443" s="28">
        <v>200</v>
      </c>
      <c r="J443" s="53">
        <f>SUM(D443*I443)</f>
        <v>0</v>
      </c>
      <c r="K443" s="22"/>
      <c r="L443" s="36"/>
    </row>
    <row r="444" spans="1:12" customFormat="1" x14ac:dyDescent="0.25">
      <c r="A444" s="27" t="s">
        <v>6</v>
      </c>
      <c r="B444" s="24">
        <v>10</v>
      </c>
      <c r="C444" s="4">
        <v>1</v>
      </c>
      <c r="D444" s="59">
        <v>10</v>
      </c>
      <c r="E444" s="25">
        <v>1.75</v>
      </c>
      <c r="F444" s="59">
        <v>18</v>
      </c>
      <c r="G444" s="7">
        <v>34.49</v>
      </c>
      <c r="H444" s="31">
        <f>SUM(F444*G444)</f>
        <v>620.82000000000005</v>
      </c>
      <c r="I444" s="9">
        <v>200</v>
      </c>
      <c r="J444" s="54">
        <f>SUM(D444*I444)</f>
        <v>2000</v>
      </c>
      <c r="K444" s="22"/>
      <c r="L444" s="36"/>
    </row>
    <row r="445" spans="1:12" customFormat="1" x14ac:dyDescent="0.25">
      <c r="A445" s="3" t="s">
        <v>7</v>
      </c>
      <c r="B445" s="22">
        <v>0</v>
      </c>
      <c r="C445" s="4">
        <v>0</v>
      </c>
      <c r="D445" s="59">
        <f>SUM(B445*C445)</f>
        <v>0</v>
      </c>
      <c r="E445" s="25">
        <v>1.75</v>
      </c>
      <c r="F445" s="59">
        <f>SUM(D445*E445)</f>
        <v>0</v>
      </c>
      <c r="G445" s="7">
        <v>50.89</v>
      </c>
      <c r="H445" s="31">
        <f>SUM(F445*G445)</f>
        <v>0</v>
      </c>
      <c r="I445" s="9">
        <v>0</v>
      </c>
      <c r="J445" s="54">
        <f>SUM(D445*I445)</f>
        <v>0</v>
      </c>
      <c r="K445" s="22"/>
      <c r="L445" s="36"/>
    </row>
    <row r="446" spans="1:12" s="40" customFormat="1" x14ac:dyDescent="0.25">
      <c r="A446" s="65" t="s">
        <v>68</v>
      </c>
      <c r="B446" s="66"/>
      <c r="C446" s="66"/>
      <c r="D446" s="66"/>
      <c r="E446" s="66"/>
      <c r="F446" s="66"/>
      <c r="G446" s="66"/>
      <c r="H446" s="66"/>
      <c r="I446" s="66"/>
      <c r="J446" s="67"/>
      <c r="K446" s="56">
        <f>SUM(6*(D443+D444+D445))</f>
        <v>60</v>
      </c>
      <c r="L446" s="57">
        <f>SUM(55.91*K446)</f>
        <v>3354.6</v>
      </c>
    </row>
    <row r="447" spans="1:12" customFormat="1" x14ac:dyDescent="0.25">
      <c r="A447" s="68" t="s">
        <v>188</v>
      </c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</row>
    <row r="448" spans="1:12" customFormat="1" x14ac:dyDescent="0.25">
      <c r="A448" s="41" t="s">
        <v>5</v>
      </c>
      <c r="B448" s="42">
        <v>0</v>
      </c>
      <c r="C448" s="42">
        <v>0</v>
      </c>
      <c r="D448" s="59">
        <f>SUM(B448*C448)</f>
        <v>0</v>
      </c>
      <c r="E448" s="45">
        <v>1.5</v>
      </c>
      <c r="F448" s="59">
        <f>SUM(D448*E448)</f>
        <v>0</v>
      </c>
      <c r="G448" s="5">
        <v>36.770000000000003</v>
      </c>
      <c r="H448" s="30">
        <f>SUM(F448*G448)</f>
        <v>0</v>
      </c>
      <c r="I448" s="46">
        <v>200</v>
      </c>
      <c r="J448" s="53">
        <f>SUM(D448*I448)</f>
        <v>0</v>
      </c>
      <c r="K448" s="22"/>
      <c r="L448" s="36"/>
    </row>
    <row r="449" spans="1:12" customFormat="1" x14ac:dyDescent="0.25">
      <c r="A449" s="41" t="s">
        <v>6</v>
      </c>
      <c r="B449" s="42">
        <v>10</v>
      </c>
      <c r="C449" s="42">
        <v>1</v>
      </c>
      <c r="D449" s="59">
        <v>10</v>
      </c>
      <c r="E449" s="45">
        <v>1.5</v>
      </c>
      <c r="F449" s="59">
        <v>15</v>
      </c>
      <c r="G449" s="7">
        <v>34.49</v>
      </c>
      <c r="H449" s="31">
        <f>SUM(F449*G449)</f>
        <v>517.35</v>
      </c>
      <c r="I449" s="48">
        <v>200</v>
      </c>
      <c r="J449" s="54">
        <f>SUM(D449*I449)</f>
        <v>2000</v>
      </c>
      <c r="K449" s="22"/>
      <c r="L449" s="36"/>
    </row>
    <row r="450" spans="1:12" customFormat="1" x14ac:dyDescent="0.25">
      <c r="A450" s="41" t="s">
        <v>7</v>
      </c>
      <c r="B450" s="42">
        <v>0</v>
      </c>
      <c r="C450" s="42">
        <v>0</v>
      </c>
      <c r="D450" s="59">
        <f>SUM(B450*C450)</f>
        <v>0</v>
      </c>
      <c r="E450" s="45">
        <v>1.5</v>
      </c>
      <c r="F450" s="59">
        <f>SUM(D450*E450)</f>
        <v>0</v>
      </c>
      <c r="G450" s="7">
        <v>50.89</v>
      </c>
      <c r="H450" s="31">
        <f>SUM(F450*G450)</f>
        <v>0</v>
      </c>
      <c r="I450" s="48">
        <v>0</v>
      </c>
      <c r="J450" s="54">
        <f>SUM(D450*I450)</f>
        <v>0</v>
      </c>
      <c r="K450" s="22"/>
      <c r="L450" s="36"/>
    </row>
    <row r="451" spans="1:12" s="40" customFormat="1" x14ac:dyDescent="0.25">
      <c r="A451" s="65" t="s">
        <v>148</v>
      </c>
      <c r="B451" s="66"/>
      <c r="C451" s="66"/>
      <c r="D451" s="66"/>
      <c r="E451" s="66"/>
      <c r="F451" s="66"/>
      <c r="G451" s="66"/>
      <c r="H451" s="66"/>
      <c r="I451" s="66"/>
      <c r="J451" s="67"/>
      <c r="K451" s="56">
        <f>SUM(5.75*(D448+D449+D450))</f>
        <v>57.5</v>
      </c>
      <c r="L451" s="57">
        <f>SUM(55.91*K451)</f>
        <v>3214.8249999999998</v>
      </c>
    </row>
    <row r="452" spans="1:12" customFormat="1" x14ac:dyDescent="0.25">
      <c r="A452" s="68" t="s">
        <v>206</v>
      </c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</row>
    <row r="453" spans="1:12" customFormat="1" x14ac:dyDescent="0.25">
      <c r="A453" s="3" t="s">
        <v>5</v>
      </c>
      <c r="B453" s="22">
        <v>0</v>
      </c>
      <c r="C453" s="4">
        <v>0</v>
      </c>
      <c r="D453" s="59">
        <f>SUM(B453*C453)</f>
        <v>0</v>
      </c>
      <c r="E453" s="25">
        <v>0.5</v>
      </c>
      <c r="F453" s="59">
        <f>SUM(D453*E453)</f>
        <v>0</v>
      </c>
      <c r="G453" s="5">
        <v>36.770000000000003</v>
      </c>
      <c r="H453" s="30">
        <f>SUM(F453*G453)</f>
        <v>0</v>
      </c>
      <c r="I453" s="6">
        <v>0</v>
      </c>
      <c r="J453" s="53">
        <f>SUM(D453*I453)</f>
        <v>0</v>
      </c>
      <c r="K453" s="22"/>
      <c r="L453" s="36"/>
    </row>
    <row r="454" spans="1:12" customFormat="1" x14ac:dyDescent="0.25">
      <c r="A454" s="27" t="s">
        <v>6</v>
      </c>
      <c r="B454" s="24">
        <v>92</v>
      </c>
      <c r="C454" s="4">
        <v>1</v>
      </c>
      <c r="D454" s="59">
        <v>92</v>
      </c>
      <c r="E454" s="25">
        <v>0.5</v>
      </c>
      <c r="F454" s="59">
        <v>46</v>
      </c>
      <c r="G454" s="7">
        <v>34.49</v>
      </c>
      <c r="H454" s="31">
        <f>SUM(F454*G454)</f>
        <v>1586.5400000000002</v>
      </c>
      <c r="I454" s="9">
        <v>0</v>
      </c>
      <c r="J454" s="54">
        <f>SUM(D454*I454)</f>
        <v>0</v>
      </c>
      <c r="K454" s="22"/>
      <c r="L454" s="36"/>
    </row>
    <row r="455" spans="1:12" customFormat="1" x14ac:dyDescent="0.25">
      <c r="A455" s="3" t="s">
        <v>7</v>
      </c>
      <c r="B455" s="22">
        <v>0</v>
      </c>
      <c r="C455" s="4">
        <v>0</v>
      </c>
      <c r="D455" s="59">
        <f>SUM(B455*C455)</f>
        <v>0</v>
      </c>
      <c r="E455" s="25">
        <v>0.5</v>
      </c>
      <c r="F455" s="59">
        <f>SUM(D455*E455)</f>
        <v>0</v>
      </c>
      <c r="G455" s="7">
        <v>50.89</v>
      </c>
      <c r="H455" s="31">
        <f>SUM(F455*G455)</f>
        <v>0</v>
      </c>
      <c r="I455" s="9">
        <v>0</v>
      </c>
      <c r="J455" s="54">
        <f>SUM(D455*I455)</f>
        <v>0</v>
      </c>
      <c r="K455" s="22"/>
      <c r="L455" s="36"/>
    </row>
    <row r="456" spans="1:12" s="40" customFormat="1" x14ac:dyDescent="0.25">
      <c r="A456" s="65" t="s">
        <v>73</v>
      </c>
      <c r="B456" s="66"/>
      <c r="C456" s="66"/>
      <c r="D456" s="66"/>
      <c r="E456" s="66"/>
      <c r="F456" s="66"/>
      <c r="G456" s="66"/>
      <c r="H456" s="66"/>
      <c r="I456" s="66"/>
      <c r="J456" s="67"/>
      <c r="K456" s="56">
        <f>SUM(0.5*(D453+D454+D455))</f>
        <v>46</v>
      </c>
      <c r="L456" s="57">
        <f>SUM(55.91*K456)</f>
        <v>2571.8599999999997</v>
      </c>
    </row>
    <row r="457" spans="1:12" customFormat="1" x14ac:dyDescent="0.25">
      <c r="A457" s="68" t="s">
        <v>207</v>
      </c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</row>
    <row r="458" spans="1:12" customFormat="1" x14ac:dyDescent="0.25">
      <c r="A458" s="41" t="s">
        <v>5</v>
      </c>
      <c r="B458" s="42">
        <v>0</v>
      </c>
      <c r="C458" s="42">
        <v>0</v>
      </c>
      <c r="D458" s="59">
        <f>SUM(B458*C458)</f>
        <v>0</v>
      </c>
      <c r="E458" s="45">
        <v>0.33</v>
      </c>
      <c r="F458" s="59">
        <f>SUM(D458*E458)</f>
        <v>0</v>
      </c>
      <c r="G458" s="5">
        <v>36.770000000000003</v>
      </c>
      <c r="H458" s="30">
        <f>SUM(F458*G458)</f>
        <v>0</v>
      </c>
      <c r="I458" s="46">
        <v>0</v>
      </c>
      <c r="J458" s="53">
        <f>SUM(D458*I458)</f>
        <v>0</v>
      </c>
      <c r="K458" s="22"/>
      <c r="L458" s="36"/>
    </row>
    <row r="459" spans="1:12" customFormat="1" x14ac:dyDescent="0.25">
      <c r="A459" s="41" t="s">
        <v>6</v>
      </c>
      <c r="B459" s="42">
        <v>92</v>
      </c>
      <c r="C459" s="42">
        <v>1</v>
      </c>
      <c r="D459" s="59">
        <v>92</v>
      </c>
      <c r="E459" s="45">
        <v>0.33</v>
      </c>
      <c r="F459" s="59">
        <v>30</v>
      </c>
      <c r="G459" s="7">
        <v>34.49</v>
      </c>
      <c r="H459" s="31">
        <f>SUM(F459*G459)</f>
        <v>1034.7</v>
      </c>
      <c r="I459" s="48">
        <v>0</v>
      </c>
      <c r="J459" s="54">
        <f>SUM(D459*I459)</f>
        <v>0</v>
      </c>
      <c r="K459" s="22"/>
      <c r="L459" s="36"/>
    </row>
    <row r="460" spans="1:12" customFormat="1" x14ac:dyDescent="0.25">
      <c r="A460" s="41" t="s">
        <v>7</v>
      </c>
      <c r="B460" s="42">
        <v>0</v>
      </c>
      <c r="C460" s="42">
        <v>0</v>
      </c>
      <c r="D460" s="59">
        <f>SUM(B460*C460)</f>
        <v>0</v>
      </c>
      <c r="E460" s="45">
        <v>0.33</v>
      </c>
      <c r="F460" s="59">
        <f>SUM(D460*E460)</f>
        <v>0</v>
      </c>
      <c r="G460" s="7">
        <v>50.89</v>
      </c>
      <c r="H460" s="31">
        <f>SUM(F460*G460)</f>
        <v>0</v>
      </c>
      <c r="I460" s="48">
        <v>0</v>
      </c>
      <c r="J460" s="54">
        <f>SUM(D460*I460)</f>
        <v>0</v>
      </c>
      <c r="K460" s="22"/>
      <c r="L460" s="36"/>
    </row>
    <row r="461" spans="1:12" s="40" customFormat="1" x14ac:dyDescent="0.25">
      <c r="A461" s="74" t="s">
        <v>73</v>
      </c>
      <c r="B461" s="75"/>
      <c r="C461" s="75"/>
      <c r="D461" s="75"/>
      <c r="E461" s="75"/>
      <c r="F461" s="75"/>
      <c r="G461" s="75"/>
      <c r="H461" s="75"/>
      <c r="I461" s="75"/>
      <c r="J461" s="76"/>
      <c r="K461" s="38">
        <f>SUM(0.5*(D458+D459+D460))</f>
        <v>46</v>
      </c>
      <c r="L461" s="39">
        <f>SUM(55.91*K461)</f>
        <v>2571.8599999999997</v>
      </c>
    </row>
    <row r="462" spans="1:12" customFormat="1" x14ac:dyDescent="0.25">
      <c r="A462" s="68" t="s">
        <v>43</v>
      </c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</row>
    <row r="463" spans="1:12" customFormat="1" x14ac:dyDescent="0.25">
      <c r="A463" s="27" t="s">
        <v>5</v>
      </c>
      <c r="B463" s="24">
        <v>1</v>
      </c>
      <c r="C463" s="4">
        <v>1</v>
      </c>
      <c r="D463" s="59">
        <v>1</v>
      </c>
      <c r="E463" s="25">
        <v>1</v>
      </c>
      <c r="F463" s="59">
        <v>1</v>
      </c>
      <c r="G463" s="5">
        <v>36.770000000000003</v>
      </c>
      <c r="H463" s="30">
        <f>SUM(F463*G463)</f>
        <v>36.770000000000003</v>
      </c>
      <c r="I463" s="6">
        <v>63</v>
      </c>
      <c r="J463" s="53">
        <f>SUM(D463*I463)</f>
        <v>63</v>
      </c>
      <c r="K463" s="22"/>
      <c r="L463" s="36"/>
    </row>
    <row r="464" spans="1:12" customFormat="1" x14ac:dyDescent="0.25">
      <c r="A464" s="27" t="s">
        <v>6</v>
      </c>
      <c r="B464" s="24">
        <v>29</v>
      </c>
      <c r="C464" s="29">
        <v>1</v>
      </c>
      <c r="D464" s="59">
        <v>29</v>
      </c>
      <c r="E464" s="25">
        <v>1</v>
      </c>
      <c r="F464" s="59">
        <v>29</v>
      </c>
      <c r="G464" s="7">
        <v>34.49</v>
      </c>
      <c r="H464" s="31">
        <f>SUM(F464*G464)</f>
        <v>1000.21</v>
      </c>
      <c r="I464" s="9">
        <v>63</v>
      </c>
      <c r="J464" s="54">
        <f>SUM(D464*I464)</f>
        <v>1827</v>
      </c>
      <c r="K464" s="22"/>
      <c r="L464" s="36"/>
    </row>
    <row r="465" spans="1:12" customFormat="1" x14ac:dyDescent="0.25">
      <c r="A465" s="27" t="s">
        <v>7</v>
      </c>
      <c r="B465" s="24">
        <v>20</v>
      </c>
      <c r="C465" s="4">
        <v>1</v>
      </c>
      <c r="D465" s="59">
        <v>20</v>
      </c>
      <c r="E465" s="25">
        <v>1</v>
      </c>
      <c r="F465" s="59">
        <v>20</v>
      </c>
      <c r="G465" s="7">
        <v>50.89</v>
      </c>
      <c r="H465" s="31">
        <f>SUM(F465*G465)</f>
        <v>1017.8</v>
      </c>
      <c r="I465" s="9">
        <v>0</v>
      </c>
      <c r="J465" s="54">
        <f>SUM(D465*I465)</f>
        <v>0</v>
      </c>
      <c r="K465" s="22"/>
      <c r="L465" s="36"/>
    </row>
    <row r="466" spans="1:12" s="40" customFormat="1" x14ac:dyDescent="0.25">
      <c r="A466" s="65" t="s">
        <v>75</v>
      </c>
      <c r="B466" s="66"/>
      <c r="C466" s="66"/>
      <c r="D466" s="66"/>
      <c r="E466" s="66"/>
      <c r="F466" s="66"/>
      <c r="G466" s="66"/>
      <c r="H466" s="66"/>
      <c r="I466" s="66"/>
      <c r="J466" s="67"/>
      <c r="K466" s="56">
        <f>SUM(3*(D463+D464+D465))</f>
        <v>150</v>
      </c>
      <c r="L466" s="57">
        <f>SUM(55.91*K466)</f>
        <v>8386.5</v>
      </c>
    </row>
    <row r="467" spans="1:12" customFormat="1" x14ac:dyDescent="0.25">
      <c r="A467" s="68" t="s">
        <v>108</v>
      </c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</row>
    <row r="468" spans="1:12" customFormat="1" x14ac:dyDescent="0.25">
      <c r="A468" s="41" t="s">
        <v>5</v>
      </c>
      <c r="B468" s="42">
        <v>1</v>
      </c>
      <c r="C468" s="42">
        <v>1</v>
      </c>
      <c r="D468" s="59">
        <v>1</v>
      </c>
      <c r="E468" s="45">
        <v>0.75</v>
      </c>
      <c r="F468" s="59">
        <v>1</v>
      </c>
      <c r="G468" s="5">
        <v>36.770000000000003</v>
      </c>
      <c r="H468" s="30">
        <f>SUM(F468*G468)</f>
        <v>36.770000000000003</v>
      </c>
      <c r="I468" s="46">
        <v>63</v>
      </c>
      <c r="J468" s="53">
        <f>SUM(D468*I468)</f>
        <v>63</v>
      </c>
      <c r="K468" s="22"/>
      <c r="L468" s="36"/>
    </row>
    <row r="469" spans="1:12" customFormat="1" x14ac:dyDescent="0.25">
      <c r="A469" s="41" t="s">
        <v>6</v>
      </c>
      <c r="B469" s="42">
        <v>29</v>
      </c>
      <c r="C469" s="42">
        <v>1</v>
      </c>
      <c r="D469" s="59">
        <v>29</v>
      </c>
      <c r="E469" s="45">
        <v>0.75</v>
      </c>
      <c r="F469" s="59">
        <v>22</v>
      </c>
      <c r="G469" s="7">
        <v>34.49</v>
      </c>
      <c r="H469" s="31">
        <f>SUM(F469*G469)</f>
        <v>758.78000000000009</v>
      </c>
      <c r="I469" s="48">
        <v>63</v>
      </c>
      <c r="J469" s="54">
        <f>SUM(D469*I469)</f>
        <v>1827</v>
      </c>
      <c r="K469" s="22"/>
      <c r="L469" s="36"/>
    </row>
    <row r="470" spans="1:12" customFormat="1" x14ac:dyDescent="0.25">
      <c r="A470" s="41" t="s">
        <v>7</v>
      </c>
      <c r="B470" s="42">
        <v>20</v>
      </c>
      <c r="C470" s="42">
        <v>1</v>
      </c>
      <c r="D470" s="59">
        <v>20</v>
      </c>
      <c r="E470" s="45">
        <v>0.75</v>
      </c>
      <c r="F470" s="59">
        <v>15</v>
      </c>
      <c r="G470" s="7">
        <v>50.89</v>
      </c>
      <c r="H470" s="31">
        <f>SUM(F470*G470)</f>
        <v>763.35</v>
      </c>
      <c r="I470" s="48">
        <v>0</v>
      </c>
      <c r="J470" s="54">
        <f>SUM(D470*I470)</f>
        <v>0</v>
      </c>
      <c r="K470" s="22"/>
      <c r="L470" s="36"/>
    </row>
    <row r="471" spans="1:12" s="40" customFormat="1" x14ac:dyDescent="0.25">
      <c r="A471" s="65" t="s">
        <v>152</v>
      </c>
      <c r="B471" s="66"/>
      <c r="C471" s="66"/>
      <c r="D471" s="66"/>
      <c r="E471" s="66"/>
      <c r="F471" s="66"/>
      <c r="G471" s="66"/>
      <c r="H471" s="66"/>
      <c r="I471" s="66"/>
      <c r="J471" s="67"/>
      <c r="K471" s="56">
        <f>SUM(2.75*(D468+D469+D470))</f>
        <v>137.5</v>
      </c>
      <c r="L471" s="57">
        <f>SUM(55.91*K471)</f>
        <v>7687.6249999999991</v>
      </c>
    </row>
    <row r="472" spans="1:12" customFormat="1" x14ac:dyDescent="0.25">
      <c r="A472" s="68" t="s">
        <v>44</v>
      </c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</row>
    <row r="473" spans="1:12" customFormat="1" x14ac:dyDescent="0.25">
      <c r="A473" s="27" t="s">
        <v>5</v>
      </c>
      <c r="B473" s="24">
        <v>1</v>
      </c>
      <c r="C473" s="4">
        <v>1</v>
      </c>
      <c r="D473" s="59">
        <v>1</v>
      </c>
      <c r="E473" s="25">
        <v>2.33</v>
      </c>
      <c r="F473" s="59">
        <v>2</v>
      </c>
      <c r="G473" s="5">
        <v>36.770000000000003</v>
      </c>
      <c r="H473" s="30">
        <f>SUM(F473*G473)</f>
        <v>73.540000000000006</v>
      </c>
      <c r="I473" s="6">
        <v>132</v>
      </c>
      <c r="J473" s="53">
        <f>SUM(D473*I473)</f>
        <v>132</v>
      </c>
      <c r="K473" s="22"/>
      <c r="L473" s="36"/>
    </row>
    <row r="474" spans="1:12" customFormat="1" x14ac:dyDescent="0.25">
      <c r="A474" s="27" t="s">
        <v>6</v>
      </c>
      <c r="B474" s="24">
        <v>30</v>
      </c>
      <c r="C474" s="4">
        <v>1.3</v>
      </c>
      <c r="D474" s="59">
        <v>39</v>
      </c>
      <c r="E474" s="25">
        <v>2.33</v>
      </c>
      <c r="F474" s="59">
        <v>91</v>
      </c>
      <c r="G474" s="7">
        <v>34.49</v>
      </c>
      <c r="H474" s="31">
        <f>SUM(F474*G474)</f>
        <v>3138.59</v>
      </c>
      <c r="I474" s="9">
        <v>132</v>
      </c>
      <c r="J474" s="54">
        <f>SUM(D474*I474)</f>
        <v>5148</v>
      </c>
      <c r="K474" s="22"/>
      <c r="L474" s="36"/>
    </row>
    <row r="475" spans="1:12" customFormat="1" x14ac:dyDescent="0.25">
      <c r="A475" s="27" t="s">
        <v>7</v>
      </c>
      <c r="B475" s="24">
        <v>2</v>
      </c>
      <c r="C475" s="4">
        <v>1</v>
      </c>
      <c r="D475" s="59">
        <v>2</v>
      </c>
      <c r="E475" s="25">
        <v>2.33</v>
      </c>
      <c r="F475" s="59">
        <v>5</v>
      </c>
      <c r="G475" s="7">
        <v>50.89</v>
      </c>
      <c r="H475" s="31">
        <f>SUM(F475*G475)</f>
        <v>254.45</v>
      </c>
      <c r="I475" s="9">
        <v>0</v>
      </c>
      <c r="J475" s="54">
        <f>SUM(D475*I475)</f>
        <v>0</v>
      </c>
      <c r="K475" s="22"/>
      <c r="L475" s="36"/>
    </row>
    <row r="476" spans="1:12" customFormat="1" x14ac:dyDescent="0.25">
      <c r="A476" s="65" t="s">
        <v>78</v>
      </c>
      <c r="B476" s="66"/>
      <c r="C476" s="66"/>
      <c r="D476" s="66"/>
      <c r="E476" s="66"/>
      <c r="F476" s="66"/>
      <c r="G476" s="66"/>
      <c r="H476" s="66"/>
      <c r="I476" s="66"/>
      <c r="J476" s="67"/>
      <c r="K476" s="56">
        <f>SUM(30*(D473+D474+D475))</f>
        <v>1260</v>
      </c>
      <c r="L476" s="57">
        <f>SUM(55.91*K476)</f>
        <v>70446.599999999991</v>
      </c>
    </row>
    <row r="477" spans="1:12" customFormat="1" x14ac:dyDescent="0.25">
      <c r="A477" s="68" t="s">
        <v>109</v>
      </c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</row>
    <row r="478" spans="1:12" s="40" customFormat="1" x14ac:dyDescent="0.25">
      <c r="A478" s="41" t="s">
        <v>5</v>
      </c>
      <c r="B478" s="42">
        <v>1</v>
      </c>
      <c r="C478" s="42">
        <v>1</v>
      </c>
      <c r="D478" s="59">
        <v>1</v>
      </c>
      <c r="E478" s="45">
        <v>1.8</v>
      </c>
      <c r="F478" s="59">
        <v>2</v>
      </c>
      <c r="G478" s="5">
        <v>36.770000000000003</v>
      </c>
      <c r="H478" s="30">
        <f>SUM(F478*G478)</f>
        <v>73.540000000000006</v>
      </c>
      <c r="I478" s="46">
        <v>132</v>
      </c>
      <c r="J478" s="53">
        <f>SUM(D478*I478)</f>
        <v>132</v>
      </c>
      <c r="K478" s="22"/>
      <c r="L478" s="36"/>
    </row>
    <row r="479" spans="1:12" customFormat="1" x14ac:dyDescent="0.25">
      <c r="A479" s="41" t="s">
        <v>6</v>
      </c>
      <c r="B479" s="42">
        <v>30</v>
      </c>
      <c r="C479" s="42">
        <v>1.3</v>
      </c>
      <c r="D479" s="59">
        <v>39</v>
      </c>
      <c r="E479" s="45">
        <v>1.8</v>
      </c>
      <c r="F479" s="59">
        <v>70</v>
      </c>
      <c r="G479" s="7">
        <v>34.49</v>
      </c>
      <c r="H479" s="31">
        <f>SUM(F479*G479)</f>
        <v>2414.3000000000002</v>
      </c>
      <c r="I479" s="48">
        <v>132</v>
      </c>
      <c r="J479" s="54">
        <f>SUM(D479*I479)</f>
        <v>5148</v>
      </c>
      <c r="K479" s="22"/>
      <c r="L479" s="36"/>
    </row>
    <row r="480" spans="1:12" customFormat="1" x14ac:dyDescent="0.25">
      <c r="A480" s="41" t="s">
        <v>7</v>
      </c>
      <c r="B480" s="42">
        <v>2</v>
      </c>
      <c r="C480" s="42">
        <v>1</v>
      </c>
      <c r="D480" s="59">
        <v>2</v>
      </c>
      <c r="E480" s="45">
        <v>1.8</v>
      </c>
      <c r="F480" s="59">
        <v>4</v>
      </c>
      <c r="G480" s="7">
        <v>50.89</v>
      </c>
      <c r="H480" s="31">
        <f>SUM(F480*G480)</f>
        <v>203.56</v>
      </c>
      <c r="I480" s="48">
        <v>0</v>
      </c>
      <c r="J480" s="54">
        <f>SUM(D480*I480)</f>
        <v>0</v>
      </c>
      <c r="K480" s="22"/>
      <c r="L480" s="36"/>
    </row>
    <row r="481" spans="1:12" customFormat="1" x14ac:dyDescent="0.25">
      <c r="A481" s="65" t="s">
        <v>154</v>
      </c>
      <c r="B481" s="66"/>
      <c r="C481" s="66"/>
      <c r="D481" s="66"/>
      <c r="E481" s="66"/>
      <c r="F481" s="66"/>
      <c r="G481" s="66"/>
      <c r="H481" s="66"/>
      <c r="I481" s="66"/>
      <c r="J481" s="67"/>
      <c r="K481" s="56">
        <f>SUM(29*(D478+D479+D480))</f>
        <v>1218</v>
      </c>
      <c r="L481" s="57">
        <f>SUM(55.91*K481)</f>
        <v>68098.37999999999</v>
      </c>
    </row>
    <row r="482" spans="1:12" customFormat="1" x14ac:dyDescent="0.25">
      <c r="A482" s="68" t="s">
        <v>125</v>
      </c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</row>
    <row r="483" spans="1:12" s="40" customFormat="1" x14ac:dyDescent="0.25">
      <c r="A483" s="68" t="s">
        <v>126</v>
      </c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</row>
    <row r="484" spans="1:12" customFormat="1" x14ac:dyDescent="0.25">
      <c r="A484" s="68" t="s">
        <v>45</v>
      </c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</row>
    <row r="485" spans="1:12" customFormat="1" x14ac:dyDescent="0.25">
      <c r="A485" s="27" t="s">
        <v>5</v>
      </c>
      <c r="B485" s="24">
        <v>60</v>
      </c>
      <c r="C485" s="4">
        <v>1</v>
      </c>
      <c r="D485" s="59">
        <v>60</v>
      </c>
      <c r="E485" s="25">
        <v>0.5</v>
      </c>
      <c r="F485" s="59">
        <v>30</v>
      </c>
      <c r="G485" s="5">
        <v>36.770000000000003</v>
      </c>
      <c r="H485" s="30">
        <f>SUM(F485*G485)</f>
        <v>1103.1000000000001</v>
      </c>
      <c r="I485" s="6">
        <v>50</v>
      </c>
      <c r="J485" s="53">
        <f>SUM(D485*I485)</f>
        <v>3000</v>
      </c>
      <c r="K485" s="22"/>
      <c r="L485" s="36"/>
    </row>
    <row r="486" spans="1:12" customFormat="1" x14ac:dyDescent="0.25">
      <c r="A486" s="3" t="s">
        <v>6</v>
      </c>
      <c r="B486" s="22">
        <v>0</v>
      </c>
      <c r="C486" s="4">
        <v>0</v>
      </c>
      <c r="D486" s="59">
        <f>SUM(B486*C486)</f>
        <v>0</v>
      </c>
      <c r="E486" s="25">
        <v>0.5</v>
      </c>
      <c r="F486" s="59">
        <f>SUM(D486*E486)</f>
        <v>0</v>
      </c>
      <c r="G486" s="7">
        <v>34.49</v>
      </c>
      <c r="H486" s="31">
        <f>SUM(F486*G486)</f>
        <v>0</v>
      </c>
      <c r="I486" s="9">
        <v>0</v>
      </c>
      <c r="J486" s="54">
        <f>SUM(D486*I486)</f>
        <v>0</v>
      </c>
      <c r="K486" s="22"/>
      <c r="L486" s="36"/>
    </row>
    <row r="487" spans="1:12" customFormat="1" x14ac:dyDescent="0.25">
      <c r="A487" s="3" t="s">
        <v>7</v>
      </c>
      <c r="B487" s="22">
        <v>0</v>
      </c>
      <c r="C487" s="4">
        <v>0</v>
      </c>
      <c r="D487" s="59">
        <f>SUM(B487*C487)</f>
        <v>0</v>
      </c>
      <c r="E487" s="25">
        <v>0.5</v>
      </c>
      <c r="F487" s="59">
        <f>SUM(D487*E487)</f>
        <v>0</v>
      </c>
      <c r="G487" s="7">
        <v>50.89</v>
      </c>
      <c r="H487" s="31">
        <f>SUM(F487*G487)</f>
        <v>0</v>
      </c>
      <c r="I487" s="9">
        <v>0</v>
      </c>
      <c r="J487" s="54">
        <f>SUM(D487*I487)</f>
        <v>0</v>
      </c>
      <c r="K487" s="22"/>
      <c r="L487" s="36"/>
    </row>
    <row r="488" spans="1:12" s="40" customFormat="1" x14ac:dyDescent="0.25">
      <c r="A488" s="65" t="s">
        <v>71</v>
      </c>
      <c r="B488" s="66"/>
      <c r="C488" s="66"/>
      <c r="D488" s="66"/>
      <c r="E488" s="66"/>
      <c r="F488" s="66"/>
      <c r="G488" s="66"/>
      <c r="H488" s="66"/>
      <c r="I488" s="66"/>
      <c r="J488" s="67"/>
      <c r="K488" s="56">
        <f>SUM(2*(D485+D486+D487))</f>
        <v>120</v>
      </c>
      <c r="L488" s="57">
        <f>SUM(55.91*K488)</f>
        <v>6709.2</v>
      </c>
    </row>
    <row r="489" spans="1:12" customFormat="1" x14ac:dyDescent="0.25">
      <c r="A489" s="68" t="s">
        <v>110</v>
      </c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</row>
    <row r="490" spans="1:12" customFormat="1" x14ac:dyDescent="0.25">
      <c r="A490" s="41" t="s">
        <v>5</v>
      </c>
      <c r="B490" s="42">
        <v>60</v>
      </c>
      <c r="C490" s="42">
        <v>1</v>
      </c>
      <c r="D490" s="59">
        <v>60</v>
      </c>
      <c r="E490" s="45">
        <v>0.33</v>
      </c>
      <c r="F490" s="59">
        <v>20</v>
      </c>
      <c r="G490" s="5">
        <v>36.770000000000003</v>
      </c>
      <c r="H490" s="30">
        <f>SUM(F490*G490)</f>
        <v>735.40000000000009</v>
      </c>
      <c r="I490" s="46">
        <v>50</v>
      </c>
      <c r="J490" s="53">
        <f>SUM(D490*I490)</f>
        <v>3000</v>
      </c>
      <c r="K490" s="22"/>
      <c r="L490" s="36"/>
    </row>
    <row r="491" spans="1:12" customFormat="1" x14ac:dyDescent="0.25">
      <c r="A491" s="41" t="s">
        <v>6</v>
      </c>
      <c r="B491" s="42">
        <v>0</v>
      </c>
      <c r="C491" s="42">
        <v>0</v>
      </c>
      <c r="D491" s="59">
        <f>SUM(B491*C491)</f>
        <v>0</v>
      </c>
      <c r="E491" s="45">
        <v>0.33</v>
      </c>
      <c r="F491" s="59">
        <f>SUM(D491*E491)</f>
        <v>0</v>
      </c>
      <c r="G491" s="7">
        <v>34.49</v>
      </c>
      <c r="H491" s="31">
        <f>SUM(F491*G491)</f>
        <v>0</v>
      </c>
      <c r="I491" s="48">
        <v>0</v>
      </c>
      <c r="J491" s="54">
        <f>SUM(D491*I491)</f>
        <v>0</v>
      </c>
      <c r="K491" s="22"/>
      <c r="L491" s="36"/>
    </row>
    <row r="492" spans="1:12" customFormat="1" x14ac:dyDescent="0.25">
      <c r="A492" s="41" t="s">
        <v>7</v>
      </c>
      <c r="B492" s="42">
        <v>0</v>
      </c>
      <c r="C492" s="42">
        <v>0</v>
      </c>
      <c r="D492" s="59">
        <f>SUM(B492*C492)</f>
        <v>0</v>
      </c>
      <c r="E492" s="45">
        <v>0.33</v>
      </c>
      <c r="F492" s="59">
        <f>SUM(D492*E492)</f>
        <v>0</v>
      </c>
      <c r="G492" s="7">
        <v>50.89</v>
      </c>
      <c r="H492" s="31">
        <f>SUM(F492*G492)</f>
        <v>0</v>
      </c>
      <c r="I492" s="48">
        <v>0</v>
      </c>
      <c r="J492" s="54">
        <f>SUM(D492*I492)</f>
        <v>0</v>
      </c>
      <c r="K492" s="22"/>
      <c r="L492" s="36"/>
    </row>
    <row r="493" spans="1:12" s="40" customFormat="1" x14ac:dyDescent="0.25">
      <c r="A493" s="65" t="s">
        <v>70</v>
      </c>
      <c r="B493" s="66"/>
      <c r="C493" s="66"/>
      <c r="D493" s="66"/>
      <c r="E493" s="66"/>
      <c r="F493" s="66"/>
      <c r="G493" s="66"/>
      <c r="H493" s="66"/>
      <c r="I493" s="66"/>
      <c r="J493" s="67"/>
      <c r="K493" s="56">
        <f>SUM(1.75*(D490+D491+D492))</f>
        <v>105</v>
      </c>
      <c r="L493" s="57">
        <f>SUM(55.91*K493)</f>
        <v>5870.5499999999993</v>
      </c>
    </row>
    <row r="494" spans="1:12" customFormat="1" x14ac:dyDescent="0.25">
      <c r="A494" s="68" t="s">
        <v>46</v>
      </c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</row>
    <row r="495" spans="1:12" customFormat="1" x14ac:dyDescent="0.25">
      <c r="A495" s="3" t="s">
        <v>5</v>
      </c>
      <c r="B495" s="22">
        <v>0</v>
      </c>
      <c r="C495" s="4">
        <v>0</v>
      </c>
      <c r="D495" s="59">
        <f>SUM(B495*C495)</f>
        <v>0</v>
      </c>
      <c r="E495" s="25">
        <v>2</v>
      </c>
      <c r="F495" s="59">
        <f>SUM(D495*E495)</f>
        <v>0</v>
      </c>
      <c r="G495" s="5">
        <v>36.770000000000003</v>
      </c>
      <c r="H495" s="30">
        <f>SUM(F495*G495)</f>
        <v>0</v>
      </c>
      <c r="I495" s="6">
        <v>0</v>
      </c>
      <c r="J495" s="53">
        <f>SUM(D495*I495)</f>
        <v>0</v>
      </c>
      <c r="K495" s="22"/>
      <c r="L495" s="36"/>
    </row>
    <row r="496" spans="1:12" customFormat="1" x14ac:dyDescent="0.25">
      <c r="A496" s="27" t="s">
        <v>6</v>
      </c>
      <c r="B496" s="24">
        <v>1</v>
      </c>
      <c r="C496" s="4">
        <v>2</v>
      </c>
      <c r="D496" s="59">
        <v>2</v>
      </c>
      <c r="E496" s="25">
        <v>2</v>
      </c>
      <c r="F496" s="59">
        <v>4</v>
      </c>
      <c r="G496" s="7">
        <v>34.49</v>
      </c>
      <c r="H496" s="31">
        <f>SUM(F496*G496)</f>
        <v>137.96</v>
      </c>
      <c r="I496" s="9">
        <v>100</v>
      </c>
      <c r="J496" s="54">
        <f>SUM(D496*I496)</f>
        <v>200</v>
      </c>
      <c r="K496" s="22"/>
      <c r="L496" s="36"/>
    </row>
    <row r="497" spans="1:12" customFormat="1" x14ac:dyDescent="0.25">
      <c r="A497" s="27" t="s">
        <v>7</v>
      </c>
      <c r="B497" s="24">
        <v>3</v>
      </c>
      <c r="C497" s="4">
        <v>1.3</v>
      </c>
      <c r="D497" s="59">
        <v>4</v>
      </c>
      <c r="E497" s="25">
        <v>2</v>
      </c>
      <c r="F497" s="59">
        <v>8</v>
      </c>
      <c r="G497" s="7">
        <v>50.89</v>
      </c>
      <c r="H497" s="31">
        <f>SUM(F497*G497)</f>
        <v>407.12</v>
      </c>
      <c r="I497" s="9">
        <v>0</v>
      </c>
      <c r="J497" s="54">
        <f>SUM(D497*I497)</f>
        <v>0</v>
      </c>
      <c r="K497" s="22"/>
      <c r="L497" s="36"/>
    </row>
    <row r="498" spans="1:12" s="40" customFormat="1" x14ac:dyDescent="0.25">
      <c r="A498" s="65" t="s">
        <v>74</v>
      </c>
      <c r="B498" s="66"/>
      <c r="C498" s="66"/>
      <c r="D498" s="66"/>
      <c r="E498" s="66"/>
      <c r="F498" s="66"/>
      <c r="G498" s="66"/>
      <c r="H498" s="66"/>
      <c r="I498" s="66"/>
      <c r="J498" s="67"/>
      <c r="K498" s="56">
        <f>SUM(6.5*(D495+D496+D497))</f>
        <v>39</v>
      </c>
      <c r="L498" s="57">
        <f>SUM(55.91*K498)</f>
        <v>2180.4899999999998</v>
      </c>
    </row>
    <row r="499" spans="1:12" customFormat="1" x14ac:dyDescent="0.25">
      <c r="A499" s="68" t="s">
        <v>111</v>
      </c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</row>
    <row r="500" spans="1:12" customFormat="1" x14ac:dyDescent="0.25">
      <c r="A500" s="41" t="s">
        <v>5</v>
      </c>
      <c r="B500" s="42">
        <v>0</v>
      </c>
      <c r="C500" s="42">
        <v>0</v>
      </c>
      <c r="D500" s="59">
        <f>SUM(B500*C500)</f>
        <v>0</v>
      </c>
      <c r="E500" s="45">
        <v>1.75</v>
      </c>
      <c r="F500" s="59">
        <f>SUM(D500*E500)</f>
        <v>0</v>
      </c>
      <c r="G500" s="5">
        <v>36.770000000000003</v>
      </c>
      <c r="H500" s="30">
        <f>SUM(F500*G500)</f>
        <v>0</v>
      </c>
      <c r="I500" s="46">
        <v>0</v>
      </c>
      <c r="J500" s="53">
        <f>SUM(D500*I500)</f>
        <v>0</v>
      </c>
      <c r="K500" s="22"/>
      <c r="L500" s="36"/>
    </row>
    <row r="501" spans="1:12" customFormat="1" x14ac:dyDescent="0.25">
      <c r="A501" s="41" t="s">
        <v>6</v>
      </c>
      <c r="B501" s="42">
        <v>1</v>
      </c>
      <c r="C501" s="42">
        <v>2</v>
      </c>
      <c r="D501" s="59">
        <v>2</v>
      </c>
      <c r="E501" s="45">
        <v>1.75</v>
      </c>
      <c r="F501" s="59">
        <v>4</v>
      </c>
      <c r="G501" s="7">
        <v>34.49</v>
      </c>
      <c r="H501" s="31">
        <f>SUM(F501*G501)</f>
        <v>137.96</v>
      </c>
      <c r="I501" s="48">
        <v>100</v>
      </c>
      <c r="J501" s="54">
        <f>SUM(D501*I501)</f>
        <v>200</v>
      </c>
      <c r="K501" s="22"/>
      <c r="L501" s="36"/>
    </row>
    <row r="502" spans="1:12" customFormat="1" x14ac:dyDescent="0.25">
      <c r="A502" s="41" t="s">
        <v>7</v>
      </c>
      <c r="B502" s="42">
        <v>3</v>
      </c>
      <c r="C502" s="42">
        <v>1.3</v>
      </c>
      <c r="D502" s="59">
        <v>4</v>
      </c>
      <c r="E502" s="45">
        <v>1.75</v>
      </c>
      <c r="F502" s="59">
        <v>7</v>
      </c>
      <c r="G502" s="7">
        <v>50.89</v>
      </c>
      <c r="H502" s="31">
        <f>SUM(F502*G502)</f>
        <v>356.23</v>
      </c>
      <c r="I502" s="48">
        <v>0</v>
      </c>
      <c r="J502" s="54">
        <f>SUM(D502*I502)</f>
        <v>0</v>
      </c>
      <c r="K502" s="22"/>
      <c r="L502" s="36"/>
    </row>
    <row r="503" spans="1:12" s="40" customFormat="1" x14ac:dyDescent="0.25">
      <c r="A503" s="65" t="s">
        <v>151</v>
      </c>
      <c r="B503" s="66"/>
      <c r="C503" s="66"/>
      <c r="D503" s="66"/>
      <c r="E503" s="66"/>
      <c r="F503" s="66"/>
      <c r="G503" s="66"/>
      <c r="H503" s="66"/>
      <c r="I503" s="66"/>
      <c r="J503" s="67"/>
      <c r="K503" s="56">
        <f>SUM(6.25*(D500+D501+D502))</f>
        <v>37.5</v>
      </c>
      <c r="L503" s="57">
        <f>SUM(55.91*K503)</f>
        <v>2096.625</v>
      </c>
    </row>
    <row r="504" spans="1:12" customFormat="1" x14ac:dyDescent="0.25">
      <c r="A504" s="68" t="s">
        <v>189</v>
      </c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</row>
    <row r="505" spans="1:12" customFormat="1" x14ac:dyDescent="0.25">
      <c r="A505" s="3" t="s">
        <v>5</v>
      </c>
      <c r="B505" s="22">
        <v>0</v>
      </c>
      <c r="C505" s="4">
        <v>0</v>
      </c>
      <c r="D505" s="59">
        <f>SUM(B505*C505)</f>
        <v>0</v>
      </c>
      <c r="E505" s="25">
        <v>1.75</v>
      </c>
      <c r="F505" s="59">
        <f>SUM(D505*E505)</f>
        <v>0</v>
      </c>
      <c r="G505" s="5">
        <v>36.770000000000003</v>
      </c>
      <c r="H505" s="30">
        <f>SUM(F505*G505)</f>
        <v>0</v>
      </c>
      <c r="I505" s="6">
        <v>0</v>
      </c>
      <c r="J505" s="53">
        <f>SUM(D505*I505)</f>
        <v>0</v>
      </c>
      <c r="K505" s="22"/>
      <c r="L505" s="36"/>
    </row>
    <row r="506" spans="1:12" customFormat="1" x14ac:dyDescent="0.25">
      <c r="A506" s="27" t="s">
        <v>6</v>
      </c>
      <c r="B506" s="24">
        <v>1</v>
      </c>
      <c r="C506" s="4">
        <v>2</v>
      </c>
      <c r="D506" s="59">
        <v>2</v>
      </c>
      <c r="E506" s="25">
        <v>1.75</v>
      </c>
      <c r="F506" s="59">
        <v>4</v>
      </c>
      <c r="G506" s="7">
        <v>34.49</v>
      </c>
      <c r="H506" s="31">
        <f>SUM(F506*G506)</f>
        <v>137.96</v>
      </c>
      <c r="I506" s="9">
        <v>100</v>
      </c>
      <c r="J506" s="54">
        <f>SUM(D506*I506)</f>
        <v>200</v>
      </c>
      <c r="K506" s="22"/>
      <c r="L506" s="36"/>
    </row>
    <row r="507" spans="1:12" customFormat="1" x14ac:dyDescent="0.25">
      <c r="A507" s="27" t="s">
        <v>7</v>
      </c>
      <c r="B507" s="24">
        <v>1</v>
      </c>
      <c r="C507" s="4">
        <v>1.3</v>
      </c>
      <c r="D507" s="59">
        <v>1</v>
      </c>
      <c r="E507" s="25">
        <v>1.75</v>
      </c>
      <c r="F507" s="59">
        <v>2</v>
      </c>
      <c r="G507" s="7">
        <v>50.89</v>
      </c>
      <c r="H507" s="31">
        <f>SUM(F507*G507)</f>
        <v>101.78</v>
      </c>
      <c r="I507" s="9">
        <v>0</v>
      </c>
      <c r="J507" s="54">
        <f>SUM(D507*I507)</f>
        <v>0</v>
      </c>
      <c r="K507" s="22"/>
      <c r="L507" s="36"/>
    </row>
    <row r="508" spans="1:12" s="40" customFormat="1" x14ac:dyDescent="0.25">
      <c r="A508" s="65" t="s">
        <v>74</v>
      </c>
      <c r="B508" s="66"/>
      <c r="C508" s="66"/>
      <c r="D508" s="66"/>
      <c r="E508" s="66"/>
      <c r="F508" s="66"/>
      <c r="G508" s="66"/>
      <c r="H508" s="66"/>
      <c r="I508" s="66"/>
      <c r="J508" s="67"/>
      <c r="K508" s="56">
        <f>SUM(6.5*(D505+D506+D507))</f>
        <v>19.5</v>
      </c>
      <c r="L508" s="57">
        <f>SUM(55.91*K508)</f>
        <v>1090.2449999999999</v>
      </c>
    </row>
    <row r="509" spans="1:12" customFormat="1" x14ac:dyDescent="0.25">
      <c r="A509" s="68" t="s">
        <v>190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</row>
    <row r="510" spans="1:12" customFormat="1" x14ac:dyDescent="0.25">
      <c r="A510" s="41" t="s">
        <v>5</v>
      </c>
      <c r="B510" s="42">
        <v>0</v>
      </c>
      <c r="C510" s="42">
        <v>0</v>
      </c>
      <c r="D510" s="59">
        <f>SUM(B510*C510)</f>
        <v>0</v>
      </c>
      <c r="E510" s="45">
        <v>1.5</v>
      </c>
      <c r="F510" s="59">
        <f>SUM(D510*E510)</f>
        <v>0</v>
      </c>
      <c r="G510" s="5">
        <v>36.770000000000003</v>
      </c>
      <c r="H510" s="30">
        <f>SUM(F510*G510)</f>
        <v>0</v>
      </c>
      <c r="I510" s="46">
        <v>0</v>
      </c>
      <c r="J510" s="53">
        <f>SUM(D510*I510)</f>
        <v>0</v>
      </c>
      <c r="K510" s="22"/>
      <c r="L510" s="36"/>
    </row>
    <row r="511" spans="1:12" customFormat="1" x14ac:dyDescent="0.25">
      <c r="A511" s="41" t="s">
        <v>6</v>
      </c>
      <c r="B511" s="42">
        <v>1</v>
      </c>
      <c r="C511" s="42">
        <v>2</v>
      </c>
      <c r="D511" s="59">
        <v>2</v>
      </c>
      <c r="E511" s="45">
        <v>1.5</v>
      </c>
      <c r="F511" s="59">
        <v>3</v>
      </c>
      <c r="G511" s="7">
        <v>34.49</v>
      </c>
      <c r="H511" s="31">
        <f>SUM(F511*G511)</f>
        <v>103.47</v>
      </c>
      <c r="I511" s="48">
        <v>100</v>
      </c>
      <c r="J511" s="54">
        <f>SUM(D511*I511)</f>
        <v>200</v>
      </c>
      <c r="K511" s="22"/>
      <c r="L511" s="36"/>
    </row>
    <row r="512" spans="1:12" customFormat="1" x14ac:dyDescent="0.25">
      <c r="A512" s="41" t="s">
        <v>7</v>
      </c>
      <c r="B512" s="42">
        <v>1</v>
      </c>
      <c r="C512" s="42">
        <v>1.3</v>
      </c>
      <c r="D512" s="59">
        <v>1</v>
      </c>
      <c r="E512" s="45">
        <v>1.5</v>
      </c>
      <c r="F512" s="59">
        <v>2</v>
      </c>
      <c r="G512" s="7">
        <v>50.89</v>
      </c>
      <c r="H512" s="31">
        <f>SUM(F512*G512)</f>
        <v>101.78</v>
      </c>
      <c r="I512" s="48">
        <v>0</v>
      </c>
      <c r="J512" s="54">
        <f>SUM(D512*I512)</f>
        <v>0</v>
      </c>
      <c r="K512" s="22"/>
      <c r="L512" s="36"/>
    </row>
    <row r="513" spans="1:12" s="40" customFormat="1" x14ac:dyDescent="0.25">
      <c r="A513" s="65" t="s">
        <v>151</v>
      </c>
      <c r="B513" s="66"/>
      <c r="C513" s="66"/>
      <c r="D513" s="66"/>
      <c r="E513" s="66"/>
      <c r="F513" s="66"/>
      <c r="G513" s="66"/>
      <c r="H513" s="66"/>
      <c r="I513" s="66"/>
      <c r="J513" s="67"/>
      <c r="K513" s="56">
        <f>SUM(6.25*(D510+D511+D512))</f>
        <v>18.75</v>
      </c>
      <c r="L513" s="57">
        <f>SUM(55.91*K513)</f>
        <v>1048.3125</v>
      </c>
    </row>
    <row r="514" spans="1:12" customFormat="1" x14ac:dyDescent="0.25">
      <c r="A514" s="68" t="s">
        <v>47</v>
      </c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</row>
    <row r="515" spans="1:12" customFormat="1" x14ac:dyDescent="0.25">
      <c r="A515" s="27" t="s">
        <v>5</v>
      </c>
      <c r="B515" s="24">
        <v>1</v>
      </c>
      <c r="C515" s="4">
        <v>1</v>
      </c>
      <c r="D515" s="59">
        <v>1</v>
      </c>
      <c r="E515" s="25">
        <v>1</v>
      </c>
      <c r="F515" s="59">
        <v>1</v>
      </c>
      <c r="G515" s="5">
        <v>36.770000000000003</v>
      </c>
      <c r="H515" s="30">
        <f>SUM(F515*G515)</f>
        <v>36.770000000000003</v>
      </c>
      <c r="I515" s="6">
        <v>100</v>
      </c>
      <c r="J515" s="53">
        <f>SUM(D515*I515)</f>
        <v>100</v>
      </c>
      <c r="K515" s="22"/>
      <c r="L515" s="36"/>
    </row>
    <row r="516" spans="1:12" customFormat="1" x14ac:dyDescent="0.25">
      <c r="A516" s="27" t="s">
        <v>6</v>
      </c>
      <c r="B516" s="24">
        <v>1</v>
      </c>
      <c r="C516" s="4">
        <v>2</v>
      </c>
      <c r="D516" s="59">
        <v>2</v>
      </c>
      <c r="E516" s="25">
        <v>1</v>
      </c>
      <c r="F516" s="59">
        <v>2</v>
      </c>
      <c r="G516" s="7">
        <v>34.49</v>
      </c>
      <c r="H516" s="31">
        <f>SUM(F516*G516)</f>
        <v>68.98</v>
      </c>
      <c r="I516" s="9">
        <v>100</v>
      </c>
      <c r="J516" s="54">
        <f>SUM(D516*I516)</f>
        <v>200</v>
      </c>
      <c r="K516" s="22"/>
      <c r="L516" s="36"/>
    </row>
    <row r="517" spans="1:12" customFormat="1" x14ac:dyDescent="0.25">
      <c r="A517" s="27" t="s">
        <v>7</v>
      </c>
      <c r="B517" s="24">
        <v>1</v>
      </c>
      <c r="C517" s="4">
        <v>1</v>
      </c>
      <c r="D517" s="59">
        <f>SUM(B517*C517)</f>
        <v>1</v>
      </c>
      <c r="E517" s="25">
        <v>1</v>
      </c>
      <c r="F517" s="59">
        <f>SUM(D517*E517)</f>
        <v>1</v>
      </c>
      <c r="G517" s="7">
        <v>50.89</v>
      </c>
      <c r="H517" s="31">
        <f>SUM(F517*G517)</f>
        <v>50.89</v>
      </c>
      <c r="I517" s="9">
        <v>0</v>
      </c>
      <c r="J517" s="54">
        <f>SUM(D517*I517)</f>
        <v>0</v>
      </c>
      <c r="K517" s="22"/>
      <c r="L517" s="36"/>
    </row>
    <row r="518" spans="1:12" s="40" customFormat="1" x14ac:dyDescent="0.25">
      <c r="A518" s="65" t="s">
        <v>77</v>
      </c>
      <c r="B518" s="66"/>
      <c r="C518" s="66"/>
      <c r="D518" s="66"/>
      <c r="E518" s="66"/>
      <c r="F518" s="66"/>
      <c r="G518" s="66"/>
      <c r="H518" s="66"/>
      <c r="I518" s="66"/>
      <c r="J518" s="67"/>
      <c r="K518" s="56">
        <f>SUM(4*(D515+D516+D517))</f>
        <v>16</v>
      </c>
      <c r="L518" s="57">
        <f>SUM(55.91*K518)</f>
        <v>894.56</v>
      </c>
    </row>
    <row r="519" spans="1:12" customFormat="1" x14ac:dyDescent="0.25">
      <c r="A519" s="68" t="s">
        <v>112</v>
      </c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</row>
    <row r="520" spans="1:12" customFormat="1" x14ac:dyDescent="0.25">
      <c r="A520" s="41" t="s">
        <v>5</v>
      </c>
      <c r="B520" s="42">
        <v>1</v>
      </c>
      <c r="C520" s="42">
        <v>1</v>
      </c>
      <c r="D520" s="59">
        <v>1</v>
      </c>
      <c r="E520" s="45">
        <v>0.75</v>
      </c>
      <c r="F520" s="59">
        <v>1</v>
      </c>
      <c r="G520" s="5">
        <v>36.770000000000003</v>
      </c>
      <c r="H520" s="30">
        <f>SUM(F520*G520)</f>
        <v>36.770000000000003</v>
      </c>
      <c r="I520" s="46">
        <v>100</v>
      </c>
      <c r="J520" s="53">
        <f>SUM(D520*I520)</f>
        <v>100</v>
      </c>
      <c r="K520" s="22"/>
      <c r="L520" s="36"/>
    </row>
    <row r="521" spans="1:12" customFormat="1" x14ac:dyDescent="0.25">
      <c r="A521" s="41" t="s">
        <v>6</v>
      </c>
      <c r="B521" s="42">
        <v>1</v>
      </c>
      <c r="C521" s="42">
        <v>2</v>
      </c>
      <c r="D521" s="59">
        <v>2</v>
      </c>
      <c r="E521" s="45">
        <v>0.75</v>
      </c>
      <c r="F521" s="59">
        <v>2</v>
      </c>
      <c r="G521" s="7">
        <v>34.49</v>
      </c>
      <c r="H521" s="31">
        <f>SUM(F521*G521)</f>
        <v>68.98</v>
      </c>
      <c r="I521" s="48">
        <v>100</v>
      </c>
      <c r="J521" s="54">
        <f>SUM(D521*I521)</f>
        <v>200</v>
      </c>
      <c r="K521" s="22"/>
      <c r="L521" s="36"/>
    </row>
    <row r="522" spans="1:12" customFormat="1" x14ac:dyDescent="0.25">
      <c r="A522" s="41" t="s">
        <v>7</v>
      </c>
      <c r="B522" s="42">
        <v>1</v>
      </c>
      <c r="C522" s="42">
        <v>1</v>
      </c>
      <c r="D522" s="59">
        <v>1</v>
      </c>
      <c r="E522" s="45">
        <v>0.75</v>
      </c>
      <c r="F522" s="59">
        <v>1</v>
      </c>
      <c r="G522" s="7">
        <v>50.89</v>
      </c>
      <c r="H522" s="31">
        <f>SUM(F522*G522)</f>
        <v>50.89</v>
      </c>
      <c r="I522" s="48">
        <v>0</v>
      </c>
      <c r="J522" s="54">
        <f>SUM(D522*I522)</f>
        <v>0</v>
      </c>
      <c r="K522" s="22"/>
      <c r="L522" s="36"/>
    </row>
    <row r="523" spans="1:12" s="40" customFormat="1" x14ac:dyDescent="0.25">
      <c r="A523" s="65" t="s">
        <v>153</v>
      </c>
      <c r="B523" s="66"/>
      <c r="C523" s="66"/>
      <c r="D523" s="66"/>
      <c r="E523" s="66"/>
      <c r="F523" s="66"/>
      <c r="G523" s="66"/>
      <c r="H523" s="66"/>
      <c r="I523" s="66"/>
      <c r="J523" s="67"/>
      <c r="K523" s="56">
        <f>SUM(3.75*(D520+D521+D522))</f>
        <v>15</v>
      </c>
      <c r="L523" s="57">
        <f>SUM(55.91*K523)</f>
        <v>838.65</v>
      </c>
    </row>
    <row r="524" spans="1:12" customFormat="1" x14ac:dyDescent="0.25">
      <c r="A524" s="68" t="s">
        <v>191</v>
      </c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</row>
    <row r="525" spans="1:12" customFormat="1" x14ac:dyDescent="0.25">
      <c r="A525" s="27" t="s">
        <v>5</v>
      </c>
      <c r="B525" s="24">
        <v>1</v>
      </c>
      <c r="C525" s="4">
        <v>1</v>
      </c>
      <c r="D525" s="59">
        <v>1</v>
      </c>
      <c r="E525" s="25">
        <v>0.75</v>
      </c>
      <c r="F525" s="59">
        <v>1</v>
      </c>
      <c r="G525" s="5">
        <v>36.770000000000003</v>
      </c>
      <c r="H525" s="30">
        <f>SUM(F525*G525)</f>
        <v>36.770000000000003</v>
      </c>
      <c r="I525" s="6">
        <v>100</v>
      </c>
      <c r="J525" s="53">
        <f>SUM(D525*I525)</f>
        <v>100</v>
      </c>
      <c r="K525" s="22"/>
      <c r="L525" s="36"/>
    </row>
    <row r="526" spans="1:12" customFormat="1" x14ac:dyDescent="0.25">
      <c r="A526" s="27" t="s">
        <v>6</v>
      </c>
      <c r="B526" s="24">
        <v>1</v>
      </c>
      <c r="C526" s="4">
        <v>2</v>
      </c>
      <c r="D526" s="59">
        <v>2</v>
      </c>
      <c r="E526" s="25">
        <v>0.75</v>
      </c>
      <c r="F526" s="59">
        <v>2</v>
      </c>
      <c r="G526" s="7">
        <v>34.49</v>
      </c>
      <c r="H526" s="31">
        <f>SUM(F526*G526)</f>
        <v>68.98</v>
      </c>
      <c r="I526" s="9">
        <v>100</v>
      </c>
      <c r="J526" s="54">
        <f>SUM(D526*I526)</f>
        <v>200</v>
      </c>
      <c r="K526" s="22"/>
      <c r="L526" s="36"/>
    </row>
    <row r="527" spans="1:12" customFormat="1" x14ac:dyDescent="0.25">
      <c r="A527" s="27" t="s">
        <v>7</v>
      </c>
      <c r="B527" s="24">
        <v>1</v>
      </c>
      <c r="C527" s="4">
        <v>1</v>
      </c>
      <c r="D527" s="59">
        <v>1</v>
      </c>
      <c r="E527" s="25">
        <v>0.75</v>
      </c>
      <c r="F527" s="59">
        <v>1</v>
      </c>
      <c r="G527" s="7">
        <v>50.89</v>
      </c>
      <c r="H527" s="31">
        <f>SUM(F527*G527)</f>
        <v>50.89</v>
      </c>
      <c r="I527" s="9">
        <v>0</v>
      </c>
      <c r="J527" s="54">
        <f>SUM(D527*I527)</f>
        <v>0</v>
      </c>
      <c r="K527" s="22"/>
      <c r="L527" s="36"/>
    </row>
    <row r="528" spans="1:12" s="40" customFormat="1" x14ac:dyDescent="0.25">
      <c r="A528" s="65" t="s">
        <v>77</v>
      </c>
      <c r="B528" s="66"/>
      <c r="C528" s="66"/>
      <c r="D528" s="66"/>
      <c r="E528" s="66"/>
      <c r="F528" s="66"/>
      <c r="G528" s="66"/>
      <c r="H528" s="66"/>
      <c r="I528" s="66"/>
      <c r="J528" s="67"/>
      <c r="K528" s="56">
        <f>SUM(4*(D525+D526+D527))</f>
        <v>16</v>
      </c>
      <c r="L528" s="57">
        <f>SUM(55.91*K528)</f>
        <v>894.56</v>
      </c>
    </row>
    <row r="529" spans="1:12" customFormat="1" x14ac:dyDescent="0.25">
      <c r="A529" s="68" t="s">
        <v>192</v>
      </c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</row>
    <row r="530" spans="1:12" customFormat="1" x14ac:dyDescent="0.25">
      <c r="A530" s="41" t="s">
        <v>5</v>
      </c>
      <c r="B530" s="42">
        <v>1</v>
      </c>
      <c r="C530" s="42">
        <v>1</v>
      </c>
      <c r="D530" s="59">
        <v>1</v>
      </c>
      <c r="E530" s="45">
        <v>0.5</v>
      </c>
      <c r="F530" s="59">
        <v>1</v>
      </c>
      <c r="G530" s="5">
        <v>36.770000000000003</v>
      </c>
      <c r="H530" s="30">
        <f>SUM(F530*G530)</f>
        <v>36.770000000000003</v>
      </c>
      <c r="I530" s="46">
        <v>100</v>
      </c>
      <c r="J530" s="53">
        <f>SUM(D530*I530)</f>
        <v>100</v>
      </c>
      <c r="K530" s="22"/>
      <c r="L530" s="36"/>
    </row>
    <row r="531" spans="1:12" customFormat="1" x14ac:dyDescent="0.25">
      <c r="A531" s="41" t="s">
        <v>6</v>
      </c>
      <c r="B531" s="42">
        <v>1</v>
      </c>
      <c r="C531" s="42">
        <v>2</v>
      </c>
      <c r="D531" s="59">
        <v>2</v>
      </c>
      <c r="E531" s="45">
        <v>0.5</v>
      </c>
      <c r="F531" s="59">
        <v>1</v>
      </c>
      <c r="G531" s="7">
        <v>34.49</v>
      </c>
      <c r="H531" s="31">
        <f>SUM(F531*G531)</f>
        <v>34.49</v>
      </c>
      <c r="I531" s="48">
        <v>100</v>
      </c>
      <c r="J531" s="54">
        <f>SUM(D531*I531)</f>
        <v>200</v>
      </c>
      <c r="K531" s="22"/>
      <c r="L531" s="36"/>
    </row>
    <row r="532" spans="1:12" customFormat="1" x14ac:dyDescent="0.25">
      <c r="A532" s="41" t="s">
        <v>7</v>
      </c>
      <c r="B532" s="42">
        <v>1</v>
      </c>
      <c r="C532" s="42">
        <v>1</v>
      </c>
      <c r="D532" s="59">
        <v>1</v>
      </c>
      <c r="E532" s="45">
        <v>0.5</v>
      </c>
      <c r="F532" s="59">
        <v>1</v>
      </c>
      <c r="G532" s="7">
        <v>50.89</v>
      </c>
      <c r="H532" s="31">
        <f>SUM(F532*G532)</f>
        <v>50.89</v>
      </c>
      <c r="I532" s="48">
        <v>0</v>
      </c>
      <c r="J532" s="54">
        <f>SUM(D532*I532)</f>
        <v>0</v>
      </c>
      <c r="K532" s="22"/>
      <c r="L532" s="36"/>
    </row>
    <row r="533" spans="1:12" s="40" customFormat="1" x14ac:dyDescent="0.25">
      <c r="A533" s="65" t="s">
        <v>153</v>
      </c>
      <c r="B533" s="66"/>
      <c r="C533" s="66"/>
      <c r="D533" s="66"/>
      <c r="E533" s="66"/>
      <c r="F533" s="66"/>
      <c r="G533" s="66"/>
      <c r="H533" s="66"/>
      <c r="I533" s="66"/>
      <c r="J533" s="67"/>
      <c r="K533" s="56">
        <f>SUM(3.75*(D530+D531+D532))</f>
        <v>15</v>
      </c>
      <c r="L533" s="57">
        <f>SUM(55.91*K533)</f>
        <v>838.65</v>
      </c>
    </row>
    <row r="534" spans="1:12" customFormat="1" x14ac:dyDescent="0.25">
      <c r="A534" s="68" t="s">
        <v>48</v>
      </c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</row>
    <row r="535" spans="1:12" customFormat="1" x14ac:dyDescent="0.25">
      <c r="A535" s="27" t="s">
        <v>5</v>
      </c>
      <c r="B535" s="24">
        <v>1</v>
      </c>
      <c r="C535" s="4">
        <v>1</v>
      </c>
      <c r="D535" s="59">
        <v>1</v>
      </c>
      <c r="E535" s="25">
        <v>3</v>
      </c>
      <c r="F535" s="59">
        <v>3</v>
      </c>
      <c r="G535" s="5">
        <v>36.770000000000003</v>
      </c>
      <c r="H535" s="30">
        <f>SUM(F535*G535)</f>
        <v>110.31</v>
      </c>
      <c r="I535" s="28">
        <v>200</v>
      </c>
      <c r="J535" s="53">
        <f>SUM(D535*I535)</f>
        <v>200</v>
      </c>
      <c r="K535" s="22"/>
      <c r="L535" s="36"/>
    </row>
    <row r="536" spans="1:12" customFormat="1" x14ac:dyDescent="0.25">
      <c r="A536" s="27" t="s">
        <v>6</v>
      </c>
      <c r="B536" s="24">
        <v>2</v>
      </c>
      <c r="C536" s="4">
        <v>1.25</v>
      </c>
      <c r="D536" s="59">
        <v>3</v>
      </c>
      <c r="E536" s="25">
        <v>3</v>
      </c>
      <c r="F536" s="59">
        <v>9</v>
      </c>
      <c r="G536" s="7">
        <v>34.49</v>
      </c>
      <c r="H536" s="31">
        <f>SUM(F536*G536)</f>
        <v>310.41000000000003</v>
      </c>
      <c r="I536" s="8">
        <v>200</v>
      </c>
      <c r="J536" s="54">
        <f>SUM(D536*I536)</f>
        <v>600</v>
      </c>
      <c r="K536" s="22"/>
      <c r="L536" s="36"/>
    </row>
    <row r="537" spans="1:12" customFormat="1" x14ac:dyDescent="0.25">
      <c r="A537" s="27" t="s">
        <v>7</v>
      </c>
      <c r="B537" s="24">
        <v>1</v>
      </c>
      <c r="C537" s="4">
        <v>1</v>
      </c>
      <c r="D537" s="59">
        <v>1</v>
      </c>
      <c r="E537" s="25">
        <v>3</v>
      </c>
      <c r="F537" s="59">
        <v>3</v>
      </c>
      <c r="G537" s="7">
        <v>50.89</v>
      </c>
      <c r="H537" s="31">
        <f>SUM(F537*G537)</f>
        <v>152.67000000000002</v>
      </c>
      <c r="I537" s="8">
        <v>0</v>
      </c>
      <c r="J537" s="54">
        <f>SUM(D537*I537)</f>
        <v>0</v>
      </c>
      <c r="K537" s="22"/>
      <c r="L537" s="36"/>
    </row>
    <row r="538" spans="1:12" s="40" customFormat="1" x14ac:dyDescent="0.25">
      <c r="A538" s="65" t="s">
        <v>79</v>
      </c>
      <c r="B538" s="66"/>
      <c r="C538" s="66"/>
      <c r="D538" s="66"/>
      <c r="E538" s="66"/>
      <c r="F538" s="66"/>
      <c r="G538" s="66"/>
      <c r="H538" s="66"/>
      <c r="I538" s="66"/>
      <c r="J538" s="67"/>
      <c r="K538" s="56">
        <f>SUM(8*(D535+D536+D537))</f>
        <v>40</v>
      </c>
      <c r="L538" s="57">
        <f>SUM(55.91*K538)</f>
        <v>2236.3999999999996</v>
      </c>
    </row>
    <row r="539" spans="1:12" customFormat="1" x14ac:dyDescent="0.25">
      <c r="A539" s="68" t="s">
        <v>113</v>
      </c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</row>
    <row r="540" spans="1:12" customFormat="1" x14ac:dyDescent="0.25">
      <c r="A540" s="41" t="s">
        <v>5</v>
      </c>
      <c r="B540" s="42">
        <v>1</v>
      </c>
      <c r="C540" s="52">
        <v>1</v>
      </c>
      <c r="D540" s="59">
        <v>1</v>
      </c>
      <c r="E540" s="45">
        <v>2.5</v>
      </c>
      <c r="F540" s="59">
        <v>3</v>
      </c>
      <c r="G540" s="5">
        <v>36.770000000000003</v>
      </c>
      <c r="H540" s="30">
        <f>SUM(F540*G540)</f>
        <v>110.31</v>
      </c>
      <c r="I540" s="46">
        <v>200</v>
      </c>
      <c r="J540" s="53">
        <f>SUM(D540*I540)</f>
        <v>200</v>
      </c>
      <c r="K540" s="22"/>
      <c r="L540" s="36"/>
    </row>
    <row r="541" spans="1:12" customFormat="1" x14ac:dyDescent="0.25">
      <c r="A541" s="41" t="s">
        <v>6</v>
      </c>
      <c r="B541" s="42">
        <v>2</v>
      </c>
      <c r="C541" s="52">
        <v>1.25</v>
      </c>
      <c r="D541" s="59">
        <v>3</v>
      </c>
      <c r="E541" s="45">
        <v>2.5</v>
      </c>
      <c r="F541" s="59">
        <v>8</v>
      </c>
      <c r="G541" s="7">
        <v>34.49</v>
      </c>
      <c r="H541" s="31">
        <f>SUM(F541*G541)</f>
        <v>275.92</v>
      </c>
      <c r="I541" s="47">
        <v>200</v>
      </c>
      <c r="J541" s="54">
        <f>SUM(D541*I541)</f>
        <v>600</v>
      </c>
      <c r="K541" s="22"/>
      <c r="L541" s="36"/>
    </row>
    <row r="542" spans="1:12" customFormat="1" x14ac:dyDescent="0.25">
      <c r="A542" s="41" t="s">
        <v>7</v>
      </c>
      <c r="B542" s="42">
        <v>1</v>
      </c>
      <c r="C542" s="52">
        <v>1</v>
      </c>
      <c r="D542" s="59">
        <v>1</v>
      </c>
      <c r="E542" s="45">
        <v>2.5</v>
      </c>
      <c r="F542" s="59">
        <v>3</v>
      </c>
      <c r="G542" s="7">
        <v>50.89</v>
      </c>
      <c r="H542" s="31">
        <f>SUM(F542*G542)</f>
        <v>152.67000000000002</v>
      </c>
      <c r="I542" s="47">
        <v>0</v>
      </c>
      <c r="J542" s="54">
        <f>SUM(D542*I542)</f>
        <v>0</v>
      </c>
      <c r="K542" s="22"/>
      <c r="L542" s="36"/>
    </row>
    <row r="543" spans="1:12" s="40" customFormat="1" x14ac:dyDescent="0.25">
      <c r="A543" s="65" t="s">
        <v>155</v>
      </c>
      <c r="B543" s="66"/>
      <c r="C543" s="66"/>
      <c r="D543" s="66"/>
      <c r="E543" s="66"/>
      <c r="F543" s="66"/>
      <c r="G543" s="66"/>
      <c r="H543" s="66"/>
      <c r="I543" s="66"/>
      <c r="J543" s="67"/>
      <c r="K543" s="56">
        <f>SUM(7.75*(D540+D541+D542))</f>
        <v>38.75</v>
      </c>
      <c r="L543" s="57">
        <f>SUM(55.91*K543)</f>
        <v>2166.5124999999998</v>
      </c>
    </row>
    <row r="544" spans="1:12" customFormat="1" x14ac:dyDescent="0.25">
      <c r="A544" s="68" t="s">
        <v>212</v>
      </c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</row>
    <row r="545" spans="1:12" customFormat="1" x14ac:dyDescent="0.25">
      <c r="A545" s="3" t="s">
        <v>5</v>
      </c>
      <c r="B545" s="22">
        <v>0</v>
      </c>
      <c r="C545" s="4">
        <v>1</v>
      </c>
      <c r="D545" s="59">
        <f>SUM(B545*C545)</f>
        <v>0</v>
      </c>
      <c r="E545" s="25">
        <v>10</v>
      </c>
      <c r="F545" s="59">
        <f>SUM(D545*E545)</f>
        <v>0</v>
      </c>
      <c r="G545" s="5">
        <v>36.770000000000003</v>
      </c>
      <c r="H545" s="30">
        <f>SUM(F545*G545)</f>
        <v>0</v>
      </c>
      <c r="I545" s="28">
        <v>0</v>
      </c>
      <c r="J545" s="53">
        <f>SUM(D545*I545)</f>
        <v>0</v>
      </c>
      <c r="K545" s="22"/>
      <c r="L545" s="36"/>
    </row>
    <row r="546" spans="1:12" customFormat="1" x14ac:dyDescent="0.25">
      <c r="A546" s="27" t="s">
        <v>6</v>
      </c>
      <c r="B546" s="24">
        <v>1</v>
      </c>
      <c r="C546" s="4">
        <v>1</v>
      </c>
      <c r="D546" s="59">
        <v>1</v>
      </c>
      <c r="E546" s="25">
        <v>10</v>
      </c>
      <c r="F546" s="59">
        <v>10</v>
      </c>
      <c r="G546" s="7">
        <v>34.49</v>
      </c>
      <c r="H546" s="31">
        <f>SUM(F546*G546)</f>
        <v>344.90000000000003</v>
      </c>
      <c r="I546" s="8">
        <v>0</v>
      </c>
      <c r="J546" s="54">
        <f>SUM(D546*I546)</f>
        <v>0</v>
      </c>
      <c r="K546" s="22"/>
      <c r="L546" s="36"/>
    </row>
    <row r="547" spans="1:12" customFormat="1" x14ac:dyDescent="0.25">
      <c r="A547" s="27" t="s">
        <v>7</v>
      </c>
      <c r="B547" s="24">
        <v>1</v>
      </c>
      <c r="C547" s="4">
        <v>1</v>
      </c>
      <c r="D547" s="59">
        <v>1</v>
      </c>
      <c r="E547" s="25">
        <v>10</v>
      </c>
      <c r="F547" s="59">
        <v>10</v>
      </c>
      <c r="G547" s="7">
        <v>50.89</v>
      </c>
      <c r="H547" s="31">
        <f>SUM(F547*G547)</f>
        <v>508.9</v>
      </c>
      <c r="I547" s="10">
        <v>0</v>
      </c>
      <c r="J547" s="54">
        <f>SUM(D547*I547)</f>
        <v>0</v>
      </c>
      <c r="K547" s="22"/>
      <c r="L547" s="36"/>
    </row>
    <row r="548" spans="1:12" s="40" customFormat="1" x14ac:dyDescent="0.25">
      <c r="A548" s="65" t="s">
        <v>72</v>
      </c>
      <c r="B548" s="66"/>
      <c r="C548" s="66"/>
      <c r="D548" s="66"/>
      <c r="E548" s="66"/>
      <c r="F548" s="66"/>
      <c r="G548" s="66"/>
      <c r="H548" s="66"/>
      <c r="I548" s="66"/>
      <c r="J548" s="67"/>
      <c r="K548" s="56">
        <f>SUM(7*(D545+D546+D547))</f>
        <v>14</v>
      </c>
      <c r="L548" s="57">
        <f>SUM(55.91*K548)</f>
        <v>782.74</v>
      </c>
    </row>
    <row r="549" spans="1:12" customFormat="1" x14ac:dyDescent="0.25">
      <c r="A549" s="68" t="s">
        <v>213</v>
      </c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</row>
    <row r="550" spans="1:12" customFormat="1" x14ac:dyDescent="0.25">
      <c r="A550" s="41" t="s">
        <v>5</v>
      </c>
      <c r="B550" s="42">
        <v>0</v>
      </c>
      <c r="C550" s="42">
        <v>1</v>
      </c>
      <c r="D550" s="59">
        <f>SUM(B550*C550)</f>
        <v>0</v>
      </c>
      <c r="E550" s="45">
        <v>9</v>
      </c>
      <c r="F550" s="59">
        <f>SUM(D550*E550)</f>
        <v>0</v>
      </c>
      <c r="G550" s="5">
        <v>36.770000000000003</v>
      </c>
      <c r="H550" s="30">
        <f>SUM(F550*G550)</f>
        <v>0</v>
      </c>
      <c r="I550" s="46">
        <v>0</v>
      </c>
      <c r="J550" s="53">
        <f>SUM(D550*I550)</f>
        <v>0</v>
      </c>
      <c r="K550" s="22"/>
      <c r="L550" s="36"/>
    </row>
    <row r="551" spans="1:12" customFormat="1" x14ac:dyDescent="0.25">
      <c r="A551" s="41" t="s">
        <v>6</v>
      </c>
      <c r="B551" s="42">
        <v>1</v>
      </c>
      <c r="C551" s="42">
        <v>1</v>
      </c>
      <c r="D551" s="59">
        <v>1</v>
      </c>
      <c r="E551" s="45">
        <v>9</v>
      </c>
      <c r="F551" s="59">
        <v>9</v>
      </c>
      <c r="G551" s="7">
        <v>34.49</v>
      </c>
      <c r="H551" s="31">
        <f>SUM(F551*G551)</f>
        <v>310.41000000000003</v>
      </c>
      <c r="I551" s="47">
        <v>0</v>
      </c>
      <c r="J551" s="54">
        <f>SUM(D551*I551)</f>
        <v>0</v>
      </c>
      <c r="K551" s="22"/>
      <c r="L551" s="36"/>
    </row>
    <row r="552" spans="1:12" customFormat="1" x14ac:dyDescent="0.25">
      <c r="A552" s="41" t="s">
        <v>7</v>
      </c>
      <c r="B552" s="42">
        <v>1</v>
      </c>
      <c r="C552" s="42">
        <v>1</v>
      </c>
      <c r="D552" s="59">
        <v>1</v>
      </c>
      <c r="E552" s="45">
        <v>9</v>
      </c>
      <c r="F552" s="59">
        <v>9</v>
      </c>
      <c r="G552" s="7">
        <v>50.89</v>
      </c>
      <c r="H552" s="31">
        <f>SUM(F552*G552)</f>
        <v>458.01</v>
      </c>
      <c r="I552" s="47">
        <v>0</v>
      </c>
      <c r="J552" s="54">
        <f>SUM(D552*I552)</f>
        <v>0</v>
      </c>
      <c r="K552" s="22"/>
      <c r="L552" s="36"/>
    </row>
    <row r="553" spans="1:12" s="40" customFormat="1" x14ac:dyDescent="0.25">
      <c r="A553" s="65" t="s">
        <v>156</v>
      </c>
      <c r="B553" s="66"/>
      <c r="C553" s="66"/>
      <c r="D553" s="66"/>
      <c r="E553" s="66"/>
      <c r="F553" s="66"/>
      <c r="G553" s="66"/>
      <c r="H553" s="66"/>
      <c r="I553" s="66"/>
      <c r="J553" s="67"/>
      <c r="K553" s="56">
        <f>SUM(6.75*(D550+D551+D552))</f>
        <v>13.5</v>
      </c>
      <c r="L553" s="57">
        <f>SUM(55.91*K553)</f>
        <v>754.78499999999997</v>
      </c>
    </row>
    <row r="554" spans="1:12" customFormat="1" x14ac:dyDescent="0.25">
      <c r="A554" s="68" t="s">
        <v>214</v>
      </c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</row>
    <row r="555" spans="1:12" customFormat="1" x14ac:dyDescent="0.25">
      <c r="A555" s="27" t="s">
        <v>5</v>
      </c>
      <c r="B555" s="24">
        <v>1</v>
      </c>
      <c r="C555" s="4">
        <v>1</v>
      </c>
      <c r="D555" s="59">
        <v>1</v>
      </c>
      <c r="E555" s="25">
        <v>8</v>
      </c>
      <c r="F555" s="59">
        <v>8</v>
      </c>
      <c r="G555" s="5">
        <v>36.770000000000003</v>
      </c>
      <c r="H555" s="30">
        <f>SUM(F555*G555)</f>
        <v>294.16000000000003</v>
      </c>
      <c r="I555" s="6">
        <v>250</v>
      </c>
      <c r="J555" s="53">
        <f>SUM(D555*I555)</f>
        <v>250</v>
      </c>
      <c r="K555" s="22"/>
      <c r="L555" s="36"/>
    </row>
    <row r="556" spans="1:12" customFormat="1" x14ac:dyDescent="0.25">
      <c r="A556" s="27" t="s">
        <v>6</v>
      </c>
      <c r="B556" s="24">
        <v>1</v>
      </c>
      <c r="C556" s="4">
        <v>1</v>
      </c>
      <c r="D556" s="59">
        <v>1</v>
      </c>
      <c r="E556" s="25">
        <v>8</v>
      </c>
      <c r="F556" s="59">
        <v>8</v>
      </c>
      <c r="G556" s="7">
        <v>34.49</v>
      </c>
      <c r="H556" s="31">
        <f>SUM(F556*G556)</f>
        <v>275.92</v>
      </c>
      <c r="I556" s="8">
        <v>250</v>
      </c>
      <c r="J556" s="54">
        <f>SUM(D556*I556)</f>
        <v>250</v>
      </c>
      <c r="K556" s="22"/>
      <c r="L556" s="36"/>
    </row>
    <row r="557" spans="1:12" customFormat="1" x14ac:dyDescent="0.25">
      <c r="A557" s="3" t="s">
        <v>7</v>
      </c>
      <c r="B557" s="22">
        <v>0</v>
      </c>
      <c r="C557" s="4">
        <v>0</v>
      </c>
      <c r="D557" s="59">
        <f>SUM(B557*C557)</f>
        <v>0</v>
      </c>
      <c r="E557" s="25">
        <v>8</v>
      </c>
      <c r="F557" s="59">
        <f>SUM(D557*E557)</f>
        <v>0</v>
      </c>
      <c r="G557" s="7">
        <v>50.89</v>
      </c>
      <c r="H557" s="31">
        <f>SUM(F557*G557)</f>
        <v>0</v>
      </c>
      <c r="I557" s="8">
        <v>0</v>
      </c>
      <c r="J557" s="54">
        <f>SUM(D557*I557)</f>
        <v>0</v>
      </c>
      <c r="K557" s="22"/>
      <c r="L557" s="36"/>
    </row>
    <row r="558" spans="1:12" s="40" customFormat="1" x14ac:dyDescent="0.25">
      <c r="A558" s="65" t="s">
        <v>79</v>
      </c>
      <c r="B558" s="66"/>
      <c r="C558" s="66"/>
      <c r="D558" s="66"/>
      <c r="E558" s="66"/>
      <c r="F558" s="66"/>
      <c r="G558" s="66"/>
      <c r="H558" s="66"/>
      <c r="I558" s="66"/>
      <c r="J558" s="67"/>
      <c r="K558" s="56">
        <f>SUM(8*(D555+D556+D557))</f>
        <v>16</v>
      </c>
      <c r="L558" s="57">
        <f>SUM(55.91*K558)</f>
        <v>894.56</v>
      </c>
    </row>
    <row r="559" spans="1:12" customFormat="1" x14ac:dyDescent="0.25">
      <c r="A559" s="68" t="s">
        <v>215</v>
      </c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</row>
    <row r="560" spans="1:12" customFormat="1" x14ac:dyDescent="0.25">
      <c r="A560" s="41" t="s">
        <v>5</v>
      </c>
      <c r="B560" s="42">
        <v>1</v>
      </c>
      <c r="C560" s="42">
        <v>1</v>
      </c>
      <c r="D560" s="59">
        <v>1</v>
      </c>
      <c r="E560" s="45">
        <v>7</v>
      </c>
      <c r="F560" s="59">
        <v>7</v>
      </c>
      <c r="G560" s="5">
        <v>36.770000000000003</v>
      </c>
      <c r="H560" s="30">
        <f>SUM(F560*G560)</f>
        <v>257.39000000000004</v>
      </c>
      <c r="I560" s="46">
        <v>250</v>
      </c>
      <c r="J560" s="53">
        <f>SUM(D560*I560)</f>
        <v>250</v>
      </c>
      <c r="K560" s="22"/>
      <c r="L560" s="36"/>
    </row>
    <row r="561" spans="1:12" customFormat="1" x14ac:dyDescent="0.25">
      <c r="A561" s="41" t="s">
        <v>6</v>
      </c>
      <c r="B561" s="42">
        <v>1</v>
      </c>
      <c r="C561" s="42">
        <v>1</v>
      </c>
      <c r="D561" s="59">
        <v>1</v>
      </c>
      <c r="E561" s="45">
        <v>7</v>
      </c>
      <c r="F561" s="59">
        <v>7</v>
      </c>
      <c r="G561" s="7">
        <v>34.49</v>
      </c>
      <c r="H561" s="31">
        <f>SUM(F561*G561)</f>
        <v>241.43</v>
      </c>
      <c r="I561" s="47">
        <v>250</v>
      </c>
      <c r="J561" s="54">
        <f>SUM(D561*I561)</f>
        <v>250</v>
      </c>
      <c r="K561" s="22"/>
      <c r="L561" s="36"/>
    </row>
    <row r="562" spans="1:12" customFormat="1" x14ac:dyDescent="0.25">
      <c r="A562" s="41" t="s">
        <v>7</v>
      </c>
      <c r="B562" s="42">
        <v>0</v>
      </c>
      <c r="C562" s="42">
        <v>0</v>
      </c>
      <c r="D562" s="59">
        <f>SUM(B562*C562)</f>
        <v>0</v>
      </c>
      <c r="E562" s="45">
        <v>7</v>
      </c>
      <c r="F562" s="59">
        <f>SUM(D562*E562)</f>
        <v>0</v>
      </c>
      <c r="G562" s="7">
        <v>50.89</v>
      </c>
      <c r="H562" s="31">
        <f>SUM(F562*G562)</f>
        <v>0</v>
      </c>
      <c r="I562" s="47">
        <v>0</v>
      </c>
      <c r="J562" s="54">
        <f>SUM(D562*I562)</f>
        <v>0</v>
      </c>
      <c r="K562" s="22"/>
      <c r="L562" s="36"/>
    </row>
    <row r="563" spans="1:12" s="40" customFormat="1" x14ac:dyDescent="0.25">
      <c r="A563" s="65" t="s">
        <v>155</v>
      </c>
      <c r="B563" s="66"/>
      <c r="C563" s="66"/>
      <c r="D563" s="66"/>
      <c r="E563" s="66"/>
      <c r="F563" s="66"/>
      <c r="G563" s="66"/>
      <c r="H563" s="66"/>
      <c r="I563" s="66"/>
      <c r="J563" s="67"/>
      <c r="K563" s="56">
        <f>SUM(7.75*(D560+D561+D562))</f>
        <v>15.5</v>
      </c>
      <c r="L563" s="57">
        <f>SUM(55.91*K563)</f>
        <v>866.6049999999999</v>
      </c>
    </row>
    <row r="564" spans="1:12" customFormat="1" x14ac:dyDescent="0.25">
      <c r="A564" s="68" t="s">
        <v>49</v>
      </c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</row>
    <row r="565" spans="1:12" customFormat="1" x14ac:dyDescent="0.25">
      <c r="A565" s="27" t="s">
        <v>5</v>
      </c>
      <c r="B565" s="24">
        <v>1</v>
      </c>
      <c r="C565" s="4">
        <v>1</v>
      </c>
      <c r="D565" s="59">
        <v>1</v>
      </c>
      <c r="E565" s="25">
        <v>0.25</v>
      </c>
      <c r="F565" s="59">
        <v>0</v>
      </c>
      <c r="G565" s="5">
        <v>36.770000000000003</v>
      </c>
      <c r="H565" s="30">
        <f>SUM(F565*G565)</f>
        <v>0</v>
      </c>
      <c r="I565" s="6">
        <v>100</v>
      </c>
      <c r="J565" s="53">
        <f>SUM(D565*I565)</f>
        <v>100</v>
      </c>
      <c r="K565" s="22"/>
      <c r="L565" s="36"/>
    </row>
    <row r="566" spans="1:12" customFormat="1" x14ac:dyDescent="0.25">
      <c r="A566" s="27" t="s">
        <v>6</v>
      </c>
      <c r="B566" s="24">
        <v>1</v>
      </c>
      <c r="C566" s="4">
        <v>1</v>
      </c>
      <c r="D566" s="59">
        <v>1</v>
      </c>
      <c r="E566" s="25">
        <v>0.25</v>
      </c>
      <c r="F566" s="59">
        <v>0</v>
      </c>
      <c r="G566" s="7">
        <v>34.49</v>
      </c>
      <c r="H566" s="31">
        <f>SUM(F566*G566)</f>
        <v>0</v>
      </c>
      <c r="I566" s="8">
        <v>100</v>
      </c>
      <c r="J566" s="54">
        <f>SUM(D566*I566)</f>
        <v>100</v>
      </c>
      <c r="K566" s="22"/>
      <c r="L566" s="36"/>
    </row>
    <row r="567" spans="1:12" customFormat="1" x14ac:dyDescent="0.25">
      <c r="A567" s="27" t="s">
        <v>7</v>
      </c>
      <c r="B567" s="24">
        <v>1</v>
      </c>
      <c r="C567" s="4">
        <v>1</v>
      </c>
      <c r="D567" s="59">
        <v>1</v>
      </c>
      <c r="E567" s="25">
        <v>0.25</v>
      </c>
      <c r="F567" s="59">
        <v>0</v>
      </c>
      <c r="G567" s="7">
        <v>50.89</v>
      </c>
      <c r="H567" s="31">
        <f>SUM(F567*G567)</f>
        <v>0</v>
      </c>
      <c r="I567" s="8">
        <v>0</v>
      </c>
      <c r="J567" s="54">
        <f>SUM(D567*I567)</f>
        <v>0</v>
      </c>
      <c r="K567" s="22"/>
      <c r="L567" s="36"/>
    </row>
    <row r="568" spans="1:12" s="40" customFormat="1" x14ac:dyDescent="0.25">
      <c r="A568" s="65" t="s">
        <v>80</v>
      </c>
      <c r="B568" s="66"/>
      <c r="C568" s="66"/>
      <c r="D568" s="66"/>
      <c r="E568" s="66"/>
      <c r="F568" s="66"/>
      <c r="G568" s="66"/>
      <c r="H568" s="66"/>
      <c r="I568" s="66"/>
      <c r="J568" s="67"/>
      <c r="K568" s="56">
        <f>SUM(2.5*(D565+D566+D567))</f>
        <v>7.5</v>
      </c>
      <c r="L568" s="57">
        <f>SUM(55.91*K568)</f>
        <v>419.32499999999999</v>
      </c>
    </row>
    <row r="569" spans="1:12" customFormat="1" x14ac:dyDescent="0.25">
      <c r="A569" s="68" t="s">
        <v>114</v>
      </c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</row>
    <row r="570" spans="1:12" customFormat="1" x14ac:dyDescent="0.25">
      <c r="A570" s="41" t="s">
        <v>5</v>
      </c>
      <c r="B570" s="42">
        <v>1</v>
      </c>
      <c r="C570" s="42">
        <v>1</v>
      </c>
      <c r="D570" s="59">
        <v>1</v>
      </c>
      <c r="E570" s="45">
        <v>0.2</v>
      </c>
      <c r="F570" s="59">
        <v>0</v>
      </c>
      <c r="G570" s="5">
        <v>36.770000000000003</v>
      </c>
      <c r="H570" s="30">
        <f>SUM(F570*G570)</f>
        <v>0</v>
      </c>
      <c r="I570" s="46">
        <v>100</v>
      </c>
      <c r="J570" s="53">
        <f>SUM(D570*I570)</f>
        <v>100</v>
      </c>
      <c r="K570" s="22"/>
      <c r="L570" s="36"/>
    </row>
    <row r="571" spans="1:12" customFormat="1" x14ac:dyDescent="0.25">
      <c r="A571" s="41" t="s">
        <v>6</v>
      </c>
      <c r="B571" s="42">
        <v>1</v>
      </c>
      <c r="C571" s="42">
        <v>1</v>
      </c>
      <c r="D571" s="59">
        <v>1</v>
      </c>
      <c r="E571" s="45">
        <v>0.2</v>
      </c>
      <c r="F571" s="59">
        <v>0</v>
      </c>
      <c r="G571" s="7">
        <v>34.49</v>
      </c>
      <c r="H571" s="31">
        <f>SUM(F571*G571)</f>
        <v>0</v>
      </c>
      <c r="I571" s="47">
        <v>100</v>
      </c>
      <c r="J571" s="54">
        <f>SUM(D571*I571)</f>
        <v>100</v>
      </c>
      <c r="K571" s="22"/>
      <c r="L571" s="36"/>
    </row>
    <row r="572" spans="1:12" customFormat="1" x14ac:dyDescent="0.25">
      <c r="A572" s="41" t="s">
        <v>7</v>
      </c>
      <c r="B572" s="42">
        <v>1</v>
      </c>
      <c r="C572" s="42">
        <v>1</v>
      </c>
      <c r="D572" s="59">
        <v>1</v>
      </c>
      <c r="E572" s="45">
        <v>0.2</v>
      </c>
      <c r="F572" s="59">
        <v>0</v>
      </c>
      <c r="G572" s="7">
        <v>50.89</v>
      </c>
      <c r="H572" s="31">
        <f>SUM(F572*G572)</f>
        <v>0</v>
      </c>
      <c r="I572" s="47">
        <v>0</v>
      </c>
      <c r="J572" s="54">
        <f>SUM(D572*I572)</f>
        <v>0</v>
      </c>
      <c r="K572" s="22"/>
      <c r="L572" s="36"/>
    </row>
    <row r="573" spans="1:12" s="40" customFormat="1" x14ac:dyDescent="0.25">
      <c r="A573" s="65" t="s">
        <v>157</v>
      </c>
      <c r="B573" s="66"/>
      <c r="C573" s="66"/>
      <c r="D573" s="66"/>
      <c r="E573" s="66"/>
      <c r="F573" s="66"/>
      <c r="G573" s="66"/>
      <c r="H573" s="66"/>
      <c r="I573" s="66"/>
      <c r="J573" s="67"/>
      <c r="K573" s="56">
        <f>SUM(2.25*(D570+D571+D572))</f>
        <v>6.75</v>
      </c>
      <c r="L573" s="57">
        <f>SUM(55.91*K573)</f>
        <v>377.39249999999998</v>
      </c>
    </row>
    <row r="574" spans="1:12" customFormat="1" x14ac:dyDescent="0.25">
      <c r="A574" s="68" t="s">
        <v>50</v>
      </c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</row>
    <row r="575" spans="1:12" customFormat="1" x14ac:dyDescent="0.25">
      <c r="A575" s="3" t="s">
        <v>5</v>
      </c>
      <c r="B575" s="22">
        <v>0</v>
      </c>
      <c r="C575" s="4">
        <v>0</v>
      </c>
      <c r="D575" s="59">
        <f>SUM(B575*C575)</f>
        <v>0</v>
      </c>
      <c r="E575" s="25">
        <v>2</v>
      </c>
      <c r="F575" s="59">
        <f>SUM(D575*E575)</f>
        <v>0</v>
      </c>
      <c r="G575" s="5">
        <v>36.770000000000003</v>
      </c>
      <c r="H575" s="30">
        <f>SUM(F575*G575)</f>
        <v>0</v>
      </c>
      <c r="I575" s="6">
        <v>0</v>
      </c>
      <c r="J575" s="53">
        <f>SUM(D575*I575)</f>
        <v>0</v>
      </c>
      <c r="K575" s="22"/>
      <c r="L575" s="36"/>
    </row>
    <row r="576" spans="1:12" customFormat="1" x14ac:dyDescent="0.25">
      <c r="A576" s="27" t="s">
        <v>6</v>
      </c>
      <c r="B576" s="24">
        <v>2</v>
      </c>
      <c r="C576" s="4">
        <v>1</v>
      </c>
      <c r="D576" s="59">
        <v>2</v>
      </c>
      <c r="E576" s="25">
        <v>2</v>
      </c>
      <c r="F576" s="59">
        <v>4</v>
      </c>
      <c r="G576" s="7">
        <v>34.49</v>
      </c>
      <c r="H576" s="31">
        <f>SUM(F576*G576)</f>
        <v>137.96</v>
      </c>
      <c r="I576" s="8">
        <v>100</v>
      </c>
      <c r="J576" s="54">
        <f>SUM(D576*I576)</f>
        <v>200</v>
      </c>
      <c r="K576" s="22"/>
      <c r="L576" s="36"/>
    </row>
    <row r="577" spans="1:12" customFormat="1" x14ac:dyDescent="0.25">
      <c r="A577" s="27" t="s">
        <v>7</v>
      </c>
      <c r="B577" s="24">
        <v>1</v>
      </c>
      <c r="C577" s="4">
        <v>1</v>
      </c>
      <c r="D577" s="59">
        <f>SUM(B577*C577)</f>
        <v>1</v>
      </c>
      <c r="E577" s="25">
        <v>2</v>
      </c>
      <c r="F577" s="59">
        <f>SUM(D577*E577)</f>
        <v>2</v>
      </c>
      <c r="G577" s="7">
        <v>50.89</v>
      </c>
      <c r="H577" s="31">
        <f>SUM(F577*G577)</f>
        <v>101.78</v>
      </c>
      <c r="I577" s="8">
        <v>0</v>
      </c>
      <c r="J577" s="54">
        <f>SUM(D577*I577)</f>
        <v>0</v>
      </c>
      <c r="K577" s="22"/>
      <c r="L577" s="36"/>
    </row>
    <row r="578" spans="1:12" s="40" customFormat="1" x14ac:dyDescent="0.25">
      <c r="A578" s="65" t="s">
        <v>74</v>
      </c>
      <c r="B578" s="66"/>
      <c r="C578" s="66"/>
      <c r="D578" s="66"/>
      <c r="E578" s="66"/>
      <c r="F578" s="66"/>
      <c r="G578" s="66"/>
      <c r="H578" s="66"/>
      <c r="I578" s="66"/>
      <c r="J578" s="67"/>
      <c r="K578" s="56">
        <f>SUM(6.5*(D575+D576+D577))</f>
        <v>19.5</v>
      </c>
      <c r="L578" s="57">
        <f>SUM(55.91*K578)</f>
        <v>1090.2449999999999</v>
      </c>
    </row>
    <row r="579" spans="1:12" customFormat="1" x14ac:dyDescent="0.25">
      <c r="A579" s="68" t="s">
        <v>115</v>
      </c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</row>
    <row r="580" spans="1:12" customFormat="1" x14ac:dyDescent="0.25">
      <c r="A580" s="41" t="s">
        <v>5</v>
      </c>
      <c r="B580" s="42">
        <v>0</v>
      </c>
      <c r="C580" s="42">
        <v>0</v>
      </c>
      <c r="D580" s="59">
        <f>SUM(B580*C580)</f>
        <v>0</v>
      </c>
      <c r="E580" s="45">
        <v>1.75</v>
      </c>
      <c r="F580" s="59">
        <f>SUM(D580*E580)</f>
        <v>0</v>
      </c>
      <c r="G580" s="5">
        <v>36.770000000000003</v>
      </c>
      <c r="H580" s="30">
        <f>SUM(F580*G580)</f>
        <v>0</v>
      </c>
      <c r="I580" s="46">
        <v>0</v>
      </c>
      <c r="J580" s="53">
        <f>SUM(D580*I580)</f>
        <v>0</v>
      </c>
      <c r="K580" s="22"/>
      <c r="L580" s="36"/>
    </row>
    <row r="581" spans="1:12" customFormat="1" x14ac:dyDescent="0.25">
      <c r="A581" s="41" t="s">
        <v>6</v>
      </c>
      <c r="B581" s="42">
        <v>2</v>
      </c>
      <c r="C581" s="42">
        <v>1</v>
      </c>
      <c r="D581" s="59">
        <v>2</v>
      </c>
      <c r="E581" s="45">
        <v>1.75</v>
      </c>
      <c r="F581" s="59">
        <v>4</v>
      </c>
      <c r="G581" s="7">
        <v>34.49</v>
      </c>
      <c r="H581" s="31">
        <f>SUM(F581*G581)</f>
        <v>137.96</v>
      </c>
      <c r="I581" s="47">
        <v>100</v>
      </c>
      <c r="J581" s="54">
        <f>SUM(D581*I581)</f>
        <v>200</v>
      </c>
      <c r="K581" s="22"/>
      <c r="L581" s="36"/>
    </row>
    <row r="582" spans="1:12" customFormat="1" x14ac:dyDescent="0.25">
      <c r="A582" s="41" t="s">
        <v>7</v>
      </c>
      <c r="B582" s="42">
        <v>1</v>
      </c>
      <c r="C582" s="42">
        <v>1</v>
      </c>
      <c r="D582" s="59">
        <v>1</v>
      </c>
      <c r="E582" s="45">
        <v>1.75</v>
      </c>
      <c r="F582" s="59">
        <v>2</v>
      </c>
      <c r="G582" s="7">
        <v>50.89</v>
      </c>
      <c r="H582" s="31">
        <f>SUM(F582*G582)</f>
        <v>101.78</v>
      </c>
      <c r="I582" s="47">
        <v>0</v>
      </c>
      <c r="J582" s="54">
        <f>SUM(D582*I582)</f>
        <v>0</v>
      </c>
      <c r="K582" s="22"/>
      <c r="L582" s="36"/>
    </row>
    <row r="583" spans="1:12" s="40" customFormat="1" x14ac:dyDescent="0.25">
      <c r="A583" s="65" t="s">
        <v>151</v>
      </c>
      <c r="B583" s="66"/>
      <c r="C583" s="66"/>
      <c r="D583" s="66"/>
      <c r="E583" s="66"/>
      <c r="F583" s="66"/>
      <c r="G583" s="66"/>
      <c r="H583" s="66"/>
      <c r="I583" s="66"/>
      <c r="J583" s="67"/>
      <c r="K583" s="56">
        <f>SUM(6.25*(D580+D581+D582))</f>
        <v>18.75</v>
      </c>
      <c r="L583" s="57">
        <f>SUM(55.91*K583)</f>
        <v>1048.3125</v>
      </c>
    </row>
    <row r="584" spans="1:12" customFormat="1" x14ac:dyDescent="0.25">
      <c r="A584" s="68" t="s">
        <v>204</v>
      </c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</row>
    <row r="585" spans="1:12" customFormat="1" x14ac:dyDescent="0.25">
      <c r="A585" s="3" t="s">
        <v>5</v>
      </c>
      <c r="B585" s="22">
        <v>0</v>
      </c>
      <c r="C585" s="4">
        <v>0</v>
      </c>
      <c r="D585" s="59">
        <f>SUM(B585*C585)</f>
        <v>0</v>
      </c>
      <c r="E585" s="25">
        <v>1.75</v>
      </c>
      <c r="F585" s="59">
        <f>SUM(D585*E585)</f>
        <v>0</v>
      </c>
      <c r="G585" s="5">
        <v>36.770000000000003</v>
      </c>
      <c r="H585" s="30">
        <f>SUM(F585*G585)</f>
        <v>0</v>
      </c>
      <c r="I585" s="6">
        <v>0</v>
      </c>
      <c r="J585" s="53">
        <f>SUM(D585*I585)</f>
        <v>0</v>
      </c>
      <c r="K585" s="22"/>
      <c r="L585" s="36"/>
    </row>
    <row r="586" spans="1:12" customFormat="1" x14ac:dyDescent="0.25">
      <c r="A586" s="27" t="s">
        <v>6</v>
      </c>
      <c r="B586" s="24">
        <v>1</v>
      </c>
      <c r="C586" s="4">
        <v>1</v>
      </c>
      <c r="D586" s="59">
        <v>1</v>
      </c>
      <c r="E586" s="25">
        <v>1.75</v>
      </c>
      <c r="F586" s="59">
        <v>2</v>
      </c>
      <c r="G586" s="7">
        <v>34.49</v>
      </c>
      <c r="H586" s="31">
        <f>SUM(F586*G586)</f>
        <v>68.98</v>
      </c>
      <c r="I586" s="8">
        <v>100</v>
      </c>
      <c r="J586" s="54">
        <f>SUM(D586*I586)</f>
        <v>100</v>
      </c>
      <c r="K586" s="22"/>
      <c r="L586" s="36"/>
    </row>
    <row r="587" spans="1:12" customFormat="1" x14ac:dyDescent="0.25">
      <c r="A587" s="27" t="s">
        <v>7</v>
      </c>
      <c r="B587" s="24">
        <v>1</v>
      </c>
      <c r="C587" s="4">
        <v>1</v>
      </c>
      <c r="D587" s="59">
        <v>1</v>
      </c>
      <c r="E587" s="25">
        <v>1.75</v>
      </c>
      <c r="F587" s="59">
        <v>2</v>
      </c>
      <c r="G587" s="7">
        <v>50.89</v>
      </c>
      <c r="H587" s="31">
        <f>SUM(F587*G587)</f>
        <v>101.78</v>
      </c>
      <c r="I587" s="8">
        <v>0</v>
      </c>
      <c r="J587" s="54">
        <f>SUM(D587*I587)</f>
        <v>0</v>
      </c>
      <c r="K587" s="22"/>
      <c r="L587" s="36"/>
    </row>
    <row r="588" spans="1:12" s="40" customFormat="1" x14ac:dyDescent="0.25">
      <c r="A588" s="65" t="s">
        <v>74</v>
      </c>
      <c r="B588" s="66"/>
      <c r="C588" s="66"/>
      <c r="D588" s="66"/>
      <c r="E588" s="66"/>
      <c r="F588" s="66"/>
      <c r="G588" s="66"/>
      <c r="H588" s="66"/>
      <c r="I588" s="66"/>
      <c r="J588" s="67"/>
      <c r="K588" s="56">
        <f>SUM(6.5*(D585+D586+D587))</f>
        <v>13</v>
      </c>
      <c r="L588" s="57">
        <f>SUM(55.91*K588)</f>
        <v>726.82999999999993</v>
      </c>
    </row>
    <row r="589" spans="1:12" customFormat="1" x14ac:dyDescent="0.25">
      <c r="A589" s="68" t="s">
        <v>205</v>
      </c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</row>
    <row r="590" spans="1:12" customFormat="1" x14ac:dyDescent="0.25">
      <c r="A590" s="41" t="s">
        <v>5</v>
      </c>
      <c r="B590" s="42">
        <v>0</v>
      </c>
      <c r="C590" s="42">
        <v>0</v>
      </c>
      <c r="D590" s="59">
        <f>SUM(B590*C590)</f>
        <v>0</v>
      </c>
      <c r="E590" s="45">
        <v>1.5</v>
      </c>
      <c r="F590" s="59">
        <f>SUM(D590*E590)</f>
        <v>0</v>
      </c>
      <c r="G590" s="5">
        <v>36.770000000000003</v>
      </c>
      <c r="H590" s="30">
        <f>SUM(F590*G590)</f>
        <v>0</v>
      </c>
      <c r="I590" s="46">
        <v>0</v>
      </c>
      <c r="J590" s="53">
        <f>SUM(D590*I590)</f>
        <v>0</v>
      </c>
      <c r="K590" s="22"/>
      <c r="L590" s="36"/>
    </row>
    <row r="591" spans="1:12" customFormat="1" x14ac:dyDescent="0.25">
      <c r="A591" s="41" t="s">
        <v>6</v>
      </c>
      <c r="B591" s="42">
        <v>1</v>
      </c>
      <c r="C591" s="42">
        <v>1</v>
      </c>
      <c r="D591" s="59">
        <v>1</v>
      </c>
      <c r="E591" s="45">
        <v>1.5</v>
      </c>
      <c r="F591" s="59">
        <v>2</v>
      </c>
      <c r="G591" s="7">
        <v>34.49</v>
      </c>
      <c r="H591" s="31">
        <f>SUM(F591*G591)</f>
        <v>68.98</v>
      </c>
      <c r="I591" s="47">
        <v>100</v>
      </c>
      <c r="J591" s="54">
        <f>SUM(D591*I591)</f>
        <v>100</v>
      </c>
      <c r="K591" s="22"/>
      <c r="L591" s="36"/>
    </row>
    <row r="592" spans="1:12" customFormat="1" x14ac:dyDescent="0.25">
      <c r="A592" s="41" t="s">
        <v>7</v>
      </c>
      <c r="B592" s="42">
        <v>1</v>
      </c>
      <c r="C592" s="42">
        <v>1</v>
      </c>
      <c r="D592" s="59">
        <v>1</v>
      </c>
      <c r="E592" s="45">
        <v>1.5</v>
      </c>
      <c r="F592" s="59">
        <v>2</v>
      </c>
      <c r="G592" s="7">
        <v>50.89</v>
      </c>
      <c r="H592" s="31">
        <f>SUM(F592*G592)</f>
        <v>101.78</v>
      </c>
      <c r="I592" s="47">
        <v>0</v>
      </c>
      <c r="J592" s="54">
        <f>SUM(D592*I592)</f>
        <v>0</v>
      </c>
      <c r="K592" s="22"/>
      <c r="L592" s="36"/>
    </row>
    <row r="593" spans="1:12" s="40" customFormat="1" x14ac:dyDescent="0.25">
      <c r="A593" s="65" t="s">
        <v>151</v>
      </c>
      <c r="B593" s="66"/>
      <c r="C593" s="66"/>
      <c r="D593" s="66"/>
      <c r="E593" s="66"/>
      <c r="F593" s="66"/>
      <c r="G593" s="66"/>
      <c r="H593" s="66"/>
      <c r="I593" s="66"/>
      <c r="J593" s="67"/>
      <c r="K593" s="56">
        <f>SUM(6.25*(D590+D591+D592))</f>
        <v>12.5</v>
      </c>
      <c r="L593" s="57">
        <f>SUM(55.91*K593)</f>
        <v>698.875</v>
      </c>
    </row>
    <row r="594" spans="1:12" customFormat="1" x14ac:dyDescent="0.25">
      <c r="A594" s="68" t="s">
        <v>216</v>
      </c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</row>
    <row r="595" spans="1:12" customFormat="1" x14ac:dyDescent="0.25">
      <c r="A595" s="27" t="s">
        <v>5</v>
      </c>
      <c r="B595" s="24">
        <v>1</v>
      </c>
      <c r="C595" s="4">
        <v>1</v>
      </c>
      <c r="D595" s="59">
        <v>1</v>
      </c>
      <c r="E595" s="25">
        <v>1</v>
      </c>
      <c r="F595" s="59">
        <v>1</v>
      </c>
      <c r="G595" s="5">
        <v>36.770000000000003</v>
      </c>
      <c r="H595" s="30">
        <f>SUM(F595*G595)</f>
        <v>36.770000000000003</v>
      </c>
      <c r="I595" s="6">
        <v>0</v>
      </c>
      <c r="J595" s="53">
        <f>SUM(D595*I595)</f>
        <v>0</v>
      </c>
      <c r="K595" s="22"/>
      <c r="L595" s="36"/>
    </row>
    <row r="596" spans="1:12" customFormat="1" x14ac:dyDescent="0.25">
      <c r="A596" s="3" t="s">
        <v>6</v>
      </c>
      <c r="B596" s="22">
        <v>0</v>
      </c>
      <c r="C596" s="4">
        <v>0</v>
      </c>
      <c r="D596" s="59">
        <f>SUM(B596*C596)</f>
        <v>0</v>
      </c>
      <c r="E596" s="25">
        <v>1</v>
      </c>
      <c r="F596" s="59">
        <f>SUM(D596*E596)</f>
        <v>0</v>
      </c>
      <c r="G596" s="7">
        <v>34.49</v>
      </c>
      <c r="H596" s="31">
        <f>SUM(F596*G596)</f>
        <v>0</v>
      </c>
      <c r="I596" s="9">
        <v>0</v>
      </c>
      <c r="J596" s="54">
        <f>SUM(D596*I596)</f>
        <v>0</v>
      </c>
      <c r="K596" s="22"/>
      <c r="L596" s="36"/>
    </row>
    <row r="597" spans="1:12" customFormat="1" x14ac:dyDescent="0.25">
      <c r="A597" s="3" t="s">
        <v>7</v>
      </c>
      <c r="B597" s="22">
        <v>0</v>
      </c>
      <c r="C597" s="4">
        <v>0</v>
      </c>
      <c r="D597" s="59">
        <f>SUM(B597*C597)</f>
        <v>0</v>
      </c>
      <c r="E597" s="25">
        <v>1</v>
      </c>
      <c r="F597" s="59">
        <f>SUM(D597*E597)</f>
        <v>0</v>
      </c>
      <c r="G597" s="7">
        <v>50.89</v>
      </c>
      <c r="H597" s="31">
        <f>SUM(F597*G597)</f>
        <v>0</v>
      </c>
      <c r="I597" s="9">
        <v>0</v>
      </c>
      <c r="J597" s="54">
        <f>SUM(D597*I597)</f>
        <v>0</v>
      </c>
      <c r="K597" s="22"/>
      <c r="L597" s="36"/>
    </row>
    <row r="598" spans="1:12" s="40" customFormat="1" x14ac:dyDescent="0.25">
      <c r="A598" s="65" t="s">
        <v>75</v>
      </c>
      <c r="B598" s="66"/>
      <c r="C598" s="66"/>
      <c r="D598" s="66"/>
      <c r="E598" s="66"/>
      <c r="F598" s="66"/>
      <c r="G598" s="66"/>
      <c r="H598" s="66"/>
      <c r="I598" s="66"/>
      <c r="J598" s="67"/>
      <c r="K598" s="56">
        <f>SUM(3*(D595+D596+D597))</f>
        <v>3</v>
      </c>
      <c r="L598" s="57">
        <f>SUM(55.91*K598)</f>
        <v>167.73</v>
      </c>
    </row>
    <row r="599" spans="1:12" customFormat="1" x14ac:dyDescent="0.25">
      <c r="A599" s="68" t="s">
        <v>217</v>
      </c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</row>
    <row r="600" spans="1:12" customFormat="1" x14ac:dyDescent="0.25">
      <c r="A600" s="41" t="s">
        <v>5</v>
      </c>
      <c r="B600" s="42">
        <v>1</v>
      </c>
      <c r="C600" s="42">
        <v>1</v>
      </c>
      <c r="D600" s="59">
        <v>1</v>
      </c>
      <c r="E600" s="45">
        <v>0.75</v>
      </c>
      <c r="F600" s="59">
        <v>1</v>
      </c>
      <c r="G600" s="5">
        <v>36.770000000000003</v>
      </c>
      <c r="H600" s="30">
        <f>SUM(F600*G600)</f>
        <v>36.770000000000003</v>
      </c>
      <c r="I600" s="46">
        <v>0</v>
      </c>
      <c r="J600" s="53">
        <f>SUM(D600*I600)</f>
        <v>0</v>
      </c>
      <c r="K600" s="22"/>
      <c r="L600" s="36"/>
    </row>
    <row r="601" spans="1:12" customFormat="1" x14ac:dyDescent="0.25">
      <c r="A601" s="41" t="s">
        <v>6</v>
      </c>
      <c r="B601" s="42">
        <v>0</v>
      </c>
      <c r="C601" s="42">
        <v>0</v>
      </c>
      <c r="D601" s="59">
        <f>SUM(B601*C601)</f>
        <v>0</v>
      </c>
      <c r="E601" s="45">
        <v>0.75</v>
      </c>
      <c r="F601" s="59">
        <f>SUM(D601*E601)</f>
        <v>0</v>
      </c>
      <c r="G601" s="7">
        <v>34.49</v>
      </c>
      <c r="H601" s="31">
        <f>SUM(F601*G601)</f>
        <v>0</v>
      </c>
      <c r="I601" s="48">
        <v>0</v>
      </c>
      <c r="J601" s="54">
        <f>SUM(D601*I601)</f>
        <v>0</v>
      </c>
      <c r="K601" s="22"/>
      <c r="L601" s="36"/>
    </row>
    <row r="602" spans="1:12" customFormat="1" x14ac:dyDescent="0.25">
      <c r="A602" s="41" t="s">
        <v>7</v>
      </c>
      <c r="B602" s="42">
        <v>0</v>
      </c>
      <c r="C602" s="42">
        <v>0</v>
      </c>
      <c r="D602" s="59">
        <f>SUM(B602*C602)</f>
        <v>0</v>
      </c>
      <c r="E602" s="45">
        <v>0.75</v>
      </c>
      <c r="F602" s="59">
        <f>SUM(D602*E602)</f>
        <v>0</v>
      </c>
      <c r="G602" s="7">
        <v>50.89</v>
      </c>
      <c r="H602" s="31">
        <f>SUM(F602*G602)</f>
        <v>0</v>
      </c>
      <c r="I602" s="48">
        <v>0</v>
      </c>
      <c r="J602" s="54">
        <f>SUM(D602*I602)</f>
        <v>0</v>
      </c>
      <c r="K602" s="22"/>
      <c r="L602" s="36"/>
    </row>
    <row r="603" spans="1:12" s="40" customFormat="1" x14ac:dyDescent="0.25">
      <c r="A603" s="65" t="s">
        <v>152</v>
      </c>
      <c r="B603" s="66"/>
      <c r="C603" s="66"/>
      <c r="D603" s="66"/>
      <c r="E603" s="66"/>
      <c r="F603" s="66"/>
      <c r="G603" s="66"/>
      <c r="H603" s="66"/>
      <c r="I603" s="66"/>
      <c r="J603" s="67"/>
      <c r="K603" s="56">
        <f>SUM(2.75*(D600+D601+D602))</f>
        <v>2.75</v>
      </c>
      <c r="L603" s="57">
        <f>SUM(55.91*K603)</f>
        <v>153.7525</v>
      </c>
    </row>
    <row r="604" spans="1:12" customFormat="1" x14ac:dyDescent="0.25">
      <c r="A604" s="68" t="s">
        <v>51</v>
      </c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</row>
    <row r="605" spans="1:12" customFormat="1" x14ac:dyDescent="0.25">
      <c r="A605" s="27" t="s">
        <v>5</v>
      </c>
      <c r="B605" s="24">
        <v>1</v>
      </c>
      <c r="C605" s="4">
        <v>1</v>
      </c>
      <c r="D605" s="59">
        <v>1</v>
      </c>
      <c r="E605" s="25">
        <v>43.5</v>
      </c>
      <c r="F605" s="59">
        <v>44</v>
      </c>
      <c r="G605" s="5">
        <v>36.770000000000003</v>
      </c>
      <c r="H605" s="30">
        <f>SUM(F605*G605)</f>
        <v>1617.88</v>
      </c>
      <c r="I605" s="6">
        <v>120</v>
      </c>
      <c r="J605" s="53">
        <f>SUM(D605*I605)</f>
        <v>120</v>
      </c>
      <c r="K605" s="22"/>
      <c r="L605" s="36"/>
    </row>
    <row r="606" spans="1:12" customFormat="1" x14ac:dyDescent="0.25">
      <c r="A606" s="27" t="s">
        <v>6</v>
      </c>
      <c r="B606" s="24">
        <v>1</v>
      </c>
      <c r="C606" s="4">
        <v>1</v>
      </c>
      <c r="D606" s="59">
        <v>1</v>
      </c>
      <c r="E606" s="25">
        <v>43.5</v>
      </c>
      <c r="F606" s="59">
        <v>44</v>
      </c>
      <c r="G606" s="7">
        <v>34.49</v>
      </c>
      <c r="H606" s="31">
        <f>SUM(F606*G606)</f>
        <v>1517.5600000000002</v>
      </c>
      <c r="I606" s="9">
        <v>120</v>
      </c>
      <c r="J606" s="54">
        <f>SUM(D606*I606)</f>
        <v>120</v>
      </c>
      <c r="K606" s="22"/>
      <c r="L606" s="36"/>
    </row>
    <row r="607" spans="1:12" customFormat="1" x14ac:dyDescent="0.25">
      <c r="A607" s="3" t="s">
        <v>7</v>
      </c>
      <c r="B607" s="22">
        <v>12</v>
      </c>
      <c r="C607" s="4">
        <v>1</v>
      </c>
      <c r="D607" s="59">
        <v>12</v>
      </c>
      <c r="E607" s="25">
        <v>43.5</v>
      </c>
      <c r="F607" s="59">
        <v>522</v>
      </c>
      <c r="G607" s="7">
        <v>50.89</v>
      </c>
      <c r="H607" s="31">
        <f>SUM(F607*G607)</f>
        <v>26564.58</v>
      </c>
      <c r="I607" s="9">
        <v>0</v>
      </c>
      <c r="J607" s="54">
        <f>SUM(D607*I607)</f>
        <v>0</v>
      </c>
      <c r="K607" s="22"/>
      <c r="L607" s="36"/>
    </row>
    <row r="608" spans="1:12" s="40" customFormat="1" x14ac:dyDescent="0.25">
      <c r="A608" s="65" t="s">
        <v>75</v>
      </c>
      <c r="B608" s="66"/>
      <c r="C608" s="66"/>
      <c r="D608" s="66"/>
      <c r="E608" s="66"/>
      <c r="F608" s="66"/>
      <c r="G608" s="66"/>
      <c r="H608" s="66"/>
      <c r="I608" s="66"/>
      <c r="J608" s="67"/>
      <c r="K608" s="56">
        <f>SUM(3*(D605+D606+D607))</f>
        <v>42</v>
      </c>
      <c r="L608" s="57">
        <f>SUM(55.91*K608)</f>
        <v>2348.2199999999998</v>
      </c>
    </row>
    <row r="609" spans="1:12" customFormat="1" x14ac:dyDescent="0.25">
      <c r="A609" s="68" t="s">
        <v>116</v>
      </c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</row>
    <row r="610" spans="1:12" customFormat="1" x14ac:dyDescent="0.25">
      <c r="A610" s="41" t="s">
        <v>5</v>
      </c>
      <c r="B610" s="42">
        <v>1</v>
      </c>
      <c r="C610" s="42">
        <v>1</v>
      </c>
      <c r="D610" s="59">
        <v>1</v>
      </c>
      <c r="E610" s="45">
        <v>40</v>
      </c>
      <c r="F610" s="59">
        <v>40</v>
      </c>
      <c r="G610" s="5">
        <v>36.770000000000003</v>
      </c>
      <c r="H610" s="30">
        <f>SUM(F610*G610)</f>
        <v>1470.8000000000002</v>
      </c>
      <c r="I610" s="46">
        <v>120</v>
      </c>
      <c r="J610" s="53">
        <f>SUM(D610*I610)</f>
        <v>120</v>
      </c>
      <c r="K610" s="22"/>
      <c r="L610" s="36"/>
    </row>
    <row r="611" spans="1:12" customFormat="1" x14ac:dyDescent="0.25">
      <c r="A611" s="41" t="s">
        <v>6</v>
      </c>
      <c r="B611" s="42">
        <v>1</v>
      </c>
      <c r="C611" s="42">
        <v>1</v>
      </c>
      <c r="D611" s="59">
        <v>1</v>
      </c>
      <c r="E611" s="45">
        <v>40</v>
      </c>
      <c r="F611" s="59">
        <v>40</v>
      </c>
      <c r="G611" s="7">
        <v>34.49</v>
      </c>
      <c r="H611" s="31">
        <f>SUM(F611*G611)</f>
        <v>1379.6000000000001</v>
      </c>
      <c r="I611" s="48">
        <v>120</v>
      </c>
      <c r="J611" s="54">
        <f>SUM(D611*I611)</f>
        <v>120</v>
      </c>
      <c r="K611" s="22"/>
      <c r="L611" s="36"/>
    </row>
    <row r="612" spans="1:12" customFormat="1" x14ac:dyDescent="0.25">
      <c r="A612" s="41" t="s">
        <v>7</v>
      </c>
      <c r="B612" s="42">
        <v>12</v>
      </c>
      <c r="C612" s="42">
        <v>1</v>
      </c>
      <c r="D612" s="59">
        <v>12</v>
      </c>
      <c r="E612" s="45">
        <v>40</v>
      </c>
      <c r="F612" s="59">
        <v>480</v>
      </c>
      <c r="G612" s="7">
        <v>50.89</v>
      </c>
      <c r="H612" s="31">
        <f>SUM(F612*G612)</f>
        <v>24427.200000000001</v>
      </c>
      <c r="I612" s="48">
        <v>0</v>
      </c>
      <c r="J612" s="54">
        <f>SUM(D612*I612)</f>
        <v>0</v>
      </c>
      <c r="K612" s="22"/>
      <c r="L612" s="36"/>
    </row>
    <row r="613" spans="1:12" s="40" customFormat="1" x14ac:dyDescent="0.25">
      <c r="A613" s="65" t="s">
        <v>152</v>
      </c>
      <c r="B613" s="66"/>
      <c r="C613" s="66"/>
      <c r="D613" s="66"/>
      <c r="E613" s="66"/>
      <c r="F613" s="66"/>
      <c r="G613" s="66"/>
      <c r="H613" s="66"/>
      <c r="I613" s="66"/>
      <c r="J613" s="67"/>
      <c r="K613" s="56">
        <f>SUM(2.75*(D610+D611+D612))</f>
        <v>38.5</v>
      </c>
      <c r="L613" s="57">
        <f>SUM(55.91*K613)</f>
        <v>2152.5349999999999</v>
      </c>
    </row>
    <row r="614" spans="1:12" customFormat="1" x14ac:dyDescent="0.25">
      <c r="A614" s="68" t="s">
        <v>52</v>
      </c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</row>
    <row r="615" spans="1:12" customFormat="1" x14ac:dyDescent="0.25">
      <c r="A615" s="27" t="s">
        <v>5</v>
      </c>
      <c r="B615" s="24">
        <v>47</v>
      </c>
      <c r="C615" s="25">
        <v>1.1100000000000001</v>
      </c>
      <c r="D615" s="59">
        <v>52</v>
      </c>
      <c r="E615" s="25">
        <v>0.33</v>
      </c>
      <c r="F615" s="59">
        <v>17</v>
      </c>
      <c r="G615" s="5">
        <v>36.770000000000003</v>
      </c>
      <c r="H615" s="30">
        <f>SUM(F615*G615)</f>
        <v>625.09</v>
      </c>
      <c r="I615" s="6">
        <v>75</v>
      </c>
      <c r="J615" s="53">
        <f>SUM(D615*I615)</f>
        <v>3900</v>
      </c>
      <c r="K615" s="22"/>
      <c r="L615" s="36"/>
    </row>
    <row r="616" spans="1:12" customFormat="1" x14ac:dyDescent="0.25">
      <c r="A616" s="3" t="s">
        <v>6</v>
      </c>
      <c r="B616" s="22">
        <v>0</v>
      </c>
      <c r="C616" s="4">
        <v>0</v>
      </c>
      <c r="D616" s="59">
        <f>SUM(B616*C616)</f>
        <v>0</v>
      </c>
      <c r="E616" s="25">
        <v>0.33</v>
      </c>
      <c r="F616" s="59">
        <f>SUM(D616*E616)</f>
        <v>0</v>
      </c>
      <c r="G616" s="7">
        <v>34.49</v>
      </c>
      <c r="H616" s="31">
        <f>SUM(F616*G616)</f>
        <v>0</v>
      </c>
      <c r="I616" s="9">
        <v>0</v>
      </c>
      <c r="J616" s="54">
        <f>SUM(D616*I616)</f>
        <v>0</v>
      </c>
      <c r="K616" s="22"/>
      <c r="L616" s="36"/>
    </row>
    <row r="617" spans="1:12" customFormat="1" x14ac:dyDescent="0.25">
      <c r="A617" s="3" t="s">
        <v>7</v>
      </c>
      <c r="B617" s="22">
        <v>0</v>
      </c>
      <c r="C617" s="4">
        <v>0</v>
      </c>
      <c r="D617" s="59">
        <f>SUM(B617*C617)</f>
        <v>0</v>
      </c>
      <c r="E617" s="25">
        <v>0.33</v>
      </c>
      <c r="F617" s="59">
        <f>SUM(D617*E617)</f>
        <v>0</v>
      </c>
      <c r="G617" s="7">
        <v>50.89</v>
      </c>
      <c r="H617" s="31">
        <f>SUM(F617*G617)</f>
        <v>0</v>
      </c>
      <c r="I617" s="9">
        <v>0</v>
      </c>
      <c r="J617" s="54">
        <f>SUM(D617*I617)</f>
        <v>0</v>
      </c>
      <c r="K617" s="22"/>
      <c r="L617" s="36"/>
    </row>
    <row r="618" spans="1:12" s="40" customFormat="1" x14ac:dyDescent="0.25">
      <c r="A618" s="65" t="s">
        <v>71</v>
      </c>
      <c r="B618" s="66"/>
      <c r="C618" s="66"/>
      <c r="D618" s="66"/>
      <c r="E618" s="66"/>
      <c r="F618" s="66"/>
      <c r="G618" s="66"/>
      <c r="H618" s="66"/>
      <c r="I618" s="66"/>
      <c r="J618" s="67"/>
      <c r="K618" s="56">
        <f>SUM(2*(D615+D616+D617))</f>
        <v>104</v>
      </c>
      <c r="L618" s="57">
        <f>SUM(55.91*K618)</f>
        <v>5814.6399999999994</v>
      </c>
    </row>
    <row r="619" spans="1:12" customFormat="1" x14ac:dyDescent="0.25">
      <c r="A619" s="68" t="s">
        <v>117</v>
      </c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</row>
    <row r="620" spans="1:12" customFormat="1" x14ac:dyDescent="0.25">
      <c r="A620" s="41" t="s">
        <v>5</v>
      </c>
      <c r="B620" s="42">
        <v>47</v>
      </c>
      <c r="C620" s="45">
        <v>1.1100000000000001</v>
      </c>
      <c r="D620" s="59">
        <v>52</v>
      </c>
      <c r="E620" s="45">
        <v>0.25</v>
      </c>
      <c r="F620" s="59">
        <v>13</v>
      </c>
      <c r="G620" s="5">
        <v>36.770000000000003</v>
      </c>
      <c r="H620" s="30">
        <f>SUM(F620*G620)</f>
        <v>478.01000000000005</v>
      </c>
      <c r="I620" s="46">
        <v>75</v>
      </c>
      <c r="J620" s="53">
        <f>SUM(D620*I620)</f>
        <v>3900</v>
      </c>
      <c r="K620" s="22"/>
      <c r="L620" s="36"/>
    </row>
    <row r="621" spans="1:12" customFormat="1" x14ac:dyDescent="0.25">
      <c r="A621" s="41" t="s">
        <v>6</v>
      </c>
      <c r="B621" s="42">
        <v>0</v>
      </c>
      <c r="C621" s="42">
        <v>0</v>
      </c>
      <c r="D621" s="59">
        <f>SUM(B621*C621)</f>
        <v>0</v>
      </c>
      <c r="E621" s="45">
        <v>0.25</v>
      </c>
      <c r="F621" s="59">
        <f>SUM(D621*E621)</f>
        <v>0</v>
      </c>
      <c r="G621" s="7">
        <v>34.49</v>
      </c>
      <c r="H621" s="31">
        <f>SUM(F621*G621)</f>
        <v>0</v>
      </c>
      <c r="I621" s="48">
        <v>0</v>
      </c>
      <c r="J621" s="54">
        <f>SUM(D621*I621)</f>
        <v>0</v>
      </c>
      <c r="K621" s="22"/>
      <c r="L621" s="36"/>
    </row>
    <row r="622" spans="1:12" customFormat="1" x14ac:dyDescent="0.25">
      <c r="A622" s="41" t="s">
        <v>7</v>
      </c>
      <c r="B622" s="42">
        <v>0</v>
      </c>
      <c r="C622" s="42">
        <v>0</v>
      </c>
      <c r="D622" s="59">
        <f>SUM(B622*C622)</f>
        <v>0</v>
      </c>
      <c r="E622" s="45">
        <v>0.25</v>
      </c>
      <c r="F622" s="59">
        <f>SUM(D622*E622)</f>
        <v>0</v>
      </c>
      <c r="G622" s="7">
        <v>50.89</v>
      </c>
      <c r="H622" s="31">
        <f>SUM(F622*G622)</f>
        <v>0</v>
      </c>
      <c r="I622" s="48">
        <v>0</v>
      </c>
      <c r="J622" s="54">
        <f>SUM(D622*I622)</f>
        <v>0</v>
      </c>
      <c r="K622" s="22"/>
      <c r="L622" s="36"/>
    </row>
    <row r="623" spans="1:12" s="40" customFormat="1" x14ac:dyDescent="0.25">
      <c r="A623" s="65" t="s">
        <v>70</v>
      </c>
      <c r="B623" s="66"/>
      <c r="C623" s="66"/>
      <c r="D623" s="66"/>
      <c r="E623" s="66"/>
      <c r="F623" s="66"/>
      <c r="G623" s="66"/>
      <c r="H623" s="66"/>
      <c r="I623" s="66"/>
      <c r="J623" s="67"/>
      <c r="K623" s="56">
        <f>SUM(1.75*(D620+D621+D622))</f>
        <v>91</v>
      </c>
      <c r="L623" s="57">
        <f>SUM(55.91*K623)</f>
        <v>5087.8099999999995</v>
      </c>
    </row>
    <row r="624" spans="1:12" customFormat="1" x14ac:dyDescent="0.25">
      <c r="A624" s="68" t="s">
        <v>218</v>
      </c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</row>
    <row r="625" spans="1:12" customFormat="1" x14ac:dyDescent="0.25">
      <c r="A625" s="3" t="s">
        <v>5</v>
      </c>
      <c r="B625" s="22">
        <v>0</v>
      </c>
      <c r="C625" s="4">
        <v>0</v>
      </c>
      <c r="D625" s="59">
        <f>SUM(B625*C625)</f>
        <v>0</v>
      </c>
      <c r="E625" s="25">
        <v>40</v>
      </c>
      <c r="F625" s="59">
        <f>SUM(D625*E625)</f>
        <v>0</v>
      </c>
      <c r="G625" s="5">
        <v>36.770000000000003</v>
      </c>
      <c r="H625" s="30">
        <f>SUM(F625*G625)</f>
        <v>0</v>
      </c>
      <c r="I625" s="6">
        <v>0</v>
      </c>
      <c r="J625" s="53">
        <f>SUM(D625*I625)</f>
        <v>0</v>
      </c>
      <c r="K625" s="22"/>
      <c r="L625" s="36"/>
    </row>
    <row r="626" spans="1:12" customFormat="1" x14ac:dyDescent="0.25">
      <c r="A626" s="27" t="s">
        <v>6</v>
      </c>
      <c r="B626" s="24">
        <v>1</v>
      </c>
      <c r="C626" s="4">
        <v>1</v>
      </c>
      <c r="D626" s="59">
        <v>1</v>
      </c>
      <c r="E626" s="25">
        <v>40</v>
      </c>
      <c r="F626" s="59">
        <v>40</v>
      </c>
      <c r="G626" s="7">
        <v>34.49</v>
      </c>
      <c r="H626" s="31">
        <f>SUM(F626*G626)</f>
        <v>1379.6000000000001</v>
      </c>
      <c r="I626" s="9">
        <v>100</v>
      </c>
      <c r="J626" s="54">
        <f>SUM(D626*I626)</f>
        <v>100</v>
      </c>
      <c r="K626" s="22"/>
      <c r="L626" s="36"/>
    </row>
    <row r="627" spans="1:12" customFormat="1" x14ac:dyDescent="0.25">
      <c r="A627" s="3" t="s">
        <v>7</v>
      </c>
      <c r="B627" s="22">
        <v>0</v>
      </c>
      <c r="C627" s="4">
        <v>0</v>
      </c>
      <c r="D627" s="59">
        <f>SUM(B627*C627)</f>
        <v>0</v>
      </c>
      <c r="E627" s="25">
        <v>40</v>
      </c>
      <c r="F627" s="59">
        <f>SUM(D627*E627)</f>
        <v>0</v>
      </c>
      <c r="G627" s="7">
        <v>50.89</v>
      </c>
      <c r="H627" s="31">
        <f>SUM(F627*G627)</f>
        <v>0</v>
      </c>
      <c r="I627" s="9">
        <v>0</v>
      </c>
      <c r="J627" s="54">
        <f>SUM(D627*I627)</f>
        <v>0</v>
      </c>
      <c r="K627" s="22"/>
      <c r="L627" s="36"/>
    </row>
    <row r="628" spans="1:12" s="40" customFormat="1" x14ac:dyDescent="0.25">
      <c r="A628" s="65" t="s">
        <v>67</v>
      </c>
      <c r="B628" s="66"/>
      <c r="C628" s="66"/>
      <c r="D628" s="66"/>
      <c r="E628" s="66"/>
      <c r="F628" s="66"/>
      <c r="G628" s="66"/>
      <c r="H628" s="66"/>
      <c r="I628" s="66"/>
      <c r="J628" s="67"/>
      <c r="K628" s="56">
        <f>SUM(5*(D625+D626+D627))</f>
        <v>5</v>
      </c>
      <c r="L628" s="57">
        <f>SUM(55.91*K628)</f>
        <v>279.54999999999995</v>
      </c>
    </row>
    <row r="629" spans="1:12" customFormat="1" x14ac:dyDescent="0.25">
      <c r="A629" s="68" t="s">
        <v>219</v>
      </c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</row>
    <row r="630" spans="1:12" customFormat="1" x14ac:dyDescent="0.25">
      <c r="A630" s="41" t="s">
        <v>5</v>
      </c>
      <c r="B630" s="42">
        <v>0</v>
      </c>
      <c r="C630" s="42">
        <v>0</v>
      </c>
      <c r="D630" s="59">
        <f>SUM(B630*C630)</f>
        <v>0</v>
      </c>
      <c r="E630" s="45">
        <v>36</v>
      </c>
      <c r="F630" s="59">
        <f>SUM(D630*E630)</f>
        <v>0</v>
      </c>
      <c r="G630" s="5">
        <v>36.770000000000003</v>
      </c>
      <c r="H630" s="30">
        <f>SUM(F630*G630)</f>
        <v>0</v>
      </c>
      <c r="I630" s="46">
        <v>0</v>
      </c>
      <c r="J630" s="53">
        <f>SUM(D630*I630)</f>
        <v>0</v>
      </c>
      <c r="K630" s="22"/>
      <c r="L630" s="36"/>
    </row>
    <row r="631" spans="1:12" customFormat="1" x14ac:dyDescent="0.25">
      <c r="A631" s="41" t="s">
        <v>6</v>
      </c>
      <c r="B631" s="42">
        <v>1</v>
      </c>
      <c r="C631" s="42">
        <v>1</v>
      </c>
      <c r="D631" s="59">
        <v>1</v>
      </c>
      <c r="E631" s="45">
        <v>36</v>
      </c>
      <c r="F631" s="59">
        <v>36</v>
      </c>
      <c r="G631" s="7">
        <v>34.49</v>
      </c>
      <c r="H631" s="31">
        <f>SUM(F631*G631)</f>
        <v>1241.6400000000001</v>
      </c>
      <c r="I631" s="48">
        <v>100</v>
      </c>
      <c r="J631" s="54">
        <f>SUM(D631*I631)</f>
        <v>100</v>
      </c>
      <c r="K631" s="22"/>
      <c r="L631" s="36"/>
    </row>
    <row r="632" spans="1:12" customFormat="1" x14ac:dyDescent="0.25">
      <c r="A632" s="41" t="s">
        <v>7</v>
      </c>
      <c r="B632" s="42">
        <v>0</v>
      </c>
      <c r="C632" s="42">
        <v>0</v>
      </c>
      <c r="D632" s="59">
        <f>SUM(B632*C632)</f>
        <v>0</v>
      </c>
      <c r="E632" s="45">
        <v>36</v>
      </c>
      <c r="F632" s="59">
        <f>SUM(D632*E632)</f>
        <v>0</v>
      </c>
      <c r="G632" s="7">
        <v>50.89</v>
      </c>
      <c r="H632" s="31">
        <f>SUM(F632*G632)</f>
        <v>0</v>
      </c>
      <c r="I632" s="48">
        <v>0</v>
      </c>
      <c r="J632" s="54">
        <f>SUM(D632*I632)</f>
        <v>0</v>
      </c>
      <c r="K632" s="22"/>
      <c r="L632" s="36"/>
    </row>
    <row r="633" spans="1:12" s="40" customFormat="1" ht="15" customHeight="1" x14ac:dyDescent="0.25">
      <c r="A633" s="65" t="s">
        <v>149</v>
      </c>
      <c r="B633" s="69"/>
      <c r="C633" s="69"/>
      <c r="D633" s="69"/>
      <c r="E633" s="69"/>
      <c r="F633" s="69"/>
      <c r="G633" s="69"/>
      <c r="H633" s="69"/>
      <c r="I633" s="69"/>
      <c r="J633" s="70"/>
      <c r="K633" s="56">
        <f>SUM(4.75*(D630+D631+D632))</f>
        <v>4.75</v>
      </c>
      <c r="L633" s="57">
        <f>SUM(55.91*K633)</f>
        <v>265.57249999999999</v>
      </c>
    </row>
    <row r="634" spans="1:12" customFormat="1" ht="15" customHeight="1" x14ac:dyDescent="0.25">
      <c r="A634" s="71" t="s">
        <v>61</v>
      </c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3"/>
    </row>
    <row r="635" spans="1:12" customFormat="1" x14ac:dyDescent="0.25">
      <c r="A635" s="3" t="s">
        <v>5</v>
      </c>
      <c r="B635" s="22">
        <v>0</v>
      </c>
      <c r="C635" s="4">
        <v>0</v>
      </c>
      <c r="D635" s="59">
        <f>SUM(B635*C635)</f>
        <v>0</v>
      </c>
      <c r="E635" s="25">
        <v>20</v>
      </c>
      <c r="F635" s="59">
        <f>SUM(D635*E635)</f>
        <v>0</v>
      </c>
      <c r="G635" s="5">
        <v>36.770000000000003</v>
      </c>
      <c r="H635" s="30">
        <f>SUM(F635*G635)</f>
        <v>0</v>
      </c>
      <c r="I635" s="6">
        <v>0</v>
      </c>
      <c r="J635" s="53">
        <f>SUM(D635*I635)</f>
        <v>0</v>
      </c>
      <c r="K635" s="22"/>
      <c r="L635" s="36"/>
    </row>
    <row r="636" spans="1:12" customFormat="1" x14ac:dyDescent="0.25">
      <c r="A636" s="27" t="s">
        <v>6</v>
      </c>
      <c r="B636" s="24">
        <v>1</v>
      </c>
      <c r="C636" s="4">
        <v>1</v>
      </c>
      <c r="D636" s="59">
        <v>1</v>
      </c>
      <c r="E636" s="25">
        <v>20</v>
      </c>
      <c r="F636" s="59">
        <v>20</v>
      </c>
      <c r="G636" s="7">
        <v>34.49</v>
      </c>
      <c r="H636" s="31">
        <f>SUM(F636*G636)</f>
        <v>689.80000000000007</v>
      </c>
      <c r="I636" s="9">
        <v>50</v>
      </c>
      <c r="J636" s="54">
        <f>SUM(D636*I636)</f>
        <v>50</v>
      </c>
      <c r="K636" s="22"/>
      <c r="L636" s="36"/>
    </row>
    <row r="637" spans="1:12" customFormat="1" x14ac:dyDescent="0.25">
      <c r="A637" s="3" t="s">
        <v>7</v>
      </c>
      <c r="B637" s="22">
        <v>0</v>
      </c>
      <c r="C637" s="4">
        <v>0</v>
      </c>
      <c r="D637" s="59">
        <f>SUM(B637*C637)</f>
        <v>0</v>
      </c>
      <c r="E637" s="25">
        <v>20</v>
      </c>
      <c r="F637" s="59">
        <f>SUM(D637*E637)</f>
        <v>0</v>
      </c>
      <c r="G637" s="7">
        <v>50.89</v>
      </c>
      <c r="H637" s="31">
        <f>SUM(F637*G637)</f>
        <v>0</v>
      </c>
      <c r="I637" s="9">
        <v>0</v>
      </c>
      <c r="J637" s="54">
        <f>SUM(D637*I637)</f>
        <v>0</v>
      </c>
      <c r="K637" s="22"/>
      <c r="L637" s="36"/>
    </row>
    <row r="638" spans="1:12" s="40" customFormat="1" ht="15" customHeight="1" x14ac:dyDescent="0.25">
      <c r="A638" s="65" t="s">
        <v>82</v>
      </c>
      <c r="B638" s="69"/>
      <c r="C638" s="69"/>
      <c r="D638" s="69"/>
      <c r="E638" s="69"/>
      <c r="F638" s="69"/>
      <c r="G638" s="69"/>
      <c r="H638" s="69"/>
      <c r="I638" s="69"/>
      <c r="J638" s="70"/>
      <c r="K638" s="56">
        <f>SUM(25*(D635+D636+D637))</f>
        <v>25</v>
      </c>
      <c r="L638" s="57">
        <f>SUM(55.91*K638)</f>
        <v>1397.75</v>
      </c>
    </row>
    <row r="639" spans="1:12" customFormat="1" x14ac:dyDescent="0.25">
      <c r="A639" s="68" t="s">
        <v>118</v>
      </c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</row>
    <row r="640" spans="1:12" customFormat="1" x14ac:dyDescent="0.25">
      <c r="A640" s="41" t="s">
        <v>5</v>
      </c>
      <c r="B640" s="42">
        <v>0</v>
      </c>
      <c r="C640" s="42">
        <v>0</v>
      </c>
      <c r="D640" s="59">
        <f>SUM(B640*C640)</f>
        <v>0</v>
      </c>
      <c r="E640" s="45">
        <v>18</v>
      </c>
      <c r="F640" s="59">
        <f>SUM(D640*E640)</f>
        <v>0</v>
      </c>
      <c r="G640" s="5">
        <v>36.770000000000003</v>
      </c>
      <c r="H640" s="30">
        <f>SUM(F640*G640)</f>
        <v>0</v>
      </c>
      <c r="I640" s="46">
        <v>0</v>
      </c>
      <c r="J640" s="16">
        <f>SUM(D640*I640)</f>
        <v>0</v>
      </c>
      <c r="K640" s="22"/>
      <c r="L640" s="36"/>
    </row>
    <row r="641" spans="1:12" customFormat="1" x14ac:dyDescent="0.25">
      <c r="A641" s="41" t="s">
        <v>6</v>
      </c>
      <c r="B641" s="42">
        <v>1</v>
      </c>
      <c r="C641" s="42">
        <v>1</v>
      </c>
      <c r="D641" s="59">
        <v>1</v>
      </c>
      <c r="E641" s="45">
        <v>18</v>
      </c>
      <c r="F641" s="59">
        <v>18</v>
      </c>
      <c r="G641" s="7">
        <v>34.49</v>
      </c>
      <c r="H641" s="31">
        <f>SUM(F641*G641)</f>
        <v>620.82000000000005</v>
      </c>
      <c r="I641" s="48">
        <v>50</v>
      </c>
      <c r="J641" s="17">
        <f>SUM(D641*I641)</f>
        <v>50</v>
      </c>
      <c r="K641" s="22"/>
      <c r="L641" s="36"/>
    </row>
    <row r="642" spans="1:12" customFormat="1" x14ac:dyDescent="0.25">
      <c r="A642" s="41" t="s">
        <v>7</v>
      </c>
      <c r="B642" s="42">
        <v>0</v>
      </c>
      <c r="C642" s="42">
        <v>0</v>
      </c>
      <c r="D642" s="59">
        <f>SUM(B642*C642)</f>
        <v>0</v>
      </c>
      <c r="E642" s="45">
        <v>18</v>
      </c>
      <c r="F642" s="59">
        <f>SUM(D642*E642)</f>
        <v>0</v>
      </c>
      <c r="G642" s="7">
        <v>50.89</v>
      </c>
      <c r="H642" s="31">
        <f>SUM(F642*G642)</f>
        <v>0</v>
      </c>
      <c r="I642" s="48">
        <v>0</v>
      </c>
      <c r="J642" s="17">
        <f>SUM(D642*I642)</f>
        <v>0</v>
      </c>
      <c r="K642" s="22"/>
      <c r="L642" s="36"/>
    </row>
    <row r="643" spans="1:12" s="40" customFormat="1" x14ac:dyDescent="0.25">
      <c r="A643" s="65" t="s">
        <v>158</v>
      </c>
      <c r="B643" s="66"/>
      <c r="C643" s="66"/>
      <c r="D643" s="66"/>
      <c r="E643" s="66"/>
      <c r="F643" s="66"/>
      <c r="G643" s="66"/>
      <c r="H643" s="66"/>
      <c r="I643" s="66"/>
      <c r="J643" s="67"/>
      <c r="K643" s="56">
        <f>SUM(24*(D640+D641+D642))</f>
        <v>24</v>
      </c>
      <c r="L643" s="57">
        <f>SUM(55.91*K643)</f>
        <v>1341.84</v>
      </c>
    </row>
    <row r="644" spans="1:12" customFormat="1" x14ac:dyDescent="0.25">
      <c r="A644" s="68" t="s">
        <v>220</v>
      </c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</row>
    <row r="645" spans="1:12" customFormat="1" x14ac:dyDescent="0.25">
      <c r="A645" s="27" t="s">
        <v>5</v>
      </c>
      <c r="B645" s="24">
        <v>1</v>
      </c>
      <c r="C645" s="4">
        <v>1</v>
      </c>
      <c r="D645" s="59">
        <v>1</v>
      </c>
      <c r="E645" s="25">
        <v>0.25</v>
      </c>
      <c r="F645" s="59">
        <v>0</v>
      </c>
      <c r="G645" s="5">
        <v>36.770000000000003</v>
      </c>
      <c r="H645" s="30">
        <f>SUM(F645*G645)</f>
        <v>0</v>
      </c>
      <c r="I645" s="6">
        <v>50</v>
      </c>
      <c r="J645" s="53">
        <f>SUM(D645*I645)</f>
        <v>50</v>
      </c>
      <c r="K645" s="22"/>
      <c r="L645" s="36"/>
    </row>
    <row r="646" spans="1:12" customFormat="1" x14ac:dyDescent="0.25">
      <c r="A646" s="27" t="s">
        <v>6</v>
      </c>
      <c r="B646" s="24">
        <v>1</v>
      </c>
      <c r="C646" s="4">
        <v>1</v>
      </c>
      <c r="D646" s="59">
        <v>1</v>
      </c>
      <c r="E646" s="25">
        <v>0.25</v>
      </c>
      <c r="F646" s="59">
        <v>0</v>
      </c>
      <c r="G646" s="7">
        <v>34.49</v>
      </c>
      <c r="H646" s="31">
        <f>SUM(F646*G646)</f>
        <v>0</v>
      </c>
      <c r="I646" s="9">
        <v>50</v>
      </c>
      <c r="J646" s="54">
        <f>SUM(D646*I646)</f>
        <v>50</v>
      </c>
      <c r="K646" s="22"/>
      <c r="L646" s="36"/>
    </row>
    <row r="647" spans="1:12" customFormat="1" x14ac:dyDescent="0.25">
      <c r="A647" s="27" t="s">
        <v>7</v>
      </c>
      <c r="B647" s="24">
        <v>1</v>
      </c>
      <c r="C647" s="4">
        <v>1</v>
      </c>
      <c r="D647" s="59">
        <v>1</v>
      </c>
      <c r="E647" s="25">
        <v>0.25</v>
      </c>
      <c r="F647" s="59">
        <v>0</v>
      </c>
      <c r="G647" s="7">
        <v>50.89</v>
      </c>
      <c r="H647" s="31">
        <f>SUM(F647*G647)</f>
        <v>0</v>
      </c>
      <c r="I647" s="9">
        <v>0</v>
      </c>
      <c r="J647" s="54">
        <f>SUM(D647*I647)</f>
        <v>0</v>
      </c>
      <c r="K647" s="22"/>
      <c r="L647" s="36"/>
    </row>
    <row r="648" spans="1:12" s="40" customFormat="1" x14ac:dyDescent="0.25">
      <c r="A648" s="65" t="s">
        <v>69</v>
      </c>
      <c r="B648" s="66"/>
      <c r="C648" s="66"/>
      <c r="D648" s="66"/>
      <c r="E648" s="66"/>
      <c r="F648" s="66"/>
      <c r="G648" s="66"/>
      <c r="H648" s="66"/>
      <c r="I648" s="66"/>
      <c r="J648" s="67"/>
      <c r="K648" s="56">
        <f>SUM(1*(D645+D646+D647))</f>
        <v>3</v>
      </c>
      <c r="L648" s="57">
        <f>SUM(55.91*K648)</f>
        <v>167.73</v>
      </c>
    </row>
    <row r="649" spans="1:12" customFormat="1" x14ac:dyDescent="0.25">
      <c r="A649" s="68" t="s">
        <v>221</v>
      </c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</row>
    <row r="650" spans="1:12" customFormat="1" x14ac:dyDescent="0.25">
      <c r="A650" s="41" t="s">
        <v>5</v>
      </c>
      <c r="B650" s="42">
        <v>1</v>
      </c>
      <c r="C650" s="42">
        <v>1</v>
      </c>
      <c r="D650" s="59">
        <v>1</v>
      </c>
      <c r="E650" s="45">
        <v>0.2</v>
      </c>
      <c r="F650" s="59">
        <v>0</v>
      </c>
      <c r="G650" s="5">
        <v>36.770000000000003</v>
      </c>
      <c r="H650" s="30">
        <f>SUM(F650*G650)</f>
        <v>0</v>
      </c>
      <c r="I650" s="46">
        <v>50</v>
      </c>
      <c r="J650" s="53">
        <f>SUM(D650*I650)</f>
        <v>50</v>
      </c>
      <c r="K650" s="22"/>
      <c r="L650" s="36"/>
    </row>
    <row r="651" spans="1:12" customFormat="1" x14ac:dyDescent="0.25">
      <c r="A651" s="41" t="s">
        <v>6</v>
      </c>
      <c r="B651" s="42">
        <v>1</v>
      </c>
      <c r="C651" s="42">
        <v>1</v>
      </c>
      <c r="D651" s="59">
        <v>1</v>
      </c>
      <c r="E651" s="45">
        <v>0.2</v>
      </c>
      <c r="F651" s="59">
        <v>0</v>
      </c>
      <c r="G651" s="7">
        <v>34.49</v>
      </c>
      <c r="H651" s="31">
        <f>SUM(F651*G651)</f>
        <v>0</v>
      </c>
      <c r="I651" s="48">
        <v>50</v>
      </c>
      <c r="J651" s="54">
        <f>SUM(D651*I651)</f>
        <v>50</v>
      </c>
      <c r="K651" s="22"/>
      <c r="L651" s="36"/>
    </row>
    <row r="652" spans="1:12" customFormat="1" x14ac:dyDescent="0.25">
      <c r="A652" s="41" t="s">
        <v>7</v>
      </c>
      <c r="B652" s="42">
        <v>1</v>
      </c>
      <c r="C652" s="42">
        <v>1</v>
      </c>
      <c r="D652" s="59">
        <v>1</v>
      </c>
      <c r="E652" s="45">
        <v>0.2</v>
      </c>
      <c r="F652" s="59">
        <v>0</v>
      </c>
      <c r="G652" s="7">
        <v>50.89</v>
      </c>
      <c r="H652" s="31">
        <f>SUM(F652*G652)</f>
        <v>0</v>
      </c>
      <c r="I652" s="48">
        <v>0</v>
      </c>
      <c r="J652" s="54">
        <f>SUM(D652*I652)</f>
        <v>0</v>
      </c>
      <c r="K652" s="22"/>
      <c r="L652" s="36"/>
    </row>
    <row r="653" spans="1:12" s="40" customFormat="1" x14ac:dyDescent="0.25">
      <c r="A653" s="65" t="s">
        <v>159</v>
      </c>
      <c r="B653" s="66"/>
      <c r="C653" s="66"/>
      <c r="D653" s="66"/>
      <c r="E653" s="66"/>
      <c r="F653" s="66"/>
      <c r="G653" s="66"/>
      <c r="H653" s="66"/>
      <c r="I653" s="66"/>
      <c r="J653" s="67"/>
      <c r="K653" s="56">
        <f>SUM(0.75*(D650+D651+D652))</f>
        <v>2.25</v>
      </c>
      <c r="L653" s="57">
        <f>SUM(55.91*K653)</f>
        <v>125.79749999999999</v>
      </c>
    </row>
    <row r="654" spans="1:12" customFormat="1" x14ac:dyDescent="0.25">
      <c r="A654" s="68" t="s">
        <v>222</v>
      </c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</row>
    <row r="655" spans="1:12" customFormat="1" x14ac:dyDescent="0.25">
      <c r="A655" s="27" t="s">
        <v>5</v>
      </c>
      <c r="B655" s="24">
        <v>1</v>
      </c>
      <c r="C655" s="4">
        <v>1</v>
      </c>
      <c r="D655" s="59">
        <v>1</v>
      </c>
      <c r="E655" s="25">
        <v>0.5</v>
      </c>
      <c r="F655" s="59">
        <v>1</v>
      </c>
      <c r="G655" s="5">
        <v>36.770000000000003</v>
      </c>
      <c r="H655" s="30">
        <f>SUM(F655*G655)</f>
        <v>36.770000000000003</v>
      </c>
      <c r="I655" s="6">
        <v>75</v>
      </c>
      <c r="J655" s="53">
        <f>SUM(D655*I655)</f>
        <v>75</v>
      </c>
      <c r="K655" s="22"/>
      <c r="L655" s="36"/>
    </row>
    <row r="656" spans="1:12" customFormat="1" x14ac:dyDescent="0.25">
      <c r="A656" s="27" t="s">
        <v>6</v>
      </c>
      <c r="B656" s="24">
        <v>1</v>
      </c>
      <c r="C656" s="4">
        <v>1</v>
      </c>
      <c r="D656" s="59">
        <v>1</v>
      </c>
      <c r="E656" s="25">
        <v>0.5</v>
      </c>
      <c r="F656" s="59">
        <v>1</v>
      </c>
      <c r="G656" s="7">
        <v>34.49</v>
      </c>
      <c r="H656" s="31">
        <f>SUM(F656*G656)</f>
        <v>34.49</v>
      </c>
      <c r="I656" s="9">
        <v>75</v>
      </c>
      <c r="J656" s="54">
        <f>SUM(D656*I656)</f>
        <v>75</v>
      </c>
      <c r="K656" s="22"/>
      <c r="L656" s="36"/>
    </row>
    <row r="657" spans="1:12" customFormat="1" x14ac:dyDescent="0.25">
      <c r="A657" s="3" t="s">
        <v>7</v>
      </c>
      <c r="B657" s="22">
        <v>0</v>
      </c>
      <c r="C657" s="4">
        <v>1</v>
      </c>
      <c r="D657" s="59">
        <f>SUM(B657*C657)</f>
        <v>0</v>
      </c>
      <c r="E657" s="25">
        <v>0.5</v>
      </c>
      <c r="F657" s="59">
        <f>SUM(D657*E657)</f>
        <v>0</v>
      </c>
      <c r="G657" s="7">
        <v>50.89</v>
      </c>
      <c r="H657" s="31">
        <f>SUM(F657*G657)</f>
        <v>0</v>
      </c>
      <c r="I657" s="9">
        <v>0</v>
      </c>
      <c r="J657" s="54">
        <f>SUM(D657*I657)</f>
        <v>0</v>
      </c>
      <c r="K657" s="22"/>
      <c r="L657" s="36"/>
    </row>
    <row r="658" spans="1:12" s="40" customFormat="1" x14ac:dyDescent="0.25">
      <c r="A658" s="65" t="s">
        <v>69</v>
      </c>
      <c r="B658" s="66"/>
      <c r="C658" s="66"/>
      <c r="D658" s="66"/>
      <c r="E658" s="66"/>
      <c r="F658" s="66"/>
      <c r="G658" s="66"/>
      <c r="H658" s="66"/>
      <c r="I658" s="66"/>
      <c r="J658" s="67"/>
      <c r="K658" s="56">
        <f>SUM(1*(D655+D656+D657))</f>
        <v>2</v>
      </c>
      <c r="L658" s="57">
        <f>SUM(55.91*K658)</f>
        <v>111.82</v>
      </c>
    </row>
    <row r="659" spans="1:12" customFormat="1" x14ac:dyDescent="0.25">
      <c r="A659" s="68" t="s">
        <v>223</v>
      </c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</row>
    <row r="660" spans="1:12" customFormat="1" x14ac:dyDescent="0.25">
      <c r="A660" s="41" t="s">
        <v>5</v>
      </c>
      <c r="B660" s="42">
        <v>1</v>
      </c>
      <c r="C660" s="42">
        <v>1</v>
      </c>
      <c r="D660" s="59">
        <v>1</v>
      </c>
      <c r="E660" s="45">
        <v>0.33</v>
      </c>
      <c r="F660" s="59">
        <v>0</v>
      </c>
      <c r="G660" s="5">
        <v>36.770000000000003</v>
      </c>
      <c r="H660" s="30">
        <f>SUM(F660*G660)</f>
        <v>0</v>
      </c>
      <c r="I660" s="46">
        <v>75</v>
      </c>
      <c r="J660" s="53">
        <f>SUM(D660*I660)</f>
        <v>75</v>
      </c>
      <c r="K660" s="22"/>
      <c r="L660" s="36"/>
    </row>
    <row r="661" spans="1:12" customFormat="1" x14ac:dyDescent="0.25">
      <c r="A661" s="41" t="s">
        <v>6</v>
      </c>
      <c r="B661" s="42">
        <v>1</v>
      </c>
      <c r="C661" s="42">
        <v>1</v>
      </c>
      <c r="D661" s="59">
        <v>1</v>
      </c>
      <c r="E661" s="45">
        <v>0.33</v>
      </c>
      <c r="F661" s="59">
        <v>0</v>
      </c>
      <c r="G661" s="7">
        <v>34.49</v>
      </c>
      <c r="H661" s="31">
        <f>SUM(F661*G661)</f>
        <v>0</v>
      </c>
      <c r="I661" s="48">
        <v>75</v>
      </c>
      <c r="J661" s="54">
        <f>SUM(D661*I661)</f>
        <v>75</v>
      </c>
      <c r="K661" s="22"/>
      <c r="L661" s="36"/>
    </row>
    <row r="662" spans="1:12" customFormat="1" x14ac:dyDescent="0.25">
      <c r="A662" s="41" t="s">
        <v>7</v>
      </c>
      <c r="B662" s="42">
        <v>0</v>
      </c>
      <c r="C662" s="42">
        <v>0</v>
      </c>
      <c r="D662" s="59">
        <f>SUM(B662*C662)</f>
        <v>0</v>
      </c>
      <c r="E662" s="45">
        <v>0.33</v>
      </c>
      <c r="F662" s="59">
        <f>SUM(D662*E662)</f>
        <v>0</v>
      </c>
      <c r="G662" s="7">
        <v>50.89</v>
      </c>
      <c r="H662" s="31">
        <f>SUM(F662*G662)</f>
        <v>0</v>
      </c>
      <c r="I662" s="48">
        <v>0</v>
      </c>
      <c r="J662" s="54">
        <f>SUM(D662*I662)</f>
        <v>0</v>
      </c>
      <c r="K662" s="22"/>
      <c r="L662" s="36"/>
    </row>
    <row r="663" spans="1:12" s="40" customFormat="1" x14ac:dyDescent="0.25">
      <c r="A663" s="65" t="s">
        <v>159</v>
      </c>
      <c r="B663" s="66"/>
      <c r="C663" s="66"/>
      <c r="D663" s="66"/>
      <c r="E663" s="66"/>
      <c r="F663" s="66"/>
      <c r="G663" s="66"/>
      <c r="H663" s="66"/>
      <c r="I663" s="66"/>
      <c r="J663" s="67"/>
      <c r="K663" s="56">
        <f>SUM(0.75*(D660+D661+D662))</f>
        <v>1.5</v>
      </c>
      <c r="L663" s="57">
        <f>SUM(55.91*K663)</f>
        <v>83.864999999999995</v>
      </c>
    </row>
    <row r="664" spans="1:12" customFormat="1" x14ac:dyDescent="0.25">
      <c r="A664" s="68" t="s">
        <v>53</v>
      </c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</row>
    <row r="665" spans="1:12" customFormat="1" x14ac:dyDescent="0.25">
      <c r="A665" s="27" t="s">
        <v>5</v>
      </c>
      <c r="B665" s="24">
        <v>6</v>
      </c>
      <c r="C665" s="4">
        <v>1</v>
      </c>
      <c r="D665" s="59">
        <v>6</v>
      </c>
      <c r="E665" s="25">
        <v>0.5</v>
      </c>
      <c r="F665" s="59">
        <v>3</v>
      </c>
      <c r="G665" s="5">
        <v>36.770000000000003</v>
      </c>
      <c r="H665" s="30">
        <f>SUM(F665*G665)</f>
        <v>110.31</v>
      </c>
      <c r="I665" s="28">
        <v>0</v>
      </c>
      <c r="J665" s="53">
        <f>SUM(D665*I665)</f>
        <v>0</v>
      </c>
      <c r="K665" s="22"/>
      <c r="L665" s="36"/>
    </row>
    <row r="666" spans="1:12" customFormat="1" x14ac:dyDescent="0.25">
      <c r="A666" s="3" t="s">
        <v>6</v>
      </c>
      <c r="B666" s="22">
        <v>0</v>
      </c>
      <c r="C666" s="4">
        <v>0</v>
      </c>
      <c r="D666" s="59">
        <f>SUM(B666*C666)</f>
        <v>0</v>
      </c>
      <c r="E666" s="25">
        <v>0.5</v>
      </c>
      <c r="F666" s="59">
        <f>SUM(D666*E666)</f>
        <v>0</v>
      </c>
      <c r="G666" s="7">
        <v>34.49</v>
      </c>
      <c r="H666" s="31">
        <f>SUM(F666*G666)</f>
        <v>0</v>
      </c>
      <c r="I666" s="9">
        <v>0</v>
      </c>
      <c r="J666" s="54">
        <f>SUM(D666*I666)</f>
        <v>0</v>
      </c>
      <c r="K666" s="22"/>
      <c r="L666" s="36"/>
    </row>
    <row r="667" spans="1:12" customFormat="1" x14ac:dyDescent="0.25">
      <c r="A667" s="3" t="s">
        <v>7</v>
      </c>
      <c r="B667" s="22">
        <v>0</v>
      </c>
      <c r="C667" s="4">
        <v>0</v>
      </c>
      <c r="D667" s="59">
        <f>SUM(B667*C667)</f>
        <v>0</v>
      </c>
      <c r="E667" s="25">
        <v>0.5</v>
      </c>
      <c r="F667" s="59">
        <f>SUM(D667*E667)</f>
        <v>0</v>
      </c>
      <c r="G667" s="7">
        <v>50.89</v>
      </c>
      <c r="H667" s="31">
        <f>SUM(F667*G667)</f>
        <v>0</v>
      </c>
      <c r="I667" s="9">
        <v>0</v>
      </c>
      <c r="J667" s="54">
        <f>SUM(D667*I667)</f>
        <v>0</v>
      </c>
      <c r="K667" s="22"/>
      <c r="L667" s="36"/>
    </row>
    <row r="668" spans="1:12" s="40" customFormat="1" x14ac:dyDescent="0.25">
      <c r="A668" s="65" t="s">
        <v>69</v>
      </c>
      <c r="B668" s="66"/>
      <c r="C668" s="66"/>
      <c r="D668" s="66"/>
      <c r="E668" s="66"/>
      <c r="F668" s="66"/>
      <c r="G668" s="66"/>
      <c r="H668" s="66"/>
      <c r="I668" s="66"/>
      <c r="J668" s="67"/>
      <c r="K668" s="56">
        <f>SUM(1*(D665+D666+D667))</f>
        <v>6</v>
      </c>
      <c r="L668" s="57">
        <f>SUM(55.91*K668)</f>
        <v>335.46</v>
      </c>
    </row>
    <row r="669" spans="1:12" customFormat="1" x14ac:dyDescent="0.25">
      <c r="A669" s="68" t="s">
        <v>119</v>
      </c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</row>
    <row r="670" spans="1:12" customFormat="1" x14ac:dyDescent="0.25">
      <c r="A670" s="41" t="s">
        <v>5</v>
      </c>
      <c r="B670" s="42">
        <v>6</v>
      </c>
      <c r="C670" s="42">
        <v>1</v>
      </c>
      <c r="D670" s="59">
        <v>6</v>
      </c>
      <c r="E670" s="45">
        <v>0.33</v>
      </c>
      <c r="F670" s="59">
        <v>2</v>
      </c>
      <c r="G670" s="5">
        <v>36.770000000000003</v>
      </c>
      <c r="H670" s="30">
        <f>SUM(F670*G670)</f>
        <v>73.540000000000006</v>
      </c>
      <c r="I670" s="46">
        <v>0</v>
      </c>
      <c r="J670" s="53">
        <f>SUM(D670*I670)</f>
        <v>0</v>
      </c>
      <c r="K670" s="22"/>
      <c r="L670" s="36"/>
    </row>
    <row r="671" spans="1:12" customFormat="1" x14ac:dyDescent="0.25">
      <c r="A671" s="41" t="s">
        <v>6</v>
      </c>
      <c r="B671" s="42">
        <v>0</v>
      </c>
      <c r="C671" s="42">
        <v>0</v>
      </c>
      <c r="D671" s="59">
        <f>SUM(B671*C671)</f>
        <v>0</v>
      </c>
      <c r="E671" s="45">
        <v>0.33</v>
      </c>
      <c r="F671" s="59">
        <f>SUM(D671*E671)</f>
        <v>0</v>
      </c>
      <c r="G671" s="7">
        <v>34.49</v>
      </c>
      <c r="H671" s="31">
        <f>SUM(F671*G671)</f>
        <v>0</v>
      </c>
      <c r="I671" s="48">
        <v>0</v>
      </c>
      <c r="J671" s="54">
        <f>SUM(D671*I671)</f>
        <v>0</v>
      </c>
      <c r="K671" s="22"/>
      <c r="L671" s="36"/>
    </row>
    <row r="672" spans="1:12" customFormat="1" x14ac:dyDescent="0.25">
      <c r="A672" s="41" t="s">
        <v>7</v>
      </c>
      <c r="B672" s="42">
        <v>0</v>
      </c>
      <c r="C672" s="42">
        <v>0</v>
      </c>
      <c r="D672" s="59">
        <f>SUM(B672*C672)</f>
        <v>0</v>
      </c>
      <c r="E672" s="45">
        <v>0.33</v>
      </c>
      <c r="F672" s="59">
        <f>SUM(D672*E672)</f>
        <v>0</v>
      </c>
      <c r="G672" s="7">
        <v>50.89</v>
      </c>
      <c r="H672" s="31">
        <f>SUM(F672*G672)</f>
        <v>0</v>
      </c>
      <c r="I672" s="48">
        <v>0</v>
      </c>
      <c r="J672" s="54">
        <f>SUM(D672*I672)</f>
        <v>0</v>
      </c>
      <c r="K672" s="22"/>
      <c r="L672" s="36"/>
    </row>
    <row r="673" spans="1:12" s="40" customFormat="1" x14ac:dyDescent="0.25">
      <c r="A673" s="65" t="s">
        <v>159</v>
      </c>
      <c r="B673" s="66"/>
      <c r="C673" s="66"/>
      <c r="D673" s="66"/>
      <c r="E673" s="66"/>
      <c r="F673" s="66"/>
      <c r="G673" s="66"/>
      <c r="H673" s="66"/>
      <c r="I673" s="66"/>
      <c r="J673" s="67"/>
      <c r="K673" s="56">
        <f>SUM(0.75*(D670+D671+D672))</f>
        <v>4.5</v>
      </c>
      <c r="L673" s="57">
        <f>SUM(55.91*K673)</f>
        <v>251.59499999999997</v>
      </c>
    </row>
    <row r="674" spans="1:12" customFormat="1" x14ac:dyDescent="0.25">
      <c r="A674" s="68" t="s">
        <v>54</v>
      </c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</row>
    <row r="675" spans="1:12" customFormat="1" x14ac:dyDescent="0.25">
      <c r="A675" s="27" t="s">
        <v>5</v>
      </c>
      <c r="B675" s="24">
        <v>10</v>
      </c>
      <c r="C675" s="4">
        <v>1</v>
      </c>
      <c r="D675" s="59">
        <v>10</v>
      </c>
      <c r="E675" s="25">
        <v>0.5</v>
      </c>
      <c r="F675" s="59">
        <v>5</v>
      </c>
      <c r="G675" s="5">
        <v>36.770000000000003</v>
      </c>
      <c r="H675" s="30">
        <f>SUM(F675*G675)</f>
        <v>183.85000000000002</v>
      </c>
      <c r="I675" s="6">
        <v>75</v>
      </c>
      <c r="J675" s="53">
        <f>SUM(D675*I675)</f>
        <v>750</v>
      </c>
      <c r="K675" s="22"/>
      <c r="L675" s="36"/>
    </row>
    <row r="676" spans="1:12" customFormat="1" x14ac:dyDescent="0.25">
      <c r="A676" s="27" t="s">
        <v>6</v>
      </c>
      <c r="B676" s="24">
        <v>865</v>
      </c>
      <c r="C676" s="4">
        <v>1</v>
      </c>
      <c r="D676" s="59">
        <v>865</v>
      </c>
      <c r="E676" s="25">
        <v>0.5</v>
      </c>
      <c r="F676" s="59">
        <v>433</v>
      </c>
      <c r="G676" s="7">
        <v>34.49</v>
      </c>
      <c r="H676" s="31">
        <f>SUM(F676*G676)</f>
        <v>14934.17</v>
      </c>
      <c r="I676" s="9">
        <v>75</v>
      </c>
      <c r="J676" s="54">
        <f>SUM(D676*I676)</f>
        <v>64875</v>
      </c>
      <c r="K676" s="22"/>
      <c r="L676" s="36"/>
    </row>
    <row r="677" spans="1:12" customFormat="1" x14ac:dyDescent="0.25">
      <c r="A677" s="27" t="s">
        <v>7</v>
      </c>
      <c r="B677" s="24">
        <v>4</v>
      </c>
      <c r="C677" s="4">
        <v>1</v>
      </c>
      <c r="D677" s="59">
        <v>4</v>
      </c>
      <c r="E677" s="25">
        <v>0.5</v>
      </c>
      <c r="F677" s="59">
        <v>2</v>
      </c>
      <c r="G677" s="7">
        <v>50.89</v>
      </c>
      <c r="H677" s="31">
        <f>SUM(F677*G677)</f>
        <v>101.78</v>
      </c>
      <c r="I677" s="9">
        <v>0</v>
      </c>
      <c r="J677" s="54">
        <f>SUM(D677*I677)</f>
        <v>0</v>
      </c>
      <c r="K677" s="22"/>
      <c r="L677" s="36"/>
    </row>
    <row r="678" spans="1:12" s="40" customFormat="1" x14ac:dyDescent="0.25">
      <c r="A678" s="65" t="s">
        <v>71</v>
      </c>
      <c r="B678" s="66"/>
      <c r="C678" s="66"/>
      <c r="D678" s="66"/>
      <c r="E678" s="66"/>
      <c r="F678" s="66"/>
      <c r="G678" s="66"/>
      <c r="H678" s="66"/>
      <c r="I678" s="66"/>
      <c r="J678" s="67"/>
      <c r="K678" s="56">
        <f>SUM(2*(D675+D676+D677))</f>
        <v>1758</v>
      </c>
      <c r="L678" s="57">
        <f>SUM(55.91*K678)</f>
        <v>98289.78</v>
      </c>
    </row>
    <row r="679" spans="1:12" customFormat="1" ht="15" customHeight="1" x14ac:dyDescent="0.25">
      <c r="A679" s="71" t="s">
        <v>120</v>
      </c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3"/>
    </row>
    <row r="680" spans="1:12" customFormat="1" x14ac:dyDescent="0.25">
      <c r="A680" s="41" t="s">
        <v>5</v>
      </c>
      <c r="B680" s="42">
        <v>10</v>
      </c>
      <c r="C680" s="42">
        <v>1</v>
      </c>
      <c r="D680" s="59">
        <v>10</v>
      </c>
      <c r="E680" s="45">
        <v>0.33</v>
      </c>
      <c r="F680" s="59">
        <v>3</v>
      </c>
      <c r="G680" s="5">
        <v>36.770000000000003</v>
      </c>
      <c r="H680" s="30">
        <f>SUM(F680*G680)</f>
        <v>110.31</v>
      </c>
      <c r="I680" s="46">
        <v>75</v>
      </c>
      <c r="J680" s="53">
        <f>SUM(D680*I680)</f>
        <v>750</v>
      </c>
      <c r="K680" s="22"/>
      <c r="L680" s="36"/>
    </row>
    <row r="681" spans="1:12" customFormat="1" x14ac:dyDescent="0.25">
      <c r="A681" s="41" t="s">
        <v>6</v>
      </c>
      <c r="B681" s="42">
        <v>865</v>
      </c>
      <c r="C681" s="42">
        <v>1</v>
      </c>
      <c r="D681" s="59">
        <v>865</v>
      </c>
      <c r="E681" s="45">
        <v>0.33</v>
      </c>
      <c r="F681" s="59">
        <v>285</v>
      </c>
      <c r="G681" s="7">
        <v>34.49</v>
      </c>
      <c r="H681" s="31">
        <f>SUM(F681*G681)</f>
        <v>9829.6500000000015</v>
      </c>
      <c r="I681" s="48">
        <v>75</v>
      </c>
      <c r="J681" s="54">
        <f>SUM(D681*I681)</f>
        <v>64875</v>
      </c>
      <c r="K681" s="22"/>
      <c r="L681" s="36"/>
    </row>
    <row r="682" spans="1:12" customFormat="1" x14ac:dyDescent="0.25">
      <c r="A682" s="41" t="s">
        <v>7</v>
      </c>
      <c r="B682" s="42">
        <v>4</v>
      </c>
      <c r="C682" s="42">
        <v>1</v>
      </c>
      <c r="D682" s="59">
        <v>4</v>
      </c>
      <c r="E682" s="45">
        <v>0.33</v>
      </c>
      <c r="F682" s="59">
        <v>1</v>
      </c>
      <c r="G682" s="7">
        <v>50.89</v>
      </c>
      <c r="H682" s="31">
        <f>SUM(F682*G682)</f>
        <v>50.89</v>
      </c>
      <c r="I682" s="48">
        <v>0</v>
      </c>
      <c r="J682" s="54">
        <f>SUM(D682*I682)</f>
        <v>0</v>
      </c>
      <c r="K682" s="22"/>
      <c r="L682" s="36"/>
    </row>
    <row r="683" spans="1:12" s="40" customFormat="1" ht="15" customHeight="1" x14ac:dyDescent="0.25">
      <c r="A683" s="65" t="s">
        <v>70</v>
      </c>
      <c r="B683" s="69"/>
      <c r="C683" s="69"/>
      <c r="D683" s="69"/>
      <c r="E683" s="69"/>
      <c r="F683" s="69"/>
      <c r="G683" s="69"/>
      <c r="H683" s="69"/>
      <c r="I683" s="69"/>
      <c r="J683" s="70"/>
      <c r="K683" s="56">
        <f>SUM(1.75*(D680+D681+D682))</f>
        <v>1538.25</v>
      </c>
      <c r="L683" s="57">
        <f>SUM(55.91*K683)</f>
        <v>86003.557499999995</v>
      </c>
    </row>
    <row r="684" spans="1:12" customFormat="1" x14ac:dyDescent="0.25">
      <c r="A684" s="68" t="s">
        <v>202</v>
      </c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</row>
    <row r="685" spans="1:12" customFormat="1" x14ac:dyDescent="0.25">
      <c r="A685" s="27" t="s">
        <v>5</v>
      </c>
      <c r="B685" s="24">
        <v>5</v>
      </c>
      <c r="C685" s="4">
        <v>1</v>
      </c>
      <c r="D685" s="59">
        <v>5</v>
      </c>
      <c r="E685" s="25">
        <v>0.33</v>
      </c>
      <c r="F685" s="59">
        <v>2</v>
      </c>
      <c r="G685" s="5">
        <v>36.770000000000003</v>
      </c>
      <c r="H685" s="30">
        <f>SUM(F685*G685)</f>
        <v>73.540000000000006</v>
      </c>
      <c r="I685" s="6">
        <v>75</v>
      </c>
      <c r="J685" s="53">
        <f>SUM(D685*I685)</f>
        <v>375</v>
      </c>
      <c r="K685" s="22"/>
      <c r="L685" s="36"/>
    </row>
    <row r="686" spans="1:12" customFormat="1" x14ac:dyDescent="0.25">
      <c r="A686" s="27" t="s">
        <v>6</v>
      </c>
      <c r="B686" s="24">
        <v>300</v>
      </c>
      <c r="C686" s="4">
        <v>1</v>
      </c>
      <c r="D686" s="59">
        <v>300</v>
      </c>
      <c r="E686" s="25">
        <v>0.33</v>
      </c>
      <c r="F686" s="59">
        <v>99</v>
      </c>
      <c r="G686" s="7">
        <v>34.49</v>
      </c>
      <c r="H686" s="31">
        <f>SUM(F686*G686)</f>
        <v>3414.51</v>
      </c>
      <c r="I686" s="9">
        <v>75</v>
      </c>
      <c r="J686" s="54">
        <f>SUM(D686*I686)</f>
        <v>22500</v>
      </c>
      <c r="K686" s="22"/>
      <c r="L686" s="36"/>
    </row>
    <row r="687" spans="1:12" customFormat="1" x14ac:dyDescent="0.25">
      <c r="A687" s="27" t="s">
        <v>7</v>
      </c>
      <c r="B687" s="24">
        <v>1</v>
      </c>
      <c r="C687" s="4">
        <v>1</v>
      </c>
      <c r="D687" s="59">
        <v>1</v>
      </c>
      <c r="E687" s="25">
        <v>0.33</v>
      </c>
      <c r="F687" s="59">
        <v>0</v>
      </c>
      <c r="G687" s="7">
        <v>50.89</v>
      </c>
      <c r="H687" s="31">
        <f>SUM(F687*G687)</f>
        <v>0</v>
      </c>
      <c r="I687" s="9">
        <v>0</v>
      </c>
      <c r="J687" s="54">
        <f>SUM(D687*I687)</f>
        <v>0</v>
      </c>
      <c r="K687" s="22"/>
      <c r="L687" s="36"/>
    </row>
    <row r="688" spans="1:12" s="40" customFormat="1" x14ac:dyDescent="0.25">
      <c r="A688" s="65" t="s">
        <v>71</v>
      </c>
      <c r="B688" s="66"/>
      <c r="C688" s="66"/>
      <c r="D688" s="66"/>
      <c r="E688" s="66"/>
      <c r="F688" s="66"/>
      <c r="G688" s="66"/>
      <c r="H688" s="66"/>
      <c r="I688" s="66"/>
      <c r="J688" s="67"/>
      <c r="K688" s="56">
        <f>SUM(2*(D685+D686+D687))</f>
        <v>612</v>
      </c>
      <c r="L688" s="57">
        <f>SUM(55.91*K688)</f>
        <v>34216.92</v>
      </c>
    </row>
    <row r="689" spans="1:12" customFormat="1" ht="15" customHeight="1" x14ac:dyDescent="0.25">
      <c r="A689" s="71" t="s">
        <v>203</v>
      </c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3"/>
    </row>
    <row r="690" spans="1:12" customFormat="1" x14ac:dyDescent="0.25">
      <c r="A690" s="41" t="s">
        <v>5</v>
      </c>
      <c r="B690" s="42">
        <v>5</v>
      </c>
      <c r="C690" s="42">
        <v>1</v>
      </c>
      <c r="D690" s="59">
        <v>5</v>
      </c>
      <c r="E690" s="45">
        <v>0.25</v>
      </c>
      <c r="F690" s="59">
        <v>1</v>
      </c>
      <c r="G690" s="5">
        <v>36.770000000000003</v>
      </c>
      <c r="H690" s="30">
        <f>SUM(F690*G690)</f>
        <v>36.770000000000003</v>
      </c>
      <c r="I690" s="46">
        <v>75</v>
      </c>
      <c r="J690" s="53">
        <f>SUM(D690*I690)</f>
        <v>375</v>
      </c>
      <c r="K690" s="22"/>
      <c r="L690" s="36"/>
    </row>
    <row r="691" spans="1:12" customFormat="1" x14ac:dyDescent="0.25">
      <c r="A691" s="41" t="s">
        <v>6</v>
      </c>
      <c r="B691" s="42">
        <v>300</v>
      </c>
      <c r="C691" s="42">
        <v>1</v>
      </c>
      <c r="D691" s="59">
        <v>300</v>
      </c>
      <c r="E691" s="45">
        <v>0.25</v>
      </c>
      <c r="F691" s="59">
        <v>75</v>
      </c>
      <c r="G691" s="7">
        <v>34.49</v>
      </c>
      <c r="H691" s="31">
        <f>SUM(F691*G691)</f>
        <v>2586.75</v>
      </c>
      <c r="I691" s="48">
        <v>75</v>
      </c>
      <c r="J691" s="54">
        <f>SUM(D691*I691)</f>
        <v>22500</v>
      </c>
      <c r="K691" s="22"/>
      <c r="L691" s="36"/>
    </row>
    <row r="692" spans="1:12" customFormat="1" x14ac:dyDescent="0.25">
      <c r="A692" s="41" t="s">
        <v>7</v>
      </c>
      <c r="B692" s="42">
        <v>1</v>
      </c>
      <c r="C692" s="42">
        <v>1</v>
      </c>
      <c r="D692" s="59">
        <v>1</v>
      </c>
      <c r="E692" s="45">
        <v>0.25</v>
      </c>
      <c r="F692" s="59">
        <v>0</v>
      </c>
      <c r="G692" s="7">
        <v>50.89</v>
      </c>
      <c r="H692" s="31">
        <f>SUM(F692*G692)</f>
        <v>0</v>
      </c>
      <c r="I692" s="48">
        <v>0</v>
      </c>
      <c r="J692" s="54">
        <f>SUM(D692*I692)</f>
        <v>0</v>
      </c>
      <c r="K692" s="22"/>
      <c r="L692" s="36"/>
    </row>
    <row r="693" spans="1:12" s="40" customFormat="1" ht="15" customHeight="1" x14ac:dyDescent="0.25">
      <c r="A693" s="65" t="s">
        <v>70</v>
      </c>
      <c r="B693" s="69"/>
      <c r="C693" s="69"/>
      <c r="D693" s="69"/>
      <c r="E693" s="69"/>
      <c r="F693" s="69"/>
      <c r="G693" s="69"/>
      <c r="H693" s="69"/>
      <c r="I693" s="69"/>
      <c r="J693" s="70"/>
      <c r="K693" s="56">
        <f>SUM(1.75*(D690+D691+D692))</f>
        <v>535.5</v>
      </c>
      <c r="L693" s="57">
        <f>SUM(55.91*K693)</f>
        <v>29939.804999999997</v>
      </c>
    </row>
    <row r="694" spans="1:12" customFormat="1" x14ac:dyDescent="0.25">
      <c r="A694" s="68" t="s">
        <v>224</v>
      </c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</row>
    <row r="695" spans="1:12" customFormat="1" x14ac:dyDescent="0.25">
      <c r="A695" s="27" t="s">
        <v>5</v>
      </c>
      <c r="B695" s="24">
        <v>1</v>
      </c>
      <c r="C695" s="4">
        <v>1</v>
      </c>
      <c r="D695" s="59">
        <v>1</v>
      </c>
      <c r="E695" s="25">
        <v>0.1</v>
      </c>
      <c r="F695" s="59">
        <v>0</v>
      </c>
      <c r="G695" s="5">
        <v>36.770000000000003</v>
      </c>
      <c r="H695" s="30">
        <f>SUM(F695*G695)</f>
        <v>0</v>
      </c>
      <c r="I695" s="6">
        <v>30</v>
      </c>
      <c r="J695" s="53">
        <f>SUM(D695*I695)</f>
        <v>30</v>
      </c>
      <c r="K695" s="22"/>
      <c r="L695" s="36"/>
    </row>
    <row r="696" spans="1:12" customFormat="1" x14ac:dyDescent="0.25">
      <c r="A696" s="27" t="s">
        <v>6</v>
      </c>
      <c r="B696" s="24">
        <v>123</v>
      </c>
      <c r="C696" s="4">
        <v>2.7</v>
      </c>
      <c r="D696" s="59">
        <v>332</v>
      </c>
      <c r="E696" s="25">
        <v>0.1</v>
      </c>
      <c r="F696" s="59">
        <v>33</v>
      </c>
      <c r="G696" s="7">
        <v>34.49</v>
      </c>
      <c r="H696" s="31">
        <f>SUM(F696*G696)</f>
        <v>1138.17</v>
      </c>
      <c r="I696" s="9">
        <v>30</v>
      </c>
      <c r="J696" s="54">
        <f>SUM(D696*I696)</f>
        <v>9960</v>
      </c>
      <c r="K696" s="22"/>
      <c r="L696" s="36"/>
    </row>
    <row r="697" spans="1:12" customFormat="1" x14ac:dyDescent="0.25">
      <c r="A697" s="27" t="s">
        <v>7</v>
      </c>
      <c r="B697" s="24">
        <v>4</v>
      </c>
      <c r="C697" s="4">
        <v>1</v>
      </c>
      <c r="D697" s="59">
        <v>4</v>
      </c>
      <c r="E697" s="25">
        <v>0.1</v>
      </c>
      <c r="F697" s="59">
        <v>0</v>
      </c>
      <c r="G697" s="7">
        <v>50.89</v>
      </c>
      <c r="H697" s="31">
        <f>SUM(F697*G697)</f>
        <v>0</v>
      </c>
      <c r="I697" s="9">
        <v>0</v>
      </c>
      <c r="J697" s="54">
        <f>SUM(D697*I697)</f>
        <v>0</v>
      </c>
      <c r="K697" s="22"/>
      <c r="L697" s="36"/>
    </row>
    <row r="698" spans="1:12" s="40" customFormat="1" x14ac:dyDescent="0.25">
      <c r="A698" s="65" t="s">
        <v>73</v>
      </c>
      <c r="B698" s="66"/>
      <c r="C698" s="66"/>
      <c r="D698" s="66"/>
      <c r="E698" s="66"/>
      <c r="F698" s="66"/>
      <c r="G698" s="66"/>
      <c r="H698" s="66"/>
      <c r="I698" s="66"/>
      <c r="J698" s="67"/>
      <c r="K698" s="56">
        <f>SUM(0.5*(D695+D696+D697))</f>
        <v>168.5</v>
      </c>
      <c r="L698" s="57">
        <f>SUM(55.91*K698)</f>
        <v>9420.8349999999991</v>
      </c>
    </row>
    <row r="699" spans="1:12" customFormat="1" x14ac:dyDescent="0.25">
      <c r="A699" s="68" t="s">
        <v>225</v>
      </c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</row>
    <row r="700" spans="1:12" customFormat="1" x14ac:dyDescent="0.25">
      <c r="A700" s="41" t="s">
        <v>5</v>
      </c>
      <c r="B700" s="42">
        <v>1</v>
      </c>
      <c r="C700" s="52">
        <v>1</v>
      </c>
      <c r="D700" s="59">
        <v>1</v>
      </c>
      <c r="E700" s="45">
        <v>0.08</v>
      </c>
      <c r="F700" s="59">
        <v>0</v>
      </c>
      <c r="G700" s="5">
        <v>36.770000000000003</v>
      </c>
      <c r="H700" s="30">
        <f>SUM(F700*G700)</f>
        <v>0</v>
      </c>
      <c r="I700" s="46">
        <v>30</v>
      </c>
      <c r="J700" s="53">
        <f>SUM(D700*I700)</f>
        <v>30</v>
      </c>
      <c r="K700" s="22"/>
      <c r="L700" s="36"/>
    </row>
    <row r="701" spans="1:12" customFormat="1" x14ac:dyDescent="0.25">
      <c r="A701" s="41" t="s">
        <v>6</v>
      </c>
      <c r="B701" s="42">
        <v>123</v>
      </c>
      <c r="C701" s="52">
        <v>2.7</v>
      </c>
      <c r="D701" s="59">
        <v>332</v>
      </c>
      <c r="E701" s="45">
        <v>0.08</v>
      </c>
      <c r="F701" s="59">
        <v>27</v>
      </c>
      <c r="G701" s="7">
        <v>34.49</v>
      </c>
      <c r="H701" s="31">
        <f>SUM(F701*G701)</f>
        <v>931.23</v>
      </c>
      <c r="I701" s="48">
        <v>30</v>
      </c>
      <c r="J701" s="54">
        <f>SUM(D701*I701)</f>
        <v>9960</v>
      </c>
      <c r="K701" s="22"/>
      <c r="L701" s="36"/>
    </row>
    <row r="702" spans="1:12" customFormat="1" x14ac:dyDescent="0.25">
      <c r="A702" s="41" t="s">
        <v>7</v>
      </c>
      <c r="B702" s="42">
        <v>4</v>
      </c>
      <c r="C702" s="52">
        <v>1</v>
      </c>
      <c r="D702" s="59">
        <v>4</v>
      </c>
      <c r="E702" s="45">
        <v>0.08</v>
      </c>
      <c r="F702" s="59">
        <v>0</v>
      </c>
      <c r="G702" s="7">
        <v>50.89</v>
      </c>
      <c r="H702" s="31">
        <f>SUM(F702*G702)</f>
        <v>0</v>
      </c>
      <c r="I702" s="48">
        <v>0</v>
      </c>
      <c r="J702" s="54">
        <f>SUM(D702*I702)</f>
        <v>0</v>
      </c>
      <c r="K702" s="22"/>
      <c r="L702" s="36"/>
    </row>
    <row r="703" spans="1:12" s="40" customFormat="1" x14ac:dyDescent="0.25">
      <c r="A703" s="65" t="s">
        <v>73</v>
      </c>
      <c r="B703" s="66"/>
      <c r="C703" s="66"/>
      <c r="D703" s="66"/>
      <c r="E703" s="66"/>
      <c r="F703" s="66"/>
      <c r="G703" s="66"/>
      <c r="H703" s="66"/>
      <c r="I703" s="66"/>
      <c r="J703" s="67"/>
      <c r="K703" s="56">
        <f>SUM(0.5*(D700+D701+D702))</f>
        <v>168.5</v>
      </c>
      <c r="L703" s="57">
        <f>SUM(55.91*K703)</f>
        <v>9420.8349999999991</v>
      </c>
    </row>
    <row r="704" spans="1:12" customFormat="1" x14ac:dyDescent="0.25">
      <c r="A704" s="68" t="s">
        <v>55</v>
      </c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</row>
    <row r="705" spans="1:12" customFormat="1" x14ac:dyDescent="0.25">
      <c r="A705" s="3" t="s">
        <v>5</v>
      </c>
      <c r="B705" s="22">
        <v>0</v>
      </c>
      <c r="C705" s="4">
        <v>0</v>
      </c>
      <c r="D705" s="59">
        <f>SUM(B705*C705)</f>
        <v>0</v>
      </c>
      <c r="E705" s="25">
        <v>0.5</v>
      </c>
      <c r="F705" s="59">
        <f>SUM(D705*E705)</f>
        <v>0</v>
      </c>
      <c r="G705" s="5">
        <v>36.770000000000003</v>
      </c>
      <c r="H705" s="30">
        <f>SUM(F705*G705)</f>
        <v>0</v>
      </c>
      <c r="I705" s="6">
        <v>0</v>
      </c>
      <c r="J705" s="53">
        <f>SUM(D705*I705)</f>
        <v>0</v>
      </c>
      <c r="K705" s="22"/>
      <c r="L705" s="36"/>
    </row>
    <row r="706" spans="1:12" customFormat="1" x14ac:dyDescent="0.25">
      <c r="A706" s="27" t="s">
        <v>6</v>
      </c>
      <c r="B706" s="24">
        <v>20</v>
      </c>
      <c r="C706" s="4">
        <v>1</v>
      </c>
      <c r="D706" s="59">
        <v>20</v>
      </c>
      <c r="E706" s="25">
        <v>0.5</v>
      </c>
      <c r="F706" s="59">
        <v>10</v>
      </c>
      <c r="G706" s="7">
        <v>34.49</v>
      </c>
      <c r="H706" s="31">
        <f>SUM(F706*G706)</f>
        <v>344.90000000000003</v>
      </c>
      <c r="I706" s="9">
        <v>50</v>
      </c>
      <c r="J706" s="54">
        <f>SUM(D706*I706)</f>
        <v>1000</v>
      </c>
      <c r="K706" s="22"/>
      <c r="L706" s="36"/>
    </row>
    <row r="707" spans="1:12" customFormat="1" x14ac:dyDescent="0.25">
      <c r="A707" s="3" t="s">
        <v>7</v>
      </c>
      <c r="B707" s="22">
        <v>0</v>
      </c>
      <c r="C707" s="4">
        <v>0</v>
      </c>
      <c r="D707" s="59">
        <f>SUM(B707*C707)</f>
        <v>0</v>
      </c>
      <c r="E707" s="25">
        <v>0.5</v>
      </c>
      <c r="F707" s="59">
        <f>SUM(D707*E707)</f>
        <v>0</v>
      </c>
      <c r="G707" s="7">
        <v>50.89</v>
      </c>
      <c r="H707" s="31">
        <f>SUM(F707*G707)</f>
        <v>0</v>
      </c>
      <c r="I707" s="9">
        <v>0</v>
      </c>
      <c r="J707" s="54">
        <f>SUM(D707*I707)</f>
        <v>0</v>
      </c>
      <c r="K707" s="22"/>
      <c r="L707" s="36"/>
    </row>
    <row r="708" spans="1:12" s="40" customFormat="1" x14ac:dyDescent="0.25">
      <c r="A708" s="65" t="s">
        <v>72</v>
      </c>
      <c r="B708" s="66"/>
      <c r="C708" s="66"/>
      <c r="D708" s="66"/>
      <c r="E708" s="66"/>
      <c r="F708" s="66"/>
      <c r="G708" s="66"/>
      <c r="H708" s="66"/>
      <c r="I708" s="66"/>
      <c r="J708" s="67"/>
      <c r="K708" s="56">
        <f>SUM(7*(D705+D706+D707))</f>
        <v>140</v>
      </c>
      <c r="L708" s="57">
        <f>SUM(55.91*K708)</f>
        <v>7827.4</v>
      </c>
    </row>
    <row r="709" spans="1:12" customFormat="1" x14ac:dyDescent="0.25">
      <c r="A709" s="68" t="s">
        <v>121</v>
      </c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</row>
    <row r="710" spans="1:12" customFormat="1" x14ac:dyDescent="0.25">
      <c r="A710" s="41" t="s">
        <v>5</v>
      </c>
      <c r="B710" s="42">
        <v>0</v>
      </c>
      <c r="C710" s="42">
        <v>0</v>
      </c>
      <c r="D710" s="59">
        <f>SUM(B710*C710)</f>
        <v>0</v>
      </c>
      <c r="E710" s="45">
        <v>0.33</v>
      </c>
      <c r="F710" s="59">
        <f>SUM(D710*E710)</f>
        <v>0</v>
      </c>
      <c r="G710" s="5">
        <v>36.770000000000003</v>
      </c>
      <c r="H710" s="30">
        <f>SUM(F710*G710)</f>
        <v>0</v>
      </c>
      <c r="I710" s="46">
        <v>0</v>
      </c>
      <c r="J710" s="53">
        <f>SUM(D710*I710)</f>
        <v>0</v>
      </c>
      <c r="K710" s="22"/>
      <c r="L710" s="36"/>
    </row>
    <row r="711" spans="1:12" customFormat="1" x14ac:dyDescent="0.25">
      <c r="A711" s="41" t="s">
        <v>6</v>
      </c>
      <c r="B711" s="42">
        <v>20</v>
      </c>
      <c r="C711" s="42">
        <v>1</v>
      </c>
      <c r="D711" s="59">
        <v>20</v>
      </c>
      <c r="E711" s="45">
        <v>0.33</v>
      </c>
      <c r="F711" s="59">
        <v>7</v>
      </c>
      <c r="G711" s="7">
        <v>34.49</v>
      </c>
      <c r="H711" s="31">
        <f>SUM(F711*G711)</f>
        <v>241.43</v>
      </c>
      <c r="I711" s="48">
        <v>50</v>
      </c>
      <c r="J711" s="54">
        <f>SUM(D711*I711)</f>
        <v>1000</v>
      </c>
      <c r="K711" s="22"/>
      <c r="L711" s="36"/>
    </row>
    <row r="712" spans="1:12" customFormat="1" x14ac:dyDescent="0.25">
      <c r="A712" s="41" t="s">
        <v>7</v>
      </c>
      <c r="B712" s="42">
        <v>0</v>
      </c>
      <c r="C712" s="42">
        <v>0</v>
      </c>
      <c r="D712" s="59">
        <f>SUM(B712*C712)</f>
        <v>0</v>
      </c>
      <c r="E712" s="45">
        <v>0.33</v>
      </c>
      <c r="F712" s="59">
        <f>SUM(D712*E712)</f>
        <v>0</v>
      </c>
      <c r="G712" s="7">
        <v>50.89</v>
      </c>
      <c r="H712" s="31">
        <f>SUM(F712*G712)</f>
        <v>0</v>
      </c>
      <c r="I712" s="48">
        <v>0</v>
      </c>
      <c r="J712" s="54">
        <f>SUM(D712*I712)</f>
        <v>0</v>
      </c>
      <c r="K712" s="22"/>
      <c r="L712" s="36"/>
    </row>
    <row r="713" spans="1:12" s="40" customFormat="1" x14ac:dyDescent="0.25">
      <c r="A713" s="65" t="s">
        <v>156</v>
      </c>
      <c r="B713" s="66"/>
      <c r="C713" s="66"/>
      <c r="D713" s="66"/>
      <c r="E713" s="66"/>
      <c r="F713" s="66"/>
      <c r="G713" s="66"/>
      <c r="H713" s="66"/>
      <c r="I713" s="66"/>
      <c r="J713" s="67"/>
      <c r="K713" s="56">
        <f>SUM(6.75*(D710+D711+D712))</f>
        <v>135</v>
      </c>
      <c r="L713" s="57">
        <f>SUM(55.91*K713)</f>
        <v>7547.8499999999995</v>
      </c>
    </row>
    <row r="714" spans="1:12" customFormat="1" x14ac:dyDescent="0.25">
      <c r="A714" s="68" t="s">
        <v>193</v>
      </c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</row>
    <row r="715" spans="1:12" customFormat="1" x14ac:dyDescent="0.25">
      <c r="A715" s="3" t="s">
        <v>5</v>
      </c>
      <c r="B715" s="22">
        <v>0</v>
      </c>
      <c r="C715" s="4">
        <v>0</v>
      </c>
      <c r="D715" s="59">
        <f>SUM(B715*C715)</f>
        <v>0</v>
      </c>
      <c r="E715" s="25">
        <v>0.33</v>
      </c>
      <c r="F715" s="59">
        <f>SUM(D715*E715)</f>
        <v>0</v>
      </c>
      <c r="G715" s="5">
        <v>36.770000000000003</v>
      </c>
      <c r="H715" s="30">
        <f>SUM(F715*G715)</f>
        <v>0</v>
      </c>
      <c r="I715" s="6">
        <v>0</v>
      </c>
      <c r="J715" s="53">
        <f>SUM(D715*I715)</f>
        <v>0</v>
      </c>
      <c r="K715" s="22"/>
      <c r="L715" s="36"/>
    </row>
    <row r="716" spans="1:12" customFormat="1" x14ac:dyDescent="0.25">
      <c r="A716" s="27" t="s">
        <v>6</v>
      </c>
      <c r="B716" s="24">
        <v>5</v>
      </c>
      <c r="C716" s="4">
        <v>1</v>
      </c>
      <c r="D716" s="59">
        <v>5</v>
      </c>
      <c r="E716" s="25">
        <v>0.33</v>
      </c>
      <c r="F716" s="59">
        <v>2</v>
      </c>
      <c r="G716" s="7">
        <v>34.49</v>
      </c>
      <c r="H716" s="31">
        <f>SUM(F716*G716)</f>
        <v>68.98</v>
      </c>
      <c r="I716" s="9">
        <v>50</v>
      </c>
      <c r="J716" s="54">
        <f>SUM(D716*I716)</f>
        <v>250</v>
      </c>
      <c r="K716" s="22"/>
      <c r="L716" s="36"/>
    </row>
    <row r="717" spans="1:12" customFormat="1" x14ac:dyDescent="0.25">
      <c r="A717" s="3" t="s">
        <v>7</v>
      </c>
      <c r="B717" s="22">
        <v>0</v>
      </c>
      <c r="C717" s="4">
        <v>0</v>
      </c>
      <c r="D717" s="59">
        <f>SUM(B717*C717)</f>
        <v>0</v>
      </c>
      <c r="E717" s="25">
        <v>0.33</v>
      </c>
      <c r="F717" s="59">
        <f>SUM(D717*E717)</f>
        <v>0</v>
      </c>
      <c r="G717" s="7">
        <v>50.89</v>
      </c>
      <c r="H717" s="31">
        <f>SUM(F717*G717)</f>
        <v>0</v>
      </c>
      <c r="I717" s="9">
        <v>0</v>
      </c>
      <c r="J717" s="54">
        <f>SUM(D717*I717)</f>
        <v>0</v>
      </c>
      <c r="K717" s="22"/>
      <c r="L717" s="36"/>
    </row>
    <row r="718" spans="1:12" s="40" customFormat="1" x14ac:dyDescent="0.25">
      <c r="A718" s="65" t="s">
        <v>72</v>
      </c>
      <c r="B718" s="66"/>
      <c r="C718" s="66"/>
      <c r="D718" s="66"/>
      <c r="E718" s="66"/>
      <c r="F718" s="66"/>
      <c r="G718" s="66"/>
      <c r="H718" s="66"/>
      <c r="I718" s="66"/>
      <c r="J718" s="67"/>
      <c r="K718" s="56">
        <f>SUM(7*(D715+D716+D717))</f>
        <v>35</v>
      </c>
      <c r="L718" s="57">
        <f>SUM(55.91*K718)</f>
        <v>1956.85</v>
      </c>
    </row>
    <row r="719" spans="1:12" customFormat="1" x14ac:dyDescent="0.25">
      <c r="A719" s="68" t="s">
        <v>194</v>
      </c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</row>
    <row r="720" spans="1:12" customFormat="1" x14ac:dyDescent="0.25">
      <c r="A720" s="41" t="s">
        <v>5</v>
      </c>
      <c r="B720" s="42">
        <v>0</v>
      </c>
      <c r="C720" s="42">
        <v>0</v>
      </c>
      <c r="D720" s="59">
        <f>SUM(B720*C720)</f>
        <v>0</v>
      </c>
      <c r="E720" s="45">
        <v>0.25</v>
      </c>
      <c r="F720" s="59">
        <f>SUM(D720*E720)</f>
        <v>0</v>
      </c>
      <c r="G720" s="5">
        <v>36.770000000000003</v>
      </c>
      <c r="H720" s="30">
        <f>SUM(F720*G720)</f>
        <v>0</v>
      </c>
      <c r="I720" s="46">
        <v>0</v>
      </c>
      <c r="J720" s="53">
        <f>SUM(D720*I720)</f>
        <v>0</v>
      </c>
      <c r="K720" s="22"/>
      <c r="L720" s="36"/>
    </row>
    <row r="721" spans="1:12" customFormat="1" x14ac:dyDescent="0.25">
      <c r="A721" s="41" t="s">
        <v>6</v>
      </c>
      <c r="B721" s="42">
        <v>5</v>
      </c>
      <c r="C721" s="42">
        <v>1</v>
      </c>
      <c r="D721" s="59">
        <v>5</v>
      </c>
      <c r="E721" s="45">
        <v>0.25</v>
      </c>
      <c r="F721" s="59">
        <v>1</v>
      </c>
      <c r="G721" s="7">
        <v>34.49</v>
      </c>
      <c r="H721" s="31">
        <f>SUM(F721*G721)</f>
        <v>34.49</v>
      </c>
      <c r="I721" s="48">
        <v>50</v>
      </c>
      <c r="J721" s="54">
        <f>SUM(D721*I721)</f>
        <v>250</v>
      </c>
      <c r="K721" s="22"/>
      <c r="L721" s="36"/>
    </row>
    <row r="722" spans="1:12" customFormat="1" x14ac:dyDescent="0.25">
      <c r="A722" s="41" t="s">
        <v>7</v>
      </c>
      <c r="B722" s="42">
        <v>0</v>
      </c>
      <c r="C722" s="42">
        <v>0</v>
      </c>
      <c r="D722" s="59">
        <f>SUM(B722*C722)</f>
        <v>0</v>
      </c>
      <c r="E722" s="45">
        <v>0.25</v>
      </c>
      <c r="F722" s="59">
        <f>SUM(D722*E722)</f>
        <v>0</v>
      </c>
      <c r="G722" s="7">
        <v>50.89</v>
      </c>
      <c r="H722" s="31">
        <f>SUM(F722*G722)</f>
        <v>0</v>
      </c>
      <c r="I722" s="48">
        <v>0</v>
      </c>
      <c r="J722" s="54">
        <f>SUM(D722*I722)</f>
        <v>0</v>
      </c>
      <c r="K722" s="22"/>
      <c r="L722" s="36"/>
    </row>
    <row r="723" spans="1:12" s="40" customFormat="1" x14ac:dyDescent="0.25">
      <c r="A723" s="65" t="s">
        <v>156</v>
      </c>
      <c r="B723" s="66"/>
      <c r="C723" s="66"/>
      <c r="D723" s="66"/>
      <c r="E723" s="66"/>
      <c r="F723" s="66"/>
      <c r="G723" s="66"/>
      <c r="H723" s="66"/>
      <c r="I723" s="66"/>
      <c r="J723" s="67"/>
      <c r="K723" s="56">
        <f>SUM(6.75*(D720+D721+D722))</f>
        <v>33.75</v>
      </c>
      <c r="L723" s="57">
        <f>SUM(55.91*K723)</f>
        <v>1886.9624999999999</v>
      </c>
    </row>
    <row r="724" spans="1:12" customFormat="1" x14ac:dyDescent="0.25">
      <c r="A724" s="68" t="s">
        <v>56</v>
      </c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</row>
    <row r="725" spans="1:12" customFormat="1" x14ac:dyDescent="0.25">
      <c r="A725" s="3" t="s">
        <v>5</v>
      </c>
      <c r="B725" s="22">
        <v>0</v>
      </c>
      <c r="C725" s="4">
        <v>0</v>
      </c>
      <c r="D725" s="59">
        <f>SUM(B725*C725)</f>
        <v>0</v>
      </c>
      <c r="E725" s="25">
        <v>3</v>
      </c>
      <c r="F725" s="59">
        <f>SUM(D725*E725)</f>
        <v>0</v>
      </c>
      <c r="G725" s="5">
        <v>36.770000000000003</v>
      </c>
      <c r="H725" s="30">
        <f>SUM(F725*G725)</f>
        <v>0</v>
      </c>
      <c r="I725" s="6">
        <v>0</v>
      </c>
      <c r="J725" s="53">
        <f>SUM(D725*I725)</f>
        <v>0</v>
      </c>
      <c r="K725" s="22"/>
      <c r="L725" s="36"/>
    </row>
    <row r="726" spans="1:12" customFormat="1" x14ac:dyDescent="0.25">
      <c r="A726" s="27" t="s">
        <v>6</v>
      </c>
      <c r="B726" s="24">
        <v>2</v>
      </c>
      <c r="C726" s="4">
        <v>6.3</v>
      </c>
      <c r="D726" s="59">
        <v>13</v>
      </c>
      <c r="E726" s="25">
        <v>3</v>
      </c>
      <c r="F726" s="59">
        <v>39</v>
      </c>
      <c r="G726" s="7">
        <v>34.49</v>
      </c>
      <c r="H726" s="31">
        <f>SUM(F726*G726)</f>
        <v>1345.1100000000001</v>
      </c>
      <c r="I726" s="9">
        <v>150</v>
      </c>
      <c r="J726" s="54">
        <f>SUM(D726*I726)</f>
        <v>1950</v>
      </c>
      <c r="K726" s="22"/>
      <c r="L726" s="36"/>
    </row>
    <row r="727" spans="1:12" customFormat="1" x14ac:dyDescent="0.25">
      <c r="A727" s="3" t="s">
        <v>7</v>
      </c>
      <c r="B727" s="22">
        <v>0</v>
      </c>
      <c r="C727" s="4">
        <v>0</v>
      </c>
      <c r="D727" s="59">
        <f>SUM(B727*C727)</f>
        <v>0</v>
      </c>
      <c r="E727" s="25">
        <v>3</v>
      </c>
      <c r="F727" s="59">
        <f>SUM(D727*E727)</f>
        <v>0</v>
      </c>
      <c r="G727" s="7">
        <v>50.89</v>
      </c>
      <c r="H727" s="31">
        <f>SUM(F727*G727)</f>
        <v>0</v>
      </c>
      <c r="I727" s="9">
        <v>0</v>
      </c>
      <c r="J727" s="54">
        <f>SUM(D727*I727)</f>
        <v>0</v>
      </c>
      <c r="K727" s="22"/>
      <c r="L727" s="36"/>
    </row>
    <row r="728" spans="1:12" s="40" customFormat="1" x14ac:dyDescent="0.25">
      <c r="A728" s="65" t="s">
        <v>79</v>
      </c>
      <c r="B728" s="66"/>
      <c r="C728" s="66"/>
      <c r="D728" s="66"/>
      <c r="E728" s="66"/>
      <c r="F728" s="66"/>
      <c r="G728" s="66"/>
      <c r="H728" s="66"/>
      <c r="I728" s="66"/>
      <c r="J728" s="67"/>
      <c r="K728" s="56">
        <f>SUM(8*(D725+D726+D727))</f>
        <v>104</v>
      </c>
      <c r="L728" s="57">
        <f>SUM(55.91*K728)</f>
        <v>5814.6399999999994</v>
      </c>
    </row>
    <row r="729" spans="1:12" customFormat="1" x14ac:dyDescent="0.25">
      <c r="A729" s="68" t="s">
        <v>122</v>
      </c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</row>
    <row r="730" spans="1:12" customFormat="1" x14ac:dyDescent="0.25">
      <c r="A730" s="41" t="s">
        <v>5</v>
      </c>
      <c r="B730" s="42">
        <v>0</v>
      </c>
      <c r="C730" s="42">
        <v>0</v>
      </c>
      <c r="D730" s="59">
        <f>SUM(B730*C730)</f>
        <v>0</v>
      </c>
      <c r="E730" s="45">
        <v>2.5</v>
      </c>
      <c r="F730" s="59">
        <f>SUM(D730*E730)</f>
        <v>0</v>
      </c>
      <c r="G730" s="5">
        <v>36.770000000000003</v>
      </c>
      <c r="H730" s="30">
        <f>SUM(F730*G730)</f>
        <v>0</v>
      </c>
      <c r="I730" s="46">
        <v>0</v>
      </c>
      <c r="J730" s="53">
        <f>SUM(D730*I730)</f>
        <v>0</v>
      </c>
      <c r="K730" s="22"/>
      <c r="L730" s="36"/>
    </row>
    <row r="731" spans="1:12" customFormat="1" x14ac:dyDescent="0.25">
      <c r="A731" s="41" t="s">
        <v>6</v>
      </c>
      <c r="B731" s="42">
        <v>2</v>
      </c>
      <c r="C731" s="52">
        <v>6.3</v>
      </c>
      <c r="D731" s="59">
        <v>13</v>
      </c>
      <c r="E731" s="45">
        <v>2.5</v>
      </c>
      <c r="F731" s="59">
        <v>33</v>
      </c>
      <c r="G731" s="7">
        <v>34.49</v>
      </c>
      <c r="H731" s="31">
        <f>SUM(F731*G731)</f>
        <v>1138.17</v>
      </c>
      <c r="I731" s="48">
        <v>150</v>
      </c>
      <c r="J731" s="54">
        <f>SUM(D731*I731)</f>
        <v>1950</v>
      </c>
      <c r="K731" s="22"/>
      <c r="L731" s="36"/>
    </row>
    <row r="732" spans="1:12" customFormat="1" x14ac:dyDescent="0.25">
      <c r="A732" s="41" t="s">
        <v>7</v>
      </c>
      <c r="B732" s="42">
        <v>0</v>
      </c>
      <c r="C732" s="42">
        <v>0</v>
      </c>
      <c r="D732" s="59">
        <f>SUM(B732*C732)</f>
        <v>0</v>
      </c>
      <c r="E732" s="45">
        <v>2.5</v>
      </c>
      <c r="F732" s="59">
        <f>SUM(D732*E732)</f>
        <v>0</v>
      </c>
      <c r="G732" s="7">
        <v>50.89</v>
      </c>
      <c r="H732" s="31">
        <f>SUM(F732*G732)</f>
        <v>0</v>
      </c>
      <c r="I732" s="48">
        <v>0</v>
      </c>
      <c r="J732" s="54">
        <f>SUM(D732*I732)</f>
        <v>0</v>
      </c>
      <c r="K732" s="22"/>
      <c r="L732" s="36"/>
    </row>
    <row r="733" spans="1:12" s="40" customFormat="1" x14ac:dyDescent="0.25">
      <c r="A733" s="65" t="s">
        <v>155</v>
      </c>
      <c r="B733" s="66"/>
      <c r="C733" s="66"/>
      <c r="D733" s="66"/>
      <c r="E733" s="66"/>
      <c r="F733" s="66"/>
      <c r="G733" s="66"/>
      <c r="H733" s="66"/>
      <c r="I733" s="66"/>
      <c r="J733" s="67"/>
      <c r="K733" s="56">
        <f>SUM(7.75*(D730+D731+D732))</f>
        <v>100.75</v>
      </c>
      <c r="L733" s="57">
        <f>SUM(55.91*K733)</f>
        <v>5632.9324999999999</v>
      </c>
    </row>
    <row r="734" spans="1:12" customFormat="1" x14ac:dyDescent="0.25">
      <c r="A734" s="68" t="s">
        <v>195</v>
      </c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</row>
    <row r="735" spans="1:12" customFormat="1" x14ac:dyDescent="0.25">
      <c r="A735" s="3" t="s">
        <v>5</v>
      </c>
      <c r="B735" s="22">
        <v>0</v>
      </c>
      <c r="C735" s="4">
        <v>0</v>
      </c>
      <c r="D735" s="59">
        <f>SUM(B735*C735)</f>
        <v>0</v>
      </c>
      <c r="E735" s="25">
        <v>2.5</v>
      </c>
      <c r="F735" s="59">
        <f>SUM(D735*E735)</f>
        <v>0</v>
      </c>
      <c r="G735" s="5">
        <v>36.770000000000003</v>
      </c>
      <c r="H735" s="30">
        <f>SUM(F735*G735)</f>
        <v>0</v>
      </c>
      <c r="I735" s="6">
        <v>0</v>
      </c>
      <c r="J735" s="53">
        <f>SUM(D735*I735)</f>
        <v>0</v>
      </c>
      <c r="K735" s="22"/>
      <c r="L735" s="36"/>
    </row>
    <row r="736" spans="1:12" customFormat="1" x14ac:dyDescent="0.25">
      <c r="A736" s="27" t="s">
        <v>6</v>
      </c>
      <c r="B736" s="24">
        <v>1</v>
      </c>
      <c r="C736" s="4">
        <v>6.3</v>
      </c>
      <c r="D736" s="59">
        <v>6</v>
      </c>
      <c r="E736" s="25">
        <v>2.5</v>
      </c>
      <c r="F736" s="59">
        <v>15</v>
      </c>
      <c r="G736" s="7">
        <v>34.49</v>
      </c>
      <c r="H736" s="31">
        <f>SUM(F736*G736)</f>
        <v>517.35</v>
      </c>
      <c r="I736" s="9">
        <v>150</v>
      </c>
      <c r="J736" s="54">
        <f>SUM(D736*I736)</f>
        <v>900</v>
      </c>
      <c r="K736" s="22"/>
      <c r="L736" s="36"/>
    </row>
    <row r="737" spans="1:12" customFormat="1" x14ac:dyDescent="0.25">
      <c r="A737" s="3" t="s">
        <v>7</v>
      </c>
      <c r="B737" s="22">
        <v>0</v>
      </c>
      <c r="C737" s="4">
        <v>0</v>
      </c>
      <c r="D737" s="59">
        <f>SUM(B737*C737)</f>
        <v>0</v>
      </c>
      <c r="E737" s="25">
        <v>2.5</v>
      </c>
      <c r="F737" s="59">
        <f>SUM(D737*E737)</f>
        <v>0</v>
      </c>
      <c r="G737" s="7">
        <v>50.89</v>
      </c>
      <c r="H737" s="31">
        <f>SUM(F737*G737)</f>
        <v>0</v>
      </c>
      <c r="I737" s="9">
        <v>0</v>
      </c>
      <c r="J737" s="54">
        <f>SUM(D737*I737)</f>
        <v>0</v>
      </c>
      <c r="K737" s="22"/>
      <c r="L737" s="36"/>
    </row>
    <row r="738" spans="1:12" s="40" customFormat="1" x14ac:dyDescent="0.25">
      <c r="A738" s="65" t="s">
        <v>79</v>
      </c>
      <c r="B738" s="66"/>
      <c r="C738" s="66"/>
      <c r="D738" s="66"/>
      <c r="E738" s="66"/>
      <c r="F738" s="66"/>
      <c r="G738" s="66"/>
      <c r="H738" s="66"/>
      <c r="I738" s="66"/>
      <c r="J738" s="67"/>
      <c r="K738" s="56">
        <f>SUM(8*(D735+D736+D737))</f>
        <v>48</v>
      </c>
      <c r="L738" s="57">
        <f>SUM(55.91*K738)</f>
        <v>2683.68</v>
      </c>
    </row>
    <row r="739" spans="1:12" customFormat="1" x14ac:dyDescent="0.25">
      <c r="A739" s="68" t="s">
        <v>196</v>
      </c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</row>
    <row r="740" spans="1:12" customFormat="1" x14ac:dyDescent="0.25">
      <c r="A740" s="41" t="s">
        <v>5</v>
      </c>
      <c r="B740" s="42">
        <v>0</v>
      </c>
      <c r="C740" s="42">
        <v>0</v>
      </c>
      <c r="D740" s="59">
        <f>SUM(B740*C740)</f>
        <v>0</v>
      </c>
      <c r="E740" s="45">
        <v>2.25</v>
      </c>
      <c r="F740" s="59">
        <f>SUM(D740*E740)</f>
        <v>0</v>
      </c>
      <c r="G740" s="5">
        <v>36.770000000000003</v>
      </c>
      <c r="H740" s="30">
        <f>SUM(F740*G740)</f>
        <v>0</v>
      </c>
      <c r="I740" s="46">
        <v>0</v>
      </c>
      <c r="J740" s="53">
        <f>SUM(D740*I740)</f>
        <v>0</v>
      </c>
      <c r="K740" s="22"/>
      <c r="L740" s="36"/>
    </row>
    <row r="741" spans="1:12" customFormat="1" x14ac:dyDescent="0.25">
      <c r="A741" s="41" t="s">
        <v>6</v>
      </c>
      <c r="B741" s="42">
        <v>1</v>
      </c>
      <c r="C741" s="52">
        <v>6.3</v>
      </c>
      <c r="D741" s="59">
        <v>6</v>
      </c>
      <c r="E741" s="45">
        <v>2.25</v>
      </c>
      <c r="F741" s="59">
        <v>14</v>
      </c>
      <c r="G741" s="7">
        <v>34.49</v>
      </c>
      <c r="H741" s="31">
        <f>SUM(F741*G741)</f>
        <v>482.86</v>
      </c>
      <c r="I741" s="48">
        <v>150</v>
      </c>
      <c r="J741" s="54">
        <f>SUM(D741*I741)</f>
        <v>900</v>
      </c>
      <c r="K741" s="22"/>
      <c r="L741" s="36"/>
    </row>
    <row r="742" spans="1:12" customFormat="1" x14ac:dyDescent="0.25">
      <c r="A742" s="41" t="s">
        <v>7</v>
      </c>
      <c r="B742" s="42">
        <v>0</v>
      </c>
      <c r="C742" s="42">
        <v>0</v>
      </c>
      <c r="D742" s="59">
        <f>SUM(B742*C742)</f>
        <v>0</v>
      </c>
      <c r="E742" s="45">
        <v>2.25</v>
      </c>
      <c r="F742" s="59">
        <f>SUM(D742*E742)</f>
        <v>0</v>
      </c>
      <c r="G742" s="7">
        <v>50.89</v>
      </c>
      <c r="H742" s="31">
        <f>SUM(F742*G742)</f>
        <v>0</v>
      </c>
      <c r="I742" s="48">
        <v>0</v>
      </c>
      <c r="J742" s="54">
        <f>SUM(D742*I742)</f>
        <v>0</v>
      </c>
      <c r="K742" s="22"/>
      <c r="L742" s="36"/>
    </row>
    <row r="743" spans="1:12" s="40" customFormat="1" x14ac:dyDescent="0.25">
      <c r="A743" s="65" t="s">
        <v>155</v>
      </c>
      <c r="B743" s="66"/>
      <c r="C743" s="66"/>
      <c r="D743" s="66"/>
      <c r="E743" s="66"/>
      <c r="F743" s="66"/>
      <c r="G743" s="66"/>
      <c r="H743" s="66"/>
      <c r="I743" s="66"/>
      <c r="J743" s="67"/>
      <c r="K743" s="56">
        <f>SUM(7.75*(D740+D741+D742))</f>
        <v>46.5</v>
      </c>
      <c r="L743" s="57">
        <f>SUM(55.91*K743)</f>
        <v>2599.8150000000001</v>
      </c>
    </row>
    <row r="744" spans="1:12" customFormat="1" x14ac:dyDescent="0.25">
      <c r="A744" s="68" t="s">
        <v>57</v>
      </c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</row>
    <row r="745" spans="1:12" customFormat="1" x14ac:dyDescent="0.25">
      <c r="A745" s="3" t="s">
        <v>5</v>
      </c>
      <c r="B745" s="22">
        <v>0</v>
      </c>
      <c r="C745" s="4">
        <v>0</v>
      </c>
      <c r="D745" s="59">
        <f>SUM(B745*C745)</f>
        <v>0</v>
      </c>
      <c r="E745" s="25">
        <v>3</v>
      </c>
      <c r="F745" s="59">
        <f>SUM(D745*E745)</f>
        <v>0</v>
      </c>
      <c r="G745" s="5">
        <v>36.770000000000003</v>
      </c>
      <c r="H745" s="30">
        <f>SUM(F745*G745)</f>
        <v>0</v>
      </c>
      <c r="I745" s="6">
        <v>0</v>
      </c>
      <c r="J745" s="53">
        <f>SUM(D745*I745)</f>
        <v>0</v>
      </c>
      <c r="K745" s="22"/>
      <c r="L745" s="36"/>
    </row>
    <row r="746" spans="1:12" customFormat="1" x14ac:dyDescent="0.25">
      <c r="A746" s="27" t="s">
        <v>6</v>
      </c>
      <c r="B746" s="24">
        <v>2</v>
      </c>
      <c r="C746" s="4">
        <v>1</v>
      </c>
      <c r="D746" s="59">
        <v>2</v>
      </c>
      <c r="E746" s="25">
        <v>3</v>
      </c>
      <c r="F746" s="59">
        <v>6</v>
      </c>
      <c r="G746" s="7">
        <v>34.49</v>
      </c>
      <c r="H746" s="31">
        <f>SUM(F746*G746)</f>
        <v>206.94</v>
      </c>
      <c r="I746" s="9">
        <v>100</v>
      </c>
      <c r="J746" s="54">
        <f>SUM(D746*I746)</f>
        <v>200</v>
      </c>
      <c r="K746" s="22"/>
      <c r="L746" s="36"/>
    </row>
    <row r="747" spans="1:12" customFormat="1" x14ac:dyDescent="0.25">
      <c r="A747" s="3" t="s">
        <v>7</v>
      </c>
      <c r="B747" s="22">
        <v>0</v>
      </c>
      <c r="C747" s="4">
        <v>0</v>
      </c>
      <c r="D747" s="59">
        <f>SUM(B747*C747)</f>
        <v>0</v>
      </c>
      <c r="E747" s="25">
        <v>3</v>
      </c>
      <c r="F747" s="59">
        <f>SUM(D747*E747)</f>
        <v>0</v>
      </c>
      <c r="G747" s="7">
        <v>50.89</v>
      </c>
      <c r="H747" s="31">
        <f>SUM(F747*G747)</f>
        <v>0</v>
      </c>
      <c r="I747" s="9">
        <v>0</v>
      </c>
      <c r="J747" s="54">
        <f>SUM(D747*I747)</f>
        <v>0</v>
      </c>
      <c r="K747" s="22"/>
      <c r="L747" s="36"/>
    </row>
    <row r="748" spans="1:12" s="40" customFormat="1" x14ac:dyDescent="0.25">
      <c r="A748" s="65" t="s">
        <v>68</v>
      </c>
      <c r="B748" s="66"/>
      <c r="C748" s="66"/>
      <c r="D748" s="66"/>
      <c r="E748" s="66"/>
      <c r="F748" s="66"/>
      <c r="G748" s="66"/>
      <c r="H748" s="66"/>
      <c r="I748" s="66"/>
      <c r="J748" s="67"/>
      <c r="K748" s="56">
        <f>SUM(6*(D745+D746+D747))</f>
        <v>12</v>
      </c>
      <c r="L748" s="57">
        <f>SUM(55.91*K748)</f>
        <v>670.92</v>
      </c>
    </row>
    <row r="749" spans="1:12" customFormat="1" x14ac:dyDescent="0.25">
      <c r="A749" s="68" t="s">
        <v>123</v>
      </c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</row>
    <row r="750" spans="1:12" customFormat="1" x14ac:dyDescent="0.25">
      <c r="A750" s="41" t="s">
        <v>5</v>
      </c>
      <c r="B750" s="42">
        <v>0</v>
      </c>
      <c r="C750" s="42">
        <v>0</v>
      </c>
      <c r="D750" s="59">
        <f>SUM(B750*C750)</f>
        <v>0</v>
      </c>
      <c r="E750" s="45">
        <v>2.75</v>
      </c>
      <c r="F750" s="59">
        <f>SUM(D750*E750)</f>
        <v>0</v>
      </c>
      <c r="G750" s="5">
        <v>36.770000000000003</v>
      </c>
      <c r="H750" s="30">
        <f>SUM(F750*G750)</f>
        <v>0</v>
      </c>
      <c r="I750" s="46">
        <v>0</v>
      </c>
      <c r="J750" s="53">
        <f>SUM(D750*I750)</f>
        <v>0</v>
      </c>
      <c r="K750" s="22"/>
      <c r="L750" s="36"/>
    </row>
    <row r="751" spans="1:12" customFormat="1" x14ac:dyDescent="0.25">
      <c r="A751" s="41" t="s">
        <v>6</v>
      </c>
      <c r="B751" s="42">
        <v>2</v>
      </c>
      <c r="C751" s="42">
        <v>1</v>
      </c>
      <c r="D751" s="59">
        <v>2</v>
      </c>
      <c r="E751" s="45">
        <v>2.75</v>
      </c>
      <c r="F751" s="59">
        <v>6</v>
      </c>
      <c r="G751" s="7">
        <v>34.49</v>
      </c>
      <c r="H751" s="31">
        <f>SUM(F751*G751)</f>
        <v>206.94</v>
      </c>
      <c r="I751" s="48">
        <v>100</v>
      </c>
      <c r="J751" s="54">
        <f>SUM(D751*I751)</f>
        <v>200</v>
      </c>
      <c r="K751" s="22"/>
      <c r="L751" s="36"/>
    </row>
    <row r="752" spans="1:12" customFormat="1" x14ac:dyDescent="0.25">
      <c r="A752" s="41" t="s">
        <v>7</v>
      </c>
      <c r="B752" s="42">
        <v>0</v>
      </c>
      <c r="C752" s="42">
        <v>0</v>
      </c>
      <c r="D752" s="59">
        <f>SUM(B752*C752)</f>
        <v>0</v>
      </c>
      <c r="E752" s="45">
        <v>2.75</v>
      </c>
      <c r="F752" s="59">
        <f>SUM(D752*E752)</f>
        <v>0</v>
      </c>
      <c r="G752" s="7">
        <v>50.89</v>
      </c>
      <c r="H752" s="31">
        <f>SUM(F752*G752)</f>
        <v>0</v>
      </c>
      <c r="I752" s="48">
        <v>0</v>
      </c>
      <c r="J752" s="54">
        <f>SUM(D752*I752)</f>
        <v>0</v>
      </c>
      <c r="K752" s="22"/>
      <c r="L752" s="36"/>
    </row>
    <row r="753" spans="1:12" s="40" customFormat="1" x14ac:dyDescent="0.25">
      <c r="A753" s="65" t="s">
        <v>148</v>
      </c>
      <c r="B753" s="66"/>
      <c r="C753" s="66"/>
      <c r="D753" s="66"/>
      <c r="E753" s="66"/>
      <c r="F753" s="66"/>
      <c r="G753" s="66"/>
      <c r="H753" s="66"/>
      <c r="I753" s="66"/>
      <c r="J753" s="67"/>
      <c r="K753" s="56">
        <f>SUM(5.75*(D750+D751+D752))</f>
        <v>11.5</v>
      </c>
      <c r="L753" s="57">
        <f>SUM(55.91*K753)</f>
        <v>642.96499999999992</v>
      </c>
    </row>
    <row r="754" spans="1:12" customFormat="1" x14ac:dyDescent="0.25">
      <c r="A754" s="68" t="s">
        <v>197</v>
      </c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</row>
    <row r="755" spans="1:12" customFormat="1" x14ac:dyDescent="0.25">
      <c r="A755" s="3" t="s">
        <v>5</v>
      </c>
      <c r="B755" s="22">
        <v>0</v>
      </c>
      <c r="C755" s="4">
        <v>0</v>
      </c>
      <c r="D755" s="59">
        <f>SUM(B755*C755)</f>
        <v>0</v>
      </c>
      <c r="E755" s="25">
        <v>2.5</v>
      </c>
      <c r="F755" s="59">
        <f>SUM(D755*E755)</f>
        <v>0</v>
      </c>
      <c r="G755" s="5">
        <v>36.770000000000003</v>
      </c>
      <c r="H755" s="30">
        <f>SUM(F755*G755)</f>
        <v>0</v>
      </c>
      <c r="I755" s="6">
        <v>0</v>
      </c>
      <c r="J755" s="53">
        <f>SUM(D755*I755)</f>
        <v>0</v>
      </c>
      <c r="K755" s="22"/>
      <c r="L755" s="36"/>
    </row>
    <row r="756" spans="1:12" customFormat="1" x14ac:dyDescent="0.25">
      <c r="A756" s="27" t="s">
        <v>6</v>
      </c>
      <c r="B756" s="24">
        <v>1</v>
      </c>
      <c r="C756" s="4">
        <v>1</v>
      </c>
      <c r="D756" s="59">
        <v>1</v>
      </c>
      <c r="E756" s="25">
        <v>2.5</v>
      </c>
      <c r="F756" s="59">
        <v>3</v>
      </c>
      <c r="G756" s="7">
        <v>34.49</v>
      </c>
      <c r="H756" s="31">
        <f>SUM(F756*G756)</f>
        <v>103.47</v>
      </c>
      <c r="I756" s="9">
        <v>100</v>
      </c>
      <c r="J756" s="54">
        <f>SUM(D756*I756)</f>
        <v>100</v>
      </c>
      <c r="K756" s="22"/>
      <c r="L756" s="36"/>
    </row>
    <row r="757" spans="1:12" customFormat="1" x14ac:dyDescent="0.25">
      <c r="A757" s="3" t="s">
        <v>7</v>
      </c>
      <c r="B757" s="22">
        <v>0</v>
      </c>
      <c r="C757" s="4">
        <v>0</v>
      </c>
      <c r="D757" s="59">
        <f>SUM(B757*C757)</f>
        <v>0</v>
      </c>
      <c r="E757" s="25">
        <v>2.5</v>
      </c>
      <c r="F757" s="59">
        <f>SUM(D757*E757)</f>
        <v>0</v>
      </c>
      <c r="G757" s="7">
        <v>50.89</v>
      </c>
      <c r="H757" s="31">
        <f>SUM(F757*G757)</f>
        <v>0</v>
      </c>
      <c r="I757" s="9">
        <v>0</v>
      </c>
      <c r="J757" s="54">
        <f>SUM(D757*I757)</f>
        <v>0</v>
      </c>
      <c r="K757" s="22"/>
      <c r="L757" s="36"/>
    </row>
    <row r="758" spans="1:12" s="40" customFormat="1" x14ac:dyDescent="0.25">
      <c r="A758" s="65" t="s">
        <v>68</v>
      </c>
      <c r="B758" s="66"/>
      <c r="C758" s="66"/>
      <c r="D758" s="66"/>
      <c r="E758" s="66"/>
      <c r="F758" s="66"/>
      <c r="G758" s="66"/>
      <c r="H758" s="66"/>
      <c r="I758" s="66"/>
      <c r="J758" s="67"/>
      <c r="K758" s="56">
        <f>SUM(6*(D755+D756+D757))</f>
        <v>6</v>
      </c>
      <c r="L758" s="57">
        <f>SUM(55.91*K758)</f>
        <v>335.46</v>
      </c>
    </row>
    <row r="759" spans="1:12" customFormat="1" x14ac:dyDescent="0.25">
      <c r="A759" s="68" t="s">
        <v>198</v>
      </c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</row>
    <row r="760" spans="1:12" customFormat="1" x14ac:dyDescent="0.25">
      <c r="A760" s="41" t="s">
        <v>5</v>
      </c>
      <c r="B760" s="42">
        <v>0</v>
      </c>
      <c r="C760" s="42">
        <v>0</v>
      </c>
      <c r="D760" s="59">
        <f>SUM(B760*C760)</f>
        <v>0</v>
      </c>
      <c r="E760" s="45">
        <v>2.25</v>
      </c>
      <c r="F760" s="59">
        <f>SUM(D760*E760)</f>
        <v>0</v>
      </c>
      <c r="G760" s="5">
        <v>36.770000000000003</v>
      </c>
      <c r="H760" s="30">
        <f>SUM(F760*G760)</f>
        <v>0</v>
      </c>
      <c r="I760" s="46">
        <v>0</v>
      </c>
      <c r="J760" s="53">
        <f>SUM(D760*I760)</f>
        <v>0</v>
      </c>
      <c r="K760" s="22"/>
      <c r="L760" s="36"/>
    </row>
    <row r="761" spans="1:12" customFormat="1" x14ac:dyDescent="0.25">
      <c r="A761" s="41" t="s">
        <v>6</v>
      </c>
      <c r="B761" s="42">
        <v>1</v>
      </c>
      <c r="C761" s="42">
        <v>1</v>
      </c>
      <c r="D761" s="59">
        <v>1</v>
      </c>
      <c r="E761" s="45">
        <v>2.25</v>
      </c>
      <c r="F761" s="59">
        <v>2</v>
      </c>
      <c r="G761" s="7">
        <v>34.49</v>
      </c>
      <c r="H761" s="31">
        <f>SUM(F761*G761)</f>
        <v>68.98</v>
      </c>
      <c r="I761" s="48">
        <v>100</v>
      </c>
      <c r="J761" s="54">
        <f>SUM(D761*I761)</f>
        <v>100</v>
      </c>
      <c r="K761" s="22"/>
      <c r="L761" s="36"/>
    </row>
    <row r="762" spans="1:12" customFormat="1" x14ac:dyDescent="0.25">
      <c r="A762" s="41" t="s">
        <v>7</v>
      </c>
      <c r="B762" s="42">
        <v>0</v>
      </c>
      <c r="C762" s="42">
        <v>0</v>
      </c>
      <c r="D762" s="59">
        <f>SUM(B762*C762)</f>
        <v>0</v>
      </c>
      <c r="E762" s="45">
        <v>2.25</v>
      </c>
      <c r="F762" s="59">
        <f>SUM(D762*E762)</f>
        <v>0</v>
      </c>
      <c r="G762" s="7">
        <v>50.89</v>
      </c>
      <c r="H762" s="31">
        <f>SUM(F762*G762)</f>
        <v>0</v>
      </c>
      <c r="I762" s="48">
        <v>0</v>
      </c>
      <c r="J762" s="54">
        <f>SUM(D762*I762)</f>
        <v>0</v>
      </c>
      <c r="K762" s="22"/>
      <c r="L762" s="36"/>
    </row>
    <row r="763" spans="1:12" s="40" customFormat="1" x14ac:dyDescent="0.25">
      <c r="A763" s="65" t="s">
        <v>148</v>
      </c>
      <c r="B763" s="66"/>
      <c r="C763" s="66"/>
      <c r="D763" s="66"/>
      <c r="E763" s="66"/>
      <c r="F763" s="66"/>
      <c r="G763" s="66"/>
      <c r="H763" s="66"/>
      <c r="I763" s="66"/>
      <c r="J763" s="67"/>
      <c r="K763" s="56">
        <f>SUM(5.75*(D760+D761+D762))</f>
        <v>5.75</v>
      </c>
      <c r="L763" s="57">
        <f>SUM(55.91*K763)</f>
        <v>321.48249999999996</v>
      </c>
    </row>
    <row r="764" spans="1:12" customFormat="1" x14ac:dyDescent="0.25">
      <c r="A764" s="68" t="s">
        <v>226</v>
      </c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</row>
    <row r="765" spans="1:12" customFormat="1" x14ac:dyDescent="0.25">
      <c r="A765" s="3" t="s">
        <v>5</v>
      </c>
      <c r="B765" s="22">
        <v>0</v>
      </c>
      <c r="C765" s="4">
        <v>0</v>
      </c>
      <c r="D765" s="59">
        <f>SUM(B765*C765)</f>
        <v>0</v>
      </c>
      <c r="E765" s="25">
        <v>1</v>
      </c>
      <c r="F765" s="59">
        <f>SUM(D765*E765)</f>
        <v>0</v>
      </c>
      <c r="G765" s="5">
        <v>36.770000000000003</v>
      </c>
      <c r="H765" s="30">
        <f>SUM(F765*G765)</f>
        <v>0</v>
      </c>
      <c r="I765" s="6">
        <v>0</v>
      </c>
      <c r="J765" s="53">
        <f>SUM(D765*I765)</f>
        <v>0</v>
      </c>
      <c r="K765" s="22"/>
      <c r="L765" s="36"/>
    </row>
    <row r="766" spans="1:12" customFormat="1" x14ac:dyDescent="0.25">
      <c r="A766" s="27" t="s">
        <v>6</v>
      </c>
      <c r="B766" s="24">
        <v>6</v>
      </c>
      <c r="C766" s="4">
        <v>1.1499999999999999</v>
      </c>
      <c r="D766" s="59">
        <v>7</v>
      </c>
      <c r="E766" s="25">
        <v>1</v>
      </c>
      <c r="F766" s="59">
        <v>7</v>
      </c>
      <c r="G766" s="7">
        <v>34.49</v>
      </c>
      <c r="H766" s="31">
        <f>SUM(F766*G766)</f>
        <v>241.43</v>
      </c>
      <c r="I766" s="9">
        <v>100</v>
      </c>
      <c r="J766" s="54">
        <f>SUM(D766*I766)</f>
        <v>700</v>
      </c>
      <c r="K766" s="22"/>
      <c r="L766" s="36"/>
    </row>
    <row r="767" spans="1:12" customFormat="1" x14ac:dyDescent="0.25">
      <c r="A767" s="3" t="s">
        <v>7</v>
      </c>
      <c r="B767" s="22">
        <v>0</v>
      </c>
      <c r="C767" s="4">
        <v>0</v>
      </c>
      <c r="D767" s="59">
        <f>SUM(B767*C767)</f>
        <v>0</v>
      </c>
      <c r="E767" s="25">
        <v>1</v>
      </c>
      <c r="F767" s="59">
        <f>SUM(D767*E767)</f>
        <v>0</v>
      </c>
      <c r="G767" s="7">
        <v>50.89</v>
      </c>
      <c r="H767" s="31">
        <f>SUM(F767*G767)</f>
        <v>0</v>
      </c>
      <c r="I767" s="9">
        <v>0</v>
      </c>
      <c r="J767" s="54">
        <f>SUM(D767*I767)</f>
        <v>0</v>
      </c>
      <c r="K767" s="22"/>
      <c r="L767" s="36"/>
    </row>
    <row r="768" spans="1:12" s="40" customFormat="1" x14ac:dyDescent="0.25">
      <c r="A768" s="65" t="s">
        <v>81</v>
      </c>
      <c r="B768" s="66"/>
      <c r="C768" s="66"/>
      <c r="D768" s="66"/>
      <c r="E768" s="66"/>
      <c r="F768" s="66"/>
      <c r="G768" s="66"/>
      <c r="H768" s="66"/>
      <c r="I768" s="66"/>
      <c r="J768" s="67"/>
      <c r="K768" s="56">
        <f>SUM(10*(D765+D766+D767))</f>
        <v>70</v>
      </c>
      <c r="L768" s="57">
        <f>SUM(55.91*K768)</f>
        <v>3913.7</v>
      </c>
    </row>
    <row r="769" spans="1:12" customFormat="1" x14ac:dyDescent="0.25">
      <c r="A769" s="68" t="s">
        <v>200</v>
      </c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</row>
    <row r="770" spans="1:12" customFormat="1" x14ac:dyDescent="0.25">
      <c r="A770" s="41" t="s">
        <v>5</v>
      </c>
      <c r="B770" s="42">
        <v>0</v>
      </c>
      <c r="C770" s="42">
        <v>0</v>
      </c>
      <c r="D770" s="59">
        <f>SUM(B770*C770)</f>
        <v>0</v>
      </c>
      <c r="E770" s="45">
        <v>0.75</v>
      </c>
      <c r="F770" s="59">
        <f>SUM(D770*E770)</f>
        <v>0</v>
      </c>
      <c r="G770" s="5">
        <v>36.770000000000003</v>
      </c>
      <c r="H770" s="30">
        <f>SUM(F770*G770)</f>
        <v>0</v>
      </c>
      <c r="I770" s="46">
        <v>0</v>
      </c>
      <c r="J770" s="53">
        <f>SUM(D770*I770)</f>
        <v>0</v>
      </c>
      <c r="K770" s="22"/>
      <c r="L770" s="36"/>
    </row>
    <row r="771" spans="1:12" customFormat="1" x14ac:dyDescent="0.25">
      <c r="A771" s="41" t="s">
        <v>6</v>
      </c>
      <c r="B771" s="42">
        <v>6</v>
      </c>
      <c r="C771" s="52">
        <v>1.1499999999999999</v>
      </c>
      <c r="D771" s="59">
        <v>7</v>
      </c>
      <c r="E771" s="45">
        <v>0.75</v>
      </c>
      <c r="F771" s="59">
        <v>5</v>
      </c>
      <c r="G771" s="7">
        <v>34.49</v>
      </c>
      <c r="H771" s="31">
        <f>SUM(F771*G771)</f>
        <v>172.45000000000002</v>
      </c>
      <c r="I771" s="48">
        <v>100</v>
      </c>
      <c r="J771" s="54">
        <f>SUM(D771*I771)</f>
        <v>700</v>
      </c>
      <c r="K771" s="22"/>
      <c r="L771" s="36"/>
    </row>
    <row r="772" spans="1:12" customFormat="1" x14ac:dyDescent="0.25">
      <c r="A772" s="41" t="s">
        <v>7</v>
      </c>
      <c r="B772" s="42">
        <v>0</v>
      </c>
      <c r="C772" s="42">
        <v>0</v>
      </c>
      <c r="D772" s="59">
        <f>SUM(B772*C772)</f>
        <v>0</v>
      </c>
      <c r="E772" s="45">
        <v>0.75</v>
      </c>
      <c r="F772" s="59">
        <f>SUM(D772*E772)</f>
        <v>0</v>
      </c>
      <c r="G772" s="7">
        <v>50.89</v>
      </c>
      <c r="H772" s="31">
        <f>SUM(F772*G772)</f>
        <v>0</v>
      </c>
      <c r="I772" s="48">
        <v>0</v>
      </c>
      <c r="J772" s="54">
        <f>SUM(D772*I772)</f>
        <v>0</v>
      </c>
      <c r="K772" s="22"/>
      <c r="L772" s="36"/>
    </row>
    <row r="773" spans="1:12" s="40" customFormat="1" x14ac:dyDescent="0.25">
      <c r="A773" s="65" t="s">
        <v>160</v>
      </c>
      <c r="B773" s="66"/>
      <c r="C773" s="66"/>
      <c r="D773" s="66"/>
      <c r="E773" s="66"/>
      <c r="F773" s="66"/>
      <c r="G773" s="66"/>
      <c r="H773" s="66"/>
      <c r="I773" s="66"/>
      <c r="J773" s="67"/>
      <c r="K773" s="56">
        <f>SUM(9.5*(D770+D771+D772))</f>
        <v>66.5</v>
      </c>
      <c r="L773" s="57">
        <f>SUM(55.91*K773)</f>
        <v>3718.0149999999999</v>
      </c>
    </row>
    <row r="774" spans="1:12" customFormat="1" x14ac:dyDescent="0.25">
      <c r="A774" s="68" t="s">
        <v>199</v>
      </c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</row>
    <row r="775" spans="1:12" customFormat="1" x14ac:dyDescent="0.25">
      <c r="A775" s="3" t="s">
        <v>5</v>
      </c>
      <c r="B775" s="22">
        <v>0</v>
      </c>
      <c r="C775" s="4">
        <v>0</v>
      </c>
      <c r="D775" s="59">
        <f>SUM(B775*C775)</f>
        <v>0</v>
      </c>
      <c r="E775" s="25">
        <v>0.75</v>
      </c>
      <c r="F775" s="59">
        <f>SUM(D775*E775)</f>
        <v>0</v>
      </c>
      <c r="G775" s="5">
        <v>36.770000000000003</v>
      </c>
      <c r="H775" s="30">
        <f>SUM(F775*G775)</f>
        <v>0</v>
      </c>
      <c r="I775" s="6">
        <v>0</v>
      </c>
      <c r="J775" s="53">
        <f>SUM(D775*I775)</f>
        <v>0</v>
      </c>
      <c r="K775" s="22"/>
      <c r="L775" s="36"/>
    </row>
    <row r="776" spans="1:12" customFormat="1" x14ac:dyDescent="0.25">
      <c r="A776" s="27" t="s">
        <v>6</v>
      </c>
      <c r="B776" s="24">
        <v>2</v>
      </c>
      <c r="C776" s="4">
        <v>1.1499999999999999</v>
      </c>
      <c r="D776" s="59">
        <v>2</v>
      </c>
      <c r="E776" s="25">
        <v>0.75</v>
      </c>
      <c r="F776" s="59">
        <v>2</v>
      </c>
      <c r="G776" s="7">
        <v>34.49</v>
      </c>
      <c r="H776" s="31">
        <f>SUM(F776*G776)</f>
        <v>68.98</v>
      </c>
      <c r="I776" s="9">
        <v>100</v>
      </c>
      <c r="J776" s="54">
        <f>SUM(D776*I776)</f>
        <v>200</v>
      </c>
      <c r="K776" s="22"/>
      <c r="L776" s="36"/>
    </row>
    <row r="777" spans="1:12" customFormat="1" x14ac:dyDescent="0.25">
      <c r="A777" s="3" t="s">
        <v>7</v>
      </c>
      <c r="B777" s="22">
        <v>0</v>
      </c>
      <c r="C777" s="4">
        <v>0</v>
      </c>
      <c r="D777" s="59">
        <f>SUM(B777*C777)</f>
        <v>0</v>
      </c>
      <c r="E777" s="25">
        <v>0.75</v>
      </c>
      <c r="F777" s="59">
        <f>SUM(D777*E777)</f>
        <v>0</v>
      </c>
      <c r="G777" s="7">
        <v>50.89</v>
      </c>
      <c r="H777" s="31">
        <f>SUM(F777*G777)</f>
        <v>0</v>
      </c>
      <c r="I777" s="9">
        <v>0</v>
      </c>
      <c r="J777" s="54">
        <f>SUM(D777*I777)</f>
        <v>0</v>
      </c>
      <c r="K777" s="22"/>
      <c r="L777" s="36"/>
    </row>
    <row r="778" spans="1:12" s="40" customFormat="1" x14ac:dyDescent="0.25">
      <c r="A778" s="65" t="s">
        <v>81</v>
      </c>
      <c r="B778" s="66"/>
      <c r="C778" s="66"/>
      <c r="D778" s="66"/>
      <c r="E778" s="66"/>
      <c r="F778" s="66"/>
      <c r="G778" s="66"/>
      <c r="H778" s="66"/>
      <c r="I778" s="66"/>
      <c r="J778" s="67"/>
      <c r="K778" s="56">
        <f>SUM(10*(D775+D776+D777))</f>
        <v>20</v>
      </c>
      <c r="L778" s="57">
        <f>SUM(55.91*K778)</f>
        <v>1118.1999999999998</v>
      </c>
    </row>
    <row r="779" spans="1:12" customFormat="1" x14ac:dyDescent="0.25">
      <c r="A779" s="68" t="s">
        <v>201</v>
      </c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</row>
    <row r="780" spans="1:12" customFormat="1" x14ac:dyDescent="0.25">
      <c r="A780" s="41" t="s">
        <v>5</v>
      </c>
      <c r="B780" s="42">
        <v>0</v>
      </c>
      <c r="C780" s="42">
        <v>0</v>
      </c>
      <c r="D780" s="59">
        <f>SUM(B780*C780)</f>
        <v>0</v>
      </c>
      <c r="E780" s="45">
        <v>0.5</v>
      </c>
      <c r="F780" s="59">
        <f>SUM(D780*E780)</f>
        <v>0</v>
      </c>
      <c r="G780" s="5">
        <v>36.770000000000003</v>
      </c>
      <c r="H780" s="30">
        <f>SUM(F780*G780)</f>
        <v>0</v>
      </c>
      <c r="I780" s="46">
        <v>0</v>
      </c>
      <c r="J780" s="53">
        <f>SUM(D780*I780)</f>
        <v>0</v>
      </c>
      <c r="K780" s="22"/>
      <c r="L780" s="36"/>
    </row>
    <row r="781" spans="1:12" customFormat="1" x14ac:dyDescent="0.25">
      <c r="A781" s="41" t="s">
        <v>6</v>
      </c>
      <c r="B781" s="42">
        <v>2</v>
      </c>
      <c r="C781" s="52">
        <v>1.1499999999999999</v>
      </c>
      <c r="D781" s="59">
        <v>2</v>
      </c>
      <c r="E781" s="45">
        <v>0.5</v>
      </c>
      <c r="F781" s="59">
        <v>1</v>
      </c>
      <c r="G781" s="7">
        <v>34.49</v>
      </c>
      <c r="H781" s="31">
        <f>SUM(F781*G781)</f>
        <v>34.49</v>
      </c>
      <c r="I781" s="48">
        <v>100</v>
      </c>
      <c r="J781" s="54">
        <f>SUM(D781*I781)</f>
        <v>200</v>
      </c>
      <c r="K781" s="22"/>
      <c r="L781" s="36"/>
    </row>
    <row r="782" spans="1:12" customFormat="1" x14ac:dyDescent="0.25">
      <c r="A782" s="41" t="s">
        <v>7</v>
      </c>
      <c r="B782" s="42">
        <v>0</v>
      </c>
      <c r="C782" s="42">
        <v>0</v>
      </c>
      <c r="D782" s="59">
        <f>SUM(B782*C782)</f>
        <v>0</v>
      </c>
      <c r="E782" s="45">
        <v>0.5</v>
      </c>
      <c r="F782" s="59">
        <f>SUM(D782*E782)</f>
        <v>0</v>
      </c>
      <c r="G782" s="7">
        <v>50.89</v>
      </c>
      <c r="H782" s="31">
        <f>SUM(F782*G782)</f>
        <v>0</v>
      </c>
      <c r="I782" s="48">
        <v>0</v>
      </c>
      <c r="J782" s="54">
        <f>SUM(D782*I782)</f>
        <v>0</v>
      </c>
      <c r="K782" s="22"/>
      <c r="L782" s="36"/>
    </row>
    <row r="783" spans="1:12" s="40" customFormat="1" x14ac:dyDescent="0.25">
      <c r="A783" s="65" t="s">
        <v>160</v>
      </c>
      <c r="B783" s="66"/>
      <c r="C783" s="66"/>
      <c r="D783" s="66"/>
      <c r="E783" s="66"/>
      <c r="F783" s="66"/>
      <c r="G783" s="66"/>
      <c r="H783" s="66"/>
      <c r="I783" s="66"/>
      <c r="J783" s="67"/>
      <c r="K783" s="56">
        <f>SUM(9.5*(D780+D781+D782))</f>
        <v>19</v>
      </c>
      <c r="L783" s="57">
        <f>SUM(55.91*K783)</f>
        <v>1062.29</v>
      </c>
    </row>
    <row r="784" spans="1:12" customFormat="1" x14ac:dyDescent="0.25">
      <c r="A784" s="68" t="s">
        <v>227</v>
      </c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</row>
    <row r="785" spans="1:12" customFormat="1" x14ac:dyDescent="0.25">
      <c r="A785" s="3" t="s">
        <v>5</v>
      </c>
      <c r="B785" s="22">
        <v>0</v>
      </c>
      <c r="C785" s="4">
        <v>0</v>
      </c>
      <c r="D785" s="59">
        <f>SUM(B785*C785)</f>
        <v>0</v>
      </c>
      <c r="E785" s="25">
        <v>2</v>
      </c>
      <c r="F785" s="59">
        <f>SUM(D785*E785)</f>
        <v>0</v>
      </c>
      <c r="G785" s="5">
        <v>36.770000000000003</v>
      </c>
      <c r="H785" s="30">
        <f>SUM(F785*G785)</f>
        <v>0</v>
      </c>
      <c r="I785" s="6">
        <v>0</v>
      </c>
      <c r="J785" s="53">
        <f>SUM(D785*I785)</f>
        <v>0</v>
      </c>
      <c r="K785" s="22"/>
      <c r="L785" s="36"/>
    </row>
    <row r="786" spans="1:12" customFormat="1" x14ac:dyDescent="0.25">
      <c r="A786" s="27" t="s">
        <v>6</v>
      </c>
      <c r="B786" s="24">
        <v>3</v>
      </c>
      <c r="C786" s="4">
        <v>1</v>
      </c>
      <c r="D786" s="59">
        <v>3</v>
      </c>
      <c r="E786" s="25">
        <v>2</v>
      </c>
      <c r="F786" s="59">
        <v>6</v>
      </c>
      <c r="G786" s="7">
        <v>34.49</v>
      </c>
      <c r="H786" s="31">
        <f>SUM(F786*G786)</f>
        <v>206.94</v>
      </c>
      <c r="I786" s="9">
        <v>150</v>
      </c>
      <c r="J786" s="54">
        <f>SUM(D786*I786)</f>
        <v>450</v>
      </c>
      <c r="K786" s="22"/>
      <c r="L786" s="36"/>
    </row>
    <row r="787" spans="1:12" customFormat="1" x14ac:dyDescent="0.25">
      <c r="A787" s="27" t="s">
        <v>7</v>
      </c>
      <c r="B787" s="24">
        <v>1</v>
      </c>
      <c r="C787" s="4">
        <v>1</v>
      </c>
      <c r="D787" s="59">
        <v>1</v>
      </c>
      <c r="E787" s="25">
        <v>2</v>
      </c>
      <c r="F787" s="59">
        <v>2</v>
      </c>
      <c r="G787" s="7">
        <v>50.89</v>
      </c>
      <c r="H787" s="31">
        <f>SUM(F787*G787)</f>
        <v>101.78</v>
      </c>
      <c r="I787" s="9">
        <v>0</v>
      </c>
      <c r="J787" s="54">
        <f>SUM(D787*I787)</f>
        <v>0</v>
      </c>
      <c r="K787" s="22"/>
      <c r="L787" s="36"/>
    </row>
    <row r="788" spans="1:12" s="40" customFormat="1" x14ac:dyDescent="0.25">
      <c r="A788" s="65" t="s">
        <v>78</v>
      </c>
      <c r="B788" s="66"/>
      <c r="C788" s="66"/>
      <c r="D788" s="66"/>
      <c r="E788" s="66"/>
      <c r="F788" s="66"/>
      <c r="G788" s="66"/>
      <c r="H788" s="66"/>
      <c r="I788" s="66"/>
      <c r="J788" s="67"/>
      <c r="K788" s="56">
        <f>SUM(30*(D785+D786+D787))</f>
        <v>120</v>
      </c>
      <c r="L788" s="57">
        <f>SUM(55.91*K788)</f>
        <v>6709.2</v>
      </c>
    </row>
    <row r="789" spans="1:12" customFormat="1" x14ac:dyDescent="0.25">
      <c r="A789" s="68" t="s">
        <v>228</v>
      </c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</row>
    <row r="790" spans="1:12" customFormat="1" x14ac:dyDescent="0.25">
      <c r="A790" s="41" t="s">
        <v>5</v>
      </c>
      <c r="B790" s="42">
        <v>0</v>
      </c>
      <c r="C790" s="42">
        <v>0</v>
      </c>
      <c r="D790" s="59">
        <f>SUM(B790*C790)</f>
        <v>0</v>
      </c>
      <c r="E790" s="45">
        <v>1.75</v>
      </c>
      <c r="F790" s="59">
        <f>SUM(D790*E790)</f>
        <v>0</v>
      </c>
      <c r="G790" s="5">
        <v>36.770000000000003</v>
      </c>
      <c r="H790" s="30">
        <f>SUM(F790*G790)</f>
        <v>0</v>
      </c>
      <c r="I790" s="46">
        <v>0</v>
      </c>
      <c r="J790" s="53">
        <f>SUM(D790*I790)</f>
        <v>0</v>
      </c>
      <c r="K790" s="22"/>
      <c r="L790" s="36"/>
    </row>
    <row r="791" spans="1:12" customFormat="1" x14ac:dyDescent="0.25">
      <c r="A791" s="41" t="s">
        <v>6</v>
      </c>
      <c r="B791" s="42">
        <v>3</v>
      </c>
      <c r="C791" s="42">
        <v>1</v>
      </c>
      <c r="D791" s="59">
        <v>3</v>
      </c>
      <c r="E791" s="45">
        <v>1.75</v>
      </c>
      <c r="F791" s="59">
        <v>5</v>
      </c>
      <c r="G791" s="7">
        <v>34.49</v>
      </c>
      <c r="H791" s="31">
        <f>SUM(F791*G791)</f>
        <v>172.45000000000002</v>
      </c>
      <c r="I791" s="48">
        <v>150</v>
      </c>
      <c r="J791" s="54">
        <f>SUM(D791*I791)</f>
        <v>450</v>
      </c>
      <c r="K791" s="22"/>
      <c r="L791" s="36"/>
    </row>
    <row r="792" spans="1:12" customFormat="1" x14ac:dyDescent="0.25">
      <c r="A792" s="41" t="s">
        <v>7</v>
      </c>
      <c r="B792" s="42">
        <v>1</v>
      </c>
      <c r="C792" s="42">
        <v>1</v>
      </c>
      <c r="D792" s="59">
        <v>1</v>
      </c>
      <c r="E792" s="45">
        <v>1.75</v>
      </c>
      <c r="F792" s="59">
        <v>2</v>
      </c>
      <c r="G792" s="7">
        <v>50.89</v>
      </c>
      <c r="H792" s="31">
        <f>SUM(F792*G792)</f>
        <v>101.78</v>
      </c>
      <c r="I792" s="48">
        <v>0</v>
      </c>
      <c r="J792" s="54">
        <f>SUM(D792*I792)</f>
        <v>0</v>
      </c>
      <c r="K792" s="22"/>
      <c r="L792" s="36"/>
    </row>
    <row r="793" spans="1:12" s="40" customFormat="1" x14ac:dyDescent="0.25">
      <c r="A793" s="65" t="s">
        <v>154</v>
      </c>
      <c r="B793" s="66"/>
      <c r="C793" s="66"/>
      <c r="D793" s="66"/>
      <c r="E793" s="66"/>
      <c r="F793" s="66"/>
      <c r="G793" s="66"/>
      <c r="H793" s="66"/>
      <c r="I793" s="66"/>
      <c r="J793" s="67"/>
      <c r="K793" s="56">
        <f>SUM(29*(D790+D791+D792))</f>
        <v>116</v>
      </c>
      <c r="L793" s="57">
        <f>SUM(55.91*K793)</f>
        <v>6485.5599999999995</v>
      </c>
    </row>
    <row r="794" spans="1:12" customFormat="1" x14ac:dyDescent="0.25">
      <c r="A794" s="68" t="s">
        <v>229</v>
      </c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</row>
    <row r="795" spans="1:12" customFormat="1" x14ac:dyDescent="0.25">
      <c r="A795" s="3" t="s">
        <v>5</v>
      </c>
      <c r="B795" s="22">
        <v>0</v>
      </c>
      <c r="C795" s="4">
        <v>0</v>
      </c>
      <c r="D795" s="59">
        <f>SUM(B795*C795)</f>
        <v>0</v>
      </c>
      <c r="E795" s="25">
        <v>1.75</v>
      </c>
      <c r="F795" s="59">
        <f>SUM(D795*E795)</f>
        <v>0</v>
      </c>
      <c r="G795" s="5">
        <v>36.770000000000003</v>
      </c>
      <c r="H795" s="30">
        <f>SUM(F795*G795)</f>
        <v>0</v>
      </c>
      <c r="I795" s="6">
        <v>0</v>
      </c>
      <c r="J795" s="53">
        <f>SUM(D795*I795)</f>
        <v>0</v>
      </c>
      <c r="K795" s="22"/>
      <c r="L795" s="36"/>
    </row>
    <row r="796" spans="1:12" customFormat="1" x14ac:dyDescent="0.25">
      <c r="A796" s="27" t="s">
        <v>6</v>
      </c>
      <c r="B796" s="24">
        <v>1</v>
      </c>
      <c r="C796" s="4">
        <v>1</v>
      </c>
      <c r="D796" s="59">
        <v>1</v>
      </c>
      <c r="E796" s="25">
        <v>1.75</v>
      </c>
      <c r="F796" s="59">
        <v>2</v>
      </c>
      <c r="G796" s="7">
        <v>34.49</v>
      </c>
      <c r="H796" s="31">
        <f>SUM(F796*G796)</f>
        <v>68.98</v>
      </c>
      <c r="I796" s="9">
        <v>150</v>
      </c>
      <c r="J796" s="54">
        <f>SUM(D796*I796)</f>
        <v>150</v>
      </c>
      <c r="K796" s="22"/>
      <c r="L796" s="36"/>
    </row>
    <row r="797" spans="1:12" customFormat="1" x14ac:dyDescent="0.25">
      <c r="A797" s="27" t="s">
        <v>7</v>
      </c>
      <c r="B797" s="24">
        <v>1</v>
      </c>
      <c r="C797" s="4">
        <v>1</v>
      </c>
      <c r="D797" s="59">
        <v>1</v>
      </c>
      <c r="E797" s="25">
        <v>1.75</v>
      </c>
      <c r="F797" s="59">
        <v>2</v>
      </c>
      <c r="G797" s="7">
        <v>50.89</v>
      </c>
      <c r="H797" s="31">
        <f>SUM(F797*G797)</f>
        <v>101.78</v>
      </c>
      <c r="I797" s="9">
        <v>0</v>
      </c>
      <c r="J797" s="54">
        <f>SUM(D797*I797)</f>
        <v>0</v>
      </c>
      <c r="K797" s="22"/>
      <c r="L797" s="36"/>
    </row>
    <row r="798" spans="1:12" s="40" customFormat="1" x14ac:dyDescent="0.25">
      <c r="A798" s="65" t="s">
        <v>78</v>
      </c>
      <c r="B798" s="66"/>
      <c r="C798" s="66"/>
      <c r="D798" s="66"/>
      <c r="E798" s="66"/>
      <c r="F798" s="66"/>
      <c r="G798" s="66"/>
      <c r="H798" s="66"/>
      <c r="I798" s="66"/>
      <c r="J798" s="67"/>
      <c r="K798" s="56">
        <f>SUM(30*(D795+D796+D797))</f>
        <v>60</v>
      </c>
      <c r="L798" s="57">
        <f>SUM(55.91*K798)</f>
        <v>3354.6</v>
      </c>
    </row>
    <row r="799" spans="1:12" customFormat="1" x14ac:dyDescent="0.25">
      <c r="A799" s="68" t="s">
        <v>230</v>
      </c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</row>
    <row r="800" spans="1:12" customFormat="1" x14ac:dyDescent="0.25">
      <c r="A800" s="41" t="s">
        <v>5</v>
      </c>
      <c r="B800" s="42">
        <v>0</v>
      </c>
      <c r="C800" s="42">
        <v>0</v>
      </c>
      <c r="D800" s="59">
        <f>SUM(B800*C800)</f>
        <v>0</v>
      </c>
      <c r="E800" s="45">
        <v>1.5</v>
      </c>
      <c r="F800" s="59">
        <f>SUM(D800*E800)</f>
        <v>0</v>
      </c>
      <c r="G800" s="5">
        <v>36.770000000000003</v>
      </c>
      <c r="H800" s="30">
        <f>SUM(F800*G800)</f>
        <v>0</v>
      </c>
      <c r="I800" s="46">
        <v>0</v>
      </c>
      <c r="J800" s="53">
        <f>SUM(D800*I800)</f>
        <v>0</v>
      </c>
      <c r="K800" s="22"/>
      <c r="L800" s="36"/>
    </row>
    <row r="801" spans="1:12" customFormat="1" x14ac:dyDescent="0.25">
      <c r="A801" s="41" t="s">
        <v>6</v>
      </c>
      <c r="B801" s="42">
        <v>1</v>
      </c>
      <c r="C801" s="42">
        <v>1</v>
      </c>
      <c r="D801" s="59">
        <v>1</v>
      </c>
      <c r="E801" s="45">
        <v>1.5</v>
      </c>
      <c r="F801" s="59">
        <v>2</v>
      </c>
      <c r="G801" s="7">
        <v>34.49</v>
      </c>
      <c r="H801" s="31">
        <f>SUM(F801*G801)</f>
        <v>68.98</v>
      </c>
      <c r="I801" s="48">
        <v>150</v>
      </c>
      <c r="J801" s="54">
        <f>SUM(D801*I801)</f>
        <v>150</v>
      </c>
      <c r="K801" s="22"/>
      <c r="L801" s="36"/>
    </row>
    <row r="802" spans="1:12" customFormat="1" x14ac:dyDescent="0.25">
      <c r="A802" s="41" t="s">
        <v>7</v>
      </c>
      <c r="B802" s="42">
        <v>1</v>
      </c>
      <c r="C802" s="42">
        <v>1</v>
      </c>
      <c r="D802" s="59">
        <v>1</v>
      </c>
      <c r="E802" s="45">
        <v>1.5</v>
      </c>
      <c r="F802" s="59">
        <v>2</v>
      </c>
      <c r="G802" s="7">
        <v>50.89</v>
      </c>
      <c r="H802" s="31">
        <f>SUM(F802*G802)</f>
        <v>101.78</v>
      </c>
      <c r="I802" s="48">
        <v>0</v>
      </c>
      <c r="J802" s="54">
        <f>SUM(D802*I802)</f>
        <v>0</v>
      </c>
      <c r="K802" s="22"/>
      <c r="L802" s="36"/>
    </row>
    <row r="803" spans="1:12" s="40" customFormat="1" x14ac:dyDescent="0.25">
      <c r="A803" s="65" t="s">
        <v>154</v>
      </c>
      <c r="B803" s="66"/>
      <c r="C803" s="66"/>
      <c r="D803" s="66"/>
      <c r="E803" s="66"/>
      <c r="F803" s="66"/>
      <c r="G803" s="66"/>
      <c r="H803" s="66"/>
      <c r="I803" s="66"/>
      <c r="J803" s="67"/>
      <c r="K803" s="56">
        <f>SUM(29*(D800+D801+D802))</f>
        <v>58</v>
      </c>
      <c r="L803" s="57">
        <f>SUM(55.91*K803)</f>
        <v>3242.7799999999997</v>
      </c>
    </row>
    <row r="804" spans="1:12" customFormat="1" x14ac:dyDescent="0.25">
      <c r="A804" s="68" t="s">
        <v>58</v>
      </c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</row>
    <row r="805" spans="1:12" customFormat="1" x14ac:dyDescent="0.25">
      <c r="A805" s="3" t="s">
        <v>5</v>
      </c>
      <c r="B805" s="22">
        <v>0</v>
      </c>
      <c r="C805" s="4">
        <v>0</v>
      </c>
      <c r="D805" s="59">
        <f>SUM(B805*C805)</f>
        <v>0</v>
      </c>
      <c r="E805" s="25">
        <v>1</v>
      </c>
      <c r="F805" s="59">
        <f>SUM(D805*E805)</f>
        <v>0</v>
      </c>
      <c r="G805" s="5">
        <v>36.770000000000003</v>
      </c>
      <c r="H805" s="30">
        <f>SUM(F805*G805)</f>
        <v>0</v>
      </c>
      <c r="I805" s="6">
        <v>0</v>
      </c>
      <c r="J805" s="53">
        <f>SUM(D805*I805)</f>
        <v>0</v>
      </c>
      <c r="K805" s="22"/>
      <c r="L805" s="36"/>
    </row>
    <row r="806" spans="1:12" customFormat="1" x14ac:dyDescent="0.25">
      <c r="A806" s="27" t="s">
        <v>6</v>
      </c>
      <c r="B806" s="24">
        <v>2</v>
      </c>
      <c r="C806" s="4">
        <v>1</v>
      </c>
      <c r="D806" s="59">
        <v>2</v>
      </c>
      <c r="E806" s="25">
        <v>1</v>
      </c>
      <c r="F806" s="59">
        <v>2</v>
      </c>
      <c r="G806" s="7">
        <v>34.49</v>
      </c>
      <c r="H806" s="31">
        <f>SUM(F806*G806)</f>
        <v>68.98</v>
      </c>
      <c r="I806" s="37">
        <v>0</v>
      </c>
      <c r="J806" s="54">
        <f>SUM(D806*I806)</f>
        <v>0</v>
      </c>
      <c r="K806" s="22"/>
      <c r="L806" s="36"/>
    </row>
    <row r="807" spans="1:12" customFormat="1" x14ac:dyDescent="0.25">
      <c r="A807" s="27" t="s">
        <v>7</v>
      </c>
      <c r="B807" s="24">
        <v>5</v>
      </c>
      <c r="C807" s="4">
        <v>1.1000000000000001</v>
      </c>
      <c r="D807" s="59">
        <v>6</v>
      </c>
      <c r="E807" s="25">
        <v>1</v>
      </c>
      <c r="F807" s="59">
        <v>6</v>
      </c>
      <c r="G807" s="7">
        <v>50.89</v>
      </c>
      <c r="H807" s="31">
        <f>SUM(F807*G807)</f>
        <v>305.34000000000003</v>
      </c>
      <c r="I807" s="9">
        <v>0</v>
      </c>
      <c r="J807" s="54">
        <f>SUM(D807*I807)</f>
        <v>0</v>
      </c>
      <c r="K807" s="22"/>
      <c r="L807" s="36"/>
    </row>
    <row r="808" spans="1:12" s="40" customFormat="1" x14ac:dyDescent="0.25">
      <c r="A808" s="65" t="s">
        <v>81</v>
      </c>
      <c r="B808" s="66"/>
      <c r="C808" s="66"/>
      <c r="D808" s="66"/>
      <c r="E808" s="66"/>
      <c r="F808" s="66"/>
      <c r="G808" s="66"/>
      <c r="H808" s="66"/>
      <c r="I808" s="66"/>
      <c r="J808" s="67"/>
      <c r="K808" s="56">
        <f>SUM(10*(D805+D806+D807))</f>
        <v>80</v>
      </c>
      <c r="L808" s="57">
        <f>SUM(55.91*K808)</f>
        <v>4472.7999999999993</v>
      </c>
    </row>
    <row r="809" spans="1:12" customFormat="1" x14ac:dyDescent="0.25">
      <c r="A809" s="68" t="s">
        <v>124</v>
      </c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</row>
    <row r="810" spans="1:12" customFormat="1" x14ac:dyDescent="0.25">
      <c r="A810" s="41" t="s">
        <v>5</v>
      </c>
      <c r="B810" s="42">
        <v>0</v>
      </c>
      <c r="C810" s="42">
        <v>0</v>
      </c>
      <c r="D810" s="59">
        <f>SUM(B810*C810)</f>
        <v>0</v>
      </c>
      <c r="E810" s="45">
        <v>0.75</v>
      </c>
      <c r="F810" s="59">
        <f>SUM(D810*E810)</f>
        <v>0</v>
      </c>
      <c r="G810" s="5">
        <v>36.770000000000003</v>
      </c>
      <c r="H810" s="30">
        <f>SUM(F810*G810)</f>
        <v>0</v>
      </c>
      <c r="I810" s="46">
        <v>0</v>
      </c>
      <c r="J810" s="53">
        <f>SUM(D810*I810)</f>
        <v>0</v>
      </c>
      <c r="K810" s="22"/>
      <c r="L810" s="36"/>
    </row>
    <row r="811" spans="1:12" customFormat="1" x14ac:dyDescent="0.25">
      <c r="A811" s="41" t="s">
        <v>6</v>
      </c>
      <c r="B811" s="42">
        <v>2</v>
      </c>
      <c r="C811" s="42">
        <v>1</v>
      </c>
      <c r="D811" s="59">
        <v>2</v>
      </c>
      <c r="E811" s="45">
        <v>0.75</v>
      </c>
      <c r="F811" s="59">
        <v>2</v>
      </c>
      <c r="G811" s="7">
        <v>34.49</v>
      </c>
      <c r="H811" s="31">
        <f>SUM(F811*G811)</f>
        <v>68.98</v>
      </c>
      <c r="I811" s="48">
        <v>0</v>
      </c>
      <c r="J811" s="54">
        <f>SUM(D811*I811)</f>
        <v>0</v>
      </c>
      <c r="K811" s="22"/>
      <c r="L811" s="36"/>
    </row>
    <row r="812" spans="1:12" customFormat="1" x14ac:dyDescent="0.25">
      <c r="A812" s="41" t="s">
        <v>7</v>
      </c>
      <c r="B812" s="42">
        <v>5</v>
      </c>
      <c r="C812" s="52">
        <v>1.1000000000000001</v>
      </c>
      <c r="D812" s="59">
        <v>6</v>
      </c>
      <c r="E812" s="45">
        <v>0.75</v>
      </c>
      <c r="F812" s="59">
        <v>5</v>
      </c>
      <c r="G812" s="7">
        <v>50.89</v>
      </c>
      <c r="H812" s="31">
        <f>SUM(F812*G812)</f>
        <v>254.45</v>
      </c>
      <c r="I812" s="48">
        <v>0</v>
      </c>
      <c r="J812" s="54">
        <f>SUM(D812*I812)</f>
        <v>0</v>
      </c>
      <c r="K812" s="22"/>
      <c r="L812" s="36"/>
    </row>
    <row r="813" spans="1:12" s="40" customFormat="1" x14ac:dyDescent="0.25">
      <c r="A813" s="65" t="s">
        <v>160</v>
      </c>
      <c r="B813" s="66"/>
      <c r="C813" s="66"/>
      <c r="D813" s="66"/>
      <c r="E813" s="66"/>
      <c r="F813" s="66"/>
      <c r="G813" s="66"/>
      <c r="H813" s="66"/>
      <c r="I813" s="66"/>
      <c r="J813" s="67"/>
      <c r="K813" s="56">
        <f>SUM(9.5*(D810+D811+D812))</f>
        <v>76</v>
      </c>
      <c r="L813" s="57">
        <f>SUM(55.91*K813)</f>
        <v>4249.16</v>
      </c>
    </row>
    <row r="814" spans="1:12" customFormat="1" x14ac:dyDescent="0.25">
      <c r="A814" s="68" t="s">
        <v>231</v>
      </c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</row>
    <row r="815" spans="1:12" customFormat="1" x14ac:dyDescent="0.25">
      <c r="A815" s="27" t="s">
        <v>5</v>
      </c>
      <c r="B815" s="24">
        <v>14</v>
      </c>
      <c r="C815" s="4">
        <v>1</v>
      </c>
      <c r="D815" s="59">
        <v>14</v>
      </c>
      <c r="E815" s="25">
        <v>1.5</v>
      </c>
      <c r="F815" s="59">
        <v>21</v>
      </c>
      <c r="G815" s="5">
        <v>36.770000000000003</v>
      </c>
      <c r="H815" s="30">
        <f>SUM(F815*G815)</f>
        <v>772.17000000000007</v>
      </c>
      <c r="I815" s="28">
        <v>75</v>
      </c>
      <c r="J815" s="53">
        <f>SUM(D815*I815)</f>
        <v>1050</v>
      </c>
      <c r="K815" s="22"/>
      <c r="L815" s="36"/>
    </row>
    <row r="816" spans="1:12" customFormat="1" x14ac:dyDescent="0.25">
      <c r="A816" s="27" t="s">
        <v>6</v>
      </c>
      <c r="B816" s="24">
        <v>1</v>
      </c>
      <c r="C816" s="4">
        <v>1</v>
      </c>
      <c r="D816" s="59">
        <v>1</v>
      </c>
      <c r="E816" s="25">
        <v>1.5</v>
      </c>
      <c r="F816" s="59">
        <v>2</v>
      </c>
      <c r="G816" s="7">
        <v>34.49</v>
      </c>
      <c r="H816" s="31">
        <f>SUM(F816*G816)</f>
        <v>68.98</v>
      </c>
      <c r="I816" s="37">
        <v>75</v>
      </c>
      <c r="J816" s="54">
        <f>SUM(D816*I816)</f>
        <v>75</v>
      </c>
      <c r="K816" s="22"/>
      <c r="L816" s="36"/>
    </row>
    <row r="817" spans="1:12" customFormat="1" x14ac:dyDescent="0.25">
      <c r="A817" s="27" t="s">
        <v>7</v>
      </c>
      <c r="B817" s="24">
        <v>1</v>
      </c>
      <c r="C817" s="4">
        <v>1</v>
      </c>
      <c r="D817" s="59">
        <v>1</v>
      </c>
      <c r="E817" s="25">
        <v>1.5</v>
      </c>
      <c r="F817" s="59">
        <v>2</v>
      </c>
      <c r="G817" s="7">
        <v>50.89</v>
      </c>
      <c r="H817" s="31">
        <f>SUM(F817*G817)</f>
        <v>101.78</v>
      </c>
      <c r="I817" s="9">
        <v>0</v>
      </c>
      <c r="J817" s="54">
        <f>SUM(D817*I817)</f>
        <v>0</v>
      </c>
      <c r="K817" s="22"/>
      <c r="L817" s="36"/>
    </row>
    <row r="818" spans="1:12" s="40" customFormat="1" x14ac:dyDescent="0.25">
      <c r="A818" s="65" t="s">
        <v>75</v>
      </c>
      <c r="B818" s="66"/>
      <c r="C818" s="66"/>
      <c r="D818" s="66"/>
      <c r="E818" s="66"/>
      <c r="F818" s="66"/>
      <c r="G818" s="66"/>
      <c r="H818" s="66"/>
      <c r="I818" s="66"/>
      <c r="J818" s="67"/>
      <c r="K818" s="56">
        <f>SUM(3*(D815+D816+D817))</f>
        <v>48</v>
      </c>
      <c r="L818" s="57">
        <f>SUM(55.91*K818)</f>
        <v>2683.68</v>
      </c>
    </row>
    <row r="819" spans="1:12" customFormat="1" x14ac:dyDescent="0.25">
      <c r="A819" s="68" t="s">
        <v>232</v>
      </c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</row>
    <row r="820" spans="1:12" customFormat="1" x14ac:dyDescent="0.25">
      <c r="A820" s="41" t="s">
        <v>5</v>
      </c>
      <c r="B820" s="42">
        <v>14</v>
      </c>
      <c r="C820" s="42">
        <v>1</v>
      </c>
      <c r="D820" s="59">
        <v>14</v>
      </c>
      <c r="E820" s="45">
        <v>1.25</v>
      </c>
      <c r="F820" s="59">
        <v>18</v>
      </c>
      <c r="G820" s="5">
        <v>36.770000000000003</v>
      </c>
      <c r="H820" s="30">
        <f>SUM(F820*G820)</f>
        <v>661.86</v>
      </c>
      <c r="I820" s="46">
        <v>75</v>
      </c>
      <c r="J820" s="53">
        <f>SUM(D820*I820)</f>
        <v>1050</v>
      </c>
      <c r="K820" s="22"/>
      <c r="L820" s="36"/>
    </row>
    <row r="821" spans="1:12" customFormat="1" x14ac:dyDescent="0.25">
      <c r="A821" s="41" t="s">
        <v>6</v>
      </c>
      <c r="B821" s="42">
        <v>1</v>
      </c>
      <c r="C821" s="42">
        <v>1</v>
      </c>
      <c r="D821" s="59">
        <v>1</v>
      </c>
      <c r="E821" s="45">
        <v>1.25</v>
      </c>
      <c r="F821" s="59">
        <v>1</v>
      </c>
      <c r="G821" s="7">
        <v>34.49</v>
      </c>
      <c r="H821" s="31">
        <f>SUM(F821*G821)</f>
        <v>34.49</v>
      </c>
      <c r="I821" s="48">
        <v>75</v>
      </c>
      <c r="J821" s="54">
        <f>SUM(D821*I821)</f>
        <v>75</v>
      </c>
      <c r="K821" s="22"/>
      <c r="L821" s="36"/>
    </row>
    <row r="822" spans="1:12" customFormat="1" x14ac:dyDescent="0.25">
      <c r="A822" s="41" t="s">
        <v>7</v>
      </c>
      <c r="B822" s="42">
        <v>1</v>
      </c>
      <c r="C822" s="42">
        <v>1</v>
      </c>
      <c r="D822" s="59">
        <v>1</v>
      </c>
      <c r="E822" s="45">
        <v>1.25</v>
      </c>
      <c r="F822" s="59">
        <v>1</v>
      </c>
      <c r="G822" s="7">
        <v>50.89</v>
      </c>
      <c r="H822" s="31">
        <f>SUM(F822*G822)</f>
        <v>50.89</v>
      </c>
      <c r="I822" s="48">
        <v>0</v>
      </c>
      <c r="J822" s="54">
        <f>SUM(D822*I822)</f>
        <v>0</v>
      </c>
      <c r="K822" s="22"/>
      <c r="L822" s="36"/>
    </row>
    <row r="823" spans="1:12" s="40" customFormat="1" x14ac:dyDescent="0.25">
      <c r="A823" s="65" t="s">
        <v>152</v>
      </c>
      <c r="B823" s="66"/>
      <c r="C823" s="66"/>
      <c r="D823" s="66"/>
      <c r="E823" s="66"/>
      <c r="F823" s="66"/>
      <c r="G823" s="66"/>
      <c r="H823" s="66"/>
      <c r="I823" s="66"/>
      <c r="J823" s="67"/>
      <c r="K823" s="56">
        <f>SUM(2.75*(D820+D821+D822))</f>
        <v>44</v>
      </c>
      <c r="L823" s="57">
        <f>SUM(55.91*K823)</f>
        <v>2460.04</v>
      </c>
    </row>
    <row r="824" spans="1:12" customFormat="1" x14ac:dyDescent="0.25">
      <c r="A824" s="68" t="s">
        <v>233</v>
      </c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</row>
    <row r="825" spans="1:12" customFormat="1" x14ac:dyDescent="0.25">
      <c r="A825" s="27" t="s">
        <v>5</v>
      </c>
      <c r="B825" s="24">
        <v>3</v>
      </c>
      <c r="C825" s="4">
        <v>1</v>
      </c>
      <c r="D825" s="59">
        <v>3</v>
      </c>
      <c r="E825" s="25">
        <v>1.25</v>
      </c>
      <c r="F825" s="59">
        <v>4</v>
      </c>
      <c r="G825" s="5">
        <v>36.770000000000003</v>
      </c>
      <c r="H825" s="30">
        <f>SUM(F825*G825)</f>
        <v>147.08000000000001</v>
      </c>
      <c r="I825" s="28">
        <v>75</v>
      </c>
      <c r="J825" s="53">
        <f>SUM(D825*I825)</f>
        <v>225</v>
      </c>
      <c r="K825" s="22"/>
      <c r="L825" s="36"/>
    </row>
    <row r="826" spans="1:12" customFormat="1" x14ac:dyDescent="0.25">
      <c r="A826" s="27" t="s">
        <v>6</v>
      </c>
      <c r="B826" s="24">
        <v>1</v>
      </c>
      <c r="C826" s="4">
        <v>1</v>
      </c>
      <c r="D826" s="59">
        <v>1</v>
      </c>
      <c r="E826" s="25">
        <v>1.25</v>
      </c>
      <c r="F826" s="59">
        <v>1</v>
      </c>
      <c r="G826" s="7">
        <v>34.49</v>
      </c>
      <c r="H826" s="31">
        <f>SUM(F826*G826)</f>
        <v>34.49</v>
      </c>
      <c r="I826" s="37">
        <v>75</v>
      </c>
      <c r="J826" s="54">
        <f>SUM(D826*I826)</f>
        <v>75</v>
      </c>
      <c r="K826" s="22"/>
      <c r="L826" s="36"/>
    </row>
    <row r="827" spans="1:12" customFormat="1" x14ac:dyDescent="0.25">
      <c r="A827" s="27" t="s">
        <v>7</v>
      </c>
      <c r="B827" s="24">
        <v>1</v>
      </c>
      <c r="C827" s="4">
        <v>1</v>
      </c>
      <c r="D827" s="59">
        <v>1</v>
      </c>
      <c r="E827" s="25">
        <v>1.25</v>
      </c>
      <c r="F827" s="59">
        <v>1</v>
      </c>
      <c r="G827" s="7">
        <v>50.89</v>
      </c>
      <c r="H827" s="31">
        <f>SUM(F827*G827)</f>
        <v>50.89</v>
      </c>
      <c r="I827" s="9">
        <v>0</v>
      </c>
      <c r="J827" s="54">
        <f>SUM(D827*I827)</f>
        <v>0</v>
      </c>
      <c r="K827" s="22"/>
      <c r="L827" s="36"/>
    </row>
    <row r="828" spans="1:12" s="40" customFormat="1" x14ac:dyDescent="0.25">
      <c r="A828" s="65" t="s">
        <v>75</v>
      </c>
      <c r="B828" s="66"/>
      <c r="C828" s="66"/>
      <c r="D828" s="66"/>
      <c r="E828" s="66"/>
      <c r="F828" s="66"/>
      <c r="G828" s="66"/>
      <c r="H828" s="66"/>
      <c r="I828" s="66"/>
      <c r="J828" s="67"/>
      <c r="K828" s="56">
        <f>SUM(3*(D825+D826+D827))</f>
        <v>15</v>
      </c>
      <c r="L828" s="57">
        <f>SUM(55.91*K828)</f>
        <v>838.65</v>
      </c>
    </row>
    <row r="829" spans="1:12" customFormat="1" x14ac:dyDescent="0.25">
      <c r="A829" s="68" t="s">
        <v>234</v>
      </c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</row>
    <row r="830" spans="1:12" customFormat="1" x14ac:dyDescent="0.25">
      <c r="A830" s="41" t="s">
        <v>5</v>
      </c>
      <c r="B830" s="42">
        <v>3</v>
      </c>
      <c r="C830" s="42">
        <v>1</v>
      </c>
      <c r="D830" s="59">
        <v>3</v>
      </c>
      <c r="E830" s="45">
        <v>1</v>
      </c>
      <c r="F830" s="59">
        <v>3</v>
      </c>
      <c r="G830" s="5">
        <v>36.770000000000003</v>
      </c>
      <c r="H830" s="30">
        <f>SUM(F830*G830)</f>
        <v>110.31</v>
      </c>
      <c r="I830" s="46">
        <v>75</v>
      </c>
      <c r="J830" s="53">
        <f>SUM(D830*I830)</f>
        <v>225</v>
      </c>
      <c r="K830" s="22"/>
      <c r="L830" s="36"/>
    </row>
    <row r="831" spans="1:12" customFormat="1" x14ac:dyDescent="0.25">
      <c r="A831" s="41" t="s">
        <v>6</v>
      </c>
      <c r="B831" s="42">
        <v>1</v>
      </c>
      <c r="C831" s="42">
        <v>1</v>
      </c>
      <c r="D831" s="59">
        <v>1</v>
      </c>
      <c r="E831" s="45">
        <v>1</v>
      </c>
      <c r="F831" s="59">
        <v>1</v>
      </c>
      <c r="G831" s="7">
        <v>34.49</v>
      </c>
      <c r="H831" s="31">
        <f>SUM(F831*G831)</f>
        <v>34.49</v>
      </c>
      <c r="I831" s="48">
        <v>75</v>
      </c>
      <c r="J831" s="54">
        <f>SUM(D831*I831)</f>
        <v>75</v>
      </c>
      <c r="K831" s="22"/>
      <c r="L831" s="36"/>
    </row>
    <row r="832" spans="1:12" customFormat="1" x14ac:dyDescent="0.25">
      <c r="A832" s="41" t="s">
        <v>7</v>
      </c>
      <c r="B832" s="42">
        <v>1</v>
      </c>
      <c r="C832" s="42">
        <v>1</v>
      </c>
      <c r="D832" s="59">
        <v>1</v>
      </c>
      <c r="E832" s="45">
        <v>1</v>
      </c>
      <c r="F832" s="59">
        <v>1</v>
      </c>
      <c r="G832" s="7">
        <v>50.89</v>
      </c>
      <c r="H832" s="31">
        <f>SUM(F832*G832)</f>
        <v>50.89</v>
      </c>
      <c r="I832" s="48">
        <v>0</v>
      </c>
      <c r="J832" s="54">
        <f>SUM(D832*I832)</f>
        <v>0</v>
      </c>
      <c r="K832" s="22"/>
      <c r="L832" s="36"/>
    </row>
    <row r="833" spans="1:12" s="40" customFormat="1" x14ac:dyDescent="0.25">
      <c r="A833" s="65" t="s">
        <v>152</v>
      </c>
      <c r="B833" s="66"/>
      <c r="C833" s="66"/>
      <c r="D833" s="66"/>
      <c r="E833" s="66"/>
      <c r="F833" s="66"/>
      <c r="G833" s="66"/>
      <c r="H833" s="66"/>
      <c r="I833" s="66"/>
      <c r="J833" s="67"/>
      <c r="K833" s="56">
        <f>SUM(2.75*(D830+D831+D832))</f>
        <v>13.75</v>
      </c>
      <c r="L833" s="57">
        <f>SUM(55.91*K833)</f>
        <v>768.76249999999993</v>
      </c>
    </row>
    <row r="834" spans="1:12" customFormat="1" x14ac:dyDescent="0.25">
      <c r="A834" s="68" t="s">
        <v>12</v>
      </c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</row>
    <row r="835" spans="1:12" customFormat="1" x14ac:dyDescent="0.25">
      <c r="A835" s="3" t="s">
        <v>5</v>
      </c>
      <c r="B835" s="22">
        <v>0</v>
      </c>
      <c r="C835" s="4">
        <v>0</v>
      </c>
      <c r="D835" s="59">
        <f>SUM(B835*C835)</f>
        <v>0</v>
      </c>
      <c r="E835" s="25">
        <v>12</v>
      </c>
      <c r="F835" s="59">
        <f>SUM(D835*E835)</f>
        <v>0</v>
      </c>
      <c r="G835" s="5">
        <v>36.770000000000003</v>
      </c>
      <c r="H835" s="30">
        <f>SUM(F835*G835)</f>
        <v>0</v>
      </c>
      <c r="I835" s="6">
        <v>0</v>
      </c>
      <c r="J835" s="53">
        <f>SUM(D835*I835)</f>
        <v>0</v>
      </c>
      <c r="K835" s="22"/>
      <c r="L835" s="36"/>
    </row>
    <row r="836" spans="1:12" customFormat="1" x14ac:dyDescent="0.25">
      <c r="A836" s="27" t="s">
        <v>6</v>
      </c>
      <c r="B836" s="24">
        <v>1</v>
      </c>
      <c r="C836" s="4">
        <v>1</v>
      </c>
      <c r="D836" s="59">
        <v>1</v>
      </c>
      <c r="E836" s="25">
        <v>12</v>
      </c>
      <c r="F836" s="59">
        <v>12</v>
      </c>
      <c r="G836" s="7">
        <v>34.49</v>
      </c>
      <c r="H836" s="31">
        <f>SUM(F836*G836)</f>
        <v>413.88</v>
      </c>
      <c r="I836" s="9">
        <v>0</v>
      </c>
      <c r="J836" s="54">
        <f>SUM(D836*I836)</f>
        <v>0</v>
      </c>
      <c r="K836" s="22"/>
      <c r="L836" s="36"/>
    </row>
    <row r="837" spans="1:12" customFormat="1" x14ac:dyDescent="0.25">
      <c r="A837" s="27" t="s">
        <v>7</v>
      </c>
      <c r="B837" s="24">
        <v>1</v>
      </c>
      <c r="C837" s="4">
        <v>1</v>
      </c>
      <c r="D837" s="59">
        <v>1</v>
      </c>
      <c r="E837" s="25">
        <v>12</v>
      </c>
      <c r="F837" s="59">
        <v>12</v>
      </c>
      <c r="G837" s="7">
        <v>50.89</v>
      </c>
      <c r="H837" s="31">
        <f>SUM(F837*G837)</f>
        <v>610.68000000000006</v>
      </c>
      <c r="I837" s="9">
        <v>0</v>
      </c>
      <c r="J837" s="54">
        <f>SUM(D837*I837)</f>
        <v>0</v>
      </c>
      <c r="K837" s="22"/>
      <c r="L837" s="36"/>
    </row>
    <row r="838" spans="1:12" s="40" customFormat="1" x14ac:dyDescent="0.25">
      <c r="A838" s="65" t="s">
        <v>69</v>
      </c>
      <c r="B838" s="66"/>
      <c r="C838" s="66"/>
      <c r="D838" s="66"/>
      <c r="E838" s="66"/>
      <c r="F838" s="66"/>
      <c r="G838" s="66"/>
      <c r="H838" s="66"/>
      <c r="I838" s="66"/>
      <c r="J838" s="67"/>
      <c r="K838" s="56">
        <f>SUM(1*(D835+D836+D837))</f>
        <v>2</v>
      </c>
      <c r="L838" s="57">
        <f>SUM(55.91*K838)</f>
        <v>111.82</v>
      </c>
    </row>
    <row r="839" spans="1:12" customFormat="1" x14ac:dyDescent="0.25">
      <c r="A839" s="68" t="s">
        <v>60</v>
      </c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</row>
    <row r="840" spans="1:12" customFormat="1" x14ac:dyDescent="0.25">
      <c r="A840" s="3" t="s">
        <v>5</v>
      </c>
      <c r="B840" s="22">
        <v>0</v>
      </c>
      <c r="C840" s="4">
        <v>0</v>
      </c>
      <c r="D840" s="59">
        <f>SUM(B840*C840)</f>
        <v>0</v>
      </c>
      <c r="E840" s="25">
        <v>1</v>
      </c>
      <c r="F840" s="59">
        <f>SUM(D840*E840)</f>
        <v>0</v>
      </c>
      <c r="G840" s="5">
        <v>36.770000000000003</v>
      </c>
      <c r="H840" s="30">
        <f>SUM(F840*G840)</f>
        <v>0</v>
      </c>
      <c r="I840" s="6">
        <v>0</v>
      </c>
      <c r="J840" s="53">
        <f>SUM(D840*I840)</f>
        <v>0</v>
      </c>
      <c r="K840" s="22"/>
      <c r="L840" s="36"/>
    </row>
    <row r="841" spans="1:12" customFormat="1" x14ac:dyDescent="0.25">
      <c r="A841" s="27" t="s">
        <v>6</v>
      </c>
      <c r="B841" s="24">
        <v>0</v>
      </c>
      <c r="C841" s="4">
        <v>0</v>
      </c>
      <c r="D841" s="59">
        <f>SUM(B841*C841)</f>
        <v>0</v>
      </c>
      <c r="E841" s="25">
        <v>1</v>
      </c>
      <c r="F841" s="59">
        <f>SUM(D841*E841)</f>
        <v>0</v>
      </c>
      <c r="G841" s="7">
        <v>34.49</v>
      </c>
      <c r="H841" s="31">
        <f>SUM(F841*G841)</f>
        <v>0</v>
      </c>
      <c r="I841" s="9">
        <v>0</v>
      </c>
      <c r="J841" s="54">
        <f>SUM(D841*I841)</f>
        <v>0</v>
      </c>
      <c r="K841" s="22"/>
      <c r="L841" s="36"/>
    </row>
    <row r="842" spans="1:12" customFormat="1" x14ac:dyDescent="0.25">
      <c r="A842" s="3" t="s">
        <v>7</v>
      </c>
      <c r="B842" s="22">
        <v>40</v>
      </c>
      <c r="C842" s="4">
        <v>1</v>
      </c>
      <c r="D842" s="59">
        <v>40</v>
      </c>
      <c r="E842" s="25">
        <v>1</v>
      </c>
      <c r="F842" s="59">
        <v>40</v>
      </c>
      <c r="G842" s="7">
        <v>50.89</v>
      </c>
      <c r="H842" s="31">
        <f>SUM(F842*G842)</f>
        <v>2035.6</v>
      </c>
      <c r="I842" s="9">
        <v>0</v>
      </c>
      <c r="J842" s="54">
        <f>SUM(D842*I842)</f>
        <v>0</v>
      </c>
      <c r="K842" s="22"/>
      <c r="L842" s="36"/>
    </row>
    <row r="843" spans="1:12" s="40" customFormat="1" x14ac:dyDescent="0.25">
      <c r="A843" s="65" t="s">
        <v>65</v>
      </c>
      <c r="B843" s="66"/>
      <c r="C843" s="66"/>
      <c r="D843" s="66"/>
      <c r="E843" s="66"/>
      <c r="F843" s="66"/>
      <c r="G843" s="66"/>
      <c r="H843" s="66"/>
      <c r="I843" s="66"/>
      <c r="J843" s="67"/>
      <c r="K843" s="56">
        <f>SUM(0.25*(D840+D841+D842))</f>
        <v>10</v>
      </c>
      <c r="L843" s="57">
        <f>SUM(55.91*K843)</f>
        <v>559.09999999999991</v>
      </c>
    </row>
    <row r="844" spans="1:12" customFormat="1" x14ac:dyDescent="0.25">
      <c r="A844" s="68" t="s">
        <v>59</v>
      </c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</row>
    <row r="845" spans="1:12" customFormat="1" x14ac:dyDescent="0.25">
      <c r="A845" s="3" t="s">
        <v>5</v>
      </c>
      <c r="B845" s="22">
        <v>0</v>
      </c>
      <c r="C845" s="4">
        <v>0</v>
      </c>
      <c r="D845" s="59">
        <f>SUM(B845*C845)</f>
        <v>0</v>
      </c>
      <c r="E845" s="25">
        <v>1</v>
      </c>
      <c r="F845" s="59">
        <f>SUM(D845*E845)</f>
        <v>0</v>
      </c>
      <c r="G845" s="5">
        <v>36.770000000000003</v>
      </c>
      <c r="H845" s="30">
        <f>SUM(F845*G845)</f>
        <v>0</v>
      </c>
      <c r="I845" s="6">
        <v>0</v>
      </c>
      <c r="J845" s="53">
        <f>SUM(D845*I845)</f>
        <v>0</v>
      </c>
      <c r="K845" s="22"/>
      <c r="L845" s="36"/>
    </row>
    <row r="846" spans="1:12" customFormat="1" x14ac:dyDescent="0.25">
      <c r="A846" s="27" t="s">
        <v>6</v>
      </c>
      <c r="B846" s="24">
        <v>1</v>
      </c>
      <c r="C846" s="4">
        <v>1</v>
      </c>
      <c r="D846" s="59">
        <f>SUM(B846*C846)</f>
        <v>1</v>
      </c>
      <c r="E846" s="25">
        <v>1</v>
      </c>
      <c r="F846" s="59">
        <f>SUM(D846*E846)</f>
        <v>1</v>
      </c>
      <c r="G846" s="7">
        <v>34.49</v>
      </c>
      <c r="H846" s="31">
        <f>SUM(F846*G846)</f>
        <v>34.49</v>
      </c>
      <c r="I846" s="9">
        <v>0</v>
      </c>
      <c r="J846" s="54">
        <f>SUM(D846*I846)</f>
        <v>0</v>
      </c>
      <c r="K846" s="22"/>
      <c r="L846" s="36"/>
    </row>
    <row r="847" spans="1:12" customFormat="1" x14ac:dyDescent="0.25">
      <c r="A847" s="3" t="s">
        <v>7</v>
      </c>
      <c r="B847" s="22">
        <v>5</v>
      </c>
      <c r="C847" s="4">
        <v>1</v>
      </c>
      <c r="D847" s="59">
        <v>5</v>
      </c>
      <c r="E847" s="25">
        <v>1</v>
      </c>
      <c r="F847" s="59">
        <v>5</v>
      </c>
      <c r="G847" s="7">
        <v>50.89</v>
      </c>
      <c r="H847" s="31">
        <f>SUM(F847*G847)</f>
        <v>254.45</v>
      </c>
      <c r="I847" s="9">
        <v>0</v>
      </c>
      <c r="J847" s="54">
        <f>SUM(D847*I847)</f>
        <v>0</v>
      </c>
      <c r="K847" s="22"/>
      <c r="L847" s="36"/>
    </row>
    <row r="848" spans="1:12" s="40" customFormat="1" x14ac:dyDescent="0.25">
      <c r="A848" s="65" t="s">
        <v>65</v>
      </c>
      <c r="B848" s="66"/>
      <c r="C848" s="66"/>
      <c r="D848" s="66"/>
      <c r="E848" s="66"/>
      <c r="F848" s="66"/>
      <c r="G848" s="66"/>
      <c r="H848" s="66"/>
      <c r="I848" s="66"/>
      <c r="J848" s="67"/>
      <c r="K848" s="56">
        <f>SUM(0.25*(D845+D846+D847))</f>
        <v>1.5</v>
      </c>
      <c r="L848" s="57">
        <f>SUM(55.91*K848)</f>
        <v>83.864999999999995</v>
      </c>
    </row>
    <row r="849" spans="1:12" customFormat="1" x14ac:dyDescent="0.25">
      <c r="A849" s="68" t="s">
        <v>128</v>
      </c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</row>
    <row r="850" spans="1:12" customFormat="1" x14ac:dyDescent="0.25">
      <c r="A850" s="3" t="s">
        <v>5</v>
      </c>
      <c r="B850" s="22">
        <v>0</v>
      </c>
      <c r="C850" s="4">
        <v>0</v>
      </c>
      <c r="D850" s="59">
        <f>SUM(B850*C850)</f>
        <v>0</v>
      </c>
      <c r="E850" s="25">
        <v>1</v>
      </c>
      <c r="F850" s="59">
        <f>SUM(D850*E850)</f>
        <v>0</v>
      </c>
      <c r="G850" s="5">
        <v>36.770000000000003</v>
      </c>
      <c r="H850" s="30">
        <f>SUM(F850*G850)</f>
        <v>0</v>
      </c>
      <c r="I850" s="6">
        <v>0</v>
      </c>
      <c r="J850" s="53">
        <f>SUM(D850*I850)</f>
        <v>0</v>
      </c>
      <c r="K850" s="22"/>
      <c r="L850" s="36"/>
    </row>
    <row r="851" spans="1:12" customFormat="1" x14ac:dyDescent="0.25">
      <c r="A851" s="3" t="s">
        <v>6</v>
      </c>
      <c r="B851" s="22">
        <v>1</v>
      </c>
      <c r="C851" s="4">
        <v>1</v>
      </c>
      <c r="D851" s="59">
        <v>1</v>
      </c>
      <c r="E851" s="25">
        <v>1</v>
      </c>
      <c r="F851" s="59">
        <v>1</v>
      </c>
      <c r="G851" s="7">
        <v>34.49</v>
      </c>
      <c r="H851" s="31">
        <f>SUM(F851*G851)</f>
        <v>34.49</v>
      </c>
      <c r="I851" s="9">
        <v>0</v>
      </c>
      <c r="J851" s="54">
        <f>SUM(D851*I851)</f>
        <v>0</v>
      </c>
      <c r="K851" s="22"/>
      <c r="L851" s="36"/>
    </row>
    <row r="852" spans="1:12" customFormat="1" x14ac:dyDescent="0.25">
      <c r="A852" s="27" t="s">
        <v>7</v>
      </c>
      <c r="B852" s="24">
        <v>1</v>
      </c>
      <c r="C852" s="4">
        <v>1</v>
      </c>
      <c r="D852" s="59">
        <v>1</v>
      </c>
      <c r="E852" s="25">
        <v>1</v>
      </c>
      <c r="F852" s="59">
        <v>1</v>
      </c>
      <c r="G852" s="7">
        <v>50.89</v>
      </c>
      <c r="H852" s="31">
        <f>SUM(F852*G852)</f>
        <v>50.89</v>
      </c>
      <c r="I852" s="9">
        <v>0</v>
      </c>
      <c r="J852" s="54">
        <f>SUM(D852*I852)</f>
        <v>0</v>
      </c>
      <c r="K852" s="22"/>
      <c r="L852" s="36"/>
    </row>
    <row r="853" spans="1:12" s="40" customFormat="1" x14ac:dyDescent="0.25">
      <c r="A853" s="65" t="s">
        <v>73</v>
      </c>
      <c r="B853" s="66"/>
      <c r="C853" s="66"/>
      <c r="D853" s="66"/>
      <c r="E853" s="66"/>
      <c r="F853" s="66"/>
      <c r="G853" s="66"/>
      <c r="H853" s="66"/>
      <c r="I853" s="66"/>
      <c r="J853" s="67"/>
      <c r="K853" s="56">
        <f>SUM(0.5*(D850+D851+D852))</f>
        <v>1</v>
      </c>
      <c r="L853" s="57">
        <f>SUM(55.91*K853)</f>
        <v>55.91</v>
      </c>
    </row>
    <row r="854" spans="1:12" customFormat="1" x14ac:dyDescent="0.25">
      <c r="A854" s="68" t="s">
        <v>129</v>
      </c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</row>
    <row r="855" spans="1:12" customFormat="1" x14ac:dyDescent="0.25">
      <c r="A855" s="3" t="s">
        <v>5</v>
      </c>
      <c r="B855" s="22">
        <v>0</v>
      </c>
      <c r="C855" s="4">
        <v>0</v>
      </c>
      <c r="D855" s="59">
        <f>SUM(B855*C855)</f>
        <v>0</v>
      </c>
      <c r="E855" s="25">
        <v>0.5</v>
      </c>
      <c r="F855" s="59">
        <f>SUM(D855*E855)</f>
        <v>0</v>
      </c>
      <c r="G855" s="5">
        <v>36.770000000000003</v>
      </c>
      <c r="H855" s="30">
        <f>SUM(F855*G855)</f>
        <v>0</v>
      </c>
      <c r="I855" s="6">
        <v>0</v>
      </c>
      <c r="J855" s="53">
        <f>SUM(D855*I855)</f>
        <v>0</v>
      </c>
      <c r="K855" s="22"/>
      <c r="L855" s="36"/>
    </row>
    <row r="856" spans="1:12" customFormat="1" x14ac:dyDescent="0.25">
      <c r="A856" s="27" t="s">
        <v>6</v>
      </c>
      <c r="B856" s="24">
        <v>8</v>
      </c>
      <c r="C856" s="4">
        <v>1</v>
      </c>
      <c r="D856" s="59">
        <v>8</v>
      </c>
      <c r="E856" s="25">
        <v>0.5</v>
      </c>
      <c r="F856" s="59">
        <v>4</v>
      </c>
      <c r="G856" s="7">
        <v>34.49</v>
      </c>
      <c r="H856" s="31">
        <f>SUM(F856*G856)</f>
        <v>137.96</v>
      </c>
      <c r="I856" s="9">
        <v>0</v>
      </c>
      <c r="J856" s="54">
        <f>SUM(D856*I856)</f>
        <v>0</v>
      </c>
      <c r="K856" s="22"/>
      <c r="L856" s="36"/>
    </row>
    <row r="857" spans="1:12" customFormat="1" x14ac:dyDescent="0.25">
      <c r="A857" s="27" t="s">
        <v>7</v>
      </c>
      <c r="B857" s="24">
        <v>1</v>
      </c>
      <c r="C857" s="4">
        <v>1</v>
      </c>
      <c r="D857" s="59">
        <f>SUM(B857*C857)</f>
        <v>1</v>
      </c>
      <c r="E857" s="25">
        <v>0.5</v>
      </c>
      <c r="F857" s="59">
        <v>1</v>
      </c>
      <c r="G857" s="7">
        <v>50.89</v>
      </c>
      <c r="H857" s="31">
        <f>SUM(F857*G857)</f>
        <v>50.89</v>
      </c>
      <c r="I857" s="9">
        <v>0</v>
      </c>
      <c r="J857" s="54">
        <f>SUM(D857*I857)</f>
        <v>0</v>
      </c>
      <c r="K857" s="22"/>
      <c r="L857" s="36"/>
    </row>
    <row r="858" spans="1:12" s="40" customFormat="1" x14ac:dyDescent="0.25">
      <c r="A858" s="65" t="s">
        <v>73</v>
      </c>
      <c r="B858" s="66"/>
      <c r="C858" s="66"/>
      <c r="D858" s="66"/>
      <c r="E858" s="66"/>
      <c r="F858" s="66"/>
      <c r="G858" s="66"/>
      <c r="H858" s="66"/>
      <c r="I858" s="66"/>
      <c r="J858" s="67"/>
      <c r="K858" s="56">
        <f>SUM(0.5*(D855+D856+D857))</f>
        <v>4.5</v>
      </c>
      <c r="L858" s="57">
        <f>SUM(55.91*K858)</f>
        <v>251.59499999999997</v>
      </c>
    </row>
    <row r="859" spans="1:12" customFormat="1" x14ac:dyDescent="0.25">
      <c r="A859" s="68" t="s">
        <v>62</v>
      </c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</row>
    <row r="860" spans="1:12" customFormat="1" x14ac:dyDescent="0.25">
      <c r="A860" s="27" t="s">
        <v>5</v>
      </c>
      <c r="B860" s="24">
        <v>1</v>
      </c>
      <c r="C860" s="4">
        <v>1</v>
      </c>
      <c r="D860" s="59">
        <v>1</v>
      </c>
      <c r="E860" s="25">
        <v>0.25</v>
      </c>
      <c r="F860" s="59">
        <v>0</v>
      </c>
      <c r="G860" s="5">
        <v>36.770000000000003</v>
      </c>
      <c r="H860" s="30">
        <f>SUM(F860*G860)</f>
        <v>0</v>
      </c>
      <c r="I860" s="6">
        <v>0</v>
      </c>
      <c r="J860" s="53">
        <f>SUM(D860*I860)</f>
        <v>0</v>
      </c>
      <c r="K860" s="22"/>
      <c r="L860" s="36"/>
    </row>
    <row r="861" spans="1:12" customFormat="1" x14ac:dyDescent="0.25">
      <c r="A861" s="27" t="s">
        <v>6</v>
      </c>
      <c r="B861" s="24">
        <v>0</v>
      </c>
      <c r="C861" s="4">
        <v>0</v>
      </c>
      <c r="D861" s="59">
        <f>SUM(B861*C861)</f>
        <v>0</v>
      </c>
      <c r="E861" s="25">
        <v>0.25</v>
      </c>
      <c r="F861" s="59">
        <f>SUM(D861*E861)</f>
        <v>0</v>
      </c>
      <c r="G861" s="7">
        <v>34.49</v>
      </c>
      <c r="H861" s="31">
        <f>SUM(F861*G861)</f>
        <v>0</v>
      </c>
      <c r="I861" s="9">
        <v>0</v>
      </c>
      <c r="J861" s="54">
        <f>SUM(D861*I861)</f>
        <v>0</v>
      </c>
      <c r="K861" s="22"/>
      <c r="L861" s="36"/>
    </row>
    <row r="862" spans="1:12" customFormat="1" x14ac:dyDescent="0.25">
      <c r="A862" s="27" t="s">
        <v>7</v>
      </c>
      <c r="B862" s="24">
        <v>1</v>
      </c>
      <c r="C862" s="4">
        <v>1</v>
      </c>
      <c r="D862" s="59">
        <v>1</v>
      </c>
      <c r="E862" s="25">
        <v>0.25</v>
      </c>
      <c r="F862" s="59">
        <v>0</v>
      </c>
      <c r="G862" s="7">
        <v>50.89</v>
      </c>
      <c r="H862" s="31">
        <f>SUM(F862*G862)</f>
        <v>0</v>
      </c>
      <c r="I862" s="9">
        <v>0</v>
      </c>
      <c r="J862" s="54">
        <f>SUM(D862*I862)</f>
        <v>0</v>
      </c>
      <c r="K862" s="22"/>
      <c r="L862" s="36"/>
    </row>
    <row r="863" spans="1:12" s="40" customFormat="1" x14ac:dyDescent="0.25">
      <c r="A863" s="65" t="s">
        <v>83</v>
      </c>
      <c r="B863" s="66"/>
      <c r="C863" s="66"/>
      <c r="D863" s="66"/>
      <c r="E863" s="66"/>
      <c r="F863" s="66"/>
      <c r="G863" s="66"/>
      <c r="H863" s="66"/>
      <c r="I863" s="66"/>
      <c r="J863" s="67"/>
      <c r="K863" s="56">
        <f>SUM(16*(D860+D861+D862))</f>
        <v>32</v>
      </c>
      <c r="L863" s="57">
        <f>SUM(55.91*K863)</f>
        <v>1789.12</v>
      </c>
    </row>
    <row r="864" spans="1:12" customFormat="1" x14ac:dyDescent="0.25">
      <c r="A864" s="68" t="s">
        <v>235</v>
      </c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</row>
    <row r="865" spans="1:12" customFormat="1" x14ac:dyDescent="0.25">
      <c r="A865" s="27" t="s">
        <v>5</v>
      </c>
      <c r="B865" s="24">
        <v>7</v>
      </c>
      <c r="C865" s="4">
        <v>1</v>
      </c>
      <c r="D865" s="59">
        <v>7</v>
      </c>
      <c r="E865" s="25">
        <v>0.25</v>
      </c>
      <c r="F865" s="59">
        <v>2</v>
      </c>
      <c r="G865" s="5">
        <v>36.770000000000003</v>
      </c>
      <c r="H865" s="30">
        <f>SUM(F865*G865)</f>
        <v>73.540000000000006</v>
      </c>
      <c r="I865" s="6">
        <v>0</v>
      </c>
      <c r="J865" s="53">
        <f>SUM(D865*I865)</f>
        <v>0</v>
      </c>
      <c r="K865" s="22"/>
      <c r="L865" s="36"/>
    </row>
    <row r="866" spans="1:12" customFormat="1" x14ac:dyDescent="0.25">
      <c r="A866" s="27" t="s">
        <v>6</v>
      </c>
      <c r="B866" s="24">
        <v>0</v>
      </c>
      <c r="C866" s="4">
        <v>1</v>
      </c>
      <c r="D866" s="59">
        <f>SUM(B866*C866)</f>
        <v>0</v>
      </c>
      <c r="E866" s="25">
        <v>0.25</v>
      </c>
      <c r="F866" s="59">
        <f>SUM(D866*E866)</f>
        <v>0</v>
      </c>
      <c r="G866" s="7">
        <v>34.49</v>
      </c>
      <c r="H866" s="31">
        <f>SUM(F866*G866)</f>
        <v>0</v>
      </c>
      <c r="I866" s="9">
        <v>0</v>
      </c>
      <c r="J866" s="54">
        <f>SUM(D866*I866)</f>
        <v>0</v>
      </c>
      <c r="K866" s="22"/>
      <c r="L866" s="36"/>
    </row>
    <row r="867" spans="1:12" customFormat="1" x14ac:dyDescent="0.25">
      <c r="A867" s="27" t="s">
        <v>7</v>
      </c>
      <c r="B867" s="24">
        <v>8</v>
      </c>
      <c r="C867" s="4">
        <v>1</v>
      </c>
      <c r="D867" s="59">
        <v>8</v>
      </c>
      <c r="E867" s="25">
        <v>0.25</v>
      </c>
      <c r="F867" s="59">
        <v>2</v>
      </c>
      <c r="G867" s="7">
        <v>50.89</v>
      </c>
      <c r="H867" s="31">
        <f>SUM(F867*G867)</f>
        <v>101.78</v>
      </c>
      <c r="I867" s="9">
        <v>0</v>
      </c>
      <c r="J867" s="54">
        <f>SUM(D867*I867)</f>
        <v>0</v>
      </c>
      <c r="K867" s="22"/>
      <c r="L867" s="36"/>
    </row>
    <row r="868" spans="1:12" s="40" customFormat="1" x14ac:dyDescent="0.25">
      <c r="A868" s="65" t="s">
        <v>83</v>
      </c>
      <c r="B868" s="66"/>
      <c r="C868" s="66"/>
      <c r="D868" s="66"/>
      <c r="E868" s="66"/>
      <c r="F868" s="66"/>
      <c r="G868" s="66"/>
      <c r="H868" s="66"/>
      <c r="I868" s="66"/>
      <c r="J868" s="67"/>
      <c r="K868" s="56">
        <f>SUM(16*(D865+D866+D867))</f>
        <v>240</v>
      </c>
      <c r="L868" s="57">
        <f>SUM(55.91*K868)</f>
        <v>13418.4</v>
      </c>
    </row>
    <row r="869" spans="1:12" customFormat="1" x14ac:dyDescent="0.25">
      <c r="A869" s="68" t="s">
        <v>13</v>
      </c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</row>
    <row r="870" spans="1:12" customFormat="1" x14ac:dyDescent="0.25">
      <c r="A870" s="3" t="s">
        <v>5</v>
      </c>
      <c r="B870" s="22">
        <v>0</v>
      </c>
      <c r="C870" s="4">
        <v>0</v>
      </c>
      <c r="D870" s="59">
        <f>SUM(B870*C870)</f>
        <v>0</v>
      </c>
      <c r="E870" s="25">
        <v>0.5</v>
      </c>
      <c r="F870" s="59">
        <f>SUM(D870*E870)</f>
        <v>0</v>
      </c>
      <c r="G870" s="5">
        <v>36.770000000000003</v>
      </c>
      <c r="H870" s="30">
        <f>SUM(F870*G870)</f>
        <v>0</v>
      </c>
      <c r="I870" s="6">
        <v>0</v>
      </c>
      <c r="J870" s="53">
        <f>SUM(D870*I870)</f>
        <v>0</v>
      </c>
      <c r="K870" s="22"/>
      <c r="L870" s="36"/>
    </row>
    <row r="871" spans="1:12" customFormat="1" x14ac:dyDescent="0.25">
      <c r="A871" s="3" t="s">
        <v>6</v>
      </c>
      <c r="B871" s="22">
        <v>0</v>
      </c>
      <c r="C871" s="4">
        <v>0</v>
      </c>
      <c r="D871" s="59">
        <f>SUM(B871*C871)</f>
        <v>0</v>
      </c>
      <c r="E871" s="25">
        <v>0.5</v>
      </c>
      <c r="F871" s="59">
        <f>SUM(D871*E871)</f>
        <v>0</v>
      </c>
      <c r="G871" s="7">
        <v>34.49</v>
      </c>
      <c r="H871" s="31">
        <f>SUM(F871*G871)</f>
        <v>0</v>
      </c>
      <c r="I871" s="9">
        <v>0</v>
      </c>
      <c r="J871" s="54">
        <f>SUM(D871*I871)</f>
        <v>0</v>
      </c>
      <c r="K871" s="22"/>
      <c r="L871" s="36"/>
    </row>
    <row r="872" spans="1:12" customFormat="1" x14ac:dyDescent="0.25">
      <c r="A872" s="27" t="s">
        <v>7</v>
      </c>
      <c r="B872" s="24">
        <v>471</v>
      </c>
      <c r="C872" s="4">
        <v>1.276</v>
      </c>
      <c r="D872" s="59">
        <v>601</v>
      </c>
      <c r="E872" s="25">
        <v>0.5</v>
      </c>
      <c r="F872" s="59">
        <v>301</v>
      </c>
      <c r="G872" s="7">
        <v>50.89</v>
      </c>
      <c r="H872" s="31">
        <f>SUM(F872*G872)</f>
        <v>15317.89</v>
      </c>
      <c r="I872" s="9">
        <v>0</v>
      </c>
      <c r="J872" s="54">
        <f>SUM(D872*I872)</f>
        <v>0</v>
      </c>
      <c r="K872" s="22"/>
      <c r="L872" s="36"/>
    </row>
    <row r="873" spans="1:12" s="40" customFormat="1" x14ac:dyDescent="0.25">
      <c r="A873" s="65" t="s">
        <v>69</v>
      </c>
      <c r="B873" s="66"/>
      <c r="C873" s="66"/>
      <c r="D873" s="66"/>
      <c r="E873" s="66"/>
      <c r="F873" s="66"/>
      <c r="G873" s="66"/>
      <c r="H873" s="66"/>
      <c r="I873" s="66"/>
      <c r="J873" s="67"/>
      <c r="K873" s="56">
        <f>SUM(1*(D870+D871+D872))</f>
        <v>601</v>
      </c>
      <c r="L873" s="57">
        <f>SUM(55.91*K873)</f>
        <v>33601.909999999996</v>
      </c>
    </row>
    <row r="874" spans="1:12" customFormat="1" x14ac:dyDescent="0.25">
      <c r="A874" s="68" t="s">
        <v>10</v>
      </c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</row>
    <row r="875" spans="1:12" customFormat="1" x14ac:dyDescent="0.25">
      <c r="A875" s="3" t="s">
        <v>5</v>
      </c>
      <c r="B875" s="22">
        <v>0</v>
      </c>
      <c r="C875" s="4">
        <v>0</v>
      </c>
      <c r="D875" s="59">
        <f>SUM(B875*C875)</f>
        <v>0</v>
      </c>
      <c r="E875" s="25">
        <v>16</v>
      </c>
      <c r="F875" s="59">
        <f>SUM(D875*E875)</f>
        <v>0</v>
      </c>
      <c r="G875" s="5">
        <v>36.770000000000003</v>
      </c>
      <c r="H875" s="30">
        <f>SUM(F875*G875)</f>
        <v>0</v>
      </c>
      <c r="I875" s="6">
        <v>0</v>
      </c>
      <c r="J875" s="53">
        <f>SUM(D875*I875)</f>
        <v>0</v>
      </c>
      <c r="K875" s="22"/>
      <c r="L875" s="36"/>
    </row>
    <row r="876" spans="1:12" customFormat="1" x14ac:dyDescent="0.25">
      <c r="A876" s="27" t="s">
        <v>6</v>
      </c>
      <c r="B876" s="24">
        <v>1</v>
      </c>
      <c r="C876" s="4">
        <v>1</v>
      </c>
      <c r="D876" s="59">
        <v>1</v>
      </c>
      <c r="E876" s="25">
        <v>16</v>
      </c>
      <c r="F876" s="59">
        <v>16</v>
      </c>
      <c r="G876" s="7">
        <v>34.49</v>
      </c>
      <c r="H876" s="31">
        <f>SUM(F876*G876)</f>
        <v>551.84</v>
      </c>
      <c r="I876" s="9">
        <v>0</v>
      </c>
      <c r="J876" s="54">
        <f>SUM(D876*I876)</f>
        <v>0</v>
      </c>
      <c r="K876" s="22"/>
      <c r="L876" s="36"/>
    </row>
    <row r="877" spans="1:12" customFormat="1" x14ac:dyDescent="0.25">
      <c r="A877" s="3" t="s">
        <v>7</v>
      </c>
      <c r="B877" s="22">
        <v>0</v>
      </c>
      <c r="C877" s="4">
        <v>0</v>
      </c>
      <c r="D877" s="59">
        <f>SUM(B877*C877)</f>
        <v>0</v>
      </c>
      <c r="E877" s="25">
        <v>16</v>
      </c>
      <c r="F877" s="59">
        <f>SUM(D877*E877)</f>
        <v>0</v>
      </c>
      <c r="G877" s="7">
        <v>50.89</v>
      </c>
      <c r="H877" s="31">
        <f>SUM(F877*G877)</f>
        <v>0</v>
      </c>
      <c r="I877" s="9">
        <v>0</v>
      </c>
      <c r="J877" s="54">
        <f>SUM(D877*I877)</f>
        <v>0</v>
      </c>
      <c r="K877" s="22"/>
      <c r="L877" s="36"/>
    </row>
    <row r="878" spans="1:12" s="40" customFormat="1" x14ac:dyDescent="0.25">
      <c r="A878" s="65" t="s">
        <v>69</v>
      </c>
      <c r="B878" s="66"/>
      <c r="C878" s="66"/>
      <c r="D878" s="66"/>
      <c r="E878" s="66"/>
      <c r="F878" s="66"/>
      <c r="G878" s="66"/>
      <c r="H878" s="66"/>
      <c r="I878" s="66"/>
      <c r="J878" s="67"/>
      <c r="K878" s="56">
        <f>SUM(1*(D875+D876+D877))</f>
        <v>1</v>
      </c>
      <c r="L878" s="57">
        <f>SUM(55.91*K878)</f>
        <v>55.91</v>
      </c>
    </row>
    <row r="879" spans="1:12" customFormat="1" x14ac:dyDescent="0.25">
      <c r="A879" s="68" t="s">
        <v>15</v>
      </c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</row>
    <row r="880" spans="1:12" customFormat="1" x14ac:dyDescent="0.25">
      <c r="A880" s="27" t="s">
        <v>5</v>
      </c>
      <c r="B880" s="24">
        <v>75</v>
      </c>
      <c r="C880" s="4">
        <v>2</v>
      </c>
      <c r="D880" s="59">
        <v>150</v>
      </c>
      <c r="E880" s="25">
        <v>0.5</v>
      </c>
      <c r="F880" s="59">
        <v>75</v>
      </c>
      <c r="G880" s="5">
        <v>36.770000000000003</v>
      </c>
      <c r="H880" s="30">
        <f>SUM(F880*G880)</f>
        <v>2757.7500000000005</v>
      </c>
      <c r="I880" s="6">
        <v>0</v>
      </c>
      <c r="J880" s="53">
        <f>SUM(D880*I880)</f>
        <v>0</v>
      </c>
      <c r="K880" s="22"/>
      <c r="L880" s="36"/>
    </row>
    <row r="881" spans="1:12" customFormat="1" x14ac:dyDescent="0.25">
      <c r="A881" s="3" t="s">
        <v>6</v>
      </c>
      <c r="B881" s="22">
        <v>0</v>
      </c>
      <c r="C881" s="4">
        <v>0</v>
      </c>
      <c r="D881" s="59">
        <f>SUM(B881*C881)</f>
        <v>0</v>
      </c>
      <c r="E881" s="25">
        <v>0.5</v>
      </c>
      <c r="F881" s="59">
        <f>SUM(D881*E881)</f>
        <v>0</v>
      </c>
      <c r="G881" s="7">
        <v>34.49</v>
      </c>
      <c r="H881" s="31">
        <f>SUM(F881*G881)</f>
        <v>0</v>
      </c>
      <c r="I881" s="9">
        <v>0</v>
      </c>
      <c r="J881" s="54">
        <f>SUM(D881*I881)</f>
        <v>0</v>
      </c>
      <c r="K881" s="22"/>
      <c r="L881" s="36"/>
    </row>
    <row r="882" spans="1:12" customFormat="1" x14ac:dyDescent="0.25">
      <c r="A882" s="3" t="s">
        <v>7</v>
      </c>
      <c r="B882" s="22">
        <v>0</v>
      </c>
      <c r="C882" s="4">
        <v>0</v>
      </c>
      <c r="D882" s="59">
        <f>SUM(B882*C882)</f>
        <v>0</v>
      </c>
      <c r="E882" s="25">
        <v>0.5</v>
      </c>
      <c r="F882" s="59">
        <f>SUM(D882*E882)</f>
        <v>0</v>
      </c>
      <c r="G882" s="7">
        <v>50.89</v>
      </c>
      <c r="H882" s="31">
        <f>SUM(F882*G882)</f>
        <v>0</v>
      </c>
      <c r="I882" s="9">
        <v>0</v>
      </c>
      <c r="J882" s="54">
        <f>SUM(D882*I882)</f>
        <v>0</v>
      </c>
      <c r="K882" s="22"/>
      <c r="L882" s="36"/>
    </row>
    <row r="883" spans="1:12" s="40" customFormat="1" x14ac:dyDescent="0.25">
      <c r="A883" s="65" t="s">
        <v>73</v>
      </c>
      <c r="B883" s="66"/>
      <c r="C883" s="66"/>
      <c r="D883" s="66"/>
      <c r="E883" s="66"/>
      <c r="F883" s="66"/>
      <c r="G883" s="66"/>
      <c r="H883" s="66"/>
      <c r="I883" s="66"/>
      <c r="J883" s="67"/>
      <c r="K883" s="56">
        <f>SUM(0.5*(D880+D881+D882))</f>
        <v>75</v>
      </c>
      <c r="L883" s="57">
        <f>SUM(55.91*K883)</f>
        <v>4193.25</v>
      </c>
    </row>
    <row r="884" spans="1:12" s="1" customFormat="1" ht="14.25" x14ac:dyDescent="0.2">
      <c r="A884" s="68" t="s">
        <v>14</v>
      </c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</row>
    <row r="885" spans="1:12" x14ac:dyDescent="0.25">
      <c r="A885" s="27" t="s">
        <v>5</v>
      </c>
      <c r="B885" s="24">
        <v>250</v>
      </c>
      <c r="C885" s="4">
        <v>1</v>
      </c>
      <c r="D885" s="59">
        <v>250</v>
      </c>
      <c r="E885" s="25">
        <v>0.5</v>
      </c>
      <c r="F885" s="59">
        <v>125</v>
      </c>
      <c r="G885" s="5">
        <v>36.770000000000003</v>
      </c>
      <c r="H885" s="30">
        <f>SUM(F885*G885)</f>
        <v>4596.25</v>
      </c>
      <c r="I885" s="6">
        <v>0</v>
      </c>
      <c r="J885" s="53">
        <f>SUM(D885*I885)</f>
        <v>0</v>
      </c>
      <c r="K885" s="22"/>
      <c r="L885" s="36"/>
    </row>
    <row r="886" spans="1:12" x14ac:dyDescent="0.25">
      <c r="A886" s="3" t="s">
        <v>6</v>
      </c>
      <c r="B886" s="22">
        <v>0</v>
      </c>
      <c r="C886" s="4">
        <v>0</v>
      </c>
      <c r="D886" s="59">
        <f>SUM(B886*C886)</f>
        <v>0</v>
      </c>
      <c r="E886" s="25">
        <v>0.5</v>
      </c>
      <c r="F886" s="59">
        <f>SUM(D886*E886)</f>
        <v>0</v>
      </c>
      <c r="G886" s="7">
        <v>34.49</v>
      </c>
      <c r="H886" s="31">
        <f>SUM(F886*G886)</f>
        <v>0</v>
      </c>
      <c r="I886" s="9">
        <v>0</v>
      </c>
      <c r="J886" s="54">
        <f>SUM(D886*I886)</f>
        <v>0</v>
      </c>
      <c r="K886" s="22"/>
      <c r="L886" s="36"/>
    </row>
    <row r="887" spans="1:12" x14ac:dyDescent="0.25">
      <c r="A887" s="3" t="s">
        <v>7</v>
      </c>
      <c r="B887" s="22">
        <v>0</v>
      </c>
      <c r="C887" s="4">
        <v>0</v>
      </c>
      <c r="D887" s="59">
        <f>SUM(B887*C887)</f>
        <v>0</v>
      </c>
      <c r="E887" s="25">
        <v>0.5</v>
      </c>
      <c r="F887" s="59">
        <f>SUM(D887*E887)</f>
        <v>0</v>
      </c>
      <c r="G887" s="7">
        <v>50.89</v>
      </c>
      <c r="H887" s="31">
        <f>SUM(F887*G887)</f>
        <v>0</v>
      </c>
      <c r="I887" s="9">
        <v>0</v>
      </c>
      <c r="J887" s="54">
        <f>SUM(D887*I887)</f>
        <v>0</v>
      </c>
      <c r="K887" s="22"/>
      <c r="L887" s="36"/>
    </row>
    <row r="888" spans="1:12" x14ac:dyDescent="0.25">
      <c r="A888" s="68" t="s">
        <v>84</v>
      </c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</row>
    <row r="889" spans="1:12" x14ac:dyDescent="0.25">
      <c r="A889" s="27" t="s">
        <v>5</v>
      </c>
      <c r="B889" s="24">
        <v>0</v>
      </c>
      <c r="C889" s="4">
        <v>0</v>
      </c>
      <c r="D889" s="59">
        <f>SUM(B889*C889)</f>
        <v>0</v>
      </c>
      <c r="E889" s="62">
        <v>8</v>
      </c>
      <c r="F889" s="59">
        <f>SUM(D889*E889)</f>
        <v>0</v>
      </c>
      <c r="G889" s="5">
        <v>36.770000000000003</v>
      </c>
      <c r="H889" s="30">
        <f>SUM(F889*G889)</f>
        <v>0</v>
      </c>
      <c r="I889" s="6">
        <v>0</v>
      </c>
      <c r="J889" s="53">
        <f>SUM(D889*I889)</f>
        <v>0</v>
      </c>
      <c r="K889" s="22"/>
      <c r="L889" s="36"/>
    </row>
    <row r="890" spans="1:12" x14ac:dyDescent="0.25">
      <c r="A890" s="3" t="s">
        <v>6</v>
      </c>
      <c r="B890" s="22">
        <v>0</v>
      </c>
      <c r="C890" s="4">
        <v>0</v>
      </c>
      <c r="D890" s="59">
        <f>SUM(B890*C890)</f>
        <v>0</v>
      </c>
      <c r="E890" s="62">
        <v>8</v>
      </c>
      <c r="F890" s="59">
        <f>SUM(D890*E890)</f>
        <v>0</v>
      </c>
      <c r="G890" s="7">
        <v>34.49</v>
      </c>
      <c r="H890" s="31">
        <f>SUM(F890*G890)</f>
        <v>0</v>
      </c>
      <c r="I890" s="9">
        <v>0</v>
      </c>
      <c r="J890" s="54">
        <f>SUM(D890*I890)</f>
        <v>0</v>
      </c>
      <c r="K890" s="22"/>
      <c r="L890" s="36"/>
    </row>
    <row r="891" spans="1:12" x14ac:dyDescent="0.25">
      <c r="A891" s="3" t="s">
        <v>127</v>
      </c>
      <c r="B891" s="22">
        <v>12</v>
      </c>
      <c r="C891" s="4">
        <v>2</v>
      </c>
      <c r="D891" s="59">
        <v>24</v>
      </c>
      <c r="E891" s="62">
        <v>8</v>
      </c>
      <c r="F891" s="59">
        <v>192</v>
      </c>
      <c r="G891" s="7">
        <v>50.89</v>
      </c>
      <c r="H891" s="31">
        <f>SUM(F891*G891)</f>
        <v>9770.880000000001</v>
      </c>
      <c r="I891" s="9">
        <v>0</v>
      </c>
      <c r="J891" s="54">
        <f>SUM(D891*I891)</f>
        <v>0</v>
      </c>
      <c r="K891" s="22"/>
      <c r="L891" s="36"/>
    </row>
    <row r="892" spans="1:12" x14ac:dyDescent="0.25">
      <c r="A892" s="65" t="s">
        <v>69</v>
      </c>
      <c r="B892" s="66"/>
      <c r="C892" s="66"/>
      <c r="D892" s="66"/>
      <c r="E892" s="66"/>
      <c r="F892" s="66"/>
      <c r="G892" s="66"/>
      <c r="H892" s="66"/>
      <c r="I892" s="66"/>
      <c r="J892" s="67"/>
      <c r="K892" s="56">
        <f>SUM(1*(D889+D890+D891))</f>
        <v>24</v>
      </c>
      <c r="L892" s="57">
        <f>SUM(55.91*K892)</f>
        <v>1341.84</v>
      </c>
    </row>
    <row r="893" spans="1:12" x14ac:dyDescent="0.25">
      <c r="A893" s="14" t="s">
        <v>8</v>
      </c>
      <c r="B893" s="13">
        <f>SUM(B2:B892)</f>
        <v>6659</v>
      </c>
      <c r="C893" s="13"/>
      <c r="D893" s="63">
        <f>SUM(D2:D892)</f>
        <v>8912</v>
      </c>
      <c r="E893" s="50"/>
      <c r="F893" s="63">
        <f>SUM(F2:F892)</f>
        <v>7960.9999370000005</v>
      </c>
      <c r="G893" s="11"/>
      <c r="H893" s="12">
        <f>SUM(H2:H892)</f>
        <v>314506.24768349028</v>
      </c>
      <c r="I893" s="11"/>
      <c r="J893" s="55">
        <f>SUM(J2:J892)</f>
        <v>629400</v>
      </c>
      <c r="K893" s="34"/>
      <c r="L893" s="12">
        <f>SUM(L2:L892)</f>
        <v>2023075.3949999996</v>
      </c>
    </row>
  </sheetData>
  <sheetProtection selectLockedCells="1"/>
  <mergeCells count="357">
    <mergeCell ref="A634:L634"/>
    <mergeCell ref="A864:L864"/>
    <mergeCell ref="A868:J868"/>
    <mergeCell ref="A739:L739"/>
    <mergeCell ref="A743:J743"/>
    <mergeCell ref="A754:L754"/>
    <mergeCell ref="A758:J758"/>
    <mergeCell ref="A759:L759"/>
    <mergeCell ref="A763:J763"/>
    <mergeCell ref="A774:L774"/>
    <mergeCell ref="A778:J778"/>
    <mergeCell ref="A779:L779"/>
    <mergeCell ref="A753:J753"/>
    <mergeCell ref="A744:L744"/>
    <mergeCell ref="A718:J718"/>
    <mergeCell ref="A719:L719"/>
    <mergeCell ref="A723:J723"/>
    <mergeCell ref="A734:L734"/>
    <mergeCell ref="A738:J738"/>
    <mergeCell ref="A684:L684"/>
    <mergeCell ref="A688:J688"/>
    <mergeCell ref="A689:L689"/>
    <mergeCell ref="A693:J693"/>
    <mergeCell ref="A663:J663"/>
    <mergeCell ref="A482:L482"/>
    <mergeCell ref="A483:L483"/>
    <mergeCell ref="A484:L484"/>
    <mergeCell ref="A494:L494"/>
    <mergeCell ref="A514:L514"/>
    <mergeCell ref="A529:L529"/>
    <mergeCell ref="A533:J533"/>
    <mergeCell ref="A714:L714"/>
    <mergeCell ref="A584:L584"/>
    <mergeCell ref="A588:J588"/>
    <mergeCell ref="A589:L589"/>
    <mergeCell ref="A593:J593"/>
    <mergeCell ref="A569:L569"/>
    <mergeCell ref="A563:J563"/>
    <mergeCell ref="A544:L544"/>
    <mergeCell ref="A548:J548"/>
    <mergeCell ref="A558:J558"/>
    <mergeCell ref="A568:J568"/>
    <mergeCell ref="A578:J578"/>
    <mergeCell ref="A598:J598"/>
    <mergeCell ref="A564:L564"/>
    <mergeCell ref="A574:L574"/>
    <mergeCell ref="A594:L594"/>
    <mergeCell ref="A538:J538"/>
    <mergeCell ref="A888:L888"/>
    <mergeCell ref="A892:J892"/>
    <mergeCell ref="A157:L157"/>
    <mergeCell ref="A161:J161"/>
    <mergeCell ref="A177:L177"/>
    <mergeCell ref="A181:J181"/>
    <mergeCell ref="A197:L197"/>
    <mergeCell ref="A201:J201"/>
    <mergeCell ref="A217:L217"/>
    <mergeCell ref="A559:L559"/>
    <mergeCell ref="A664:L664"/>
    <mergeCell ref="A674:L674"/>
    <mergeCell ref="A834:L834"/>
    <mergeCell ref="A673:J673"/>
    <mergeCell ref="A679:L679"/>
    <mergeCell ref="A683:J683"/>
    <mergeCell ref="A699:L699"/>
    <mergeCell ref="A703:J703"/>
    <mergeCell ref="A709:L709"/>
    <mergeCell ref="A713:J713"/>
    <mergeCell ref="A729:L729"/>
    <mergeCell ref="A733:J733"/>
    <mergeCell ref="A749:L749"/>
    <mergeCell ref="A262:L262"/>
    <mergeCell ref="A81:J81"/>
    <mergeCell ref="A87:L87"/>
    <mergeCell ref="A91:J91"/>
    <mergeCell ref="A46:J46"/>
    <mergeCell ref="A56:J56"/>
    <mergeCell ref="A66:J66"/>
    <mergeCell ref="A76:J76"/>
    <mergeCell ref="A86:J86"/>
    <mergeCell ref="A96:J96"/>
    <mergeCell ref="A37:L37"/>
    <mergeCell ref="A41:J41"/>
    <mergeCell ref="A47:L47"/>
    <mergeCell ref="A51:J51"/>
    <mergeCell ref="A57:L57"/>
    <mergeCell ref="A61:J61"/>
    <mergeCell ref="A67:L67"/>
    <mergeCell ref="A71:J71"/>
    <mergeCell ref="A77:L77"/>
    <mergeCell ref="A97:L97"/>
    <mergeCell ref="A101:J101"/>
    <mergeCell ref="A107:L107"/>
    <mergeCell ref="A2:L2"/>
    <mergeCell ref="A12:L12"/>
    <mergeCell ref="A22:L22"/>
    <mergeCell ref="A32:L32"/>
    <mergeCell ref="A6:J6"/>
    <mergeCell ref="A16:J16"/>
    <mergeCell ref="A26:J26"/>
    <mergeCell ref="A7:L7"/>
    <mergeCell ref="A11:J11"/>
    <mergeCell ref="A17:L17"/>
    <mergeCell ref="A21:J21"/>
    <mergeCell ref="A27:L27"/>
    <mergeCell ref="A31:J31"/>
    <mergeCell ref="A36:J36"/>
    <mergeCell ref="A42:L42"/>
    <mergeCell ref="A52:L52"/>
    <mergeCell ref="A106:J106"/>
    <mergeCell ref="A62:L62"/>
    <mergeCell ref="A72:L72"/>
    <mergeCell ref="A82:L82"/>
    <mergeCell ref="A92:L92"/>
    <mergeCell ref="A573:J573"/>
    <mergeCell ref="A579:L579"/>
    <mergeCell ref="A437:L437"/>
    <mergeCell ref="A436:J436"/>
    <mergeCell ref="A456:J456"/>
    <mergeCell ref="A466:J466"/>
    <mergeCell ref="A534:L534"/>
    <mergeCell ref="A493:J493"/>
    <mergeCell ref="A499:L499"/>
    <mergeCell ref="A503:J503"/>
    <mergeCell ref="A519:L519"/>
    <mergeCell ref="A523:J523"/>
    <mergeCell ref="A539:L539"/>
    <mergeCell ref="A543:J543"/>
    <mergeCell ref="A549:L549"/>
    <mergeCell ref="A442:L442"/>
    <mergeCell ref="A446:J446"/>
    <mergeCell ref="A447:L447"/>
    <mergeCell ref="A451:J451"/>
    <mergeCell ref="A554:L554"/>
    <mergeCell ref="A528:J528"/>
    <mergeCell ref="A462:L462"/>
    <mergeCell ref="A498:J498"/>
    <mergeCell ref="A504:L504"/>
    <mergeCell ref="A321:J321"/>
    <mergeCell ref="A247:L247"/>
    <mergeCell ref="A251:J251"/>
    <mergeCell ref="A457:L457"/>
    <mergeCell ref="A156:J156"/>
    <mergeCell ref="A292:L292"/>
    <mergeCell ref="A291:J291"/>
    <mergeCell ref="A302:L302"/>
    <mergeCell ref="A306:J306"/>
    <mergeCell ref="A307:L307"/>
    <mergeCell ref="A311:J311"/>
    <mergeCell ref="A322:L322"/>
    <mergeCell ref="A326:J326"/>
    <mergeCell ref="A327:L327"/>
    <mergeCell ref="A331:J331"/>
    <mergeCell ref="A336:J336"/>
    <mergeCell ref="A337:L337"/>
    <mergeCell ref="A341:J341"/>
    <mergeCell ref="A312:L312"/>
    <mergeCell ref="A316:J316"/>
    <mergeCell ref="A171:J171"/>
    <mergeCell ref="A182:L182"/>
    <mergeCell ref="A186:J186"/>
    <mergeCell ref="A246:J246"/>
    <mergeCell ref="A342:L342"/>
    <mergeCell ref="A346:J346"/>
    <mergeCell ref="A347:L347"/>
    <mergeCell ref="A351:J351"/>
    <mergeCell ref="A362:L362"/>
    <mergeCell ref="A366:J366"/>
    <mergeCell ref="A382:L382"/>
    <mergeCell ref="A386:J386"/>
    <mergeCell ref="A121:J121"/>
    <mergeCell ref="A146:J146"/>
    <mergeCell ref="A147:L147"/>
    <mergeCell ref="A151:J151"/>
    <mergeCell ref="A196:J196"/>
    <mergeCell ref="A216:J216"/>
    <mergeCell ref="A221:J221"/>
    <mergeCell ref="A237:L237"/>
    <mergeCell ref="A241:J241"/>
    <mergeCell ref="A172:L172"/>
    <mergeCell ref="A192:L192"/>
    <mergeCell ref="A162:L162"/>
    <mergeCell ref="A166:J166"/>
    <mergeCell ref="A167:L167"/>
    <mergeCell ref="A236:J236"/>
    <mergeCell ref="A206:J206"/>
    <mergeCell ref="A176:J176"/>
    <mergeCell ref="A231:J231"/>
    <mergeCell ref="A211:J211"/>
    <mergeCell ref="A266:J266"/>
    <mergeCell ref="A267:L267"/>
    <mergeCell ref="A271:J271"/>
    <mergeCell ref="A282:L282"/>
    <mergeCell ref="A187:L187"/>
    <mergeCell ref="A191:J191"/>
    <mergeCell ref="A202:L202"/>
    <mergeCell ref="A212:L212"/>
    <mergeCell ref="A232:L232"/>
    <mergeCell ref="A242:L242"/>
    <mergeCell ref="A207:L207"/>
    <mergeCell ref="A613:J613"/>
    <mergeCell ref="A619:L619"/>
    <mergeCell ref="A623:J623"/>
    <mergeCell ref="A608:J608"/>
    <mergeCell ref="A618:J618"/>
    <mergeCell ref="A614:L614"/>
    <mergeCell ref="A604:L604"/>
    <mergeCell ref="A387:L387"/>
    <mergeCell ref="A367:L367"/>
    <mergeCell ref="A371:J371"/>
    <mergeCell ref="A392:L392"/>
    <mergeCell ref="A376:J376"/>
    <mergeCell ref="A411:J411"/>
    <mergeCell ref="A553:J553"/>
    <mergeCell ref="A401:J401"/>
    <mergeCell ref="A509:L509"/>
    <mergeCell ref="A513:J513"/>
    <mergeCell ref="A524:L524"/>
    <mergeCell ref="A461:J461"/>
    <mergeCell ref="A518:J518"/>
    <mergeCell ref="A476:J476"/>
    <mergeCell ref="A488:J488"/>
    <mergeCell ref="A432:L432"/>
    <mergeCell ref="A452:L452"/>
    <mergeCell ref="A859:L859"/>
    <mergeCell ref="A869:L869"/>
    <mergeCell ref="A111:J111"/>
    <mergeCell ref="A127:L127"/>
    <mergeCell ref="A131:J131"/>
    <mergeCell ref="A377:L377"/>
    <mergeCell ref="A381:J381"/>
    <mergeCell ref="A397:L397"/>
    <mergeCell ref="A372:L372"/>
    <mergeCell ref="A402:L402"/>
    <mergeCell ref="A422:L422"/>
    <mergeCell ref="A467:L467"/>
    <mergeCell ref="A471:J471"/>
    <mergeCell ref="A477:L477"/>
    <mergeCell ref="A481:J481"/>
    <mergeCell ref="A489:L489"/>
    <mergeCell ref="A472:L472"/>
    <mergeCell ref="A659:L659"/>
    <mergeCell ref="A863:J863"/>
    <mergeCell ref="A624:L624"/>
    <mergeCell ref="A644:L644"/>
    <mergeCell ref="A654:L654"/>
    <mergeCell ref="A628:J628"/>
    <mergeCell ref="A648:J648"/>
    <mergeCell ref="A102:L102"/>
    <mergeCell ref="A427:L427"/>
    <mergeCell ref="A431:J431"/>
    <mergeCell ref="A396:J396"/>
    <mergeCell ref="A406:J406"/>
    <mergeCell ref="A426:J426"/>
    <mergeCell ref="A352:L352"/>
    <mergeCell ref="A356:J356"/>
    <mergeCell ref="A357:L357"/>
    <mergeCell ref="A361:J361"/>
    <mergeCell ref="A412:L412"/>
    <mergeCell ref="A416:J416"/>
    <mergeCell ref="A417:L417"/>
    <mergeCell ref="A421:J421"/>
    <mergeCell ref="A117:L117"/>
    <mergeCell ref="A332:L332"/>
    <mergeCell ref="A286:J286"/>
    <mergeCell ref="A287:L287"/>
    <mergeCell ref="A391:J391"/>
    <mergeCell ref="A141:J141"/>
    <mergeCell ref="A222:L222"/>
    <mergeCell ref="A226:J226"/>
    <mergeCell ref="A227:L227"/>
    <mergeCell ref="A317:L317"/>
    <mergeCell ref="A508:J508"/>
    <mergeCell ref="A441:J441"/>
    <mergeCell ref="A407:L407"/>
    <mergeCell ref="A678:J678"/>
    <mergeCell ref="A698:J698"/>
    <mergeCell ref="A708:J708"/>
    <mergeCell ref="A728:J728"/>
    <mergeCell ref="A669:L669"/>
    <mergeCell ref="A694:L694"/>
    <mergeCell ref="A704:L704"/>
    <mergeCell ref="A724:L724"/>
    <mergeCell ref="A668:J668"/>
    <mergeCell ref="A658:J658"/>
    <mergeCell ref="A629:L629"/>
    <mergeCell ref="A633:J633"/>
    <mergeCell ref="A639:L639"/>
    <mergeCell ref="A643:J643"/>
    <mergeCell ref="A649:L649"/>
    <mergeCell ref="A653:J653"/>
    <mergeCell ref="A638:J638"/>
    <mergeCell ref="A583:J583"/>
    <mergeCell ref="A599:L599"/>
    <mergeCell ref="A603:J603"/>
    <mergeCell ref="A609:L609"/>
    <mergeCell ref="A853:J853"/>
    <mergeCell ref="A839:L839"/>
    <mergeCell ref="A844:L844"/>
    <mergeCell ref="A849:L849"/>
    <mergeCell ref="A793:J793"/>
    <mergeCell ref="A783:J783"/>
    <mergeCell ref="A794:L794"/>
    <mergeCell ref="A798:J798"/>
    <mergeCell ref="A799:L799"/>
    <mergeCell ref="A803:J803"/>
    <mergeCell ref="A789:L789"/>
    <mergeCell ref="A813:J813"/>
    <mergeCell ref="A819:L819"/>
    <mergeCell ref="A768:J768"/>
    <mergeCell ref="A823:J823"/>
    <mergeCell ref="A838:J838"/>
    <mergeCell ref="A843:J843"/>
    <mergeCell ref="A848:J848"/>
    <mergeCell ref="A883:J883"/>
    <mergeCell ref="A884:L884"/>
    <mergeCell ref="A788:J788"/>
    <mergeCell ref="A748:J748"/>
    <mergeCell ref="A879:L879"/>
    <mergeCell ref="A854:L854"/>
    <mergeCell ref="A878:J878"/>
    <mergeCell ref="A829:L829"/>
    <mergeCell ref="A833:J833"/>
    <mergeCell ref="A824:L824"/>
    <mergeCell ref="A828:J828"/>
    <mergeCell ref="A808:J808"/>
    <mergeCell ref="A818:J818"/>
    <mergeCell ref="A804:L804"/>
    <mergeCell ref="A814:L814"/>
    <mergeCell ref="A764:L764"/>
    <mergeCell ref="A784:L784"/>
    <mergeCell ref="A769:L769"/>
    <mergeCell ref="A773:J773"/>
    <mergeCell ref="A873:J873"/>
    <mergeCell ref="A874:L874"/>
    <mergeCell ref="A858:J858"/>
    <mergeCell ref="A809:L809"/>
    <mergeCell ref="A112:L112"/>
    <mergeCell ref="A116:J116"/>
    <mergeCell ref="A126:J126"/>
    <mergeCell ref="A122:L122"/>
    <mergeCell ref="A296:J296"/>
    <mergeCell ref="A297:L297"/>
    <mergeCell ref="A301:J301"/>
    <mergeCell ref="A272:L272"/>
    <mergeCell ref="A276:J276"/>
    <mergeCell ref="A277:L277"/>
    <mergeCell ref="A281:J281"/>
    <mergeCell ref="A252:L252"/>
    <mergeCell ref="A256:J256"/>
    <mergeCell ref="A257:L257"/>
    <mergeCell ref="A261:J261"/>
    <mergeCell ref="A142:L142"/>
    <mergeCell ref="A152:L152"/>
    <mergeCell ref="A132:L132"/>
    <mergeCell ref="A136:J136"/>
    <mergeCell ref="A137:L137"/>
  </mergeCells>
  <pageMargins left="0.2" right="0.2" top="0.25" bottom="0.2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Burden for SSA</vt:lpstr>
      <vt:lpstr>'Total Burden for SSA'!Print_Area</vt:lpstr>
    </vt:vector>
  </TitlesOfParts>
  <Company>U.S. Fish &amp;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Baucum, Madonna L</dc:creator>
  <cp:lastModifiedBy>mbaucum</cp:lastModifiedBy>
  <cp:lastPrinted>2019-07-31T11:17:34Z</cp:lastPrinted>
  <dcterms:created xsi:type="dcterms:W3CDTF">2017-01-24T15:36:07Z</dcterms:created>
  <dcterms:modified xsi:type="dcterms:W3CDTF">2020-03-10T16:11:34Z</dcterms:modified>
</cp:coreProperties>
</file>