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codeName="ThisWorkbook" defaultThemeVersion="124226"/>
  <mc:AlternateContent xmlns:mc="http://schemas.openxmlformats.org/markup-compatibility/2006">
    <mc:Choice Requires="x15">
      <x15ac:absPath xmlns:x15ac="http://schemas.microsoft.com/office/spreadsheetml/2010/11/ac" url="\\esocoeentap101.washdc.state.sbu\causer$\CarterRL1\Accountability Documents\OMB Expiring Expenditures -(30 Day Package)\"/>
    </mc:Choice>
  </mc:AlternateContent>
  <xr:revisionPtr revIDLastSave="0" documentId="8_{1BB80CD3-06F6-47AB-AA6F-613C64686BB3}" xr6:coauthVersionLast="45" xr6:coauthVersionMax="45" xr10:uidLastSave="{00000000-0000-0000-0000-000000000000}"/>
  <workbookProtection workbookAlgorithmName="SHA-512" workbookHashValue="IkQUcbFe5Oljy/ZG0vVMgF47InEffW0M2lcHYk3yeWEe02JuFwLmuNiHkYmsoxvAQTL78C3AikDe39D8dWRCdQ==" workbookSaltValue="iDsExaOovyqo5EgwVa2xjA==" workbookSpinCount="100000" lockStructure="1"/>
  <bookViews>
    <workbookView xWindow="-120" yWindow="-120" windowWidth="25440" windowHeight="15390" tabRatio="712" activeTab="2" xr2:uid="{00000000-000D-0000-FFFF-FFFF00000000}"/>
  </bookViews>
  <sheets>
    <sheet name="Instructions" sheetId="29" r:id="rId1"/>
    <sheet name="Metadata and Error Checks" sheetId="20" r:id="rId2"/>
    <sheet name="Expenditure Template" sheetId="19" r:id="rId3"/>
    <sheet name="config" sheetId="28" state="hidden" r:id="rId4"/>
    <sheet name="Lists" sheetId="7" state="hidden" r:id="rId5"/>
  </sheets>
  <definedNames>
    <definedName name="Asia_Regional">Lists!$I$55:$I$57</definedName>
    <definedName name="C_T__HIV_Clinical_Services__SD">Lists!$AA$3:$AA$26</definedName>
    <definedName name="Caribbean_Region">Lists!$J$55:$J$67</definedName>
    <definedName name="Central_America_Region">Lists!$K$55:$K$61</definedName>
    <definedName name="Central_Asia_Region">Lists!$L$55:$L$59</definedName>
    <definedName name="Countries">Lists!$G$1:$G$55</definedName>
    <definedName name="OU_List_COP18">Lists!$L$5:$L$39</definedName>
    <definedName name="Program">Lists!$H$2:$H$49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20" l="1"/>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11" i="19"/>
  <c r="D112" i="19"/>
  <c r="D113" i="19"/>
  <c r="D114" i="19"/>
  <c r="D115" i="19"/>
  <c r="D116" i="19"/>
  <c r="D117" i="19"/>
  <c r="D118" i="19"/>
  <c r="D119" i="19"/>
  <c r="D120" i="19"/>
  <c r="D121" i="19"/>
  <c r="D122" i="19"/>
  <c r="D123" i="19"/>
  <c r="D124" i="19"/>
  <c r="D125" i="19"/>
  <c r="D126" i="19"/>
  <c r="D127" i="19"/>
  <c r="D128" i="19"/>
  <c r="D129" i="19"/>
  <c r="D130" i="19"/>
  <c r="D131" i="19"/>
  <c r="D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32" i="19"/>
  <c r="C31" i="19" l="1"/>
  <c r="E31" i="19"/>
  <c r="F31" i="19"/>
  <c r="G31" i="19"/>
  <c r="H31" i="19"/>
  <c r="I31" i="19"/>
  <c r="J31" i="19"/>
  <c r="K31" i="19"/>
  <c r="L31" i="19"/>
  <c r="X33" i="19" l="1"/>
  <c r="X34" i="19"/>
  <c r="X35" i="19"/>
  <c r="X36" i="19"/>
  <c r="X37" i="19"/>
  <c r="X38" i="19"/>
  <c r="X39" i="19"/>
  <c r="X40" i="19"/>
  <c r="X41" i="19"/>
  <c r="X42" i="19"/>
  <c r="X43" i="19"/>
  <c r="X44" i="19"/>
  <c r="X45" i="19"/>
  <c r="X46" i="19"/>
  <c r="X47" i="19"/>
  <c r="X48" i="19"/>
  <c r="X49" i="19"/>
  <c r="X50" i="19"/>
  <c r="X51" i="19"/>
  <c r="X52" i="19"/>
  <c r="X53" i="19"/>
  <c r="X54" i="19"/>
  <c r="X55" i="19"/>
  <c r="X56" i="19"/>
  <c r="X57" i="19"/>
  <c r="X58" i="19"/>
  <c r="X59" i="19"/>
  <c r="X60" i="19"/>
  <c r="X61" i="19"/>
  <c r="X62" i="19"/>
  <c r="X63" i="19"/>
  <c r="X64" i="19"/>
  <c r="X65" i="19"/>
  <c r="X66" i="19"/>
  <c r="X67" i="19"/>
  <c r="X68" i="19"/>
  <c r="X69" i="19"/>
  <c r="X70" i="19"/>
  <c r="X71" i="19"/>
  <c r="X72" i="19"/>
  <c r="X73" i="19"/>
  <c r="X74" i="19"/>
  <c r="X75" i="19"/>
  <c r="X76" i="19"/>
  <c r="X77" i="19"/>
  <c r="X78" i="19"/>
  <c r="X79" i="19"/>
  <c r="X80" i="19"/>
  <c r="X81" i="19"/>
  <c r="X82" i="19"/>
  <c r="X83" i="19"/>
  <c r="X84" i="19"/>
  <c r="X85" i="19"/>
  <c r="X86" i="19"/>
  <c r="X87" i="19"/>
  <c r="X88" i="19"/>
  <c r="X89" i="19"/>
  <c r="X90" i="19"/>
  <c r="X91" i="19"/>
  <c r="X92" i="19"/>
  <c r="X93" i="19"/>
  <c r="X94" i="19"/>
  <c r="X95" i="19"/>
  <c r="X96" i="19"/>
  <c r="X97" i="19"/>
  <c r="X98" i="19"/>
  <c r="X99" i="19"/>
  <c r="X100" i="19"/>
  <c r="X101" i="19"/>
  <c r="X102" i="19"/>
  <c r="X103" i="19"/>
  <c r="X104" i="19"/>
  <c r="X105" i="19"/>
  <c r="X106" i="19"/>
  <c r="X107" i="19"/>
  <c r="X108" i="19"/>
  <c r="X109" i="19"/>
  <c r="X110" i="19"/>
  <c r="X111" i="19"/>
  <c r="X112" i="19"/>
  <c r="X113" i="19"/>
  <c r="X114" i="19"/>
  <c r="X115" i="19"/>
  <c r="X116" i="19"/>
  <c r="X117" i="19"/>
  <c r="X118" i="19"/>
  <c r="X119" i="19"/>
  <c r="X120" i="19"/>
  <c r="X121" i="19"/>
  <c r="X122" i="19"/>
  <c r="X123" i="19"/>
  <c r="X124" i="19"/>
  <c r="X125" i="19"/>
  <c r="X126" i="19"/>
  <c r="X127" i="19"/>
  <c r="X128" i="19"/>
  <c r="X129" i="19"/>
  <c r="X130" i="19"/>
  <c r="X131" i="19"/>
  <c r="X32" i="19"/>
  <c r="K24" i="20" l="1"/>
  <c r="J29" i="20"/>
  <c r="K29" i="20" s="1"/>
  <c r="E34" i="20"/>
  <c r="E36" i="20" l="1"/>
  <c r="E35" i="20"/>
  <c r="E22" i="19"/>
  <c r="F22" i="19"/>
  <c r="F26" i="19" s="1"/>
  <c r="G22" i="19"/>
  <c r="G26" i="19" s="1"/>
  <c r="H22" i="19"/>
  <c r="H26" i="19" s="1"/>
  <c r="I22" i="19"/>
  <c r="I26" i="19" s="1"/>
  <c r="J22" i="19"/>
  <c r="J26" i="19" s="1"/>
  <c r="K22" i="19"/>
  <c r="K26" i="19" s="1"/>
  <c r="L22" i="19"/>
  <c r="L26" i="19" s="1"/>
  <c r="M22" i="19"/>
  <c r="M26" i="19" s="1"/>
  <c r="N22" i="19"/>
  <c r="O22" i="19"/>
  <c r="O26" i="19" s="1"/>
  <c r="P22" i="19"/>
  <c r="P26" i="19" s="1"/>
  <c r="Q22" i="19"/>
  <c r="Q26" i="19" s="1"/>
  <c r="R22" i="19"/>
  <c r="R26" i="19" s="1"/>
  <c r="S22" i="19"/>
  <c r="S26" i="19" s="1"/>
  <c r="T22" i="19"/>
  <c r="T26" i="19" s="1"/>
  <c r="U22" i="19"/>
  <c r="U26" i="19" s="1"/>
  <c r="V22" i="19"/>
  <c r="V26" i="19" s="1"/>
  <c r="W22" i="19"/>
  <c r="W26" i="19" s="1"/>
  <c r="X24" i="19"/>
  <c r="X23" i="19"/>
  <c r="X25" i="19"/>
  <c r="X20" i="19"/>
  <c r="X21" i="19"/>
  <c r="X19" i="19"/>
  <c r="X16" i="19"/>
  <c r="X9" i="19"/>
  <c r="X10" i="19"/>
  <c r="X11" i="19"/>
  <c r="X12" i="19"/>
  <c r="X13" i="19"/>
  <c r="X8" i="19"/>
  <c r="X14" i="19"/>
  <c r="X15" i="19"/>
  <c r="X17" i="19"/>
  <c r="X18" i="19"/>
  <c r="X7" i="19"/>
  <c r="D26" i="19"/>
  <c r="N26" i="19"/>
  <c r="E37" i="20"/>
  <c r="K33" i="20" l="1"/>
  <c r="E38" i="20"/>
  <c r="K12" i="20"/>
  <c r="X22" i="19"/>
  <c r="E26" i="19"/>
  <c r="X31" i="19"/>
  <c r="J27" i="20" l="1"/>
  <c r="K27" i="20" s="1"/>
  <c r="J28" i="20"/>
  <c r="K28" i="20" s="1"/>
  <c r="J24" i="20"/>
  <c r="J26" i="20"/>
  <c r="K26" i="20" s="1"/>
  <c r="AA45" i="20"/>
  <c r="AA46" i="20"/>
  <c r="AA47" i="20"/>
  <c r="AA48" i="20"/>
  <c r="AA49" i="20"/>
  <c r="AA50" i="20"/>
  <c r="AA51" i="20"/>
  <c r="AA52" i="20"/>
  <c r="AA53" i="20"/>
  <c r="AA54" i="20"/>
  <c r="AA55" i="20"/>
  <c r="AA56" i="20"/>
  <c r="AA57" i="20"/>
  <c r="AA58" i="20"/>
  <c r="AA59" i="20"/>
  <c r="AA60" i="20"/>
  <c r="AA61" i="20"/>
  <c r="AB61" i="20"/>
  <c r="AC61" i="20"/>
  <c r="AD61" i="20"/>
  <c r="AE61" i="20"/>
  <c r="AF61" i="20"/>
  <c r="AG61" i="20"/>
  <c r="AH61" i="20"/>
  <c r="AI61" i="20"/>
  <c r="AJ61" i="20"/>
  <c r="AK61" i="20"/>
  <c r="AL61" i="20"/>
  <c r="AM61" i="20"/>
  <c r="AN61" i="20"/>
  <c r="AO61" i="20"/>
  <c r="AP61" i="20"/>
  <c r="AQ61" i="20"/>
  <c r="AR61" i="20"/>
  <c r="AA62" i="20"/>
  <c r="AB62" i="20"/>
  <c r="AC62" i="20"/>
  <c r="AD62" i="20"/>
  <c r="AE62" i="20"/>
  <c r="AF62" i="20"/>
  <c r="AG62" i="20"/>
  <c r="AH62" i="20"/>
  <c r="AI62" i="20"/>
  <c r="AJ62" i="20"/>
  <c r="AK62" i="20"/>
  <c r="AL62" i="20"/>
  <c r="AM62" i="20"/>
  <c r="AN62" i="20"/>
  <c r="AO62" i="20"/>
  <c r="AP62" i="20"/>
  <c r="AQ62" i="20"/>
  <c r="AR62" i="20"/>
  <c r="AA63" i="20"/>
  <c r="AA64" i="20"/>
  <c r="AA65" i="20"/>
  <c r="AB65" i="20"/>
  <c r="AC65" i="20"/>
  <c r="AD65" i="20"/>
  <c r="AE65" i="20"/>
  <c r="AF65" i="20"/>
  <c r="AG65" i="20"/>
  <c r="AH65" i="20"/>
  <c r="AI65" i="20"/>
  <c r="AJ65" i="20"/>
  <c r="AK65" i="20"/>
  <c r="AL65" i="20"/>
  <c r="AM65" i="20"/>
  <c r="AN65" i="20"/>
  <c r="AO65" i="20"/>
  <c r="AP65" i="20"/>
  <c r="AQ65" i="20"/>
  <c r="AR65" i="20"/>
  <c r="AS65" i="20"/>
  <c r="AT65" i="20"/>
  <c r="AU65" i="20"/>
  <c r="AV65" i="20"/>
  <c r="AW65" i="20"/>
  <c r="AX65" i="20"/>
  <c r="AY65" i="20"/>
  <c r="AZ65" i="20"/>
  <c r="BA65"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AA67" i="20"/>
  <c r="AA68" i="20"/>
  <c r="AA69" i="20"/>
  <c r="AA70" i="20"/>
  <c r="AA71" i="20"/>
  <c r="J47" i="20" s="1"/>
  <c r="AB71" i="20"/>
  <c r="AB72" i="20"/>
  <c r="AA73" i="20"/>
  <c r="AB73" i="20"/>
  <c r="AA74" i="20"/>
  <c r="AB74" i="20"/>
  <c r="AA75" i="20"/>
  <c r="AB75" i="20"/>
  <c r="AA76" i="20"/>
  <c r="AB76" i="20"/>
  <c r="AA77" i="20"/>
  <c r="AA78" i="20"/>
  <c r="AA79" i="20"/>
  <c r="AA80" i="20"/>
  <c r="AA81" i="20"/>
  <c r="AA82" i="20"/>
  <c r="AA83" i="20"/>
  <c r="AA84" i="20"/>
  <c r="AA85" i="20"/>
  <c r="AA86" i="20"/>
  <c r="AA87" i="20"/>
  <c r="AA88" i="20"/>
  <c r="AA89" i="20"/>
  <c r="AA90" i="20"/>
  <c r="AA91" i="20"/>
  <c r="AA92" i="20"/>
  <c r="F46" i="20" l="1"/>
  <c r="K46" i="20"/>
  <c r="O46" i="20"/>
  <c r="S46" i="20"/>
  <c r="W46" i="20"/>
  <c r="N46" i="20"/>
  <c r="V46" i="20"/>
  <c r="G46" i="20"/>
  <c r="L46" i="20"/>
  <c r="P46" i="20"/>
  <c r="T46" i="20"/>
  <c r="X46" i="20"/>
  <c r="H46" i="20"/>
  <c r="M46" i="20"/>
  <c r="Q46" i="20"/>
  <c r="U46" i="20"/>
  <c r="I46" i="20"/>
  <c r="R46" i="20"/>
  <c r="J46" i="20"/>
  <c r="I47" i="20"/>
  <c r="S47" i="20"/>
  <c r="K47" i="20"/>
  <c r="V47" i="20"/>
  <c r="R47" i="20"/>
  <c r="N47" i="20"/>
  <c r="F47" i="20"/>
  <c r="X47" i="20"/>
  <c r="T47" i="20"/>
  <c r="P47" i="20"/>
  <c r="L47" i="20"/>
  <c r="H47" i="20"/>
  <c r="W47" i="20"/>
  <c r="O47" i="20"/>
  <c r="G47" i="20"/>
  <c r="S48" i="20"/>
  <c r="U47" i="20"/>
  <c r="Q47" i="20"/>
  <c r="M47" i="20"/>
  <c r="B31" i="19"/>
  <c r="I48" i="20" l="1"/>
  <c r="R48" i="20"/>
  <c r="L48" i="20"/>
  <c r="J48" i="20"/>
  <c r="P48" i="20"/>
  <c r="F48" i="20"/>
  <c r="V48" i="20"/>
  <c r="U48" i="20"/>
  <c r="Q48" i="20"/>
  <c r="G48" i="20"/>
  <c r="H48" i="20"/>
  <c r="X48" i="20"/>
  <c r="N48" i="20"/>
  <c r="K48" i="20"/>
  <c r="M48" i="20"/>
  <c r="O48" i="20"/>
  <c r="W48" i="20"/>
  <c r="T48" i="20"/>
  <c r="W31" i="19" l="1"/>
  <c r="V31" i="19"/>
  <c r="U31" i="19"/>
  <c r="T31" i="19"/>
  <c r="S31" i="19"/>
  <c r="R31" i="19"/>
  <c r="Q31" i="19"/>
  <c r="P31" i="19"/>
  <c r="O31" i="19"/>
  <c r="N31" i="19"/>
  <c r="M31" i="19"/>
  <c r="M49" i="7" l="1"/>
  <c r="W51" i="20" l="1"/>
  <c r="W50" i="20"/>
  <c r="V51" i="20"/>
  <c r="V50" i="20"/>
  <c r="U50" i="20"/>
  <c r="U51" i="20"/>
  <c r="X50" i="20"/>
  <c r="X51" i="20"/>
  <c r="C119" i="7"/>
  <c r="C117" i="7"/>
  <c r="C116" i="7"/>
  <c r="C115" i="7"/>
  <c r="C114" i="7"/>
  <c r="C112" i="7"/>
  <c r="C110" i="7"/>
  <c r="C109" i="7"/>
  <c r="C107" i="7"/>
  <c r="C106" i="7"/>
  <c r="C105" i="7"/>
  <c r="C103" i="7"/>
  <c r="C102" i="7"/>
  <c r="C100" i="7"/>
  <c r="C99" i="7"/>
  <c r="C97" i="7"/>
  <c r="C95" i="7"/>
  <c r="C94" i="7"/>
  <c r="C93" i="7"/>
  <c r="R49" i="7"/>
  <c r="R48" i="7"/>
  <c r="R47" i="7"/>
  <c r="R46" i="7"/>
  <c r="R45" i="7"/>
  <c r="R44" i="7"/>
  <c r="R43" i="7"/>
  <c r="R42" i="7"/>
  <c r="R41" i="7"/>
  <c r="R40" i="7"/>
  <c r="Q39" i="7"/>
  <c r="R39" i="7" s="1"/>
  <c r="Q38" i="7"/>
  <c r="R38" i="7" s="1"/>
  <c r="Q37" i="7"/>
  <c r="R37" i="7" s="1"/>
  <c r="Q36" i="7"/>
  <c r="R36" i="7" s="1"/>
  <c r="Q35" i="7"/>
  <c r="R35" i="7" s="1"/>
  <c r="Q34" i="7"/>
  <c r="R34" i="7" s="1"/>
  <c r="Q33" i="7"/>
  <c r="R33" i="7" s="1"/>
  <c r="Q32" i="7"/>
  <c r="R32" i="7" s="1"/>
  <c r="Q31" i="7"/>
  <c r="R31" i="7" s="1"/>
  <c r="Q30" i="7"/>
  <c r="R30" i="7" s="1"/>
  <c r="Q29" i="7"/>
  <c r="R29" i="7" s="1"/>
  <c r="Q28" i="7"/>
  <c r="R28" i="7" s="1"/>
  <c r="Q27" i="7"/>
  <c r="R27" i="7" s="1"/>
  <c r="Q26" i="7"/>
  <c r="R26" i="7" s="1"/>
  <c r="Q25" i="7"/>
  <c r="R25" i="7" s="1"/>
  <c r="Q24" i="7"/>
  <c r="R24" i="7" s="1"/>
  <c r="Q23" i="7"/>
  <c r="R23" i="7" s="1"/>
  <c r="Q22" i="7"/>
  <c r="R22" i="7" s="1"/>
  <c r="Q21" i="7"/>
  <c r="R21" i="7" s="1"/>
  <c r="Q20" i="7"/>
  <c r="R20" i="7" s="1"/>
  <c r="Q19" i="7"/>
  <c r="R19" i="7" s="1"/>
  <c r="Q18" i="7"/>
  <c r="R18" i="7" s="1"/>
  <c r="Q17" i="7"/>
  <c r="R17" i="7" s="1"/>
  <c r="Q16" i="7"/>
  <c r="R16" i="7" s="1"/>
  <c r="Q15" i="7"/>
  <c r="R15" i="7" s="1"/>
  <c r="Q14" i="7"/>
  <c r="R14" i="7" s="1"/>
  <c r="Q13" i="7"/>
  <c r="R13" i="7" s="1"/>
  <c r="Q12" i="7"/>
  <c r="R12" i="7" s="1"/>
  <c r="Q11" i="7"/>
  <c r="R11" i="7" s="1"/>
  <c r="Q10" i="7"/>
  <c r="R10" i="7" s="1"/>
  <c r="Q9" i="7"/>
  <c r="R9" i="7" s="1"/>
  <c r="Q8" i="7"/>
  <c r="R8" i="7" s="1"/>
  <c r="Q7" i="7"/>
  <c r="R7" i="7" s="1"/>
  <c r="Q6" i="7"/>
  <c r="R6" i="7" s="1"/>
  <c r="Q5" i="7"/>
  <c r="R5" i="7" s="1"/>
  <c r="Q4" i="7"/>
  <c r="R4" i="7" s="1"/>
  <c r="Q3" i="7"/>
  <c r="R3" i="7" s="1"/>
  <c r="Q2" i="7"/>
  <c r="R2" i="7" s="1"/>
  <c r="H51" i="20" l="1"/>
  <c r="H50" i="20"/>
  <c r="P51" i="20"/>
  <c r="P50" i="20"/>
  <c r="I50" i="20"/>
  <c r="I51" i="20"/>
  <c r="Q50" i="20"/>
  <c r="Q51" i="20"/>
  <c r="J50" i="20"/>
  <c r="J51" i="20"/>
  <c r="R50" i="20"/>
  <c r="R51" i="20"/>
  <c r="K50" i="20"/>
  <c r="K51" i="20"/>
  <c r="S50" i="20"/>
  <c r="S51" i="20"/>
  <c r="L50" i="20"/>
  <c r="L51" i="20"/>
  <c r="T50" i="20"/>
  <c r="T51" i="20"/>
  <c r="M50" i="20"/>
  <c r="M51" i="20"/>
  <c r="F51" i="20"/>
  <c r="F50" i="20"/>
  <c r="N51" i="20"/>
  <c r="N50" i="20"/>
  <c r="G51" i="20"/>
  <c r="G50" i="20"/>
  <c r="O51" i="20"/>
  <c r="O50" i="20"/>
  <c r="E17" i="20"/>
  <c r="X17" i="20"/>
  <c r="U17" i="20"/>
  <c r="W17" i="20"/>
  <c r="V17" i="20"/>
  <c r="X26" i="19"/>
  <c r="L17" i="20" l="1"/>
  <c r="Q17" i="20"/>
  <c r="O17" i="20"/>
  <c r="N17" i="20"/>
  <c r="H17" i="20"/>
  <c r="M17" i="20"/>
  <c r="P17" i="20"/>
  <c r="F17" i="20"/>
  <c r="J17" i="20"/>
  <c r="S17" i="20"/>
  <c r="R17" i="20"/>
  <c r="U22" i="20"/>
  <c r="I17" i="20"/>
  <c r="K17" i="20"/>
  <c r="G17" i="20"/>
  <c r="T17" i="20"/>
  <c r="J22" i="20"/>
  <c r="P22" i="20"/>
  <c r="V22" i="20"/>
  <c r="K22" i="20"/>
  <c r="X22" i="20"/>
  <c r="O22" i="20"/>
  <c r="L22" i="20"/>
  <c r="H22" i="20"/>
  <c r="Q22" i="20"/>
  <c r="M22" i="20"/>
  <c r="W22" i="20"/>
  <c r="N22" i="20"/>
  <c r="T22" i="20"/>
  <c r="R22" i="20"/>
  <c r="F22" i="20"/>
  <c r="S22" i="20"/>
  <c r="G22" i="20"/>
  <c r="I22" i="20"/>
  <c r="Y18" i="19"/>
  <c r="Y8" i="19"/>
  <c r="Y12" i="19"/>
  <c r="Y16" i="19"/>
  <c r="Y20" i="19"/>
  <c r="Y24" i="19"/>
  <c r="Y17" i="19"/>
  <c r="Y10" i="19"/>
  <c r="Y14" i="19"/>
  <c r="Y22" i="19"/>
  <c r="Y26" i="19"/>
  <c r="Y11" i="19"/>
  <c r="Y15" i="19"/>
  <c r="Y19" i="19"/>
  <c r="Y23" i="19"/>
  <c r="Y7" i="19"/>
  <c r="Y9" i="19"/>
  <c r="Y13" i="19"/>
  <c r="Y21" i="19"/>
  <c r="Y25" i="19"/>
  <c r="K19" i="20" l="1"/>
  <c r="K14" i="20"/>
</calcChain>
</file>

<file path=xl/sharedStrings.xml><?xml version="1.0" encoding="utf-8"?>
<sst xmlns="http://schemas.openxmlformats.org/spreadsheetml/2006/main" count="1887" uniqueCount="549">
  <si>
    <t>Personnel</t>
  </si>
  <si>
    <t>Salaries -- health care workers</t>
  </si>
  <si>
    <t>Fringe Benefits</t>
  </si>
  <si>
    <t>Travel</t>
  </si>
  <si>
    <t>Equipment</t>
  </si>
  <si>
    <t xml:space="preserve">Supplies </t>
  </si>
  <si>
    <t>Health product -- non pharmaceutical</t>
  </si>
  <si>
    <t>Other supplies</t>
  </si>
  <si>
    <t>Contractual</t>
  </si>
  <si>
    <t>Contractual services</t>
  </si>
  <si>
    <t>Sub-recipient</t>
  </si>
  <si>
    <t>Construction</t>
  </si>
  <si>
    <t>Other</t>
  </si>
  <si>
    <t>Continuous charges</t>
  </si>
  <si>
    <t>Professional services</t>
  </si>
  <si>
    <t>Indirect charges</t>
  </si>
  <si>
    <t>Personnel: Salaries -- health care workers</t>
  </si>
  <si>
    <t>Fringe Benefits: Fringe Benefits</t>
  </si>
  <si>
    <t>Equipment: Health equipment</t>
  </si>
  <si>
    <t>Equipment: Non-health equipment</t>
  </si>
  <si>
    <t>Supplies : Health product -- non pharmaceutical</t>
  </si>
  <si>
    <t>Supplies : Other supplies</t>
  </si>
  <si>
    <t>Contractual: Contractual services</t>
  </si>
  <si>
    <t>Contractual: Sub-recipient</t>
  </si>
  <si>
    <t>Construction: Construction</t>
  </si>
  <si>
    <t>Other: Continuous charges</t>
  </si>
  <si>
    <t>Other: Professional services</t>
  </si>
  <si>
    <t>Other: Support for beneficiaries</t>
  </si>
  <si>
    <t>Other: Other</t>
  </si>
  <si>
    <t>Indirect charges: Indirect charges</t>
  </si>
  <si>
    <t>Children</t>
  </si>
  <si>
    <t>Females</t>
  </si>
  <si>
    <t>Adult women</t>
  </si>
  <si>
    <t>Young women and adolescent females</t>
  </si>
  <si>
    <t>Girls</t>
  </si>
  <si>
    <t>Males</t>
  </si>
  <si>
    <t>Adult men</t>
  </si>
  <si>
    <t>Boys</t>
  </si>
  <si>
    <t>Military and other uniformed services</t>
  </si>
  <si>
    <t xml:space="preserve">Mobile populations </t>
  </si>
  <si>
    <t>Orphans and vulnerable children</t>
  </si>
  <si>
    <t>Testing</t>
  </si>
  <si>
    <t>Prevention</t>
  </si>
  <si>
    <t>Institutional prevention</t>
  </si>
  <si>
    <t>Procurement and supply chain management</t>
  </si>
  <si>
    <t>Public financial management strengthening</t>
  </si>
  <si>
    <t>Program management</t>
  </si>
  <si>
    <t>Beneficiary</t>
  </si>
  <si>
    <t>Zambia</t>
  </si>
  <si>
    <t>OVC</t>
  </si>
  <si>
    <t>Above Site Programs</t>
  </si>
  <si>
    <t>Human resources for health</t>
  </si>
  <si>
    <t>Key populations</t>
  </si>
  <si>
    <t>Sex workers</t>
  </si>
  <si>
    <t>People who inject drugs</t>
  </si>
  <si>
    <t>Care givers</t>
  </si>
  <si>
    <t>Males: Adult men</t>
  </si>
  <si>
    <t>Care_and_Treatment</t>
  </si>
  <si>
    <t>Above_Site_Programs</t>
  </si>
  <si>
    <t>Federal Agency</t>
  </si>
  <si>
    <t>Mechanism ID</t>
  </si>
  <si>
    <t>Mechanism Name</t>
  </si>
  <si>
    <t>Data Set</t>
  </si>
  <si>
    <t>Award Number</t>
  </si>
  <si>
    <t>Care and treatment</t>
  </si>
  <si>
    <t>Socio-economic</t>
  </si>
  <si>
    <t>Health management information systems, surveillance, and research</t>
  </si>
  <si>
    <t>Laboratory</t>
  </si>
  <si>
    <t>Policy, planning, coordination and management of host country government disease-control programs</t>
  </si>
  <si>
    <t>Improving laws, regulations and policies relating to stigma, violence, HIV &amp; HIV/TB</t>
  </si>
  <si>
    <t>Young men and adolescent males</t>
  </si>
  <si>
    <t>Men having sex with men</t>
  </si>
  <si>
    <t>Transgender</t>
  </si>
  <si>
    <t>Pregnant and breastfeeding women</t>
  </si>
  <si>
    <t>Priority populations</t>
  </si>
  <si>
    <t>People in prisons</t>
  </si>
  <si>
    <t>Displaced persons</t>
  </si>
  <si>
    <t>Clients of sex workers</t>
  </si>
  <si>
    <t>Salaries -- other staff</t>
  </si>
  <si>
    <t>International travel</t>
  </si>
  <si>
    <t>Domestic travel</t>
  </si>
  <si>
    <t>Health equipment</t>
  </si>
  <si>
    <t>Non-health equipment</t>
  </si>
  <si>
    <t xml:space="preserve">Pharmaceutical </t>
  </si>
  <si>
    <t>Support for beneficiaries</t>
  </si>
  <si>
    <t>Personnel: Salaries -- other staff</t>
  </si>
  <si>
    <t>Travel: International travel</t>
  </si>
  <si>
    <t>Travel: Domestic travel</t>
  </si>
  <si>
    <t xml:space="preserve">Supplies : Pharmaceutical </t>
  </si>
  <si>
    <t>Socio_Economic</t>
  </si>
  <si>
    <t>Pregnant_and_Breastfeeding_Women</t>
  </si>
  <si>
    <t>Priority_Populations</t>
  </si>
  <si>
    <t>Key_Populations</t>
  </si>
  <si>
    <t>Beneficiaries</t>
  </si>
  <si>
    <t>Program Area</t>
  </si>
  <si>
    <t>Adults</t>
  </si>
  <si>
    <t>Young people and adolescents</t>
  </si>
  <si>
    <t>Non-targeted Population</t>
  </si>
  <si>
    <t>Top-Ups</t>
  </si>
  <si>
    <t>TOTAL</t>
  </si>
  <si>
    <t>% Total</t>
  </si>
  <si>
    <t>ERROR CHECKS</t>
  </si>
  <si>
    <t>Non_targeted_Population</t>
  </si>
  <si>
    <t>Care and Treatment: Not Disaggregated -- Service Delivery</t>
  </si>
  <si>
    <t>Testing: Not Disaggregated -- Service Delivery</t>
  </si>
  <si>
    <t>Prevention: Not Disaggregated -- Service Delivery</t>
  </si>
  <si>
    <t>Socio-Economic: Not Disaggregated -- Service Delivery</t>
  </si>
  <si>
    <t>HIV Drugs -- Non service delivery</t>
  </si>
  <si>
    <t>Facility-based testing -- Non service delivery</t>
  </si>
  <si>
    <t>Community-based testing -- Non service delivery</t>
  </si>
  <si>
    <t>Community mobilization and behavior and norms change -- Non service delivery</t>
  </si>
  <si>
    <t>VMMC -- Non service delivery</t>
  </si>
  <si>
    <t>PrEP -- Non service delivery</t>
  </si>
  <si>
    <t>Opioid substitution therapy -- Non service delivery</t>
  </si>
  <si>
    <t>Case Management -- Non service delivery</t>
  </si>
  <si>
    <t>Economic strengthening -- Non service delivery</t>
  </si>
  <si>
    <t>Education assistance -- Non service delivery</t>
  </si>
  <si>
    <t>Psychosocial support -- Non service delivery</t>
  </si>
  <si>
    <t xml:space="preserve">Legal, human rights and protection support -- Non service delivery </t>
  </si>
  <si>
    <t>Above Site Programs: Not Disaggregated</t>
  </si>
  <si>
    <t>Non-Targeted Population:Not Disaggregated</t>
  </si>
  <si>
    <t>Females: Not Disaggregated</t>
  </si>
  <si>
    <t>Males: Not Disaggregated</t>
  </si>
  <si>
    <t>Key Populations: Not Disaggregated</t>
  </si>
  <si>
    <t>Priority Populations: Not Disaggregated</t>
  </si>
  <si>
    <t>Orphans and vulnerable children: Not Disaggregated</t>
  </si>
  <si>
    <t>Personnel: Top-Ups</t>
  </si>
  <si>
    <t>Program_Management</t>
  </si>
  <si>
    <t>Program Management</t>
  </si>
  <si>
    <t>Condom and Lubricant Programs -- Non service delivery</t>
  </si>
  <si>
    <t>HIV clinical Services --  Service delivery</t>
  </si>
  <si>
    <t>HIV laboratory Services --  Service delivery</t>
  </si>
  <si>
    <t>HIV Drugs --  Service delivery</t>
  </si>
  <si>
    <t>Facility-based testing --  Service delivery</t>
  </si>
  <si>
    <t>Community-based testing --  Service delivery</t>
  </si>
  <si>
    <t>Community mobilization, behavior and norms change --  Service delivery</t>
  </si>
  <si>
    <t>VMMC --  Service delivery</t>
  </si>
  <si>
    <t>PrEP --  Service delivery</t>
  </si>
  <si>
    <t>Opioid substitution therapy --  Service delivery</t>
  </si>
  <si>
    <t>Condom and Lubricant Programs -- Service delivery</t>
  </si>
  <si>
    <t>Case Management --  Service delivery</t>
  </si>
  <si>
    <t>Economic strengthening --  Service delivery</t>
  </si>
  <si>
    <t>Education assistance --  Service delivery</t>
  </si>
  <si>
    <t>Psychosocial support --  Service delivery</t>
  </si>
  <si>
    <t>Legal, human rights and protection -  Service delivery</t>
  </si>
  <si>
    <t>HIV clinical Services -- Non service delivery</t>
  </si>
  <si>
    <t>HIV laboratory Services -- Non service delivery</t>
  </si>
  <si>
    <t>Care and Treatment: Not Disaggregated -- Non service Delivery</t>
  </si>
  <si>
    <t>Testing: Not Disaggregated -- Non service Delivery</t>
  </si>
  <si>
    <t>Prevention: Not Disaggregated -- Non service Delivery</t>
  </si>
  <si>
    <t>Socio-Economic: Not Disaggregated -- Non service Delivery</t>
  </si>
  <si>
    <t>Pregnant and breastfeeding women: Not disaggregated</t>
  </si>
  <si>
    <t>ASP: Procurement &amp; supply chain management</t>
  </si>
  <si>
    <t>ASP: Health management information systems, surveillance, &amp; research</t>
  </si>
  <si>
    <t>ASP: Human resources for health</t>
  </si>
  <si>
    <t>ASP: Laboratory</t>
  </si>
  <si>
    <t>ASP: Institutional prevention</t>
  </si>
  <si>
    <t>ASP: Public financial management strengthening</t>
  </si>
  <si>
    <t>ASP: Policy, planning, coordination &amp; management of host country government disease-control programs</t>
  </si>
  <si>
    <t>ASP: Improving laws, regulations &amp; policies relating to stigma, violence, HIV &amp; HIV/TB</t>
  </si>
  <si>
    <t>C&amp;T: HIV clinical Services</t>
  </si>
  <si>
    <t>C&amp;T: HIV laboratory Services</t>
  </si>
  <si>
    <t>C&amp;T: HIV Drugs</t>
  </si>
  <si>
    <t>TST: Facility</t>
  </si>
  <si>
    <t>TST: Community</t>
  </si>
  <si>
    <t>PREV: Community mobilization &amp; behavior &amp; norms change</t>
  </si>
  <si>
    <t>PREV: VMMC</t>
  </si>
  <si>
    <t>PREV: PrEP</t>
  </si>
  <si>
    <t>PREV: Opioid substitution therapy</t>
  </si>
  <si>
    <t>PREV: Condom &amp; Lubricant Programs</t>
  </si>
  <si>
    <t>SE: Case Management</t>
  </si>
  <si>
    <t>SE: Economic strengthening</t>
  </si>
  <si>
    <t>SE: Education assistance</t>
  </si>
  <si>
    <t>SE: Psychosocial support</t>
  </si>
  <si>
    <t xml:space="preserve">SE: Legal, human rights &amp; protection </t>
  </si>
  <si>
    <t>SE: Not Disaggregated</t>
  </si>
  <si>
    <t>PREV: Not Disaggregated</t>
  </si>
  <si>
    <t>TST: Not Disaggregated</t>
  </si>
  <si>
    <t>C&amp;T: Not Disaggregated</t>
  </si>
  <si>
    <t>ASP: Not Disaggregated</t>
  </si>
  <si>
    <t>Females: Adult women</t>
  </si>
  <si>
    <t>Females: Young women and adolescent females</t>
  </si>
  <si>
    <t>Females: Girls</t>
  </si>
  <si>
    <t>Males: Young men and adolescent males</t>
  </si>
  <si>
    <t>Males: Boys</t>
  </si>
  <si>
    <t>OVC: Orphans and vulnerable children</t>
  </si>
  <si>
    <t>OVC: Care givers</t>
  </si>
  <si>
    <t>Training</t>
  </si>
  <si>
    <t>Impossible 1</t>
  </si>
  <si>
    <t>Impossible 2</t>
  </si>
  <si>
    <t>Impossible 3</t>
  </si>
  <si>
    <t>Impossible 4</t>
  </si>
  <si>
    <t>Impossible 5</t>
  </si>
  <si>
    <t>Impossible 6</t>
  </si>
  <si>
    <t>Impossible 7</t>
  </si>
  <si>
    <t>Impossible 8</t>
  </si>
  <si>
    <t>Impossible 9</t>
  </si>
  <si>
    <t>Impossible 10</t>
  </si>
  <si>
    <t>Impossible 11</t>
  </si>
  <si>
    <t>Impossible 12</t>
  </si>
  <si>
    <t>Impossible 13</t>
  </si>
  <si>
    <t>Impossible 14</t>
  </si>
  <si>
    <t>Impossible 15</t>
  </si>
  <si>
    <t>Impossible 16</t>
  </si>
  <si>
    <t>Impossible 17</t>
  </si>
  <si>
    <t>Impossible 18</t>
  </si>
  <si>
    <t>Impossible 19</t>
  </si>
  <si>
    <t>Impossible 20</t>
  </si>
  <si>
    <t>C&amp;T</t>
  </si>
  <si>
    <t>TST</t>
  </si>
  <si>
    <t>PREV</t>
  </si>
  <si>
    <t>SE</t>
  </si>
  <si>
    <t>Count</t>
  </si>
  <si>
    <t>C&amp;T: HIV Drugs-NSD</t>
  </si>
  <si>
    <t>C&amp;T: Not Disaggregated-NSD</t>
  </si>
  <si>
    <t>PREV: VMMC-NSD</t>
  </si>
  <si>
    <t>PREV: PrEP-NSD</t>
  </si>
  <si>
    <t>PREV: Opioid substitution therapy-NSD</t>
  </si>
  <si>
    <t>PREV: Not Disaggregated-NSD</t>
  </si>
  <si>
    <t>SE: Case Management-NSD</t>
  </si>
  <si>
    <t>SE: Economic strengthening-NSD</t>
  </si>
  <si>
    <t>SE: Education assistance-NSD</t>
  </si>
  <si>
    <t>SE: Psychosocial support-NSD</t>
  </si>
  <si>
    <t>SE: Not Disaggregated-NSD</t>
  </si>
  <si>
    <t>C&amp;T: Not Disaggregated-SD</t>
  </si>
  <si>
    <t>PREV: Not Disaggregated-SD</t>
  </si>
  <si>
    <t>SE: Not Disaggregated-SD</t>
  </si>
  <si>
    <t>Non-Targeted Population: Adults</t>
  </si>
  <si>
    <t>Non-Targeted Population: Young people and adolescents</t>
  </si>
  <si>
    <t>Non-Targeted Population: Children</t>
  </si>
  <si>
    <t>Non-Targeted Population: Not disaggregated</t>
  </si>
  <si>
    <t>Females: Not disaggregated</t>
  </si>
  <si>
    <t>Males: Not disaggregated</t>
  </si>
  <si>
    <t>Key Populations: Men having sex with men</t>
  </si>
  <si>
    <t>Key Populations: Transgender</t>
  </si>
  <si>
    <t>Key Populations: Sex workers</t>
  </si>
  <si>
    <t>Key Populations: People who inject drugs</t>
  </si>
  <si>
    <t>Key Populations: Not disaggregated</t>
  </si>
  <si>
    <t>Pregnant and Breastfeeding Women: Not disaggregated</t>
  </si>
  <si>
    <t>Priority Populations: People in prisons</t>
  </si>
  <si>
    <t>Priority Populations: Military and other uniformed services</t>
  </si>
  <si>
    <t xml:space="preserve">Priority Populations: Mobile populations </t>
  </si>
  <si>
    <t>Priority Populations: Displaced persons</t>
  </si>
  <si>
    <t>Priority Populations: Clients of sex workers</t>
  </si>
  <si>
    <t>ASP: Laboratory systems strengthening</t>
  </si>
  <si>
    <t>C&amp;T: HIV Clinical Services-NSD</t>
  </si>
  <si>
    <t>C&amp;T: HIV Laboratory Services-NSD</t>
  </si>
  <si>
    <t>Priority Populations: Not disaggregated</t>
  </si>
  <si>
    <t>OVC and care givers: Not disaggregated</t>
  </si>
  <si>
    <t>Intervention Name (optional)</t>
  </si>
  <si>
    <t>$no prog</t>
  </si>
  <si>
    <t>$no ben</t>
  </si>
  <si>
    <t>Angola</t>
  </si>
  <si>
    <t>Botswana</t>
  </si>
  <si>
    <t>Burma</t>
  </si>
  <si>
    <t>Burundi</t>
  </si>
  <si>
    <t>Cambodia</t>
  </si>
  <si>
    <t>Cameroon</t>
  </si>
  <si>
    <t>Cote d'Ivoire</t>
  </si>
  <si>
    <t>Democratic Republic of the Congo</t>
  </si>
  <si>
    <t>Dominican Republic</t>
  </si>
  <si>
    <t>Ethiopia</t>
  </si>
  <si>
    <t>Ghana</t>
  </si>
  <si>
    <t>Haiti</t>
  </si>
  <si>
    <t>India</t>
  </si>
  <si>
    <t>Indonesia</t>
  </si>
  <si>
    <t>Kenya</t>
  </si>
  <si>
    <t>Lesotho</t>
  </si>
  <si>
    <t>Malawi</t>
  </si>
  <si>
    <t>Mozambique</t>
  </si>
  <si>
    <t>Namibia</t>
  </si>
  <si>
    <t>Nigeria</t>
  </si>
  <si>
    <t>Papua New Guinea</t>
  </si>
  <si>
    <t>Rwanda</t>
  </si>
  <si>
    <t>South Africa</t>
  </si>
  <si>
    <t>South Sudan</t>
  </si>
  <si>
    <t>Swaziland</t>
  </si>
  <si>
    <t>Tanzania</t>
  </si>
  <si>
    <t>Uganda</t>
  </si>
  <si>
    <t>Ukraine</t>
  </si>
  <si>
    <t>Vietnam</t>
  </si>
  <si>
    <t>Zimbabwe</t>
  </si>
  <si>
    <t>Asia Regional Program</t>
  </si>
  <si>
    <t>Caribbean Region</t>
  </si>
  <si>
    <t>Central America Region</t>
  </si>
  <si>
    <t>Central Asia Region</t>
  </si>
  <si>
    <t>DOD</t>
  </si>
  <si>
    <t>HHS/CDC</t>
  </si>
  <si>
    <t>USAID</t>
  </si>
  <si>
    <t>PC</t>
  </si>
  <si>
    <t>State</t>
  </si>
  <si>
    <t>State/AF</t>
  </si>
  <si>
    <t>HHS/HRSA</t>
  </si>
  <si>
    <t>State/SGAC</t>
  </si>
  <si>
    <t>State/PRM</t>
  </si>
  <si>
    <t>State/EAP</t>
  </si>
  <si>
    <t>State/EUR</t>
  </si>
  <si>
    <t>HHS/SAMHSA</t>
  </si>
  <si>
    <t>State/WHA</t>
  </si>
  <si>
    <t>cons:</t>
  </si>
  <si>
    <t>could still pick an impossible combo by changing prog after choosing ben</t>
  </si>
  <si>
    <t>LIST FOR INDIRECT</t>
  </si>
  <si>
    <t>CT_HIV_Clinical_Services-SD</t>
  </si>
  <si>
    <t>CT_HIV Clinical Services-NSD</t>
  </si>
  <si>
    <t>CT_HIV Laboratory Services-NSD</t>
  </si>
  <si>
    <t>CT_HIV Drugs-NSD</t>
  </si>
  <si>
    <t>CT_Not Disaggregated-SD</t>
  </si>
  <si>
    <t>CT_Not Disaggregated-NSD</t>
  </si>
  <si>
    <t>TST_Facility-based testing-NSD</t>
  </si>
  <si>
    <t>TST_Community-based testing-NSD</t>
  </si>
  <si>
    <t>TST_Not Disaggregated-SD</t>
  </si>
  <si>
    <t>TST_Not Disaggregated-NSD</t>
  </si>
  <si>
    <t>PREV_VMMC-NSD</t>
  </si>
  <si>
    <t>PREV_PrEP-NSD</t>
  </si>
  <si>
    <t>Program_management</t>
  </si>
  <si>
    <t>CT_HIV Laboratory Services-SD</t>
  </si>
  <si>
    <t>CT_HIV Drugs-SD</t>
  </si>
  <si>
    <t>TST_Facility-based testing-SD</t>
  </si>
  <si>
    <t>TST_Community-based testing-SD</t>
  </si>
  <si>
    <t>PREV_Community_mobilization, _behavior_and_norms_change-NSD</t>
  </si>
  <si>
    <t>PREV_Community_mobilization, _behavior_and_norms_change-SD</t>
  </si>
  <si>
    <t>PREV_VMMC-SD</t>
  </si>
  <si>
    <t>PREV_PrEP-SD</t>
  </si>
  <si>
    <t>PREV_Opioid_substitution_therapy-SD</t>
  </si>
  <si>
    <t>PREV_Opioid_substitution_therapy-NSD</t>
  </si>
  <si>
    <t>PREV_Condom_and_Lubricant_Programming-SD</t>
  </si>
  <si>
    <t>PREV_Condom_and_Lubricant_Programming-NSD</t>
  </si>
  <si>
    <t>PREV_Not_Disaggregated-SD</t>
  </si>
  <si>
    <t>PREV_Not_Disaggregated-NSD</t>
  </si>
  <si>
    <t>SE_Case_Management-SD</t>
  </si>
  <si>
    <t>SE_Case_Management-NSD</t>
  </si>
  <si>
    <t>SE_Economic_strengthening-SD</t>
  </si>
  <si>
    <t>SE_Economic_strengthening-NSD</t>
  </si>
  <si>
    <t>SE_Education_assistance-SD</t>
  </si>
  <si>
    <t>SE_Education_assistance-NSD</t>
  </si>
  <si>
    <t>SE_Psychosocial_support-SD</t>
  </si>
  <si>
    <t>SE_Psychosocial_support-NSD</t>
  </si>
  <si>
    <t>SE_Legal,_human_rights_and_protection-SD</t>
  </si>
  <si>
    <t>SE_Legal,_human_rights_and_protection-NSD</t>
  </si>
  <si>
    <t>SE_Not_Disaggregated-SD</t>
  </si>
  <si>
    <t>SE_Not_Disaggregated-NSD</t>
  </si>
  <si>
    <t>ASP_Procurement_and_supply_chain_management</t>
  </si>
  <si>
    <t>ASP_Health_management_information_systems,_surveillance,_and research</t>
  </si>
  <si>
    <t>ASP_Human_resources_for_health</t>
  </si>
  <si>
    <t>ASP_Laboratory_systems_strengthening</t>
  </si>
  <si>
    <t>ASP_Institutional_prevention</t>
  </si>
  <si>
    <t>ASP_Public_financial_management_strengthening</t>
  </si>
  <si>
    <t>ASP_Policy,_planning,_coordination_and_management_of_disease_control_programs</t>
  </si>
  <si>
    <t>need to rename everything in continuous characters no symbols. This would mean it is straying even farther from the wording/spacing/characters of the classifications doc</t>
  </si>
  <si>
    <t>ASP_Improving laws,_regulations_and_policy_environment</t>
  </si>
  <si>
    <t>ASP_Not_Disaggregated</t>
  </si>
  <si>
    <t>rework to create named ranges</t>
  </si>
  <si>
    <t>HTS: Facility-based testing-NSD</t>
  </si>
  <si>
    <t>HTS: Community-based testing-NSD</t>
  </si>
  <si>
    <t>HTS: Not Disaggregated-SD</t>
  </si>
  <si>
    <t>HTS: Not Disaggregated-NSD</t>
  </si>
  <si>
    <t>NA</t>
  </si>
  <si>
    <t>C&amp;T: HIV Clinical Services-SD</t>
  </si>
  <si>
    <t>C&amp;T: HIV Laboratory Services-SD</t>
  </si>
  <si>
    <t>C&amp;T: HIV Drugs-SD</t>
  </si>
  <si>
    <t>HTS: Facility-based testing-SD</t>
  </si>
  <si>
    <t>HTS: Community-based testing-SD</t>
  </si>
  <si>
    <t>PREV: VMMC-SD</t>
  </si>
  <si>
    <t>PREV: PrEP-SD</t>
  </si>
  <si>
    <t>PREV: Opioid substitution therapy-SD</t>
  </si>
  <si>
    <t>SE: Case Management-SD</t>
  </si>
  <si>
    <t>SE: Economic strengthening-SD</t>
  </si>
  <si>
    <t>SE: Education assistance-SD</t>
  </si>
  <si>
    <t>SE: Psychosocial support-SD</t>
  </si>
  <si>
    <t>PREV: Comm. mobilization, behavior &amp; norms change-SD</t>
  </si>
  <si>
    <t>PREV: Comm. mobilization, behavior &amp; norms change-NSD</t>
  </si>
  <si>
    <t>PREV: Condom &amp; Lubricant Programming-SD</t>
  </si>
  <si>
    <t>PREV: Condom &amp; Lubricant Programming-NSD</t>
  </si>
  <si>
    <t>ASP: HMIS, surveillance, &amp; research</t>
  </si>
  <si>
    <t>ASP: Policy, planning, coordination &amp; management</t>
  </si>
  <si>
    <t>Key Pops: Men having sex with men</t>
  </si>
  <si>
    <t>Key Pops: Transgender</t>
  </si>
  <si>
    <t>Key Pops: Sex workers</t>
  </si>
  <si>
    <t>Key Pops: People who inject drugs</t>
  </si>
  <si>
    <t>Key Pops: Not disaggregated</t>
  </si>
  <si>
    <t xml:space="preserve">Priority Pops: Mobile Pops </t>
  </si>
  <si>
    <t>Priority Pops: Displaced persons</t>
  </si>
  <si>
    <t>Priority Pops: Clients of sex workers</t>
  </si>
  <si>
    <t>Priority Pops: Not disaggregated</t>
  </si>
  <si>
    <t>Non-Targeted Pop: Adults</t>
  </si>
  <si>
    <t>Non-Targeted Pop: Children</t>
  </si>
  <si>
    <t>Non-Targeted Pop: Not disaggregated</t>
  </si>
  <si>
    <t>Non-Targeted Pop: Young people &amp; adolescents</t>
  </si>
  <si>
    <t>Females: Young women &amp; adolescent females</t>
  </si>
  <si>
    <t>Males: Young men &amp; adolescent males</t>
  </si>
  <si>
    <t>Pregnant &amp; Breastfeeding Women: Not disaggregated</t>
  </si>
  <si>
    <t>Priority Pops: Military &amp; other uniformed services</t>
  </si>
  <si>
    <t>OVC: Orphans &amp; vulnerable children</t>
  </si>
  <si>
    <t>OVC &amp; care givers: Not disaggregated</t>
  </si>
  <si>
    <t xml:space="preserve">China    </t>
  </si>
  <si>
    <t xml:space="preserve">Antigua and Barbuda    </t>
  </si>
  <si>
    <t xml:space="preserve">Belize - Central America    </t>
  </si>
  <si>
    <t xml:space="preserve">Kazakhstan    </t>
  </si>
  <si>
    <t xml:space="preserve">Laos    </t>
  </si>
  <si>
    <t xml:space="preserve">Bahamas    </t>
  </si>
  <si>
    <t xml:space="preserve">Costa Rica    </t>
  </si>
  <si>
    <t xml:space="preserve">Kyrgyzstan    </t>
  </si>
  <si>
    <t xml:space="preserve">Thailand    </t>
  </si>
  <si>
    <t xml:space="preserve">Barbados    </t>
  </si>
  <si>
    <t xml:space="preserve">El Salvador    </t>
  </si>
  <si>
    <t xml:space="preserve">Tajikistan    </t>
  </si>
  <si>
    <t xml:space="preserve">Belize - Caribbean    </t>
  </si>
  <si>
    <t xml:space="preserve">Guatemala    </t>
  </si>
  <si>
    <t xml:space="preserve">Turkmenistan    </t>
  </si>
  <si>
    <t xml:space="preserve">Dominica    </t>
  </si>
  <si>
    <t xml:space="preserve">Honduras    </t>
  </si>
  <si>
    <t xml:space="preserve">Uzbekistan    </t>
  </si>
  <si>
    <t xml:space="preserve">Grenada    </t>
  </si>
  <si>
    <t xml:space="preserve">Nicaragua    </t>
  </si>
  <si>
    <t xml:space="preserve">Guyana  </t>
  </si>
  <si>
    <t xml:space="preserve">Panama    </t>
  </si>
  <si>
    <t xml:space="preserve">Jamaica    </t>
  </si>
  <si>
    <t xml:space="preserve">St. Kitts and Nevis    </t>
  </si>
  <si>
    <t xml:space="preserve">St. Lucia    </t>
  </si>
  <si>
    <t xml:space="preserve">St. Vincent and the Grenadines    </t>
  </si>
  <si>
    <t xml:space="preserve">Suriname    </t>
  </si>
  <si>
    <t xml:space="preserve">Trinidad and Tobago    </t>
  </si>
  <si>
    <t>Asia_Regional</t>
  </si>
  <si>
    <t>Caribbean_Region</t>
  </si>
  <si>
    <t>Central_America_Region</t>
  </si>
  <si>
    <t>Central_Asia_Region</t>
  </si>
  <si>
    <t>Categorization of Intervention 2</t>
  </si>
  <si>
    <t>Categorization of Intervention 3</t>
  </si>
  <si>
    <t>Categorization of Intervention 4</t>
  </si>
  <si>
    <t>Categorization of Intervention 5</t>
  </si>
  <si>
    <t>Categorization of Intervention 6</t>
  </si>
  <si>
    <t>Categorization of Intervention 7</t>
  </si>
  <si>
    <t xml:space="preserve"> Categorization of Intervention 20</t>
  </si>
  <si>
    <t>Categorization of Intervention 19</t>
  </si>
  <si>
    <t>Categorization of Intervention 18</t>
  </si>
  <si>
    <t>Categorization of Intervention 17</t>
  </si>
  <si>
    <t>Categorization of Intervention 16</t>
  </si>
  <si>
    <t>Categorization of Intervention 15</t>
  </si>
  <si>
    <t>Categorization of Intervention 14</t>
  </si>
  <si>
    <t>Categorization of Intervention 13</t>
  </si>
  <si>
    <t>Categorization of Intervention 12</t>
  </si>
  <si>
    <t>Categorization of Intervention 11</t>
  </si>
  <si>
    <t>Categorization of Intervention 8</t>
  </si>
  <si>
    <t>Categorization of Intervention 9</t>
  </si>
  <si>
    <t>Categorization of Intervention 10</t>
  </si>
  <si>
    <t>Personnel: Salaries- Health Care Workers</t>
  </si>
  <si>
    <t>Personnel: Salaries- Other Staff</t>
  </si>
  <si>
    <t>Travel: International Travel</t>
  </si>
  <si>
    <t>Travel: Domestic Travel</t>
  </si>
  <si>
    <t>Equipment: Health Equipment</t>
  </si>
  <si>
    <t>Supplies: Pharmaceutical</t>
  </si>
  <si>
    <t>Supplies: Health- Non Pharmaceutical</t>
  </si>
  <si>
    <t>Supplies: Other Supplies</t>
  </si>
  <si>
    <t>Contractual: Contracted Health Care Workers</t>
  </si>
  <si>
    <t>Contractual: Contracted Interventions</t>
  </si>
  <si>
    <t>Other: Financial Support for Beneficiaries</t>
  </si>
  <si>
    <t>Indirect Charges</t>
  </si>
  <si>
    <t>Equipment: Non-Health Equipment</t>
  </si>
  <si>
    <t>Contractual: Other Contracts</t>
  </si>
  <si>
    <t>ASP: Laws, regulations &amp; policy environment</t>
  </si>
  <si>
    <t>Key Pops: People in prisons</t>
  </si>
  <si>
    <t>SE: Legal, human rights &amp; protection-SD</t>
  </si>
  <si>
    <t>Program 
Management</t>
  </si>
  <si>
    <t>Prime DUNS Number</t>
  </si>
  <si>
    <t>`</t>
  </si>
  <si>
    <t>METADATA</t>
  </si>
  <si>
    <t>Have very unlikely combinations of program area and beneficiaries been selected?</t>
  </si>
  <si>
    <t>If yes, in which intervention(s) do very unlikely combinations exist ?</t>
  </si>
  <si>
    <t>Or are missing a subrecipient name?</t>
  </si>
  <si>
    <t>Eswatini</t>
  </si>
  <si>
    <t>Liberia</t>
  </si>
  <si>
    <t>Mali</t>
  </si>
  <si>
    <t>Senegal</t>
  </si>
  <si>
    <t>Sierra Leone</t>
  </si>
  <si>
    <t>Burkina Faso</t>
  </si>
  <si>
    <t>Togo</t>
  </si>
  <si>
    <t>Brazil</t>
  </si>
  <si>
    <t>Barbados</t>
  </si>
  <si>
    <t>Guyana</t>
  </si>
  <si>
    <t>Jamaica</t>
  </si>
  <si>
    <t>Suriname</t>
  </si>
  <si>
    <t>Trinidad and Tobago</t>
  </si>
  <si>
    <t>Costa Rica</t>
  </si>
  <si>
    <t>El Salvador</t>
  </si>
  <si>
    <t>Guatemala</t>
  </si>
  <si>
    <t>Honduras</t>
  </si>
  <si>
    <t>Nicaragua</t>
  </si>
  <si>
    <t>Panama</t>
  </si>
  <si>
    <t>Laos</t>
  </si>
  <si>
    <t>Thailand</t>
  </si>
  <si>
    <t>Kazakhstan</t>
  </si>
  <si>
    <t>Kyrgyzstan</t>
  </si>
  <si>
    <t>Tajikistan</t>
  </si>
  <si>
    <t>Nepal</t>
  </si>
  <si>
    <t>Version</t>
  </si>
  <si>
    <t>(Version number stored as text)</t>
  </si>
  <si>
    <t>Is there any data entered outside of the subrecipient rows that were specified?</t>
  </si>
  <si>
    <t>Subrecipient rows created:</t>
  </si>
  <si>
    <t>Cells expected to be blank:</t>
  </si>
  <si>
    <t>First row that should be empty:</t>
  </si>
  <si>
    <t>If yes, which intervention(s) have not been fully defined?</t>
  </si>
  <si>
    <t xml:space="preserve">Have interventions been defined with incomplete program area and beneficiary information? </t>
  </si>
  <si>
    <t>Do program management costs still need to be entered?</t>
  </si>
  <si>
    <t>Subrecipient Total</t>
  </si>
  <si>
    <t>Expenditures against Intervention 2</t>
  </si>
  <si>
    <t>Expenditures against Intervention 3</t>
  </si>
  <si>
    <t>Expenditures against Intervention 4</t>
  </si>
  <si>
    <t>Expenditures against Intervention 5</t>
  </si>
  <si>
    <t>Expenditures against Intervention 6</t>
  </si>
  <si>
    <t>Expenditures against Intervention 7</t>
  </si>
  <si>
    <t>Expenditures against Intervention 8</t>
  </si>
  <si>
    <t>Expenditures against Intervention 9</t>
  </si>
  <si>
    <t>Expenditures against Intervention 10</t>
  </si>
  <si>
    <t>Expenditures against Intervention 11</t>
  </si>
  <si>
    <t>Expenditures against Intervention 12</t>
  </si>
  <si>
    <t>Expenditures against Intervention 13</t>
  </si>
  <si>
    <t>Expenditures against Intervention 14</t>
  </si>
  <si>
    <t>Expenditures against Intervention 15</t>
  </si>
  <si>
    <t>Expenditures against Intervention 16</t>
  </si>
  <si>
    <t>Expenditures against Intervention 17</t>
  </si>
  <si>
    <t>Expenditures against Intervention 18</t>
  </si>
  <si>
    <t>Expenditures against Intervention 19</t>
  </si>
  <si>
    <t>Expenditures against Intervention 20</t>
  </si>
  <si>
    <t>Total Expenditures per Intervention (Sum of Cost Categories)</t>
  </si>
  <si>
    <r>
      <t xml:space="preserve">DS-4213 President's Emergency Plan for AIDS Relief (PEPFAR) Program Expenditures
</t>
    </r>
    <r>
      <rPr>
        <sz val="10"/>
        <rFont val="Calibri"/>
        <family val="2"/>
        <scheme val="minor"/>
      </rPr>
      <t>OMB Control No. 1405-0208 OMB approval expires 03/31/2020 Burden-24 hours</t>
    </r>
  </si>
  <si>
    <t xml:space="preserve">Please read through expenditure reporting guidance, instructions on this template prior to completing this form. All guidance and instructions can be found at https://datim.zendesk.com. </t>
  </si>
  <si>
    <t>Public reporting burden for this collection of information is estimated to average 24 hours per response, including time required for searching existing data sources, gathering the necessary documentation, providing the information and/or documents required, and reviewing the final collection.  You do not have to supply this information unless this collection displays a currently valid OMB control number.  If you have comments on the accuracy of this burden estimate and/or recommendations for reducing it, please send them to:  Office of the US Global AIDS Coordinator (S/GAC) U.S. Department of State, 1800 G Street, NW, 10th Floor, Washington, DC 20006.</t>
  </si>
  <si>
    <t>Expenditure</t>
  </si>
  <si>
    <t>FY19</t>
  </si>
  <si>
    <t>OU</t>
  </si>
  <si>
    <t>OU List for COP17 and COP18</t>
  </si>
  <si>
    <t>This template should be used for reporting Fiscal Year 2019 (October 1, 2018 - September 30, 2019) PEPFAR program expenditures by Implementing Partners; a separate template should be completed for each separate Operating Unit (OU) and Award.</t>
  </si>
  <si>
    <t>1.2</t>
  </si>
  <si>
    <t>Reporting Period</t>
  </si>
  <si>
    <t>Program management expenditures</t>
  </si>
  <si>
    <t xml:space="preserve">Note: </t>
  </si>
  <si>
    <t>Every subrecipient must have a valid name and DUNS number. TBD subrecipients are not permitted.</t>
  </si>
  <si>
    <t>Each DUNS number must be exactly 9 digits, including leading zeroes.</t>
  </si>
  <si>
    <t>Or used 00000000 as a DUNS number?</t>
  </si>
  <si>
    <t>Does the Prime DUNS number fail to meet data entry criteria? (Exactly nine digits and cannot be 000000000)</t>
  </si>
  <si>
    <t>Recipient Organization (Partner Name)</t>
  </si>
  <si>
    <t>SE: Legal, human rights &amp; protection-NSD</t>
  </si>
  <si>
    <t>Count of blank cells after last row:</t>
  </si>
  <si>
    <t>Non-blank cells after last row:</t>
  </si>
  <si>
    <t>Are there any subrecipient rows that have zero expenditures?</t>
  </si>
  <si>
    <t xml:space="preserve">Are there any subrecipient rows that have expenditures but are missing a DUNS number? </t>
  </si>
  <si>
    <t>Or are missing both the subrecipient name and the DUNS number?</t>
  </si>
  <si>
    <t>Number of Subrecipients (0-100)</t>
  </si>
  <si>
    <t>Cost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</si>
</sst>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7" x14ac:knownFonts="1">
    <font>
      <sz val="11"/>
      <color theme="1"/>
      <name val="Calibri"/>
      <family val="2"/>
      <scheme val="minor"/>
    </font>
    <font>
      <sz val="10"/>
      <name val="Arial"/>
      <family val="2"/>
    </font>
    <font>
      <sz val="11"/>
      <color rgb="FF000000"/>
      <name val="Calibri"/>
      <family val="2"/>
      <charset val="1"/>
    </font>
    <font>
      <sz val="9"/>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i/>
      <sz val="11"/>
      <color theme="1"/>
      <name val="Calibri"/>
      <family val="2"/>
      <scheme val="minor"/>
    </font>
    <font>
      <i/>
      <sz val="10"/>
      <color theme="1"/>
      <name val="Calibri"/>
      <family val="2"/>
      <scheme val="minor"/>
    </font>
    <font>
      <b/>
      <sz val="10"/>
      <color theme="1"/>
      <name val="Calibri"/>
      <family val="2"/>
      <scheme val="minor"/>
    </font>
    <font>
      <sz val="8.8000000000000007"/>
      <color theme="1"/>
      <name val="Calibri"/>
      <family val="2"/>
      <scheme val="minor"/>
    </font>
    <font>
      <sz val="8.5"/>
      <color theme="1"/>
      <name val="Calibri"/>
      <family val="2"/>
      <scheme val="minor"/>
    </font>
    <font>
      <sz val="11"/>
      <color theme="0"/>
      <name val="Calibri"/>
      <family val="2"/>
      <scheme val="minor"/>
    </font>
    <font>
      <sz val="9"/>
      <color theme="0"/>
      <name val="Calibri"/>
      <family val="2"/>
      <scheme val="minor"/>
    </font>
    <font>
      <b/>
      <sz val="14"/>
      <color theme="0"/>
      <name val="Calibri"/>
      <family val="2"/>
      <scheme val="minor"/>
    </font>
    <font>
      <sz val="10"/>
      <color rgb="FF000000"/>
      <name val="Calibri"/>
      <family val="2"/>
      <scheme val="minor"/>
    </font>
    <font>
      <sz val="10"/>
      <color rgb="FF24292E"/>
      <name val="Helvetica"/>
      <family val="2"/>
    </font>
    <font>
      <sz val="16"/>
      <color rgb="FFFFFFFF"/>
      <name val="Arial Unicode MS"/>
      <family val="2"/>
    </font>
    <font>
      <sz val="10"/>
      <name val="Calibri"/>
      <family val="2"/>
      <scheme val="minor"/>
    </font>
    <font>
      <b/>
      <sz val="10"/>
      <name val="Calibri"/>
      <family val="2"/>
      <scheme val="minor"/>
    </font>
    <font>
      <i/>
      <sz val="10"/>
      <name val="Calibri"/>
      <family val="2"/>
      <scheme val="minor"/>
    </font>
    <font>
      <b/>
      <sz val="12"/>
      <color theme="1"/>
      <name val="Calibri"/>
      <family val="2"/>
      <scheme val="minor"/>
    </font>
    <font>
      <sz val="8.5"/>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style="thin">
        <color indexed="64"/>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indexed="64"/>
      </left>
      <right/>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diagonal/>
    </border>
    <border>
      <left/>
      <right style="thin">
        <color indexed="64"/>
      </right>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right style="thin">
        <color theme="1"/>
      </right>
      <top/>
      <bottom style="thin">
        <color theme="0" tint="-0.499984740745262"/>
      </bottom>
      <diagonal/>
    </border>
    <border>
      <left/>
      <right style="thin">
        <color theme="1"/>
      </right>
      <top style="thin">
        <color theme="0" tint="-0.499984740745262"/>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theme="0" tint="-0.499984740745262"/>
      </bottom>
      <diagonal/>
    </border>
    <border>
      <left/>
      <right/>
      <top style="thin">
        <color theme="1"/>
      </top>
      <bottom style="thin">
        <color theme="1"/>
      </bottom>
      <diagonal/>
    </border>
    <border>
      <left/>
      <right/>
      <top style="thin">
        <color theme="1"/>
      </top>
      <bottom/>
      <diagonal/>
    </border>
    <border>
      <left/>
      <right style="thin">
        <color theme="1"/>
      </right>
      <top/>
      <bottom style="thin">
        <color indexed="64"/>
      </bottom>
      <diagonal/>
    </border>
    <border>
      <left/>
      <right style="thin">
        <color theme="1"/>
      </right>
      <top style="thin">
        <color theme="1"/>
      </top>
      <bottom style="thin">
        <color indexed="64"/>
      </bottom>
      <diagonal/>
    </border>
    <border>
      <left style="thin">
        <color theme="0" tint="-0.499984740745262"/>
      </left>
      <right/>
      <top style="thin">
        <color theme="0" tint="-0.499984740745262"/>
      </top>
      <bottom style="thin">
        <color theme="1"/>
      </bottom>
      <diagonal/>
    </border>
    <border>
      <left/>
      <right/>
      <top style="thin">
        <color theme="0" tint="-0.499984740745262"/>
      </top>
      <bottom style="thin">
        <color theme="1"/>
      </bottom>
      <diagonal/>
    </border>
    <border>
      <left style="thin">
        <color indexed="64"/>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style="thin">
        <color theme="0" tint="-0.499984740745262"/>
      </left>
      <right/>
      <top style="thin">
        <color theme="0" tint="-0.499984740745262"/>
      </top>
      <bottom/>
      <diagonal/>
    </border>
    <border>
      <left style="thin">
        <color theme="1"/>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bottom/>
      <diagonal/>
    </border>
    <border>
      <left style="thin">
        <color theme="1"/>
      </left>
      <right style="thin">
        <color indexed="64"/>
      </right>
      <top style="thin">
        <color theme="0" tint="-0.499984740745262"/>
      </top>
      <bottom style="thin">
        <color indexed="64"/>
      </bottom>
      <diagonal/>
    </border>
    <border>
      <left style="thin">
        <color indexed="64"/>
      </left>
      <right style="thin">
        <color theme="1"/>
      </right>
      <top style="thin">
        <color theme="0" tint="-0.499984740745262"/>
      </top>
      <bottom style="thin">
        <color indexed="64"/>
      </bottom>
      <diagonal/>
    </border>
    <border>
      <left style="thin">
        <color indexed="64"/>
      </left>
      <right style="thin">
        <color indexed="64"/>
      </right>
      <top style="thin">
        <color rgb="FF808080"/>
      </top>
      <bottom style="thin">
        <color rgb="FF808080"/>
      </bottom>
      <diagonal/>
    </border>
    <border>
      <left style="thin">
        <color theme="0" tint="-0.499984740745262"/>
      </left>
      <right/>
      <top/>
      <bottom style="thin">
        <color indexed="64"/>
      </bottom>
      <diagonal/>
    </border>
    <border>
      <left style="thin">
        <color theme="1"/>
      </left>
      <right style="thin">
        <color indexed="64"/>
      </right>
      <top style="thin">
        <color indexed="64"/>
      </top>
      <bottom style="thin">
        <color indexed="64"/>
      </bottom>
      <diagonal/>
    </border>
  </borders>
  <cellStyleXfs count="6">
    <xf numFmtId="0" fontId="0" fillId="0" borderId="0"/>
    <xf numFmtId="0" fontId="1" fillId="0" borderId="0" applyNumberFormat="0" applyFont="0" applyFill="0" applyBorder="0" applyAlignment="0" applyProtection="0"/>
    <xf numFmtId="0" fontId="2" fillId="0" borderId="0"/>
    <xf numFmtId="44" fontId="4" fillId="0" borderId="0" applyFont="0" applyFill="0" applyBorder="0" applyAlignment="0" applyProtection="0"/>
    <xf numFmtId="9" fontId="4" fillId="0" borderId="0" applyFont="0" applyFill="0" applyBorder="0" applyAlignment="0" applyProtection="0"/>
    <xf numFmtId="0" fontId="4" fillId="0" borderId="0"/>
  </cellStyleXfs>
  <cellXfs count="146">
    <xf numFmtId="0" fontId="0" fillId="0" borderId="0" xfId="0"/>
    <xf numFmtId="0" fontId="0" fillId="3" borderId="0" xfId="0" applyFill="1"/>
    <xf numFmtId="49" fontId="0" fillId="0" borderId="0" xfId="0" applyNumberFormat="1"/>
    <xf numFmtId="0" fontId="20" fillId="0" borderId="0" xfId="0" applyFont="1"/>
    <xf numFmtId="0" fontId="22" fillId="0" borderId="0" xfId="0" applyFont="1" applyAlignment="1">
      <alignment horizontal="left" vertical="top"/>
    </xf>
    <xf numFmtId="0" fontId="22" fillId="0" borderId="0" xfId="0" applyFont="1"/>
    <xf numFmtId="0" fontId="23" fillId="0" borderId="0" xfId="0" applyFont="1" applyAlignment="1">
      <alignment horizontal="center" vertical="top" wrapText="1"/>
    </xf>
    <xf numFmtId="0" fontId="2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wrapText="1"/>
    </xf>
    <xf numFmtId="0" fontId="22" fillId="0" borderId="0" xfId="0" applyFont="1" applyAlignment="1">
      <alignment horizontal="left" vertical="top" wrapText="1"/>
    </xf>
    <xf numFmtId="0" fontId="24" fillId="0" borderId="0" xfId="0" applyFont="1" applyAlignment="1">
      <alignment horizontal="center" vertical="center"/>
    </xf>
    <xf numFmtId="0" fontId="5" fillId="0" borderId="0" xfId="0" applyFont="1"/>
    <xf numFmtId="0" fontId="0" fillId="0" borderId="0" xfId="0" applyProtection="1">
      <protection hidden="1"/>
    </xf>
    <xf numFmtId="0" fontId="16" fillId="0" borderId="0" xfId="0" applyFont="1" applyProtection="1">
      <protection hidden="1"/>
    </xf>
    <xf numFmtId="0" fontId="3" fillId="2" borderId="30" xfId="0" applyFont="1" applyFill="1" applyBorder="1" applyAlignment="1" applyProtection="1">
      <alignment horizontal="left" vertical="center" wrapText="1"/>
      <protection hidden="1"/>
    </xf>
    <xf numFmtId="0" fontId="3" fillId="2" borderId="37" xfId="0" applyFont="1" applyFill="1" applyBorder="1" applyAlignment="1" applyProtection="1">
      <alignment horizontal="left" vertical="center" wrapText="1"/>
      <protection hidden="1"/>
    </xf>
    <xf numFmtId="0" fontId="3" fillId="2" borderId="40" xfId="0" applyFont="1" applyFill="1" applyBorder="1" applyAlignment="1" applyProtection="1">
      <alignment horizontal="left" vertical="center" wrapText="1"/>
      <protection hidden="1"/>
    </xf>
    <xf numFmtId="0" fontId="14" fillId="2" borderId="10"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17"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13" fillId="2" borderId="32" xfId="0" applyFont="1" applyFill="1" applyBorder="1" applyAlignment="1" applyProtection="1">
      <alignment horizontal="left" vertical="center"/>
      <protection hidden="1"/>
    </xf>
    <xf numFmtId="0" fontId="10" fillId="2" borderId="39" xfId="0" applyFont="1" applyFill="1" applyBorder="1" applyAlignment="1" applyProtection="1">
      <alignment horizontal="center" vertical="center"/>
      <protection hidden="1"/>
    </xf>
    <xf numFmtId="0" fontId="12" fillId="0" borderId="4"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locked="0" hidden="1"/>
    </xf>
    <xf numFmtId="0" fontId="12" fillId="0" borderId="7" xfId="0" applyFont="1" applyBorder="1" applyAlignment="1" applyProtection="1">
      <alignment horizontal="center" vertical="center" wrapText="1"/>
      <protection locked="0" hidden="1"/>
    </xf>
    <xf numFmtId="0" fontId="12" fillId="0" borderId="1" xfId="0" applyFont="1" applyBorder="1" applyAlignment="1" applyProtection="1">
      <alignment horizontal="center" vertical="center" wrapText="1"/>
      <protection locked="0" hidden="1"/>
    </xf>
    <xf numFmtId="0" fontId="11" fillId="0" borderId="0" xfId="0" applyFont="1" applyProtection="1">
      <protection hidden="1"/>
    </xf>
    <xf numFmtId="0" fontId="18" fillId="0" borderId="0" xfId="0" applyFont="1" applyAlignment="1" applyProtection="1">
      <alignment vertical="center"/>
      <protection hidden="1"/>
    </xf>
    <xf numFmtId="0" fontId="10" fillId="0" borderId="0" xfId="0" applyFont="1" applyAlignment="1" applyProtection="1">
      <alignment vertical="center"/>
      <protection hidden="1"/>
    </xf>
    <xf numFmtId="0" fontId="5" fillId="2" borderId="33" xfId="0" applyFont="1" applyFill="1" applyBorder="1" applyAlignment="1" applyProtection="1">
      <alignment horizontal="left" vertical="center"/>
      <protection hidden="1"/>
    </xf>
    <xf numFmtId="0" fontId="25" fillId="2" borderId="9" xfId="0" applyFont="1" applyFill="1" applyBorder="1" applyAlignment="1" applyProtection="1">
      <alignment horizontal="left" vertical="center"/>
      <protection hidden="1"/>
    </xf>
    <xf numFmtId="0" fontId="6" fillId="0" borderId="4"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hidden="1"/>
    </xf>
    <xf numFmtId="0" fontId="6" fillId="0" borderId="0" xfId="0" applyFont="1" applyProtection="1">
      <protection hidden="1"/>
    </xf>
    <xf numFmtId="0" fontId="17" fillId="0" borderId="0" xfId="0" applyFont="1" applyProtection="1">
      <protection hidden="1"/>
    </xf>
    <xf numFmtId="0" fontId="3" fillId="0" borderId="0" xfId="0" applyFont="1" applyProtection="1">
      <protection hidden="1"/>
    </xf>
    <xf numFmtId="0" fontId="5" fillId="2" borderId="34" xfId="0" applyFont="1" applyFill="1" applyBorder="1" applyAlignment="1" applyProtection="1">
      <alignment horizontal="left" vertical="center"/>
      <protection hidden="1"/>
    </xf>
    <xf numFmtId="0" fontId="25" fillId="2" borderId="0" xfId="0" applyFont="1" applyFill="1" applyAlignment="1" applyProtection="1">
      <alignment horizontal="left" vertical="center"/>
      <protection hidden="1"/>
    </xf>
    <xf numFmtId="0" fontId="10" fillId="2" borderId="35" xfId="0" applyFont="1" applyFill="1" applyBorder="1" applyAlignment="1" applyProtection="1">
      <alignment horizontal="center" vertical="center"/>
      <protection hidden="1"/>
    </xf>
    <xf numFmtId="0" fontId="6" fillId="0" borderId="7" xfId="0" applyFont="1" applyBorder="1" applyAlignment="1" applyProtection="1">
      <alignment horizontal="center" vertical="center" wrapText="1"/>
      <protection locked="0" hidden="1"/>
    </xf>
    <xf numFmtId="0" fontId="6" fillId="0" borderId="1" xfId="0" applyFont="1" applyBorder="1" applyAlignment="1" applyProtection="1">
      <alignment horizontal="center" vertical="center" wrapText="1"/>
      <protection locked="0" hidden="1"/>
    </xf>
    <xf numFmtId="0" fontId="5" fillId="2" borderId="24" xfId="0" applyFont="1" applyFill="1" applyBorder="1" applyAlignment="1" applyProtection="1">
      <alignment horizontal="left" vertical="center"/>
      <protection hidden="1"/>
    </xf>
    <xf numFmtId="0" fontId="5" fillId="2" borderId="38" xfId="0" applyFont="1" applyFill="1" applyBorder="1" applyAlignment="1" applyProtection="1">
      <alignment horizontal="left" vertical="center"/>
      <protection hidden="1"/>
    </xf>
    <xf numFmtId="0" fontId="5" fillId="2" borderId="25" xfId="0" applyFont="1" applyFill="1" applyBorder="1" applyAlignment="1" applyProtection="1">
      <alignment horizontal="center" vertical="center"/>
      <protection hidden="1"/>
    </xf>
    <xf numFmtId="0" fontId="15" fillId="2" borderId="10" xfId="0"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wrapText="1"/>
      <protection hidden="1"/>
    </xf>
    <xf numFmtId="0" fontId="15" fillId="2" borderId="44" xfId="0" applyFont="1" applyFill="1" applyBorder="1" applyAlignment="1" applyProtection="1">
      <alignment horizontal="center" vertical="center" wrapText="1"/>
      <protection hidden="1"/>
    </xf>
    <xf numFmtId="164" fontId="0" fillId="2" borderId="46" xfId="3" applyNumberFormat="1" applyFont="1" applyFill="1" applyBorder="1" applyAlignment="1" applyProtection="1">
      <alignment horizontal="center" vertical="center" wrapText="1"/>
      <protection hidden="1"/>
    </xf>
    <xf numFmtId="164" fontId="0" fillId="2" borderId="47" xfId="3" applyNumberFormat="1" applyFont="1" applyFill="1" applyBorder="1" applyAlignment="1" applyProtection="1">
      <alignment horizontal="center" vertical="center" wrapText="1"/>
      <protection hidden="1"/>
    </xf>
    <xf numFmtId="0" fontId="16"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6" fillId="2" borderId="26" xfId="0" applyFont="1" applyFill="1" applyBorder="1" applyAlignment="1" applyProtection="1">
      <alignment horizontal="left" indent="1"/>
      <protection hidden="1"/>
    </xf>
    <xf numFmtId="0" fontId="6" fillId="2" borderId="16" xfId="0" applyFont="1" applyFill="1" applyBorder="1" applyAlignment="1" applyProtection="1">
      <alignment horizontal="left" indent="1"/>
      <protection hidden="1"/>
    </xf>
    <xf numFmtId="0" fontId="6" fillId="2" borderId="27" xfId="0" applyFont="1" applyFill="1" applyBorder="1" applyAlignment="1" applyProtection="1">
      <alignment horizontal="left" indent="1"/>
      <protection hidden="1"/>
    </xf>
    <xf numFmtId="165" fontId="6" fillId="2" borderId="20" xfId="3" applyNumberFormat="1" applyFont="1" applyFill="1" applyBorder="1" applyAlignment="1" applyProtection="1">
      <alignment horizontal="center"/>
      <protection hidden="1"/>
    </xf>
    <xf numFmtId="165" fontId="6" fillId="0" borderId="11" xfId="3" applyNumberFormat="1" applyFont="1" applyBorder="1" applyAlignment="1" applyProtection="1">
      <alignment horizontal="center"/>
      <protection locked="0" hidden="1"/>
    </xf>
    <xf numFmtId="165" fontId="6" fillId="0" borderId="17" xfId="3" applyNumberFormat="1" applyFont="1" applyBorder="1" applyAlignment="1" applyProtection="1">
      <alignment horizontal="center"/>
      <protection locked="0" hidden="1"/>
    </xf>
    <xf numFmtId="165" fontId="6" fillId="0" borderId="14" xfId="3" applyNumberFormat="1" applyFont="1" applyBorder="1" applyAlignment="1" applyProtection="1">
      <alignment horizontal="center"/>
      <protection locked="0" hidden="1"/>
    </xf>
    <xf numFmtId="165" fontId="6" fillId="0" borderId="15" xfId="3" applyNumberFormat="1" applyFont="1" applyBorder="1" applyAlignment="1" applyProtection="1">
      <alignment horizontal="center"/>
      <protection locked="0" hidden="1"/>
    </xf>
    <xf numFmtId="165" fontId="6" fillId="2" borderId="48" xfId="3" applyNumberFormat="1" applyFont="1" applyFill="1" applyBorder="1" applyAlignment="1" applyProtection="1">
      <alignment horizontal="center"/>
      <protection hidden="1"/>
    </xf>
    <xf numFmtId="9" fontId="6" fillId="2" borderId="49" xfId="4" applyFont="1" applyFill="1" applyBorder="1" applyAlignment="1" applyProtection="1">
      <alignment horizontal="center"/>
      <protection hidden="1"/>
    </xf>
    <xf numFmtId="165" fontId="6" fillId="0" borderId="21" xfId="3" applyNumberFormat="1" applyFont="1" applyBorder="1" applyAlignment="1" applyProtection="1">
      <alignment horizontal="center"/>
      <protection locked="0" hidden="1"/>
    </xf>
    <xf numFmtId="165" fontId="6" fillId="0" borderId="12" xfId="3" applyNumberFormat="1" applyFont="1" applyBorder="1" applyAlignment="1" applyProtection="1">
      <alignment horizontal="center"/>
      <protection locked="0" hidden="1"/>
    </xf>
    <xf numFmtId="165" fontId="6" fillId="0" borderId="18" xfId="3" applyNumberFormat="1" applyFont="1" applyBorder="1" applyAlignment="1" applyProtection="1">
      <alignment horizontal="center"/>
      <protection locked="0" hidden="1"/>
    </xf>
    <xf numFmtId="165" fontId="6" fillId="0" borderId="16" xfId="3" applyNumberFormat="1" applyFont="1" applyBorder="1" applyAlignment="1" applyProtection="1">
      <alignment horizontal="center"/>
      <protection locked="0" hidden="1"/>
    </xf>
    <xf numFmtId="0" fontId="6" fillId="2" borderId="15" xfId="0" applyFont="1" applyFill="1" applyBorder="1" applyAlignment="1" applyProtection="1">
      <alignment horizontal="left" indent="1"/>
      <protection hidden="1"/>
    </xf>
    <xf numFmtId="0" fontId="6" fillId="2" borderId="28" xfId="0" applyFont="1" applyFill="1" applyBorder="1" applyAlignment="1" applyProtection="1">
      <alignment horizontal="left" indent="1"/>
      <protection hidden="1"/>
    </xf>
    <xf numFmtId="165" fontId="19" fillId="0" borderId="53" xfId="0" applyNumberFormat="1" applyFont="1" applyBorder="1" applyAlignment="1" applyProtection="1">
      <alignment horizontal="center"/>
      <protection locked="0" hidden="1"/>
    </xf>
    <xf numFmtId="165" fontId="6" fillId="2" borderId="21" xfId="3" applyNumberFormat="1" applyFont="1" applyFill="1" applyBorder="1" applyAlignment="1" applyProtection="1">
      <alignment horizontal="center"/>
      <protection hidden="1"/>
    </xf>
    <xf numFmtId="0" fontId="6" fillId="2" borderId="36" xfId="0" applyFont="1" applyFill="1" applyBorder="1" applyAlignment="1" applyProtection="1">
      <alignment horizontal="left" indent="1"/>
      <protection hidden="1"/>
    </xf>
    <xf numFmtId="165" fontId="0" fillId="0" borderId="3" xfId="0" applyNumberFormat="1" applyBorder="1" applyAlignment="1" applyProtection="1">
      <alignment horizontal="center"/>
      <protection locked="0" hidden="1"/>
    </xf>
    <xf numFmtId="0" fontId="6" fillId="2" borderId="28" xfId="0" applyFont="1" applyFill="1" applyBorder="1" applyAlignment="1" applyProtection="1">
      <alignment horizontal="center"/>
      <protection hidden="1"/>
    </xf>
    <xf numFmtId="165" fontId="6" fillId="2" borderId="12" xfId="3" applyNumberFormat="1" applyFont="1" applyFill="1" applyBorder="1" applyAlignment="1" applyProtection="1">
      <alignment horizontal="center"/>
      <protection hidden="1"/>
    </xf>
    <xf numFmtId="165" fontId="6" fillId="0" borderId="19" xfId="3" applyNumberFormat="1" applyFont="1" applyBorder="1" applyAlignment="1" applyProtection="1">
      <alignment horizontal="center"/>
      <protection locked="0" hidden="1"/>
    </xf>
    <xf numFmtId="9" fontId="6" fillId="2" borderId="50" xfId="4" applyFont="1" applyFill="1" applyBorder="1" applyAlignment="1" applyProtection="1">
      <alignment horizontal="center"/>
      <protection hidden="1"/>
    </xf>
    <xf numFmtId="0" fontId="6" fillId="2" borderId="41" xfId="0" applyFont="1" applyFill="1" applyBorder="1" applyAlignment="1" applyProtection="1">
      <alignment horizontal="left" indent="1"/>
      <protection hidden="1"/>
    </xf>
    <xf numFmtId="0" fontId="6" fillId="2" borderId="42" xfId="0" applyFont="1" applyFill="1" applyBorder="1" applyAlignment="1" applyProtection="1">
      <alignment horizontal="left" indent="1"/>
      <protection hidden="1"/>
    </xf>
    <xf numFmtId="0" fontId="6" fillId="2" borderId="29" xfId="0" applyFont="1" applyFill="1" applyBorder="1" applyAlignment="1" applyProtection="1">
      <alignment horizontal="left" indent="1"/>
      <protection hidden="1"/>
    </xf>
    <xf numFmtId="165" fontId="6" fillId="0" borderId="22" xfId="3" applyNumberFormat="1" applyFont="1" applyBorder="1" applyAlignment="1" applyProtection="1">
      <alignment horizontal="center"/>
      <protection locked="0" hidden="1"/>
    </xf>
    <xf numFmtId="165" fontId="6" fillId="2" borderId="13" xfId="3" applyNumberFormat="1" applyFont="1" applyFill="1" applyBorder="1" applyAlignment="1" applyProtection="1">
      <alignment horizontal="center"/>
      <protection hidden="1"/>
    </xf>
    <xf numFmtId="165" fontId="6" fillId="2" borderId="19" xfId="3" applyNumberFormat="1" applyFont="1" applyFill="1" applyBorder="1" applyAlignment="1" applyProtection="1">
      <alignment horizontal="center"/>
      <protection hidden="1"/>
    </xf>
    <xf numFmtId="165" fontId="6" fillId="2" borderId="43" xfId="3" applyNumberFormat="1" applyFont="1" applyFill="1" applyBorder="1" applyAlignment="1" applyProtection="1">
      <alignment horizontal="center"/>
      <protection hidden="1"/>
    </xf>
    <xf numFmtId="165" fontId="6" fillId="2" borderId="45" xfId="3" applyNumberFormat="1" applyFont="1" applyFill="1" applyBorder="1" applyAlignment="1" applyProtection="1">
      <alignment horizontal="center"/>
      <protection hidden="1"/>
    </xf>
    <xf numFmtId="165" fontId="6" fillId="2" borderId="51" xfId="3" applyNumberFormat="1" applyFont="1" applyFill="1" applyBorder="1" applyAlignment="1" applyProtection="1">
      <alignment horizontal="center"/>
      <protection hidden="1"/>
    </xf>
    <xf numFmtId="9" fontId="6" fillId="2" borderId="52" xfId="4" applyFont="1" applyFill="1" applyBorder="1" applyAlignment="1" applyProtection="1">
      <alignment horizontal="center"/>
      <protection hidden="1"/>
    </xf>
    <xf numFmtId="164" fontId="13" fillId="2" borderId="54" xfId="3" applyNumberFormat="1" applyFont="1" applyFill="1" applyBorder="1" applyAlignment="1" applyProtection="1">
      <alignment horizontal="left"/>
      <protection hidden="1"/>
    </xf>
    <xf numFmtId="164" fontId="5" fillId="2" borderId="8" xfId="3" applyNumberFormat="1" applyFont="1" applyFill="1" applyBorder="1" applyAlignment="1" applyProtection="1">
      <alignment horizontal="center"/>
      <protection hidden="1"/>
    </xf>
    <xf numFmtId="164" fontId="5" fillId="2" borderId="39" xfId="3" applyNumberFormat="1" applyFont="1" applyFill="1" applyBorder="1" applyAlignment="1" applyProtection="1">
      <alignment horizontal="center"/>
      <protection hidden="1"/>
    </xf>
    <xf numFmtId="165" fontId="13" fillId="2" borderId="10" xfId="3" applyNumberFormat="1" applyFont="1" applyFill="1" applyBorder="1" applyAlignment="1" applyProtection="1">
      <alignment horizontal="center"/>
      <protection hidden="1"/>
    </xf>
    <xf numFmtId="165" fontId="13" fillId="2" borderId="1" xfId="3" applyNumberFormat="1" applyFont="1" applyFill="1" applyBorder="1" applyAlignment="1" applyProtection="1">
      <alignment horizontal="center"/>
      <protection hidden="1"/>
    </xf>
    <xf numFmtId="165" fontId="13" fillId="2" borderId="55" xfId="3" applyNumberFormat="1" applyFont="1" applyFill="1" applyBorder="1" applyAlignment="1" applyProtection="1">
      <alignment horizontal="center"/>
      <protection hidden="1"/>
    </xf>
    <xf numFmtId="9" fontId="13" fillId="2" borderId="49" xfId="4" applyFont="1" applyFill="1" applyBorder="1" applyAlignment="1" applyProtection="1">
      <alignment horizontal="center"/>
      <protection hidden="1"/>
    </xf>
    <xf numFmtId="0" fontId="0" fillId="0" borderId="0" xfId="0" applyAlignment="1" applyProtection="1">
      <alignment horizontal="left"/>
      <protection hidden="1"/>
    </xf>
    <xf numFmtId="0" fontId="5" fillId="2" borderId="30" xfId="0" applyFont="1" applyFill="1" applyBorder="1" applyAlignment="1" applyProtection="1">
      <alignment horizontal="left"/>
      <protection hidden="1"/>
    </xf>
    <xf numFmtId="0" fontId="5" fillId="2" borderId="37" xfId="0" applyFont="1" applyFill="1" applyBorder="1" applyAlignment="1" applyProtection="1">
      <alignment horizontal="left"/>
      <protection hidden="1"/>
    </xf>
    <xf numFmtId="0" fontId="0" fillId="2" borderId="31" xfId="0" applyFill="1" applyBorder="1" applyAlignment="1" applyProtection="1">
      <alignment horizontal="left"/>
      <protection hidden="1"/>
    </xf>
    <xf numFmtId="0" fontId="0" fillId="0" borderId="23" xfId="0" applyBorder="1" applyProtection="1">
      <protection locked="0" hidden="1"/>
    </xf>
    <xf numFmtId="0" fontId="15" fillId="4" borderId="0" xfId="0" applyFont="1" applyFill="1" applyAlignment="1" applyProtection="1">
      <alignment horizontal="center" vertical="center" wrapText="1"/>
      <protection hidden="1"/>
    </xf>
    <xf numFmtId="0" fontId="0" fillId="4" borderId="0" xfId="0" applyFont="1" applyFill="1" applyAlignment="1" applyProtection="1">
      <alignment horizontal="center" vertical="center" wrapText="1"/>
      <protection hidden="1"/>
    </xf>
    <xf numFmtId="0" fontId="26" fillId="4" borderId="0" xfId="0" applyFont="1" applyFill="1" applyAlignment="1" applyProtection="1">
      <alignment wrapText="1"/>
      <protection hidden="1"/>
    </xf>
    <xf numFmtId="0" fontId="15" fillId="4" borderId="0" xfId="0" applyFont="1" applyFill="1" applyAlignment="1" applyProtection="1">
      <alignment wrapText="1"/>
      <protection hidden="1"/>
    </xf>
    <xf numFmtId="0" fontId="15" fillId="0" borderId="0" xfId="0" applyFont="1" applyAlignment="1" applyProtection="1">
      <alignment horizontal="left"/>
      <protection hidden="1"/>
    </xf>
    <xf numFmtId="0" fontId="6" fillId="0" borderId="0" xfId="0" applyFont="1" applyAlignment="1" applyProtection="1">
      <alignment horizontal="left"/>
      <protection locked="0" hidden="1"/>
    </xf>
    <xf numFmtId="49" fontId="6" fillId="0" borderId="0" xfId="0" applyNumberFormat="1" applyFont="1" applyAlignment="1" applyProtection="1">
      <alignment horizontal="left"/>
      <protection locked="0" hidden="1"/>
    </xf>
    <xf numFmtId="0" fontId="6" fillId="0" borderId="0" xfId="0" applyNumberFormat="1" applyFont="1" applyAlignment="1" applyProtection="1">
      <alignment horizontal="center"/>
      <protection hidden="1"/>
    </xf>
    <xf numFmtId="165" fontId="6" fillId="0" borderId="0" xfId="3" applyNumberFormat="1" applyFont="1" applyAlignment="1" applyProtection="1">
      <alignment horizontal="center"/>
      <protection locked="0" hidden="1"/>
    </xf>
    <xf numFmtId="165" fontId="6" fillId="0" borderId="0" xfId="0" applyNumberFormat="1" applyFont="1" applyAlignment="1" applyProtection="1">
      <alignment horizontal="center"/>
      <protection locked="0" hidden="1"/>
    </xf>
    <xf numFmtId="165" fontId="6" fillId="0" borderId="0" xfId="0" applyNumberFormat="1" applyFont="1" applyProtection="1">
      <protection hidden="1"/>
    </xf>
    <xf numFmtId="0" fontId="0" fillId="2" borderId="0" xfId="0" applyFill="1" applyProtection="1">
      <protection hidden="1"/>
    </xf>
    <xf numFmtId="0" fontId="8" fillId="0" borderId="0" xfId="0" applyFont="1" applyAlignment="1" applyProtection="1">
      <alignment wrapText="1"/>
      <protection hidden="1"/>
    </xf>
    <xf numFmtId="0" fontId="6" fillId="0" borderId="0" xfId="0" applyFont="1" applyAlignment="1" applyProtection="1">
      <alignment wrapText="1"/>
      <protection hidden="1"/>
    </xf>
    <xf numFmtId="0" fontId="6" fillId="0" borderId="1" xfId="0" applyFont="1" applyBorder="1" applyAlignment="1" applyProtection="1">
      <alignment horizontal="center" vertical="center"/>
      <protection locked="0" hidden="1"/>
    </xf>
    <xf numFmtId="0" fontId="0" fillId="0" borderId="0" xfId="0" applyBorder="1" applyProtection="1">
      <protection hidden="1"/>
    </xf>
    <xf numFmtId="0" fontId="0" fillId="0" borderId="0" xfId="0" applyBorder="1" applyAlignment="1" applyProtection="1">
      <alignment horizontal="left"/>
      <protection hidden="1"/>
    </xf>
    <xf numFmtId="0" fontId="6"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11" fillId="0" borderId="0" xfId="0" applyFont="1" applyAlignment="1" applyProtection="1">
      <alignment horizontal="right"/>
      <protection hidden="1"/>
    </xf>
    <xf numFmtId="0" fontId="21" fillId="0" borderId="0" xfId="0" applyFont="1" applyProtection="1">
      <protection hidden="1"/>
    </xf>
    <xf numFmtId="0" fontId="0" fillId="0" borderId="0" xfId="0" quotePrefix="1" applyProtection="1">
      <protection hidden="1"/>
    </xf>
    <xf numFmtId="0" fontId="0" fillId="0" borderId="0" xfId="0" applyAlignment="1" applyProtection="1">
      <alignment horizontal="center"/>
      <protection hidden="1"/>
    </xf>
    <xf numFmtId="0" fontId="7" fillId="0" borderId="0" xfId="0" applyFont="1" applyProtection="1">
      <protection hidden="1"/>
    </xf>
    <xf numFmtId="0" fontId="9" fillId="0" borderId="1" xfId="0" applyFont="1" applyBorder="1" applyAlignment="1" applyProtection="1">
      <alignment wrapText="1"/>
      <protection hidden="1"/>
    </xf>
    <xf numFmtId="0" fontId="9" fillId="0" borderId="1" xfId="0" applyFont="1" applyBorder="1" applyProtection="1">
      <protection hidden="1"/>
    </xf>
    <xf numFmtId="0" fontId="7" fillId="0" borderId="10" xfId="0" applyFont="1" applyBorder="1" applyProtection="1">
      <protection hidden="1"/>
    </xf>
    <xf numFmtId="0" fontId="7" fillId="0" borderId="1" xfId="0" applyFont="1" applyBorder="1" applyProtection="1">
      <protection hidden="1"/>
    </xf>
    <xf numFmtId="0" fontId="7" fillId="0" borderId="1" xfId="0" applyFont="1" applyBorder="1" applyAlignment="1" applyProtection="1">
      <alignment wrapText="1"/>
      <protection hidden="1"/>
    </xf>
    <xf numFmtId="0" fontId="0" fillId="0" borderId="1" xfId="0" applyBorder="1" applyAlignment="1" applyProtection="1">
      <alignment wrapText="1"/>
      <protection hidden="1"/>
    </xf>
    <xf numFmtId="0" fontId="0" fillId="0" borderId="1" xfId="0" applyBorder="1" applyProtection="1">
      <protection hidden="1"/>
    </xf>
    <xf numFmtId="0" fontId="7" fillId="0" borderId="0" xfId="0" applyFont="1" applyAlignment="1" applyProtection="1">
      <alignment horizontal="center"/>
      <protection hidden="1"/>
    </xf>
    <xf numFmtId="0" fontId="0" fillId="0" borderId="1" xfId="0" applyBorder="1" applyAlignment="1" applyProtection="1">
      <alignment horizontal="left" wrapText="1"/>
      <protection hidden="1"/>
    </xf>
    <xf numFmtId="0" fontId="0" fillId="0" borderId="5" xfId="0" applyBorder="1" applyProtection="1">
      <protection hidden="1"/>
    </xf>
    <xf numFmtId="0" fontId="0" fillId="0" borderId="6" xfId="0" applyBorder="1" applyProtection="1">
      <protection hidden="1"/>
    </xf>
    <xf numFmtId="0" fontId="0" fillId="0" borderId="1" xfId="0" applyBorder="1" applyAlignment="1" applyProtection="1">
      <alignment horizontal="left" vertical="center" wrapText="1"/>
      <protection hidden="1"/>
    </xf>
    <xf numFmtId="0" fontId="0" fillId="0" borderId="0" xfId="0" applyAlignment="1" applyProtection="1">
      <alignment horizontal="left"/>
      <protection hidden="1"/>
    </xf>
    <xf numFmtId="0" fontId="6" fillId="0" borderId="1" xfId="0" applyFont="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protection locked="0" hidden="1"/>
    </xf>
    <xf numFmtId="49" fontId="6" fillId="0" borderId="1" xfId="0" applyNumberFormat="1" applyFont="1" applyBorder="1" applyAlignment="1" applyProtection="1">
      <alignment horizontal="center" vertical="center"/>
      <protection locked="0" hidden="1"/>
    </xf>
    <xf numFmtId="0" fontId="6" fillId="2" borderId="1" xfId="0" applyFont="1" applyFill="1" applyBorder="1" applyAlignment="1" applyProtection="1">
      <alignment horizontal="center" vertical="center"/>
      <protection hidden="1"/>
    </xf>
    <xf numFmtId="0" fontId="0" fillId="0" borderId="0" xfId="0" applyBorder="1" applyAlignment="1" applyProtection="1">
      <alignment horizontal="left"/>
      <protection hidden="1"/>
    </xf>
    <xf numFmtId="0" fontId="5" fillId="2" borderId="0" xfId="0" applyFont="1" applyFill="1" applyAlignment="1" applyProtection="1">
      <alignment horizontal="center" vertical="center" wrapText="1"/>
      <protection hidden="1"/>
    </xf>
    <xf numFmtId="0" fontId="6" fillId="0" borderId="1" xfId="0" applyFont="1" applyBorder="1" applyAlignment="1" applyProtection="1">
      <alignment horizontal="center" vertical="center" wrapText="1"/>
      <protection locked="0" hidden="1"/>
    </xf>
  </cellXfs>
  <cellStyles count="6">
    <cellStyle name="Currency" xfId="3" builtinId="4"/>
    <cellStyle name="Normal" xfId="0" builtinId="0"/>
    <cellStyle name="Normal 14" xfId="5" xr:uid="{00000000-0005-0000-0000-000002000000}"/>
    <cellStyle name="Normal 2" xfId="1" xr:uid="{00000000-0005-0000-0000-000003000000}"/>
    <cellStyle name="Normal 3" xfId="2" xr:uid="{00000000-0005-0000-0000-000004000000}"/>
    <cellStyle name="Percent" xfId="4" builtinId="5"/>
  </cellStyles>
  <dxfs count="7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rgb="FF9C0006"/>
      </font>
    </dxf>
    <dxf>
      <font>
        <color theme="1"/>
      </font>
      <fill>
        <patternFill>
          <bgColor theme="0" tint="-0.14996795556505021"/>
        </patternFill>
      </fill>
      <border>
        <left style="thin">
          <color auto="1"/>
        </left>
        <right style="thin">
          <color auto="1"/>
        </right>
        <top style="thin">
          <color auto="1"/>
        </top>
        <bottom style="thin">
          <color auto="1"/>
        </bottom>
      </border>
    </dxf>
    <dxf>
      <font>
        <b val="0"/>
        <i val="0"/>
        <color theme="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0" tint="-0.14996795556505021"/>
        </patternFill>
      </fill>
    </dxf>
    <dxf>
      <font>
        <b val="0"/>
        <i val="0"/>
        <color theme="1"/>
      </font>
      <fill>
        <patternFill>
          <bgColor theme="0"/>
        </patternFill>
      </fill>
      <border>
        <left style="thin">
          <color auto="1"/>
        </left>
        <right style="thin">
          <color auto="1"/>
        </right>
        <top style="thin">
          <color auto="1"/>
        </top>
        <bottom style="thin">
          <color auto="1"/>
        </bottom>
      </border>
    </dxf>
    <dxf>
      <font>
        <color rgb="FF9C0006"/>
      </font>
    </dxf>
    <dxf>
      <font>
        <color rgb="FF9C0006"/>
      </font>
    </dxf>
    <dxf>
      <font>
        <color rgb="FF9C0006"/>
      </font>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4"/>
  <sheetViews>
    <sheetView zoomScaleNormal="100" workbookViewId="0">
      <selection activeCell="B4" sqref="B4"/>
    </sheetView>
  </sheetViews>
  <sheetFormatPr defaultColWidth="9.140625" defaultRowHeight="12.75" x14ac:dyDescent="0.2"/>
  <cols>
    <col min="1" max="1" width="5.5703125" style="5" customWidth="1"/>
    <col min="2" max="2" width="100.5703125" style="4" customWidth="1"/>
    <col min="3" max="6" width="9.140625" style="5"/>
    <col min="7" max="9" width="14.42578125" style="5" customWidth="1"/>
    <col min="10" max="16384" width="9.140625" style="5"/>
  </cols>
  <sheetData>
    <row r="1" spans="2:5" ht="30" customHeight="1" x14ac:dyDescent="0.2"/>
    <row r="2" spans="2:5" ht="30" customHeight="1" x14ac:dyDescent="0.2">
      <c r="B2" s="6" t="s">
        <v>524</v>
      </c>
      <c r="C2" s="7"/>
      <c r="D2" s="7"/>
      <c r="E2" s="8"/>
    </row>
    <row r="3" spans="2:5" ht="45" customHeight="1" x14ac:dyDescent="0.2">
      <c r="B3" s="9" t="s">
        <v>531</v>
      </c>
    </row>
    <row r="4" spans="2:5" ht="30" customHeight="1" x14ac:dyDescent="0.2">
      <c r="B4" s="10" t="s">
        <v>525</v>
      </c>
      <c r="C4" s="11"/>
      <c r="D4" s="11"/>
    </row>
    <row r="5" spans="2:5" ht="90" customHeight="1" x14ac:dyDescent="0.2">
      <c r="B5" s="10" t="s">
        <v>526</v>
      </c>
    </row>
    <row r="6" spans="2:5" ht="30" customHeight="1" x14ac:dyDescent="0.2">
      <c r="C6" s="8"/>
      <c r="D6" s="8"/>
    </row>
    <row r="7" spans="2:5" ht="30" customHeight="1" x14ac:dyDescent="0.2">
      <c r="B7" s="5"/>
      <c r="C7" s="8"/>
      <c r="D7" s="8"/>
    </row>
    <row r="8" spans="2:5" ht="30" customHeight="1" x14ac:dyDescent="0.2">
      <c r="C8" s="8"/>
      <c r="D8" s="8"/>
    </row>
    <row r="9" spans="2:5" ht="30" customHeight="1" x14ac:dyDescent="0.2">
      <c r="C9" s="8"/>
      <c r="D9" s="8"/>
    </row>
    <row r="10" spans="2:5" ht="30" customHeight="1" x14ac:dyDescent="0.2">
      <c r="C10" s="8"/>
      <c r="D10" s="8"/>
    </row>
    <row r="11" spans="2:5" ht="30" customHeight="1" x14ac:dyDescent="0.2"/>
    <row r="12" spans="2:5" ht="30" customHeight="1" x14ac:dyDescent="0.2">
      <c r="C12" s="8"/>
      <c r="D12" s="8"/>
    </row>
    <row r="13" spans="2:5" ht="30" customHeight="1" x14ac:dyDescent="0.2"/>
    <row r="14" spans="2:5" ht="30" customHeight="1" x14ac:dyDescent="0.2"/>
  </sheetData>
  <sheetProtection algorithmName="SHA-512" hashValue="/wJ9Fhgq6KTOA8lFBc8HreErlS3l3/Wl86z6razGAJ0OnnaA2TPHfNegpDzRtYZZ+BlzUI0B89HqYnU9gPYt9A==" saltValue="dMdeb403poPy/Wt8oZGg1Q==" spinCount="100000" sheet="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167"/>
  <sheetViews>
    <sheetView zoomScaleNormal="100" workbookViewId="0"/>
  </sheetViews>
  <sheetFormatPr defaultColWidth="0" defaultRowHeight="18.75" zeroHeight="1" x14ac:dyDescent="0.3"/>
  <cols>
    <col min="1" max="1" width="5.5703125" style="13" customWidth="1"/>
    <col min="2" max="2" width="6.42578125" style="134" customWidth="1"/>
    <col min="3" max="3" width="19.42578125" style="13" customWidth="1"/>
    <col min="4" max="4" width="12" style="13" customWidth="1"/>
    <col min="5" max="19" width="9.42578125" style="13" customWidth="1"/>
    <col min="20" max="20" width="9.42578125" style="135" customWidth="1"/>
    <col min="21" max="24" width="9.42578125" style="13" customWidth="1"/>
    <col min="25" max="25" width="5.5703125" style="13" customWidth="1"/>
    <col min="26" max="26" width="14.42578125" style="113" hidden="1" customWidth="1"/>
    <col min="27" max="43" width="40.42578125" style="114" hidden="1" customWidth="1"/>
    <col min="44" max="44" width="40.42578125" style="37" hidden="1" customWidth="1"/>
    <col min="45" max="46" width="22.5703125" style="13" hidden="1" customWidth="1"/>
    <col min="47" max="53" width="0" style="13" hidden="1" customWidth="1"/>
    <col min="54" max="16384" width="9.140625" style="13" hidden="1"/>
  </cols>
  <sheetData>
    <row r="1" spans="1:46" x14ac:dyDescent="0.3">
      <c r="B1" s="13"/>
      <c r="T1" s="13"/>
    </row>
    <row r="2" spans="1:46" x14ac:dyDescent="0.3">
      <c r="B2" s="144" t="s">
        <v>465</v>
      </c>
      <c r="C2" s="144"/>
      <c r="D2" s="144"/>
      <c r="E2" s="144"/>
      <c r="F2" s="144"/>
      <c r="G2" s="144"/>
      <c r="H2" s="144"/>
      <c r="I2" s="144"/>
      <c r="J2" s="144"/>
      <c r="K2" s="144"/>
      <c r="L2" s="144"/>
      <c r="M2" s="144"/>
      <c r="N2" s="144"/>
      <c r="O2" s="144"/>
      <c r="P2" s="144"/>
      <c r="Q2" s="144"/>
      <c r="R2" s="144"/>
      <c r="S2" s="144"/>
      <c r="T2" s="144"/>
      <c r="U2" s="144"/>
      <c r="V2" s="144"/>
      <c r="W2" s="144"/>
      <c r="X2" s="144"/>
    </row>
    <row r="3" spans="1:46" s="37" customFormat="1" ht="24" customHeight="1" x14ac:dyDescent="0.25">
      <c r="A3" s="37" t="s">
        <v>464</v>
      </c>
      <c r="B3" s="142" t="s">
        <v>59</v>
      </c>
      <c r="C3" s="142"/>
      <c r="D3" s="140"/>
      <c r="E3" s="140"/>
      <c r="F3" s="140"/>
      <c r="G3" s="140"/>
      <c r="H3" s="140"/>
      <c r="I3" s="140"/>
      <c r="J3" s="140"/>
      <c r="K3" s="140"/>
      <c r="L3" s="140"/>
      <c r="M3" s="139" t="s">
        <v>540</v>
      </c>
      <c r="N3" s="139"/>
      <c r="O3" s="139"/>
      <c r="P3" s="145"/>
      <c r="Q3" s="145"/>
      <c r="R3" s="145"/>
      <c r="S3" s="145"/>
      <c r="T3" s="145"/>
      <c r="U3" s="145"/>
      <c r="V3" s="145"/>
      <c r="W3" s="145"/>
      <c r="X3" s="145"/>
      <c r="Y3" s="13"/>
      <c r="Z3" s="13"/>
      <c r="AA3" s="13"/>
      <c r="AC3" s="114"/>
      <c r="AD3" s="114"/>
      <c r="AE3" s="114"/>
      <c r="AF3" s="114"/>
      <c r="AG3" s="114"/>
      <c r="AH3" s="114"/>
      <c r="AI3" s="114"/>
      <c r="AJ3" s="114"/>
      <c r="AK3" s="114"/>
      <c r="AL3" s="114"/>
      <c r="AM3" s="114"/>
      <c r="AN3" s="114"/>
      <c r="AO3" s="114"/>
      <c r="AP3" s="114"/>
      <c r="AQ3" s="114"/>
      <c r="AR3" s="114"/>
      <c r="AS3" s="114"/>
      <c r="AT3" s="114"/>
    </row>
    <row r="4" spans="1:46" s="37" customFormat="1" ht="24" customHeight="1" x14ac:dyDescent="0.25">
      <c r="B4" s="142" t="s">
        <v>60</v>
      </c>
      <c r="C4" s="142"/>
      <c r="D4" s="140"/>
      <c r="E4" s="140"/>
      <c r="F4" s="140"/>
      <c r="G4" s="140"/>
      <c r="H4" s="140"/>
      <c r="I4" s="140"/>
      <c r="J4" s="140"/>
      <c r="K4" s="140"/>
      <c r="L4" s="140"/>
      <c r="M4" s="142" t="s">
        <v>63</v>
      </c>
      <c r="N4" s="142"/>
      <c r="O4" s="142"/>
      <c r="P4" s="140"/>
      <c r="Q4" s="140"/>
      <c r="R4" s="140"/>
      <c r="S4" s="140"/>
      <c r="T4" s="140"/>
      <c r="U4" s="140"/>
      <c r="V4" s="140"/>
      <c r="W4" s="140"/>
      <c r="X4" s="140"/>
      <c r="Y4" s="13"/>
      <c r="Z4" s="13"/>
      <c r="AA4" s="13"/>
      <c r="AC4" s="114"/>
      <c r="AD4" s="114"/>
      <c r="AE4" s="114"/>
      <c r="AF4" s="114"/>
      <c r="AG4" s="114"/>
      <c r="AH4" s="114"/>
      <c r="AI4" s="114"/>
      <c r="AJ4" s="114"/>
      <c r="AK4" s="114"/>
      <c r="AL4" s="114"/>
      <c r="AM4" s="114"/>
      <c r="AN4" s="114"/>
      <c r="AO4" s="114"/>
      <c r="AP4" s="114"/>
      <c r="AQ4" s="114"/>
      <c r="AR4" s="114"/>
      <c r="AS4" s="114"/>
      <c r="AT4" s="114"/>
    </row>
    <row r="5" spans="1:46" s="37" customFormat="1" ht="24" customHeight="1" x14ac:dyDescent="0.25">
      <c r="B5" s="142" t="s">
        <v>61</v>
      </c>
      <c r="C5" s="142"/>
      <c r="D5" s="140"/>
      <c r="E5" s="140"/>
      <c r="F5" s="140"/>
      <c r="G5" s="140"/>
      <c r="H5" s="140"/>
      <c r="I5" s="140"/>
      <c r="J5" s="140"/>
      <c r="K5" s="140"/>
      <c r="L5" s="140"/>
      <c r="M5" s="139" t="s">
        <v>529</v>
      </c>
      <c r="N5" s="139"/>
      <c r="O5" s="139"/>
      <c r="P5" s="145"/>
      <c r="Q5" s="145"/>
      <c r="R5" s="145"/>
      <c r="S5" s="145"/>
      <c r="T5" s="145"/>
      <c r="U5" s="145"/>
      <c r="V5" s="145"/>
      <c r="W5" s="145"/>
      <c r="X5" s="145"/>
      <c r="Y5" s="13"/>
      <c r="Z5" s="13"/>
      <c r="AA5" s="13"/>
      <c r="AC5" s="114"/>
      <c r="AD5" s="114"/>
      <c r="AE5" s="114"/>
      <c r="AF5" s="114"/>
      <c r="AG5" s="114"/>
      <c r="AH5" s="114"/>
      <c r="AI5" s="114"/>
      <c r="AJ5" s="114"/>
      <c r="AK5" s="114"/>
      <c r="AL5" s="114"/>
      <c r="AM5" s="114"/>
      <c r="AN5" s="114"/>
      <c r="AO5" s="114"/>
      <c r="AP5" s="114"/>
      <c r="AQ5" s="114"/>
      <c r="AR5" s="114"/>
      <c r="AS5" s="114"/>
      <c r="AT5" s="114"/>
    </row>
    <row r="6" spans="1:46" s="37" customFormat="1" ht="24" customHeight="1" x14ac:dyDescent="0.25">
      <c r="B6" s="139" t="s">
        <v>463</v>
      </c>
      <c r="C6" s="139"/>
      <c r="D6" s="141"/>
      <c r="E6" s="141"/>
      <c r="F6" s="141"/>
      <c r="G6" s="141"/>
      <c r="H6" s="141"/>
      <c r="I6" s="141"/>
      <c r="J6" s="141"/>
      <c r="K6" s="141"/>
      <c r="L6" s="141"/>
      <c r="M6" s="142" t="s">
        <v>62</v>
      </c>
      <c r="N6" s="142"/>
      <c r="O6" s="142"/>
      <c r="P6" s="138" t="s">
        <v>527</v>
      </c>
      <c r="Q6" s="138"/>
      <c r="R6" s="138"/>
      <c r="S6" s="138"/>
      <c r="T6" s="138"/>
      <c r="U6" s="138"/>
      <c r="V6" s="138"/>
      <c r="W6" s="138"/>
      <c r="X6" s="138"/>
      <c r="Y6" s="13"/>
      <c r="Z6" s="13"/>
      <c r="AA6" s="13"/>
      <c r="AC6" s="114"/>
      <c r="AD6" s="114"/>
      <c r="AE6" s="114"/>
      <c r="AF6" s="114"/>
      <c r="AG6" s="114"/>
      <c r="AH6" s="114"/>
      <c r="AI6" s="114"/>
      <c r="AJ6" s="114"/>
      <c r="AK6" s="114"/>
      <c r="AL6" s="114"/>
      <c r="AM6" s="114"/>
      <c r="AN6" s="114"/>
      <c r="AO6" s="114"/>
      <c r="AP6" s="114"/>
      <c r="AQ6" s="114"/>
      <c r="AR6" s="114"/>
      <c r="AS6" s="114"/>
      <c r="AT6" s="114"/>
    </row>
    <row r="7" spans="1:46" s="37" customFormat="1" ht="24" customHeight="1" x14ac:dyDescent="0.25">
      <c r="B7" s="139" t="s">
        <v>533</v>
      </c>
      <c r="C7" s="139"/>
      <c r="D7" s="138" t="s">
        <v>528</v>
      </c>
      <c r="E7" s="138"/>
      <c r="F7" s="138"/>
      <c r="G7" s="138"/>
      <c r="H7" s="138"/>
      <c r="I7" s="138"/>
      <c r="J7" s="138"/>
      <c r="K7" s="138"/>
      <c r="L7" s="138"/>
      <c r="M7" s="142"/>
      <c r="N7" s="142"/>
      <c r="O7" s="142"/>
      <c r="P7" s="142"/>
      <c r="Q7" s="142"/>
      <c r="R7" s="142"/>
      <c r="S7" s="142"/>
      <c r="T7" s="142"/>
      <c r="U7" s="142"/>
      <c r="V7" s="142"/>
      <c r="W7" s="142"/>
      <c r="X7" s="142"/>
      <c r="Y7" s="13"/>
      <c r="Z7" s="13"/>
      <c r="AA7" s="13"/>
      <c r="AC7" s="114"/>
      <c r="AD7" s="114"/>
      <c r="AE7" s="114"/>
      <c r="AF7" s="114"/>
      <c r="AG7" s="114"/>
      <c r="AH7" s="114"/>
      <c r="AI7" s="114"/>
      <c r="AJ7" s="114"/>
      <c r="AK7" s="114"/>
      <c r="AL7" s="114"/>
      <c r="AM7" s="114"/>
      <c r="AN7" s="114"/>
      <c r="AO7" s="114"/>
      <c r="AP7" s="114"/>
      <c r="AQ7" s="114"/>
      <c r="AR7" s="114"/>
      <c r="AS7" s="114"/>
      <c r="AT7" s="114"/>
    </row>
    <row r="8" spans="1:46" x14ac:dyDescent="0.3">
      <c r="B8" s="13"/>
      <c r="T8" s="13"/>
    </row>
    <row r="9" spans="1:46" ht="15" customHeight="1" x14ac:dyDescent="0.25">
      <c r="B9" s="144" t="s">
        <v>101</v>
      </c>
      <c r="C9" s="144"/>
      <c r="D9" s="144"/>
      <c r="E9" s="144"/>
      <c r="F9" s="144"/>
      <c r="G9" s="144"/>
      <c r="H9" s="144"/>
      <c r="I9" s="144"/>
      <c r="J9" s="144"/>
      <c r="K9" s="144"/>
      <c r="L9" s="144"/>
      <c r="M9" s="144"/>
      <c r="N9" s="144"/>
      <c r="O9" s="144"/>
      <c r="P9" s="144"/>
      <c r="Q9" s="144"/>
      <c r="R9" s="144"/>
      <c r="S9" s="144"/>
      <c r="T9" s="144"/>
      <c r="U9" s="144"/>
      <c r="V9" s="144"/>
      <c r="W9" s="144"/>
      <c r="X9" s="144"/>
      <c r="Z9" s="115"/>
      <c r="AA9" s="115"/>
      <c r="AB9" s="115"/>
    </row>
    <row r="10" spans="1:46" x14ac:dyDescent="0.3">
      <c r="B10" s="116" t="s">
        <v>539</v>
      </c>
      <c r="C10" s="116"/>
      <c r="D10" s="116"/>
      <c r="E10" s="116"/>
      <c r="F10" s="116"/>
      <c r="G10" s="116"/>
      <c r="K10" s="13" t="str">
        <f>IF(AND(LEN(D6)=9,D6&lt;&gt;"000000000"),"No, the prime DUNS number satisfies the data entry criteria.","Yes, the prime DUNS number fails to satisfy the data entry criteria. Use leading zeroes if necessary.")</f>
        <v>Yes, the prime DUNS number fails to satisfy the data entry criteria. Use leading zeroes if necessary.</v>
      </c>
      <c r="L10" s="116"/>
      <c r="M10" s="116"/>
      <c r="N10" s="116"/>
      <c r="O10" s="116"/>
      <c r="P10" s="116"/>
      <c r="Q10" s="116"/>
      <c r="R10" s="116"/>
      <c r="S10" s="116"/>
      <c r="T10" s="116"/>
    </row>
    <row r="11" spans="1:46" x14ac:dyDescent="0.3">
      <c r="B11" s="116"/>
      <c r="C11" s="116"/>
      <c r="D11" s="116"/>
      <c r="E11" s="116"/>
      <c r="F11" s="116"/>
      <c r="G11" s="116"/>
      <c r="L11" s="116"/>
      <c r="M11" s="116"/>
      <c r="N11" s="116"/>
      <c r="O11" s="116"/>
      <c r="P11" s="116"/>
      <c r="Q11" s="116"/>
      <c r="R11" s="116"/>
      <c r="S11" s="116"/>
      <c r="T11" s="116"/>
    </row>
    <row r="12" spans="1:46" x14ac:dyDescent="0.3">
      <c r="B12" s="143" t="s">
        <v>502</v>
      </c>
      <c r="C12" s="143"/>
      <c r="D12" s="143"/>
      <c r="E12" s="143"/>
      <c r="F12" s="143"/>
      <c r="G12" s="143"/>
      <c r="K12" s="116" t="str">
        <f>IF('Expenditure Template'!$D$26&gt;0, "No, program management costs have been entered.", "Yes, program management costs still need to be entered in Intervention 1.")</f>
        <v>Yes, program management costs still need to be entered in Intervention 1.</v>
      </c>
      <c r="L12" s="116"/>
      <c r="M12" s="116"/>
      <c r="N12" s="116"/>
      <c r="O12" s="116"/>
      <c r="P12" s="116"/>
      <c r="Q12" s="116"/>
      <c r="R12" s="116"/>
      <c r="S12" s="116"/>
      <c r="T12" s="116"/>
    </row>
    <row r="13" spans="1:46" x14ac:dyDescent="0.3">
      <c r="B13" s="116"/>
      <c r="C13" s="116"/>
      <c r="D13" s="116"/>
      <c r="E13" s="116"/>
      <c r="F13" s="116"/>
      <c r="G13" s="116"/>
      <c r="T13" s="13"/>
    </row>
    <row r="14" spans="1:46" x14ac:dyDescent="0.3">
      <c r="B14" s="137" t="s">
        <v>501</v>
      </c>
      <c r="C14" s="137"/>
      <c r="D14" s="137"/>
      <c r="E14" s="137"/>
      <c r="F14" s="137"/>
      <c r="G14" s="137"/>
      <c r="H14" s="137"/>
      <c r="I14" s="137"/>
      <c r="J14" s="137"/>
      <c r="K14" s="117" t="str">
        <f>IF(COUNTIF(E17:X17,"x")&gt;0,"Yes, there are intervention(s) that have not been fully defined. This will cause an error when uploading.", "No, all interventions have been fully defined.")</f>
        <v>No, all interventions have been fully defined.</v>
      </c>
      <c r="L14" s="116"/>
      <c r="M14" s="116"/>
      <c r="N14" s="116"/>
      <c r="O14" s="116"/>
      <c r="P14" s="116"/>
      <c r="Q14" s="116"/>
      <c r="R14" s="116"/>
      <c r="S14" s="116"/>
      <c r="T14" s="116"/>
    </row>
    <row r="15" spans="1:46" x14ac:dyDescent="0.3">
      <c r="B15" s="13"/>
      <c r="L15" s="96"/>
      <c r="T15" s="13"/>
    </row>
    <row r="16" spans="1:46" x14ac:dyDescent="0.3">
      <c r="B16" s="136" t="s">
        <v>500</v>
      </c>
      <c r="C16" s="136"/>
      <c r="D16" s="136"/>
      <c r="E16" s="118">
        <v>1</v>
      </c>
      <c r="F16" s="118">
        <v>2</v>
      </c>
      <c r="G16" s="118">
        <v>3</v>
      </c>
      <c r="H16" s="118">
        <v>4</v>
      </c>
      <c r="I16" s="118">
        <v>5</v>
      </c>
      <c r="J16" s="118">
        <v>6</v>
      </c>
      <c r="K16" s="118">
        <v>7</v>
      </c>
      <c r="L16" s="118">
        <v>8</v>
      </c>
      <c r="M16" s="118">
        <v>9</v>
      </c>
      <c r="N16" s="118">
        <v>10</v>
      </c>
      <c r="O16" s="118">
        <v>11</v>
      </c>
      <c r="P16" s="118">
        <v>12</v>
      </c>
      <c r="Q16" s="118">
        <v>13</v>
      </c>
      <c r="R16" s="118">
        <v>14</v>
      </c>
      <c r="S16" s="118">
        <v>15</v>
      </c>
      <c r="T16" s="118">
        <v>16</v>
      </c>
      <c r="U16" s="118">
        <v>17</v>
      </c>
      <c r="V16" s="118">
        <v>18</v>
      </c>
      <c r="W16" s="118">
        <v>19</v>
      </c>
      <c r="X16" s="118">
        <v>20</v>
      </c>
    </row>
    <row r="17" spans="2:24" x14ac:dyDescent="0.3">
      <c r="B17" s="136"/>
      <c r="C17" s="136"/>
      <c r="D17" s="136"/>
      <c r="E17" s="119" t="str">
        <f>IF(AND('Expenditure Template'!D26&gt;0,OR('Expenditure Template'!D4="",'Expenditure Template'!D5="")),"X","")</f>
        <v/>
      </c>
      <c r="F17" s="119" t="str">
        <f t="shared" ref="F17:X17" si="0">IF(OR(F50="x",F51="x"),"X","")</f>
        <v/>
      </c>
      <c r="G17" s="119" t="str">
        <f t="shared" si="0"/>
        <v/>
      </c>
      <c r="H17" s="119" t="str">
        <f t="shared" si="0"/>
        <v/>
      </c>
      <c r="I17" s="119" t="str">
        <f t="shared" si="0"/>
        <v/>
      </c>
      <c r="J17" s="119" t="str">
        <f t="shared" si="0"/>
        <v/>
      </c>
      <c r="K17" s="119" t="str">
        <f t="shared" si="0"/>
        <v/>
      </c>
      <c r="L17" s="119" t="str">
        <f t="shared" si="0"/>
        <v/>
      </c>
      <c r="M17" s="119" t="str">
        <f t="shared" si="0"/>
        <v/>
      </c>
      <c r="N17" s="119" t="str">
        <f t="shared" si="0"/>
        <v/>
      </c>
      <c r="O17" s="119" t="str">
        <f t="shared" si="0"/>
        <v/>
      </c>
      <c r="P17" s="119" t="str">
        <f t="shared" si="0"/>
        <v/>
      </c>
      <c r="Q17" s="119" t="str">
        <f t="shared" si="0"/>
        <v/>
      </c>
      <c r="R17" s="119" t="str">
        <f t="shared" si="0"/>
        <v/>
      </c>
      <c r="S17" s="119" t="str">
        <f t="shared" si="0"/>
        <v/>
      </c>
      <c r="T17" s="119" t="str">
        <f t="shared" si="0"/>
        <v/>
      </c>
      <c r="U17" s="119" t="str">
        <f t="shared" si="0"/>
        <v/>
      </c>
      <c r="V17" s="119" t="str">
        <f t="shared" si="0"/>
        <v/>
      </c>
      <c r="W17" s="119" t="str">
        <f t="shared" si="0"/>
        <v/>
      </c>
      <c r="X17" s="119" t="str">
        <f t="shared" si="0"/>
        <v/>
      </c>
    </row>
    <row r="18" spans="2:24" x14ac:dyDescent="0.3">
      <c r="B18" s="13"/>
      <c r="T18" s="13"/>
    </row>
    <row r="19" spans="2:24" x14ac:dyDescent="0.3">
      <c r="B19" s="13" t="s">
        <v>466</v>
      </c>
      <c r="K19" s="117" t="str">
        <f>IF(COUNTIF(E22:X22,"X")&gt;0,"Yes, very unlikely combinations have been selected. This will produce a warning when uploading.", "No, there are not any very unlikely combinations that have been selected.")</f>
        <v>No, there are not any very unlikely combinations that have been selected.</v>
      </c>
      <c r="L19" s="116"/>
      <c r="M19" s="116"/>
      <c r="N19" s="116"/>
      <c r="O19" s="116"/>
      <c r="P19" s="116"/>
      <c r="Q19" s="116"/>
      <c r="R19" s="116"/>
      <c r="S19" s="116"/>
      <c r="T19" s="116"/>
    </row>
    <row r="20" spans="2:24" x14ac:dyDescent="0.3">
      <c r="B20" s="13"/>
      <c r="T20" s="13"/>
    </row>
    <row r="21" spans="2:24" x14ac:dyDescent="0.3">
      <c r="B21" s="136" t="s">
        <v>467</v>
      </c>
      <c r="C21" s="136"/>
      <c r="D21" s="136"/>
      <c r="E21" s="118">
        <v>1</v>
      </c>
      <c r="F21" s="118">
        <v>2</v>
      </c>
      <c r="G21" s="118">
        <v>3</v>
      </c>
      <c r="H21" s="118">
        <v>4</v>
      </c>
      <c r="I21" s="118">
        <v>5</v>
      </c>
      <c r="J21" s="118">
        <v>6</v>
      </c>
      <c r="K21" s="118">
        <v>7</v>
      </c>
      <c r="L21" s="118">
        <v>8</v>
      </c>
      <c r="M21" s="118">
        <v>9</v>
      </c>
      <c r="N21" s="118">
        <v>10</v>
      </c>
      <c r="O21" s="118">
        <v>11</v>
      </c>
      <c r="P21" s="118">
        <v>12</v>
      </c>
      <c r="Q21" s="118">
        <v>13</v>
      </c>
      <c r="R21" s="118">
        <v>14</v>
      </c>
      <c r="S21" s="118">
        <v>15</v>
      </c>
      <c r="T21" s="118">
        <v>16</v>
      </c>
      <c r="U21" s="118">
        <v>17</v>
      </c>
      <c r="V21" s="118">
        <v>18</v>
      </c>
      <c r="W21" s="118">
        <v>19</v>
      </c>
      <c r="X21" s="118">
        <v>20</v>
      </c>
    </row>
    <row r="22" spans="2:24" x14ac:dyDescent="0.3">
      <c r="B22" s="136"/>
      <c r="C22" s="136"/>
      <c r="D22" s="136"/>
      <c r="E22" s="119"/>
      <c r="F22" s="119" t="str">
        <f t="shared" ref="F22:X22" si="1">IF(F48&lt;&gt;0,"X","")</f>
        <v/>
      </c>
      <c r="G22" s="119" t="str">
        <f t="shared" si="1"/>
        <v/>
      </c>
      <c r="H22" s="119" t="str">
        <f t="shared" si="1"/>
        <v/>
      </c>
      <c r="I22" s="119" t="str">
        <f t="shared" si="1"/>
        <v/>
      </c>
      <c r="J22" s="119" t="str">
        <f t="shared" si="1"/>
        <v/>
      </c>
      <c r="K22" s="119" t="str">
        <f t="shared" si="1"/>
        <v/>
      </c>
      <c r="L22" s="119" t="str">
        <f t="shared" si="1"/>
        <v/>
      </c>
      <c r="M22" s="119" t="str">
        <f t="shared" si="1"/>
        <v/>
      </c>
      <c r="N22" s="119" t="str">
        <f t="shared" si="1"/>
        <v/>
      </c>
      <c r="O22" s="119" t="str">
        <f t="shared" si="1"/>
        <v/>
      </c>
      <c r="P22" s="119" t="str">
        <f t="shared" si="1"/>
        <v/>
      </c>
      <c r="Q22" s="119" t="str">
        <f t="shared" si="1"/>
        <v/>
      </c>
      <c r="R22" s="119" t="str">
        <f t="shared" si="1"/>
        <v/>
      </c>
      <c r="S22" s="119" t="str">
        <f t="shared" si="1"/>
        <v/>
      </c>
      <c r="T22" s="119" t="str">
        <f t="shared" si="1"/>
        <v/>
      </c>
      <c r="U22" s="119" t="str">
        <f t="shared" si="1"/>
        <v/>
      </c>
      <c r="V22" s="119" t="str">
        <f t="shared" si="1"/>
        <v/>
      </c>
      <c r="W22" s="119" t="str">
        <f t="shared" si="1"/>
        <v/>
      </c>
      <c r="X22" s="119" t="str">
        <f t="shared" si="1"/>
        <v/>
      </c>
    </row>
    <row r="23" spans="2:24" x14ac:dyDescent="0.3">
      <c r="B23" s="13"/>
      <c r="T23" s="13"/>
    </row>
    <row r="24" spans="2:24" x14ac:dyDescent="0.3">
      <c r="B24" s="13" t="s">
        <v>544</v>
      </c>
      <c r="J24" s="14">
        <f>COUNTIF('Expenditure Template'!X32:X131,0)</f>
        <v>0</v>
      </c>
      <c r="K24" s="116" t="str">
        <f>IF(COUNTIF('Expenditure Template'!X32:X131,0)&gt;0,CONCATENATE("Yes, ", COUNTIF('Expenditure Template'!X32:X131,0)," row(s) have zero expenditures. Assign an expenditure to all indicated subrecipient rows to avoid causing an error when uploading."), "No, every subrecipient has been assigned a non-zero expenditure.")</f>
        <v>No, every subrecipient has been assigned a non-zero expenditure.</v>
      </c>
      <c r="L24" s="116"/>
      <c r="M24" s="116"/>
      <c r="N24" s="116"/>
      <c r="O24" s="116"/>
      <c r="P24" s="116"/>
      <c r="Q24" s="116"/>
      <c r="R24" s="116"/>
      <c r="S24" s="116"/>
      <c r="T24" s="116"/>
    </row>
    <row r="25" spans="2:24" x14ac:dyDescent="0.3">
      <c r="B25" s="13"/>
      <c r="J25" s="14"/>
      <c r="T25" s="13"/>
    </row>
    <row r="26" spans="2:24" x14ac:dyDescent="0.3">
      <c r="B26" s="116" t="s">
        <v>545</v>
      </c>
      <c r="C26" s="116"/>
      <c r="D26" s="116"/>
      <c r="E26" s="116"/>
      <c r="F26" s="116"/>
      <c r="J26" s="14">
        <f>COUNTIFS('Expenditure Template'!X32:X131,"&gt;0",'Expenditure Template'!C32:C131,"")</f>
        <v>0</v>
      </c>
      <c r="K26" s="13" t="str">
        <f>IF(J26&gt;0,CONCATENATE("Yes, ", J26, " row(s) with expenditures are missing a DUNS number. Please add it in to avoid causing an error when uploading."),"No, every subrecipient row with expenditures contains a DUNS number.")</f>
        <v>No, every subrecipient row with expenditures contains a DUNS number.</v>
      </c>
      <c r="T26" s="13"/>
    </row>
    <row r="27" spans="2:24" x14ac:dyDescent="0.3">
      <c r="B27" s="116"/>
      <c r="C27" s="116" t="s">
        <v>468</v>
      </c>
      <c r="D27" s="116"/>
      <c r="E27" s="116"/>
      <c r="F27" s="116"/>
      <c r="J27" s="14">
        <f>COUNTIFS('Expenditure Template'!X32:X131,"&gt;0",'Expenditure Template'!B32:B131,"")</f>
        <v>0</v>
      </c>
      <c r="K27" s="13" t="str">
        <f>IF(J27&gt;0,CONCATENATE("Yes, ", J27, " row(s) with expenditures are missing a subrecipient name. Please add it in to avoid causing an error when uploading."),"No, every subrecipient row with expenditures contains a name.")</f>
        <v>No, every subrecipient row with expenditures contains a name.</v>
      </c>
      <c r="T27" s="13"/>
    </row>
    <row r="28" spans="2:24" x14ac:dyDescent="0.3">
      <c r="B28" s="116"/>
      <c r="C28" s="13" t="s">
        <v>546</v>
      </c>
      <c r="J28" s="14">
        <f>COUNTIFS('Expenditure Template'!X32:X131,"&gt;0",'Expenditure Template'!C32:C131,"",'Expenditure Template'!B32:B131,"")</f>
        <v>0</v>
      </c>
      <c r="K28" s="13" t="str">
        <f>IF(J28&gt;0,CONCATENATE("Yes, ", J28, " row(s) with expenditures are missing a subrecipient name and DUNS number. Please add it in to avoid causing an error when uploading."),"No, there are not any subrecipient rows with expenditures that are missing both a name and a DUNS number.")</f>
        <v>No, there are not any subrecipient rows with expenditures that are missing both a name and a DUNS number.</v>
      </c>
      <c r="T28" s="13"/>
    </row>
    <row r="29" spans="2:24" x14ac:dyDescent="0.3">
      <c r="B29" s="116"/>
      <c r="C29" s="13" t="s">
        <v>538</v>
      </c>
      <c r="J29" s="14">
        <f>COUNTIFS('Expenditure Template'!$X$32:$X$131,"&gt;0",'Expenditure Template'!$C$32:$C$131,"000000000")</f>
        <v>0</v>
      </c>
      <c r="K29" s="13" t="str">
        <f>IF(J29&gt;0,CONCATENATE("Yes, ", J29, " row(s) with expenditures use 00000000 as a DUNS number. Please replace it with a valid DUNS number to avoid an error when uploading."),"No, every subrecipient row with expenditures contains a DUNS number.")</f>
        <v>No, every subrecipient row with expenditures contains a DUNS number.</v>
      </c>
      <c r="T29" s="13"/>
    </row>
    <row r="30" spans="2:24" x14ac:dyDescent="0.3">
      <c r="B30" s="116"/>
      <c r="K30" s="120" t="s">
        <v>535</v>
      </c>
      <c r="L30" s="30" t="s">
        <v>536</v>
      </c>
      <c r="T30" s="13"/>
    </row>
    <row r="31" spans="2:24" x14ac:dyDescent="0.3">
      <c r="B31" s="116"/>
      <c r="L31" s="30" t="s">
        <v>537</v>
      </c>
      <c r="T31" s="13"/>
    </row>
    <row r="32" spans="2:24" x14ac:dyDescent="0.3">
      <c r="B32" s="116"/>
      <c r="L32" s="30"/>
      <c r="T32" s="13"/>
    </row>
    <row r="33" spans="2:47" ht="22.5" x14ac:dyDescent="0.4">
      <c r="B33" s="116" t="s">
        <v>496</v>
      </c>
      <c r="K33" s="13" t="str">
        <f ca="1">IF(E36&gt;E37,CONCATENATE("Yes, there are ", E36-E37, " value(s) that must be deleted."),"No, there is no data that was entered outside of the specified subrecipient rows.")</f>
        <v>No, there is no data that was entered outside of the specified subrecipient rows.</v>
      </c>
      <c r="N33" s="121"/>
      <c r="O33" s="122"/>
      <c r="T33" s="13"/>
    </row>
    <row r="34" spans="2:47" x14ac:dyDescent="0.3">
      <c r="B34" s="116"/>
      <c r="C34" s="116" t="s">
        <v>497</v>
      </c>
      <c r="E34" s="13">
        <f>'Expenditure Template'!D28</f>
        <v>0</v>
      </c>
      <c r="T34" s="13"/>
    </row>
    <row r="35" spans="2:47" x14ac:dyDescent="0.3">
      <c r="B35" s="116"/>
      <c r="C35" s="13" t="s">
        <v>499</v>
      </c>
      <c r="E35" s="13">
        <f>IF(E34&gt;0,ROW('Expenditure Template'!$B$31)+1+$E$34,ROW('Expenditure Template'!$B$31)+1)</f>
        <v>32</v>
      </c>
      <c r="H35" s="122"/>
      <c r="T35" s="13"/>
    </row>
    <row r="36" spans="2:47" x14ac:dyDescent="0.3">
      <c r="B36" s="116"/>
      <c r="C36" s="13" t="s">
        <v>498</v>
      </c>
      <c r="E36" s="13">
        <f>IF(E34&gt;0,(100-E34)*22,2200)</f>
        <v>2200</v>
      </c>
      <c r="H36" s="122"/>
      <c r="T36" s="13"/>
    </row>
    <row r="37" spans="2:47" x14ac:dyDescent="0.3">
      <c r="B37" s="116"/>
      <c r="C37" s="13" t="s">
        <v>542</v>
      </c>
      <c r="E37" s="13">
        <f ca="1">IF(E34=100,0,COUNTBLANK(INDIRECT("'Expenditure Template'!B" &amp;E35&amp;":W"&amp;ROW('Expenditure Template'!$B$31)+100)))</f>
        <v>2200</v>
      </c>
      <c r="H37" s="122"/>
      <c r="T37" s="13"/>
    </row>
    <row r="38" spans="2:47" x14ac:dyDescent="0.3">
      <c r="B38" s="13"/>
      <c r="C38" s="13" t="s">
        <v>543</v>
      </c>
      <c r="E38" s="122">
        <f ca="1">E36-E37</f>
        <v>0</v>
      </c>
      <c r="H38" s="122"/>
      <c r="T38" s="13"/>
    </row>
    <row r="39" spans="2:47" x14ac:dyDescent="0.3">
      <c r="B39" s="13"/>
      <c r="T39" s="13"/>
    </row>
    <row r="40" spans="2:47" hidden="1" x14ac:dyDescent="0.3">
      <c r="B40" s="39"/>
      <c r="C40" s="39"/>
      <c r="D40" s="39"/>
      <c r="E40" s="39"/>
      <c r="F40" s="39"/>
      <c r="G40" s="39"/>
      <c r="H40" s="39"/>
      <c r="I40" s="39"/>
      <c r="J40" s="39"/>
      <c r="K40" s="39"/>
      <c r="L40" s="39"/>
      <c r="M40" s="39"/>
      <c r="N40" s="39"/>
      <c r="O40" s="39"/>
      <c r="P40" s="39"/>
      <c r="Q40" s="39"/>
      <c r="R40" s="39"/>
      <c r="S40" s="39"/>
      <c r="T40" s="39"/>
    </row>
    <row r="41" spans="2:47" hidden="1" x14ac:dyDescent="0.3">
      <c r="B41" s="39"/>
      <c r="C41" s="39"/>
      <c r="D41" s="39"/>
      <c r="E41" s="39"/>
      <c r="F41" s="39"/>
      <c r="G41" s="39"/>
      <c r="H41" s="39"/>
      <c r="I41" s="39"/>
      <c r="J41" s="39"/>
      <c r="K41" s="39"/>
      <c r="L41" s="39"/>
      <c r="M41" s="39"/>
      <c r="N41" s="39"/>
      <c r="O41" s="39"/>
      <c r="P41" s="39"/>
      <c r="Q41" s="39"/>
      <c r="R41" s="39"/>
      <c r="S41" s="39"/>
      <c r="T41" s="39"/>
    </row>
    <row r="42" spans="2:47" hidden="1" x14ac:dyDescent="0.3">
      <c r="B42" s="39"/>
      <c r="C42" s="39"/>
      <c r="D42" s="39"/>
      <c r="E42" s="39"/>
      <c r="F42" s="39"/>
      <c r="G42" s="39"/>
      <c r="H42" s="39"/>
      <c r="I42" s="39"/>
      <c r="J42" s="39"/>
      <c r="K42" s="39"/>
      <c r="L42" s="39"/>
      <c r="M42" s="39"/>
      <c r="N42" s="39"/>
      <c r="O42" s="39"/>
      <c r="P42" s="39"/>
      <c r="Q42" s="39"/>
      <c r="R42" s="39"/>
      <c r="S42" s="39"/>
      <c r="T42" s="39"/>
    </row>
    <row r="43" spans="2:47" hidden="1" x14ac:dyDescent="0.3">
      <c r="B43" s="13"/>
      <c r="F43" s="123">
        <v>2</v>
      </c>
      <c r="G43" s="123">
        <v>3</v>
      </c>
      <c r="H43" s="123">
        <v>4</v>
      </c>
      <c r="I43" s="123">
        <v>5</v>
      </c>
      <c r="J43" s="123">
        <v>6</v>
      </c>
      <c r="K43" s="123">
        <v>7</v>
      </c>
      <c r="L43" s="123">
        <v>8</v>
      </c>
      <c r="M43" s="123">
        <v>9</v>
      </c>
      <c r="N43" s="123">
        <v>10</v>
      </c>
      <c r="O43" s="123">
        <v>11</v>
      </c>
      <c r="P43" s="123">
        <v>12</v>
      </c>
      <c r="Q43" s="123">
        <v>13</v>
      </c>
      <c r="R43" s="123">
        <v>14</v>
      </c>
      <c r="S43" s="123">
        <v>15</v>
      </c>
      <c r="T43" s="123">
        <v>16</v>
      </c>
      <c r="U43" s="123">
        <v>17</v>
      </c>
      <c r="V43" s="123">
        <v>18</v>
      </c>
      <c r="W43" s="123">
        <v>19</v>
      </c>
      <c r="X43" s="123">
        <v>20</v>
      </c>
      <c r="Z43" s="13"/>
      <c r="AA43" s="113"/>
      <c r="AR43" s="114"/>
      <c r="AS43" s="37"/>
    </row>
    <row r="44" spans="2:47" s="124" customFormat="1" ht="20.100000000000001" hidden="1" customHeight="1" x14ac:dyDescent="0.35">
      <c r="D44" s="124" t="s">
        <v>208</v>
      </c>
      <c r="F44" s="123"/>
      <c r="G44" s="123"/>
      <c r="H44" s="123"/>
      <c r="I44" s="123"/>
      <c r="J44" s="123"/>
      <c r="K44" s="123"/>
      <c r="L44" s="123"/>
      <c r="M44" s="123"/>
      <c r="N44" s="123"/>
      <c r="O44" s="123"/>
      <c r="P44" s="123"/>
      <c r="Q44" s="123"/>
      <c r="R44" s="123"/>
      <c r="S44" s="123"/>
      <c r="T44" s="123"/>
      <c r="U44" s="123"/>
      <c r="V44" s="123"/>
      <c r="W44" s="123"/>
      <c r="X44" s="123"/>
      <c r="AA44" s="125"/>
      <c r="AB44" s="125" t="s">
        <v>188</v>
      </c>
      <c r="AC44" s="125" t="s">
        <v>189</v>
      </c>
      <c r="AD44" s="125" t="s">
        <v>190</v>
      </c>
      <c r="AE44" s="125" t="s">
        <v>191</v>
      </c>
      <c r="AF44" s="125" t="s">
        <v>192</v>
      </c>
      <c r="AG44" s="125" t="s">
        <v>193</v>
      </c>
      <c r="AH44" s="125" t="s">
        <v>194</v>
      </c>
      <c r="AI44" s="125" t="s">
        <v>195</v>
      </c>
      <c r="AJ44" s="125" t="s">
        <v>196</v>
      </c>
      <c r="AK44" s="125" t="s">
        <v>197</v>
      </c>
      <c r="AL44" s="125" t="s">
        <v>198</v>
      </c>
      <c r="AM44" s="125" t="s">
        <v>199</v>
      </c>
      <c r="AN44" s="125" t="s">
        <v>200</v>
      </c>
      <c r="AO44" s="125" t="s">
        <v>201</v>
      </c>
      <c r="AP44" s="125" t="s">
        <v>202</v>
      </c>
      <c r="AQ44" s="125" t="s">
        <v>203</v>
      </c>
      <c r="AR44" s="125" t="s">
        <v>204</v>
      </c>
      <c r="AS44" s="126" t="s">
        <v>205</v>
      </c>
      <c r="AT44" s="127" t="s">
        <v>206</v>
      </c>
      <c r="AU44" s="128" t="s">
        <v>207</v>
      </c>
    </row>
    <row r="45" spans="2:47" s="124" customFormat="1" ht="15.75" hidden="1" x14ac:dyDescent="0.25">
      <c r="D45" s="124" t="s">
        <v>209</v>
      </c>
      <c r="F45" s="123"/>
      <c r="G45" s="123"/>
      <c r="H45" s="123"/>
      <c r="I45" s="123"/>
      <c r="J45" s="123"/>
      <c r="K45" s="123"/>
      <c r="L45" s="123"/>
      <c r="M45" s="123"/>
      <c r="N45" s="123"/>
      <c r="O45" s="123"/>
      <c r="P45" s="123"/>
      <c r="Q45" s="123"/>
      <c r="R45" s="123"/>
      <c r="S45" s="123"/>
      <c r="T45" s="123"/>
      <c r="U45" s="123"/>
      <c r="V45" s="123"/>
      <c r="W45" s="123"/>
      <c r="X45" s="123"/>
      <c r="AA45" s="129" t="str">
        <f>Lists!H2</f>
        <v>C&amp;T: HIV Clinical Services-SD</v>
      </c>
      <c r="AB45" s="130"/>
      <c r="AC45" s="130"/>
      <c r="AD45" s="130"/>
      <c r="AE45" s="130"/>
      <c r="AF45" s="130"/>
      <c r="AG45" s="130"/>
      <c r="AH45" s="130"/>
      <c r="AI45" s="130"/>
      <c r="AJ45" s="130"/>
      <c r="AK45" s="130"/>
      <c r="AL45" s="130"/>
      <c r="AM45" s="130"/>
      <c r="AN45" s="130"/>
      <c r="AO45" s="130"/>
      <c r="AP45" s="130"/>
      <c r="AQ45" s="130"/>
      <c r="AR45" s="130"/>
      <c r="AS45" s="131"/>
      <c r="AT45" s="127"/>
      <c r="AU45" s="128"/>
    </row>
    <row r="46" spans="2:47" s="124" customFormat="1" ht="15.75" hidden="1" x14ac:dyDescent="0.25">
      <c r="D46" s="124" t="s">
        <v>210</v>
      </c>
      <c r="F46" s="123" t="str">
        <f>IF(OR(AND('Expenditure Template'!E$4='Metadata and Error Checks'!$AA$61,'Expenditure Template'!E$5='Metadata and Error Checks'!$AB$61),AND('Expenditure Template'!E$4='Metadata and Error Checks'!$AA$61,'Expenditure Template'!E$5='Metadata and Error Checks'!$AC$61),AND('Expenditure Template'!E$4='Metadata and Error Checks'!$AA$61,'Expenditure Template'!E$5='Metadata and Error Checks'!$AD$61),AND('Expenditure Template'!E$4='Metadata and Error Checks'!$AA$61,'Expenditure Template'!E$5='Metadata and Error Checks'!$AE$61),AND('Expenditure Template'!E$4='Metadata and Error Checks'!$AA$61,'Expenditure Template'!E$5='Metadata and Error Checks'!$AF$61),AND('Expenditure Template'!E$4='Metadata and Error Checks'!$AA$61,'Expenditure Template'!E$5='Metadata and Error Checks'!$AG$61),AND('Expenditure Template'!E$4='Metadata and Error Checks'!$AA$61,'Expenditure Template'!E$5='Metadata and Error Checks'!$AH$61),AND('Expenditure Template'!E$4='Metadata and Error Checks'!$AA$61,'Expenditure Template'!E$5='Metadata and Error Checks'!$AI$61),AND('Expenditure Template'!E$4='Metadata and Error Checks'!$AA$61,'Expenditure Template'!E$5='Metadata and Error Checks'!$AJ$61),AND('Expenditure Template'!E$4='Metadata and Error Checks'!$AA$61,'Expenditure Template'!E$5='Metadata and Error Checks'!$AK$61),AND('Expenditure Template'!E$4='Metadata and Error Checks'!$AA$61,'Expenditure Template'!E$5='Metadata and Error Checks'!$AL$61),AND('Expenditure Template'!E$4='Metadata and Error Checks'!$AA$61,'Expenditure Template'!E$5='Metadata and Error Checks'!$AM$61),AND('Expenditure Template'!E$4='Metadata and Error Checks'!$AA$61,'Expenditure Template'!E$5='Metadata and Error Checks'!$AN$61),AND('Expenditure Template'!E$4='Metadata and Error Checks'!$AA$61,'Expenditure Template'!E$5='Metadata and Error Checks'!$AO$61),AND('Expenditure Template'!E$4='Metadata and Error Checks'!$AA$61,'Expenditure Template'!E$5='Metadata and Error Checks'!$AP$61),AND('Expenditure Template'!E$4='Metadata and Error Checks'!$AA$61,'Expenditure Template'!E$5='Metadata and Error Checks'!$AQ$61),AND('Expenditure Template'!E$4='Metadata and Error Checks'!$AA$61,'Expenditure Template'!E$5='Metadata and Error Checks'!$AR$61),AND('Expenditure Template'!E$4='Metadata and Error Checks'!$AA$62,'Expenditure Template'!E$5='Metadata and Error Checks'!$AB$62),AND('Expenditure Template'!E$4='Metadata and Error Checks'!$AA$62,'Expenditure Template'!E$5='Metadata and Error Checks'!$AC$62),AND('Expenditure Template'!E$4='Metadata and Error Checks'!$AA$62,'Expenditure Template'!E$5='Metadata and Error Checks'!$AD$62),AND('Expenditure Template'!E$4='Metadata and Error Checks'!$AA$62,'Expenditure Template'!E$5='Metadata and Error Checks'!$AE$62),AND('Expenditure Template'!E$4='Metadata and Error Checks'!$AA$62,'Expenditure Template'!E$5='Metadata and Error Checks'!$AF$62),AND('Expenditure Template'!E$4='Metadata and Error Checks'!$AA$62,'Expenditure Template'!E$5='Metadata and Error Checks'!$AG$62),AND('Expenditure Template'!E$4='Metadata and Error Checks'!$AA$62,'Expenditure Template'!E$5='Metadata and Error Checks'!$AH$62),AND('Expenditure Template'!E$4='Metadata and Error Checks'!$AA$62,'Expenditure Template'!E$5='Metadata and Error Checks'!$AI$62),AND('Expenditure Template'!E$4='Metadata and Error Checks'!$AA$62,'Expenditure Template'!E$5='Metadata and Error Checks'!$AJ$62),AND('Expenditure Template'!E$4='Metadata and Error Checks'!$AA$62,'Expenditure Template'!E$5='Metadata and Error Checks'!$AK$62),AND('Expenditure Template'!E$4='Metadata and Error Checks'!$AA$62,'Expenditure Template'!E$5='Metadata and Error Checks'!$AL$62),AND('Expenditure Template'!E$4='Metadata and Error Checks'!$AA$62,'Expenditure Template'!E$5='Metadata and Error Checks'!$AM$62),AND('Expenditure Template'!E$4='Metadata and Error Checks'!$AA$62,'Expenditure Template'!E$5='Metadata and Error Checks'!$AN$62),AND('Expenditure Template'!E$4='Metadata and Error Checks'!$AA$62,'Expenditure Template'!E$5='Metadata and Error Checks'!$AO$62),AND('Expenditure Template'!E$4='Metadata and Error Checks'!$AA$62,'Expenditure Template'!E$5='Metadata and Error Checks'!$AP$62),AND('Expenditure Template'!E$4='Metadata and Error Checks'!$AA$62,'Expenditure Template'!E$5='Metadata and Error Checks'!$AQ$62),AND('Expenditure Template'!E$4='Metadata and Error Checks'!$AA$62,'Expenditure Template'!E$5='Metadata and Error Checks'!$AR$62), AND('Expenditure Template'!E$4='Metadata and Error Checks'!$AA$65,'Expenditure Template'!E$5&lt;&gt;Lists!$G$72),AND('Expenditure Template'!E$4='Metadata and Error Checks'!$AA$66,'Expenditure Template'!E$5&lt;&gt;Lists!$G$72),AND('Expenditure Template'!E$4='Metadata and Error Checks'!$AA$61,'Expenditure Template'!E$5=Lists!$G$75),AND('Expenditure Template'!E$4='Metadata and Error Checks'!$AA$62,'Expenditure Template'!E$5=Lists!$G$75)),"X","")</f>
        <v/>
      </c>
      <c r="G46" s="123" t="str">
        <f>IF(OR(AND('Expenditure Template'!F$4='Metadata and Error Checks'!$AA$61,'Expenditure Template'!F$5='Metadata and Error Checks'!$AB$61),AND('Expenditure Template'!F$4='Metadata and Error Checks'!$AA$61,'Expenditure Template'!F$5='Metadata and Error Checks'!$AC$61),AND('Expenditure Template'!F$4='Metadata and Error Checks'!$AA$61,'Expenditure Template'!F$5='Metadata and Error Checks'!$AD$61),AND('Expenditure Template'!F$4='Metadata and Error Checks'!$AA$61,'Expenditure Template'!F$5='Metadata and Error Checks'!$AE$61),AND('Expenditure Template'!F$4='Metadata and Error Checks'!$AA$61,'Expenditure Template'!F$5='Metadata and Error Checks'!$AF$61),AND('Expenditure Template'!F$4='Metadata and Error Checks'!$AA$61,'Expenditure Template'!F$5='Metadata and Error Checks'!$AG$61),AND('Expenditure Template'!F$4='Metadata and Error Checks'!$AA$61,'Expenditure Template'!F$5='Metadata and Error Checks'!$AH$61),AND('Expenditure Template'!F$4='Metadata and Error Checks'!$AA$61,'Expenditure Template'!F$5='Metadata and Error Checks'!$AI$61),AND('Expenditure Template'!F$4='Metadata and Error Checks'!$AA$61,'Expenditure Template'!F$5='Metadata and Error Checks'!$AJ$61),AND('Expenditure Template'!F$4='Metadata and Error Checks'!$AA$61,'Expenditure Template'!F$5='Metadata and Error Checks'!$AK$61),AND('Expenditure Template'!F$4='Metadata and Error Checks'!$AA$61,'Expenditure Template'!F$5='Metadata and Error Checks'!$AL$61),AND('Expenditure Template'!F$4='Metadata and Error Checks'!$AA$61,'Expenditure Template'!F$5='Metadata and Error Checks'!$AM$61),AND('Expenditure Template'!F$4='Metadata and Error Checks'!$AA$61,'Expenditure Template'!F$5='Metadata and Error Checks'!$AN$61),AND('Expenditure Template'!F$4='Metadata and Error Checks'!$AA$61,'Expenditure Template'!F$5='Metadata and Error Checks'!$AO$61),AND('Expenditure Template'!F$4='Metadata and Error Checks'!$AA$61,'Expenditure Template'!F$5='Metadata and Error Checks'!$AP$61),AND('Expenditure Template'!F$4='Metadata and Error Checks'!$AA$61,'Expenditure Template'!F$5='Metadata and Error Checks'!$AQ$61),AND('Expenditure Template'!F$4='Metadata and Error Checks'!$AA$61,'Expenditure Template'!F$5='Metadata and Error Checks'!$AR$61),AND('Expenditure Template'!F$4='Metadata and Error Checks'!$AA$62,'Expenditure Template'!F$5='Metadata and Error Checks'!$AB$62),AND('Expenditure Template'!F$4='Metadata and Error Checks'!$AA$62,'Expenditure Template'!F$5='Metadata and Error Checks'!$AC$62),AND('Expenditure Template'!F$4='Metadata and Error Checks'!$AA$62,'Expenditure Template'!F$5='Metadata and Error Checks'!$AD$62),AND('Expenditure Template'!F$4='Metadata and Error Checks'!$AA$62,'Expenditure Template'!F$5='Metadata and Error Checks'!$AE$62),AND('Expenditure Template'!F$4='Metadata and Error Checks'!$AA$62,'Expenditure Template'!F$5='Metadata and Error Checks'!$AF$62),AND('Expenditure Template'!F$4='Metadata and Error Checks'!$AA$62,'Expenditure Template'!F$5='Metadata and Error Checks'!$AG$62),AND('Expenditure Template'!F$4='Metadata and Error Checks'!$AA$62,'Expenditure Template'!F$5='Metadata and Error Checks'!$AH$62),AND('Expenditure Template'!F$4='Metadata and Error Checks'!$AA$62,'Expenditure Template'!F$5='Metadata and Error Checks'!$AI$62),AND('Expenditure Template'!F$4='Metadata and Error Checks'!$AA$62,'Expenditure Template'!F$5='Metadata and Error Checks'!$AJ$62),AND('Expenditure Template'!F$4='Metadata and Error Checks'!$AA$62,'Expenditure Template'!F$5='Metadata and Error Checks'!$AK$62),AND('Expenditure Template'!F$4='Metadata and Error Checks'!$AA$62,'Expenditure Template'!F$5='Metadata and Error Checks'!$AL$62),AND('Expenditure Template'!F$4='Metadata and Error Checks'!$AA$62,'Expenditure Template'!F$5='Metadata and Error Checks'!$AM$62),AND('Expenditure Template'!F$4='Metadata and Error Checks'!$AA$62,'Expenditure Template'!F$5='Metadata and Error Checks'!$AN$62),AND('Expenditure Template'!F$4='Metadata and Error Checks'!$AA$62,'Expenditure Template'!F$5='Metadata and Error Checks'!$AO$62),AND('Expenditure Template'!F$4='Metadata and Error Checks'!$AA$62,'Expenditure Template'!F$5='Metadata and Error Checks'!$AP$62),AND('Expenditure Template'!F$4='Metadata and Error Checks'!$AA$62,'Expenditure Template'!F$5='Metadata and Error Checks'!$AQ$62),AND('Expenditure Template'!F$4='Metadata and Error Checks'!$AA$62,'Expenditure Template'!F$5='Metadata and Error Checks'!$AR$62), AND('Expenditure Template'!F$4='Metadata and Error Checks'!$AA$65,'Expenditure Template'!F$5&lt;&gt;Lists!$G$72),AND('Expenditure Template'!F$4='Metadata and Error Checks'!$AA$66,'Expenditure Template'!F$5&lt;&gt;Lists!$G$72),AND('Expenditure Template'!F$4='Metadata and Error Checks'!$AA$61,'Expenditure Template'!F$5=Lists!$G$75),AND('Expenditure Template'!F$4='Metadata and Error Checks'!$AA$62,'Expenditure Template'!F$5=Lists!$G$75)),"X","")</f>
        <v/>
      </c>
      <c r="H46" s="123" t="str">
        <f>IF(OR(AND('Expenditure Template'!G$4='Metadata and Error Checks'!$AA$61,'Expenditure Template'!G$5='Metadata and Error Checks'!$AB$61),AND('Expenditure Template'!G$4='Metadata and Error Checks'!$AA$61,'Expenditure Template'!G$5='Metadata and Error Checks'!$AC$61),AND('Expenditure Template'!G$4='Metadata and Error Checks'!$AA$61,'Expenditure Template'!G$5='Metadata and Error Checks'!$AD$61),AND('Expenditure Template'!G$4='Metadata and Error Checks'!$AA$61,'Expenditure Template'!G$5='Metadata and Error Checks'!$AE$61),AND('Expenditure Template'!G$4='Metadata and Error Checks'!$AA$61,'Expenditure Template'!G$5='Metadata and Error Checks'!$AF$61),AND('Expenditure Template'!G$4='Metadata and Error Checks'!$AA$61,'Expenditure Template'!G$5='Metadata and Error Checks'!$AG$61),AND('Expenditure Template'!G$4='Metadata and Error Checks'!$AA$61,'Expenditure Template'!G$5='Metadata and Error Checks'!$AH$61),AND('Expenditure Template'!G$4='Metadata and Error Checks'!$AA$61,'Expenditure Template'!G$5='Metadata and Error Checks'!$AI$61),AND('Expenditure Template'!G$4='Metadata and Error Checks'!$AA$61,'Expenditure Template'!G$5='Metadata and Error Checks'!$AJ$61),AND('Expenditure Template'!G$4='Metadata and Error Checks'!$AA$61,'Expenditure Template'!G$5='Metadata and Error Checks'!$AK$61),AND('Expenditure Template'!G$4='Metadata and Error Checks'!$AA$61,'Expenditure Template'!G$5='Metadata and Error Checks'!$AL$61),AND('Expenditure Template'!G$4='Metadata and Error Checks'!$AA$61,'Expenditure Template'!G$5='Metadata and Error Checks'!$AM$61),AND('Expenditure Template'!G$4='Metadata and Error Checks'!$AA$61,'Expenditure Template'!G$5='Metadata and Error Checks'!$AN$61),AND('Expenditure Template'!G$4='Metadata and Error Checks'!$AA$61,'Expenditure Template'!G$5='Metadata and Error Checks'!$AO$61),AND('Expenditure Template'!G$4='Metadata and Error Checks'!$AA$61,'Expenditure Template'!G$5='Metadata and Error Checks'!$AP$61),AND('Expenditure Template'!G$4='Metadata and Error Checks'!$AA$61,'Expenditure Template'!G$5='Metadata and Error Checks'!$AQ$61),AND('Expenditure Template'!G$4='Metadata and Error Checks'!$AA$61,'Expenditure Template'!G$5='Metadata and Error Checks'!$AR$61),AND('Expenditure Template'!G$4='Metadata and Error Checks'!$AA$62,'Expenditure Template'!G$5='Metadata and Error Checks'!$AB$62),AND('Expenditure Template'!G$4='Metadata and Error Checks'!$AA$62,'Expenditure Template'!G$5='Metadata and Error Checks'!$AC$62),AND('Expenditure Template'!G$4='Metadata and Error Checks'!$AA$62,'Expenditure Template'!G$5='Metadata and Error Checks'!$AD$62),AND('Expenditure Template'!G$4='Metadata and Error Checks'!$AA$62,'Expenditure Template'!G$5='Metadata and Error Checks'!$AE$62),AND('Expenditure Template'!G$4='Metadata and Error Checks'!$AA$62,'Expenditure Template'!G$5='Metadata and Error Checks'!$AF$62),AND('Expenditure Template'!G$4='Metadata and Error Checks'!$AA$62,'Expenditure Template'!G$5='Metadata and Error Checks'!$AG$62),AND('Expenditure Template'!G$4='Metadata and Error Checks'!$AA$62,'Expenditure Template'!G$5='Metadata and Error Checks'!$AH$62),AND('Expenditure Template'!G$4='Metadata and Error Checks'!$AA$62,'Expenditure Template'!G$5='Metadata and Error Checks'!$AI$62),AND('Expenditure Template'!G$4='Metadata and Error Checks'!$AA$62,'Expenditure Template'!G$5='Metadata and Error Checks'!$AJ$62),AND('Expenditure Template'!G$4='Metadata and Error Checks'!$AA$62,'Expenditure Template'!G$5='Metadata and Error Checks'!$AK$62),AND('Expenditure Template'!G$4='Metadata and Error Checks'!$AA$62,'Expenditure Template'!G$5='Metadata and Error Checks'!$AL$62),AND('Expenditure Template'!G$4='Metadata and Error Checks'!$AA$62,'Expenditure Template'!G$5='Metadata and Error Checks'!$AM$62),AND('Expenditure Template'!G$4='Metadata and Error Checks'!$AA$62,'Expenditure Template'!G$5='Metadata and Error Checks'!$AN$62),AND('Expenditure Template'!G$4='Metadata and Error Checks'!$AA$62,'Expenditure Template'!G$5='Metadata and Error Checks'!$AO$62),AND('Expenditure Template'!G$4='Metadata and Error Checks'!$AA$62,'Expenditure Template'!G$5='Metadata and Error Checks'!$AP$62),AND('Expenditure Template'!G$4='Metadata and Error Checks'!$AA$62,'Expenditure Template'!G$5='Metadata and Error Checks'!$AQ$62),AND('Expenditure Template'!G$4='Metadata and Error Checks'!$AA$62,'Expenditure Template'!G$5='Metadata and Error Checks'!$AR$62), AND('Expenditure Template'!G$4='Metadata and Error Checks'!$AA$65,'Expenditure Template'!G$5&lt;&gt;Lists!$G$72),AND('Expenditure Template'!G$4='Metadata and Error Checks'!$AA$66,'Expenditure Template'!G$5&lt;&gt;Lists!$G$72),AND('Expenditure Template'!G$4='Metadata and Error Checks'!$AA$61,'Expenditure Template'!G$5=Lists!$G$75),AND('Expenditure Template'!G$4='Metadata and Error Checks'!$AA$62,'Expenditure Template'!G$5=Lists!$G$75)),"X","")</f>
        <v/>
      </c>
      <c r="I46" s="123" t="str">
        <f>IF(OR(AND('Expenditure Template'!H$4='Metadata and Error Checks'!$AA$61,'Expenditure Template'!H$5='Metadata and Error Checks'!$AB$61),AND('Expenditure Template'!H$4='Metadata and Error Checks'!$AA$61,'Expenditure Template'!H$5='Metadata and Error Checks'!$AC$61),AND('Expenditure Template'!H$4='Metadata and Error Checks'!$AA$61,'Expenditure Template'!H$5='Metadata and Error Checks'!$AD$61),AND('Expenditure Template'!H$4='Metadata and Error Checks'!$AA$61,'Expenditure Template'!H$5='Metadata and Error Checks'!$AE$61),AND('Expenditure Template'!H$4='Metadata and Error Checks'!$AA$61,'Expenditure Template'!H$5='Metadata and Error Checks'!$AF$61),AND('Expenditure Template'!H$4='Metadata and Error Checks'!$AA$61,'Expenditure Template'!H$5='Metadata and Error Checks'!$AG$61),AND('Expenditure Template'!H$4='Metadata and Error Checks'!$AA$61,'Expenditure Template'!H$5='Metadata and Error Checks'!$AH$61),AND('Expenditure Template'!H$4='Metadata and Error Checks'!$AA$61,'Expenditure Template'!H$5='Metadata and Error Checks'!$AI$61),AND('Expenditure Template'!H$4='Metadata and Error Checks'!$AA$61,'Expenditure Template'!H$5='Metadata and Error Checks'!$AJ$61),AND('Expenditure Template'!H$4='Metadata and Error Checks'!$AA$61,'Expenditure Template'!H$5='Metadata and Error Checks'!$AK$61),AND('Expenditure Template'!H$4='Metadata and Error Checks'!$AA$61,'Expenditure Template'!H$5='Metadata and Error Checks'!$AL$61),AND('Expenditure Template'!H$4='Metadata and Error Checks'!$AA$61,'Expenditure Template'!H$5='Metadata and Error Checks'!$AM$61),AND('Expenditure Template'!H$4='Metadata and Error Checks'!$AA$61,'Expenditure Template'!H$5='Metadata and Error Checks'!$AN$61),AND('Expenditure Template'!H$4='Metadata and Error Checks'!$AA$61,'Expenditure Template'!H$5='Metadata and Error Checks'!$AO$61),AND('Expenditure Template'!H$4='Metadata and Error Checks'!$AA$61,'Expenditure Template'!H$5='Metadata and Error Checks'!$AP$61),AND('Expenditure Template'!H$4='Metadata and Error Checks'!$AA$61,'Expenditure Template'!H$5='Metadata and Error Checks'!$AQ$61),AND('Expenditure Template'!H$4='Metadata and Error Checks'!$AA$61,'Expenditure Template'!H$5='Metadata and Error Checks'!$AR$61),AND('Expenditure Template'!H$4='Metadata and Error Checks'!$AA$62,'Expenditure Template'!H$5='Metadata and Error Checks'!$AB$62),AND('Expenditure Template'!H$4='Metadata and Error Checks'!$AA$62,'Expenditure Template'!H$5='Metadata and Error Checks'!$AC$62),AND('Expenditure Template'!H$4='Metadata and Error Checks'!$AA$62,'Expenditure Template'!H$5='Metadata and Error Checks'!$AD$62),AND('Expenditure Template'!H$4='Metadata and Error Checks'!$AA$62,'Expenditure Template'!H$5='Metadata and Error Checks'!$AE$62),AND('Expenditure Template'!H$4='Metadata and Error Checks'!$AA$62,'Expenditure Template'!H$5='Metadata and Error Checks'!$AF$62),AND('Expenditure Template'!H$4='Metadata and Error Checks'!$AA$62,'Expenditure Template'!H$5='Metadata and Error Checks'!$AG$62),AND('Expenditure Template'!H$4='Metadata and Error Checks'!$AA$62,'Expenditure Template'!H$5='Metadata and Error Checks'!$AH$62),AND('Expenditure Template'!H$4='Metadata and Error Checks'!$AA$62,'Expenditure Template'!H$5='Metadata and Error Checks'!$AI$62),AND('Expenditure Template'!H$4='Metadata and Error Checks'!$AA$62,'Expenditure Template'!H$5='Metadata and Error Checks'!$AJ$62),AND('Expenditure Template'!H$4='Metadata and Error Checks'!$AA$62,'Expenditure Template'!H$5='Metadata and Error Checks'!$AK$62),AND('Expenditure Template'!H$4='Metadata and Error Checks'!$AA$62,'Expenditure Template'!H$5='Metadata and Error Checks'!$AL$62),AND('Expenditure Template'!H$4='Metadata and Error Checks'!$AA$62,'Expenditure Template'!H$5='Metadata and Error Checks'!$AM$62),AND('Expenditure Template'!H$4='Metadata and Error Checks'!$AA$62,'Expenditure Template'!H$5='Metadata and Error Checks'!$AN$62),AND('Expenditure Template'!H$4='Metadata and Error Checks'!$AA$62,'Expenditure Template'!H$5='Metadata and Error Checks'!$AO$62),AND('Expenditure Template'!H$4='Metadata and Error Checks'!$AA$62,'Expenditure Template'!H$5='Metadata and Error Checks'!$AP$62),AND('Expenditure Template'!H$4='Metadata and Error Checks'!$AA$62,'Expenditure Template'!H$5='Metadata and Error Checks'!$AQ$62),AND('Expenditure Template'!H$4='Metadata and Error Checks'!$AA$62,'Expenditure Template'!H$5='Metadata and Error Checks'!$AR$62), AND('Expenditure Template'!H$4='Metadata and Error Checks'!$AA$65,'Expenditure Template'!H$5&lt;&gt;Lists!$G$72),AND('Expenditure Template'!H$4='Metadata and Error Checks'!$AA$66,'Expenditure Template'!H$5&lt;&gt;Lists!$G$72),AND('Expenditure Template'!H$4='Metadata and Error Checks'!$AA$61,'Expenditure Template'!H$5=Lists!$G$75),AND('Expenditure Template'!H$4='Metadata and Error Checks'!$AA$62,'Expenditure Template'!H$5=Lists!$G$75)),"X","")</f>
        <v/>
      </c>
      <c r="J46" s="123" t="str">
        <f>IF(OR(AND('Expenditure Template'!I$4='Metadata and Error Checks'!$AA$61,'Expenditure Template'!I$5='Metadata and Error Checks'!$AB$61),AND('Expenditure Template'!I$4='Metadata and Error Checks'!$AA$61,'Expenditure Template'!I$5='Metadata and Error Checks'!$AC$61),AND('Expenditure Template'!I$4='Metadata and Error Checks'!$AA$61,'Expenditure Template'!I$5='Metadata and Error Checks'!$AD$61),AND('Expenditure Template'!I$4='Metadata and Error Checks'!$AA$61,'Expenditure Template'!I$5='Metadata and Error Checks'!$AE$61),AND('Expenditure Template'!I$4='Metadata and Error Checks'!$AA$61,'Expenditure Template'!I$5='Metadata and Error Checks'!$AF$61),AND('Expenditure Template'!I$4='Metadata and Error Checks'!$AA$61,'Expenditure Template'!I$5='Metadata and Error Checks'!$AG$61),AND('Expenditure Template'!I$4='Metadata and Error Checks'!$AA$61,'Expenditure Template'!I$5='Metadata and Error Checks'!$AH$61),AND('Expenditure Template'!I$4='Metadata and Error Checks'!$AA$61,'Expenditure Template'!I$5='Metadata and Error Checks'!$AI$61),AND('Expenditure Template'!I$4='Metadata and Error Checks'!$AA$61,'Expenditure Template'!I$5='Metadata and Error Checks'!$AJ$61),AND('Expenditure Template'!I$4='Metadata and Error Checks'!$AA$61,'Expenditure Template'!I$5='Metadata and Error Checks'!$AK$61),AND('Expenditure Template'!I$4='Metadata and Error Checks'!$AA$61,'Expenditure Template'!I$5='Metadata and Error Checks'!$AL$61),AND('Expenditure Template'!I$4='Metadata and Error Checks'!$AA$61,'Expenditure Template'!I$5='Metadata and Error Checks'!$AM$61),AND('Expenditure Template'!I$4='Metadata and Error Checks'!$AA$61,'Expenditure Template'!I$5='Metadata and Error Checks'!$AN$61),AND('Expenditure Template'!I$4='Metadata and Error Checks'!$AA$61,'Expenditure Template'!I$5='Metadata and Error Checks'!$AO$61),AND('Expenditure Template'!I$4='Metadata and Error Checks'!$AA$61,'Expenditure Template'!I$5='Metadata and Error Checks'!$AP$61),AND('Expenditure Template'!I$4='Metadata and Error Checks'!$AA$61,'Expenditure Template'!I$5='Metadata and Error Checks'!$AQ$61),AND('Expenditure Template'!I$4='Metadata and Error Checks'!$AA$61,'Expenditure Template'!I$5='Metadata and Error Checks'!$AR$61),AND('Expenditure Template'!I$4='Metadata and Error Checks'!$AA$62,'Expenditure Template'!I$5='Metadata and Error Checks'!$AB$62),AND('Expenditure Template'!I$4='Metadata and Error Checks'!$AA$62,'Expenditure Template'!I$5='Metadata and Error Checks'!$AC$62),AND('Expenditure Template'!I$4='Metadata and Error Checks'!$AA$62,'Expenditure Template'!I$5='Metadata and Error Checks'!$AD$62),AND('Expenditure Template'!I$4='Metadata and Error Checks'!$AA$62,'Expenditure Template'!I$5='Metadata and Error Checks'!$AE$62),AND('Expenditure Template'!I$4='Metadata and Error Checks'!$AA$62,'Expenditure Template'!I$5='Metadata and Error Checks'!$AF$62),AND('Expenditure Template'!I$4='Metadata and Error Checks'!$AA$62,'Expenditure Template'!I$5='Metadata and Error Checks'!$AG$62),AND('Expenditure Template'!I$4='Metadata and Error Checks'!$AA$62,'Expenditure Template'!I$5='Metadata and Error Checks'!$AH$62),AND('Expenditure Template'!I$4='Metadata and Error Checks'!$AA$62,'Expenditure Template'!I$5='Metadata and Error Checks'!$AI$62),AND('Expenditure Template'!I$4='Metadata and Error Checks'!$AA$62,'Expenditure Template'!I$5='Metadata and Error Checks'!$AJ$62),AND('Expenditure Template'!I$4='Metadata and Error Checks'!$AA$62,'Expenditure Template'!I$5='Metadata and Error Checks'!$AK$62),AND('Expenditure Template'!I$4='Metadata and Error Checks'!$AA$62,'Expenditure Template'!I$5='Metadata and Error Checks'!$AL$62),AND('Expenditure Template'!I$4='Metadata and Error Checks'!$AA$62,'Expenditure Template'!I$5='Metadata and Error Checks'!$AM$62),AND('Expenditure Template'!I$4='Metadata and Error Checks'!$AA$62,'Expenditure Template'!I$5='Metadata and Error Checks'!$AN$62),AND('Expenditure Template'!I$4='Metadata and Error Checks'!$AA$62,'Expenditure Template'!I$5='Metadata and Error Checks'!$AO$62),AND('Expenditure Template'!I$4='Metadata and Error Checks'!$AA$62,'Expenditure Template'!I$5='Metadata and Error Checks'!$AP$62),AND('Expenditure Template'!I$4='Metadata and Error Checks'!$AA$62,'Expenditure Template'!I$5='Metadata and Error Checks'!$AQ$62),AND('Expenditure Template'!I$4='Metadata and Error Checks'!$AA$62,'Expenditure Template'!I$5='Metadata and Error Checks'!$AR$62), AND('Expenditure Template'!I$4='Metadata and Error Checks'!$AA$65,'Expenditure Template'!I$5&lt;&gt;Lists!$G$72),AND('Expenditure Template'!I$4='Metadata and Error Checks'!$AA$66,'Expenditure Template'!I$5&lt;&gt;Lists!$G$72),AND('Expenditure Template'!I$4='Metadata and Error Checks'!$AA$61,'Expenditure Template'!I$5=Lists!$G$75),AND('Expenditure Template'!I$4='Metadata and Error Checks'!$AA$62,'Expenditure Template'!I$5=Lists!$G$75)),"X","")</f>
        <v/>
      </c>
      <c r="K46" s="123" t="str">
        <f>IF(OR(AND('Expenditure Template'!J$4='Metadata and Error Checks'!$AA$61,'Expenditure Template'!J$5='Metadata and Error Checks'!$AB$61),AND('Expenditure Template'!J$4='Metadata and Error Checks'!$AA$61,'Expenditure Template'!J$5='Metadata and Error Checks'!$AC$61),AND('Expenditure Template'!J$4='Metadata and Error Checks'!$AA$61,'Expenditure Template'!J$5='Metadata and Error Checks'!$AD$61),AND('Expenditure Template'!J$4='Metadata and Error Checks'!$AA$61,'Expenditure Template'!J$5='Metadata and Error Checks'!$AE$61),AND('Expenditure Template'!J$4='Metadata and Error Checks'!$AA$61,'Expenditure Template'!J$5='Metadata and Error Checks'!$AF$61),AND('Expenditure Template'!J$4='Metadata and Error Checks'!$AA$61,'Expenditure Template'!J$5='Metadata and Error Checks'!$AG$61),AND('Expenditure Template'!J$4='Metadata and Error Checks'!$AA$61,'Expenditure Template'!J$5='Metadata and Error Checks'!$AH$61),AND('Expenditure Template'!J$4='Metadata and Error Checks'!$AA$61,'Expenditure Template'!J$5='Metadata and Error Checks'!$AI$61),AND('Expenditure Template'!J$4='Metadata and Error Checks'!$AA$61,'Expenditure Template'!J$5='Metadata and Error Checks'!$AJ$61),AND('Expenditure Template'!J$4='Metadata and Error Checks'!$AA$61,'Expenditure Template'!J$5='Metadata and Error Checks'!$AK$61),AND('Expenditure Template'!J$4='Metadata and Error Checks'!$AA$61,'Expenditure Template'!J$5='Metadata and Error Checks'!$AL$61),AND('Expenditure Template'!J$4='Metadata and Error Checks'!$AA$61,'Expenditure Template'!J$5='Metadata and Error Checks'!$AM$61),AND('Expenditure Template'!J$4='Metadata and Error Checks'!$AA$61,'Expenditure Template'!J$5='Metadata and Error Checks'!$AN$61),AND('Expenditure Template'!J$4='Metadata and Error Checks'!$AA$61,'Expenditure Template'!J$5='Metadata and Error Checks'!$AO$61),AND('Expenditure Template'!J$4='Metadata and Error Checks'!$AA$61,'Expenditure Template'!J$5='Metadata and Error Checks'!$AP$61),AND('Expenditure Template'!J$4='Metadata and Error Checks'!$AA$61,'Expenditure Template'!J$5='Metadata and Error Checks'!$AQ$61),AND('Expenditure Template'!J$4='Metadata and Error Checks'!$AA$61,'Expenditure Template'!J$5='Metadata and Error Checks'!$AR$61),AND('Expenditure Template'!J$4='Metadata and Error Checks'!$AA$62,'Expenditure Template'!J$5='Metadata and Error Checks'!$AB$62),AND('Expenditure Template'!J$4='Metadata and Error Checks'!$AA$62,'Expenditure Template'!J$5='Metadata and Error Checks'!$AC$62),AND('Expenditure Template'!J$4='Metadata and Error Checks'!$AA$62,'Expenditure Template'!J$5='Metadata and Error Checks'!$AD$62),AND('Expenditure Template'!J$4='Metadata and Error Checks'!$AA$62,'Expenditure Template'!J$5='Metadata and Error Checks'!$AE$62),AND('Expenditure Template'!J$4='Metadata and Error Checks'!$AA$62,'Expenditure Template'!J$5='Metadata and Error Checks'!$AF$62),AND('Expenditure Template'!J$4='Metadata and Error Checks'!$AA$62,'Expenditure Template'!J$5='Metadata and Error Checks'!$AG$62),AND('Expenditure Template'!J$4='Metadata and Error Checks'!$AA$62,'Expenditure Template'!J$5='Metadata and Error Checks'!$AH$62),AND('Expenditure Template'!J$4='Metadata and Error Checks'!$AA$62,'Expenditure Template'!J$5='Metadata and Error Checks'!$AI$62),AND('Expenditure Template'!J$4='Metadata and Error Checks'!$AA$62,'Expenditure Template'!J$5='Metadata and Error Checks'!$AJ$62),AND('Expenditure Template'!J$4='Metadata and Error Checks'!$AA$62,'Expenditure Template'!J$5='Metadata and Error Checks'!$AK$62),AND('Expenditure Template'!J$4='Metadata and Error Checks'!$AA$62,'Expenditure Template'!J$5='Metadata and Error Checks'!$AL$62),AND('Expenditure Template'!J$4='Metadata and Error Checks'!$AA$62,'Expenditure Template'!J$5='Metadata and Error Checks'!$AM$62),AND('Expenditure Template'!J$4='Metadata and Error Checks'!$AA$62,'Expenditure Template'!J$5='Metadata and Error Checks'!$AN$62),AND('Expenditure Template'!J$4='Metadata and Error Checks'!$AA$62,'Expenditure Template'!J$5='Metadata and Error Checks'!$AO$62),AND('Expenditure Template'!J$4='Metadata and Error Checks'!$AA$62,'Expenditure Template'!J$5='Metadata and Error Checks'!$AP$62),AND('Expenditure Template'!J$4='Metadata and Error Checks'!$AA$62,'Expenditure Template'!J$5='Metadata and Error Checks'!$AQ$62),AND('Expenditure Template'!J$4='Metadata and Error Checks'!$AA$62,'Expenditure Template'!J$5='Metadata and Error Checks'!$AR$62), AND('Expenditure Template'!J$4='Metadata and Error Checks'!$AA$65,'Expenditure Template'!J$5&lt;&gt;Lists!$G$72),AND('Expenditure Template'!J$4='Metadata and Error Checks'!$AA$66,'Expenditure Template'!J$5&lt;&gt;Lists!$G$72),AND('Expenditure Template'!J$4='Metadata and Error Checks'!$AA$61,'Expenditure Template'!J$5=Lists!$G$75),AND('Expenditure Template'!J$4='Metadata and Error Checks'!$AA$62,'Expenditure Template'!J$5=Lists!$G$75)),"X","")</f>
        <v/>
      </c>
      <c r="L46" s="123" t="str">
        <f>IF(OR(AND('Expenditure Template'!K$4='Metadata and Error Checks'!$AA$61,'Expenditure Template'!K$5='Metadata and Error Checks'!$AB$61),AND('Expenditure Template'!K$4='Metadata and Error Checks'!$AA$61,'Expenditure Template'!K$5='Metadata and Error Checks'!$AC$61),AND('Expenditure Template'!K$4='Metadata and Error Checks'!$AA$61,'Expenditure Template'!K$5='Metadata and Error Checks'!$AD$61),AND('Expenditure Template'!K$4='Metadata and Error Checks'!$AA$61,'Expenditure Template'!K$5='Metadata and Error Checks'!$AE$61),AND('Expenditure Template'!K$4='Metadata and Error Checks'!$AA$61,'Expenditure Template'!K$5='Metadata and Error Checks'!$AF$61),AND('Expenditure Template'!K$4='Metadata and Error Checks'!$AA$61,'Expenditure Template'!K$5='Metadata and Error Checks'!$AG$61),AND('Expenditure Template'!K$4='Metadata and Error Checks'!$AA$61,'Expenditure Template'!K$5='Metadata and Error Checks'!$AH$61),AND('Expenditure Template'!K$4='Metadata and Error Checks'!$AA$61,'Expenditure Template'!K$5='Metadata and Error Checks'!$AI$61),AND('Expenditure Template'!K$4='Metadata and Error Checks'!$AA$61,'Expenditure Template'!K$5='Metadata and Error Checks'!$AJ$61),AND('Expenditure Template'!K$4='Metadata and Error Checks'!$AA$61,'Expenditure Template'!K$5='Metadata and Error Checks'!$AK$61),AND('Expenditure Template'!K$4='Metadata and Error Checks'!$AA$61,'Expenditure Template'!K$5='Metadata and Error Checks'!$AL$61),AND('Expenditure Template'!K$4='Metadata and Error Checks'!$AA$61,'Expenditure Template'!K$5='Metadata and Error Checks'!$AM$61),AND('Expenditure Template'!K$4='Metadata and Error Checks'!$AA$61,'Expenditure Template'!K$5='Metadata and Error Checks'!$AN$61),AND('Expenditure Template'!K$4='Metadata and Error Checks'!$AA$61,'Expenditure Template'!K$5='Metadata and Error Checks'!$AO$61),AND('Expenditure Template'!K$4='Metadata and Error Checks'!$AA$61,'Expenditure Template'!K$5='Metadata and Error Checks'!$AP$61),AND('Expenditure Template'!K$4='Metadata and Error Checks'!$AA$61,'Expenditure Template'!K$5='Metadata and Error Checks'!$AQ$61),AND('Expenditure Template'!K$4='Metadata and Error Checks'!$AA$61,'Expenditure Template'!K$5='Metadata and Error Checks'!$AR$61),AND('Expenditure Template'!K$4='Metadata and Error Checks'!$AA$62,'Expenditure Template'!K$5='Metadata and Error Checks'!$AB$62),AND('Expenditure Template'!K$4='Metadata and Error Checks'!$AA$62,'Expenditure Template'!K$5='Metadata and Error Checks'!$AC$62),AND('Expenditure Template'!K$4='Metadata and Error Checks'!$AA$62,'Expenditure Template'!K$5='Metadata and Error Checks'!$AD$62),AND('Expenditure Template'!K$4='Metadata and Error Checks'!$AA$62,'Expenditure Template'!K$5='Metadata and Error Checks'!$AE$62),AND('Expenditure Template'!K$4='Metadata and Error Checks'!$AA$62,'Expenditure Template'!K$5='Metadata and Error Checks'!$AF$62),AND('Expenditure Template'!K$4='Metadata and Error Checks'!$AA$62,'Expenditure Template'!K$5='Metadata and Error Checks'!$AG$62),AND('Expenditure Template'!K$4='Metadata and Error Checks'!$AA$62,'Expenditure Template'!K$5='Metadata and Error Checks'!$AH$62),AND('Expenditure Template'!K$4='Metadata and Error Checks'!$AA$62,'Expenditure Template'!K$5='Metadata and Error Checks'!$AI$62),AND('Expenditure Template'!K$4='Metadata and Error Checks'!$AA$62,'Expenditure Template'!K$5='Metadata and Error Checks'!$AJ$62),AND('Expenditure Template'!K$4='Metadata and Error Checks'!$AA$62,'Expenditure Template'!K$5='Metadata and Error Checks'!$AK$62),AND('Expenditure Template'!K$4='Metadata and Error Checks'!$AA$62,'Expenditure Template'!K$5='Metadata and Error Checks'!$AL$62),AND('Expenditure Template'!K$4='Metadata and Error Checks'!$AA$62,'Expenditure Template'!K$5='Metadata and Error Checks'!$AM$62),AND('Expenditure Template'!K$4='Metadata and Error Checks'!$AA$62,'Expenditure Template'!K$5='Metadata and Error Checks'!$AN$62),AND('Expenditure Template'!K$4='Metadata and Error Checks'!$AA$62,'Expenditure Template'!K$5='Metadata and Error Checks'!$AO$62),AND('Expenditure Template'!K$4='Metadata and Error Checks'!$AA$62,'Expenditure Template'!K$5='Metadata and Error Checks'!$AP$62),AND('Expenditure Template'!K$4='Metadata and Error Checks'!$AA$62,'Expenditure Template'!K$5='Metadata and Error Checks'!$AQ$62),AND('Expenditure Template'!K$4='Metadata and Error Checks'!$AA$62,'Expenditure Template'!K$5='Metadata and Error Checks'!$AR$62), AND('Expenditure Template'!K$4='Metadata and Error Checks'!$AA$65,'Expenditure Template'!K$5&lt;&gt;Lists!$G$72),AND('Expenditure Template'!K$4='Metadata and Error Checks'!$AA$66,'Expenditure Template'!K$5&lt;&gt;Lists!$G$72),AND('Expenditure Template'!K$4='Metadata and Error Checks'!$AA$61,'Expenditure Template'!K$5=Lists!$G$75),AND('Expenditure Template'!K$4='Metadata and Error Checks'!$AA$62,'Expenditure Template'!K$5=Lists!$G$75)),"X","")</f>
        <v/>
      </c>
      <c r="M46" s="123" t="str">
        <f>IF(OR(AND('Expenditure Template'!L$4='Metadata and Error Checks'!$AA$61,'Expenditure Template'!L$5='Metadata and Error Checks'!$AB$61),AND('Expenditure Template'!L$4='Metadata and Error Checks'!$AA$61,'Expenditure Template'!L$5='Metadata and Error Checks'!$AC$61),AND('Expenditure Template'!L$4='Metadata and Error Checks'!$AA$61,'Expenditure Template'!L$5='Metadata and Error Checks'!$AD$61),AND('Expenditure Template'!L$4='Metadata and Error Checks'!$AA$61,'Expenditure Template'!L$5='Metadata and Error Checks'!$AE$61),AND('Expenditure Template'!L$4='Metadata and Error Checks'!$AA$61,'Expenditure Template'!L$5='Metadata and Error Checks'!$AF$61),AND('Expenditure Template'!L$4='Metadata and Error Checks'!$AA$61,'Expenditure Template'!L$5='Metadata and Error Checks'!$AG$61),AND('Expenditure Template'!L$4='Metadata and Error Checks'!$AA$61,'Expenditure Template'!L$5='Metadata and Error Checks'!$AH$61),AND('Expenditure Template'!L$4='Metadata and Error Checks'!$AA$61,'Expenditure Template'!L$5='Metadata and Error Checks'!$AI$61),AND('Expenditure Template'!L$4='Metadata and Error Checks'!$AA$61,'Expenditure Template'!L$5='Metadata and Error Checks'!$AJ$61),AND('Expenditure Template'!L$4='Metadata and Error Checks'!$AA$61,'Expenditure Template'!L$5='Metadata and Error Checks'!$AK$61),AND('Expenditure Template'!L$4='Metadata and Error Checks'!$AA$61,'Expenditure Template'!L$5='Metadata and Error Checks'!$AL$61),AND('Expenditure Template'!L$4='Metadata and Error Checks'!$AA$61,'Expenditure Template'!L$5='Metadata and Error Checks'!$AM$61),AND('Expenditure Template'!L$4='Metadata and Error Checks'!$AA$61,'Expenditure Template'!L$5='Metadata and Error Checks'!$AN$61),AND('Expenditure Template'!L$4='Metadata and Error Checks'!$AA$61,'Expenditure Template'!L$5='Metadata and Error Checks'!$AO$61),AND('Expenditure Template'!L$4='Metadata and Error Checks'!$AA$61,'Expenditure Template'!L$5='Metadata and Error Checks'!$AP$61),AND('Expenditure Template'!L$4='Metadata and Error Checks'!$AA$61,'Expenditure Template'!L$5='Metadata and Error Checks'!$AQ$61),AND('Expenditure Template'!L$4='Metadata and Error Checks'!$AA$61,'Expenditure Template'!L$5='Metadata and Error Checks'!$AR$61),AND('Expenditure Template'!L$4='Metadata and Error Checks'!$AA$62,'Expenditure Template'!L$5='Metadata and Error Checks'!$AB$62),AND('Expenditure Template'!L$4='Metadata and Error Checks'!$AA$62,'Expenditure Template'!L$5='Metadata and Error Checks'!$AC$62),AND('Expenditure Template'!L$4='Metadata and Error Checks'!$AA$62,'Expenditure Template'!L$5='Metadata and Error Checks'!$AD$62),AND('Expenditure Template'!L$4='Metadata and Error Checks'!$AA$62,'Expenditure Template'!L$5='Metadata and Error Checks'!$AE$62),AND('Expenditure Template'!L$4='Metadata and Error Checks'!$AA$62,'Expenditure Template'!L$5='Metadata and Error Checks'!$AF$62),AND('Expenditure Template'!L$4='Metadata and Error Checks'!$AA$62,'Expenditure Template'!L$5='Metadata and Error Checks'!$AG$62),AND('Expenditure Template'!L$4='Metadata and Error Checks'!$AA$62,'Expenditure Template'!L$5='Metadata and Error Checks'!$AH$62),AND('Expenditure Template'!L$4='Metadata and Error Checks'!$AA$62,'Expenditure Template'!L$5='Metadata and Error Checks'!$AI$62),AND('Expenditure Template'!L$4='Metadata and Error Checks'!$AA$62,'Expenditure Template'!L$5='Metadata and Error Checks'!$AJ$62),AND('Expenditure Template'!L$4='Metadata and Error Checks'!$AA$62,'Expenditure Template'!L$5='Metadata and Error Checks'!$AK$62),AND('Expenditure Template'!L$4='Metadata and Error Checks'!$AA$62,'Expenditure Template'!L$5='Metadata and Error Checks'!$AL$62),AND('Expenditure Template'!L$4='Metadata and Error Checks'!$AA$62,'Expenditure Template'!L$5='Metadata and Error Checks'!$AM$62),AND('Expenditure Template'!L$4='Metadata and Error Checks'!$AA$62,'Expenditure Template'!L$5='Metadata and Error Checks'!$AN$62),AND('Expenditure Template'!L$4='Metadata and Error Checks'!$AA$62,'Expenditure Template'!L$5='Metadata and Error Checks'!$AO$62),AND('Expenditure Template'!L$4='Metadata and Error Checks'!$AA$62,'Expenditure Template'!L$5='Metadata and Error Checks'!$AP$62),AND('Expenditure Template'!L$4='Metadata and Error Checks'!$AA$62,'Expenditure Template'!L$5='Metadata and Error Checks'!$AQ$62),AND('Expenditure Template'!L$4='Metadata and Error Checks'!$AA$62,'Expenditure Template'!L$5='Metadata and Error Checks'!$AR$62), AND('Expenditure Template'!L$4='Metadata and Error Checks'!$AA$65,'Expenditure Template'!L$5&lt;&gt;Lists!$G$72),AND('Expenditure Template'!L$4='Metadata and Error Checks'!$AA$66,'Expenditure Template'!L$5&lt;&gt;Lists!$G$72),AND('Expenditure Template'!L$4='Metadata and Error Checks'!$AA$61,'Expenditure Template'!L$5=Lists!$G$75),AND('Expenditure Template'!L$4='Metadata and Error Checks'!$AA$62,'Expenditure Template'!L$5=Lists!$G$75)),"X","")</f>
        <v/>
      </c>
      <c r="N46" s="123" t="str">
        <f>IF(OR(AND('Expenditure Template'!M$4='Metadata and Error Checks'!$AA$61,'Expenditure Template'!M$5='Metadata and Error Checks'!$AB$61),AND('Expenditure Template'!M$4='Metadata and Error Checks'!$AA$61,'Expenditure Template'!M$5='Metadata and Error Checks'!$AC$61),AND('Expenditure Template'!M$4='Metadata and Error Checks'!$AA$61,'Expenditure Template'!M$5='Metadata and Error Checks'!$AD$61),AND('Expenditure Template'!M$4='Metadata and Error Checks'!$AA$61,'Expenditure Template'!M$5='Metadata and Error Checks'!$AE$61),AND('Expenditure Template'!M$4='Metadata and Error Checks'!$AA$61,'Expenditure Template'!M$5='Metadata and Error Checks'!$AF$61),AND('Expenditure Template'!M$4='Metadata and Error Checks'!$AA$61,'Expenditure Template'!M$5='Metadata and Error Checks'!$AG$61),AND('Expenditure Template'!M$4='Metadata and Error Checks'!$AA$61,'Expenditure Template'!M$5='Metadata and Error Checks'!$AH$61),AND('Expenditure Template'!M$4='Metadata and Error Checks'!$AA$61,'Expenditure Template'!M$5='Metadata and Error Checks'!$AI$61),AND('Expenditure Template'!M$4='Metadata and Error Checks'!$AA$61,'Expenditure Template'!M$5='Metadata and Error Checks'!$AJ$61),AND('Expenditure Template'!M$4='Metadata and Error Checks'!$AA$61,'Expenditure Template'!M$5='Metadata and Error Checks'!$AK$61),AND('Expenditure Template'!M$4='Metadata and Error Checks'!$AA$61,'Expenditure Template'!M$5='Metadata and Error Checks'!$AL$61),AND('Expenditure Template'!M$4='Metadata and Error Checks'!$AA$61,'Expenditure Template'!M$5='Metadata and Error Checks'!$AM$61),AND('Expenditure Template'!M$4='Metadata and Error Checks'!$AA$61,'Expenditure Template'!M$5='Metadata and Error Checks'!$AN$61),AND('Expenditure Template'!M$4='Metadata and Error Checks'!$AA$61,'Expenditure Template'!M$5='Metadata and Error Checks'!$AO$61),AND('Expenditure Template'!M$4='Metadata and Error Checks'!$AA$61,'Expenditure Template'!M$5='Metadata and Error Checks'!$AP$61),AND('Expenditure Template'!M$4='Metadata and Error Checks'!$AA$61,'Expenditure Template'!M$5='Metadata and Error Checks'!$AQ$61),AND('Expenditure Template'!M$4='Metadata and Error Checks'!$AA$61,'Expenditure Template'!M$5='Metadata and Error Checks'!$AR$61),AND('Expenditure Template'!M$4='Metadata and Error Checks'!$AA$62,'Expenditure Template'!M$5='Metadata and Error Checks'!$AB$62),AND('Expenditure Template'!M$4='Metadata and Error Checks'!$AA$62,'Expenditure Template'!M$5='Metadata and Error Checks'!$AC$62),AND('Expenditure Template'!M$4='Metadata and Error Checks'!$AA$62,'Expenditure Template'!M$5='Metadata and Error Checks'!$AD$62),AND('Expenditure Template'!M$4='Metadata and Error Checks'!$AA$62,'Expenditure Template'!M$5='Metadata and Error Checks'!$AE$62),AND('Expenditure Template'!M$4='Metadata and Error Checks'!$AA$62,'Expenditure Template'!M$5='Metadata and Error Checks'!$AF$62),AND('Expenditure Template'!M$4='Metadata and Error Checks'!$AA$62,'Expenditure Template'!M$5='Metadata and Error Checks'!$AG$62),AND('Expenditure Template'!M$4='Metadata and Error Checks'!$AA$62,'Expenditure Template'!M$5='Metadata and Error Checks'!$AH$62),AND('Expenditure Template'!M$4='Metadata and Error Checks'!$AA$62,'Expenditure Template'!M$5='Metadata and Error Checks'!$AI$62),AND('Expenditure Template'!M$4='Metadata and Error Checks'!$AA$62,'Expenditure Template'!M$5='Metadata and Error Checks'!$AJ$62),AND('Expenditure Template'!M$4='Metadata and Error Checks'!$AA$62,'Expenditure Template'!M$5='Metadata and Error Checks'!$AK$62),AND('Expenditure Template'!M$4='Metadata and Error Checks'!$AA$62,'Expenditure Template'!M$5='Metadata and Error Checks'!$AL$62),AND('Expenditure Template'!M$4='Metadata and Error Checks'!$AA$62,'Expenditure Template'!M$5='Metadata and Error Checks'!$AM$62),AND('Expenditure Template'!M$4='Metadata and Error Checks'!$AA$62,'Expenditure Template'!M$5='Metadata and Error Checks'!$AN$62),AND('Expenditure Template'!M$4='Metadata and Error Checks'!$AA$62,'Expenditure Template'!M$5='Metadata and Error Checks'!$AO$62),AND('Expenditure Template'!M$4='Metadata and Error Checks'!$AA$62,'Expenditure Template'!M$5='Metadata and Error Checks'!$AP$62),AND('Expenditure Template'!M$4='Metadata and Error Checks'!$AA$62,'Expenditure Template'!M$5='Metadata and Error Checks'!$AQ$62),AND('Expenditure Template'!M$4='Metadata and Error Checks'!$AA$62,'Expenditure Template'!M$5='Metadata and Error Checks'!$AR$62), AND('Expenditure Template'!M$4='Metadata and Error Checks'!$AA$65,'Expenditure Template'!M$5&lt;&gt;Lists!$G$72),AND('Expenditure Template'!M$4='Metadata and Error Checks'!$AA$66,'Expenditure Template'!M$5&lt;&gt;Lists!$G$72),AND('Expenditure Template'!M$4='Metadata and Error Checks'!$AA$61,'Expenditure Template'!M$5=Lists!$G$75),AND('Expenditure Template'!M$4='Metadata and Error Checks'!$AA$62,'Expenditure Template'!M$5=Lists!$G$75)),"X","")</f>
        <v/>
      </c>
      <c r="O46" s="123" t="str">
        <f>IF(OR(AND('Expenditure Template'!N$4='Metadata and Error Checks'!$AA$61,'Expenditure Template'!N$5='Metadata and Error Checks'!$AB$61),AND('Expenditure Template'!N$4='Metadata and Error Checks'!$AA$61,'Expenditure Template'!N$5='Metadata and Error Checks'!$AC$61),AND('Expenditure Template'!N$4='Metadata and Error Checks'!$AA$61,'Expenditure Template'!N$5='Metadata and Error Checks'!$AD$61),AND('Expenditure Template'!N$4='Metadata and Error Checks'!$AA$61,'Expenditure Template'!N$5='Metadata and Error Checks'!$AE$61),AND('Expenditure Template'!N$4='Metadata and Error Checks'!$AA$61,'Expenditure Template'!N$5='Metadata and Error Checks'!$AF$61),AND('Expenditure Template'!N$4='Metadata and Error Checks'!$AA$61,'Expenditure Template'!N$5='Metadata and Error Checks'!$AG$61),AND('Expenditure Template'!N$4='Metadata and Error Checks'!$AA$61,'Expenditure Template'!N$5='Metadata and Error Checks'!$AH$61),AND('Expenditure Template'!N$4='Metadata and Error Checks'!$AA$61,'Expenditure Template'!N$5='Metadata and Error Checks'!$AI$61),AND('Expenditure Template'!N$4='Metadata and Error Checks'!$AA$61,'Expenditure Template'!N$5='Metadata and Error Checks'!$AJ$61),AND('Expenditure Template'!N$4='Metadata and Error Checks'!$AA$61,'Expenditure Template'!N$5='Metadata and Error Checks'!$AK$61),AND('Expenditure Template'!N$4='Metadata and Error Checks'!$AA$61,'Expenditure Template'!N$5='Metadata and Error Checks'!$AL$61),AND('Expenditure Template'!N$4='Metadata and Error Checks'!$AA$61,'Expenditure Template'!N$5='Metadata and Error Checks'!$AM$61),AND('Expenditure Template'!N$4='Metadata and Error Checks'!$AA$61,'Expenditure Template'!N$5='Metadata and Error Checks'!$AN$61),AND('Expenditure Template'!N$4='Metadata and Error Checks'!$AA$61,'Expenditure Template'!N$5='Metadata and Error Checks'!$AO$61),AND('Expenditure Template'!N$4='Metadata and Error Checks'!$AA$61,'Expenditure Template'!N$5='Metadata and Error Checks'!$AP$61),AND('Expenditure Template'!N$4='Metadata and Error Checks'!$AA$61,'Expenditure Template'!N$5='Metadata and Error Checks'!$AQ$61),AND('Expenditure Template'!N$4='Metadata and Error Checks'!$AA$61,'Expenditure Template'!N$5='Metadata and Error Checks'!$AR$61),AND('Expenditure Template'!N$4='Metadata and Error Checks'!$AA$62,'Expenditure Template'!N$5='Metadata and Error Checks'!$AB$62),AND('Expenditure Template'!N$4='Metadata and Error Checks'!$AA$62,'Expenditure Template'!N$5='Metadata and Error Checks'!$AC$62),AND('Expenditure Template'!N$4='Metadata and Error Checks'!$AA$62,'Expenditure Template'!N$5='Metadata and Error Checks'!$AD$62),AND('Expenditure Template'!N$4='Metadata and Error Checks'!$AA$62,'Expenditure Template'!N$5='Metadata and Error Checks'!$AE$62),AND('Expenditure Template'!N$4='Metadata and Error Checks'!$AA$62,'Expenditure Template'!N$5='Metadata and Error Checks'!$AF$62),AND('Expenditure Template'!N$4='Metadata and Error Checks'!$AA$62,'Expenditure Template'!N$5='Metadata and Error Checks'!$AG$62),AND('Expenditure Template'!N$4='Metadata and Error Checks'!$AA$62,'Expenditure Template'!N$5='Metadata and Error Checks'!$AH$62),AND('Expenditure Template'!N$4='Metadata and Error Checks'!$AA$62,'Expenditure Template'!N$5='Metadata and Error Checks'!$AI$62),AND('Expenditure Template'!N$4='Metadata and Error Checks'!$AA$62,'Expenditure Template'!N$5='Metadata and Error Checks'!$AJ$62),AND('Expenditure Template'!N$4='Metadata and Error Checks'!$AA$62,'Expenditure Template'!N$5='Metadata and Error Checks'!$AK$62),AND('Expenditure Template'!N$4='Metadata and Error Checks'!$AA$62,'Expenditure Template'!N$5='Metadata and Error Checks'!$AL$62),AND('Expenditure Template'!N$4='Metadata and Error Checks'!$AA$62,'Expenditure Template'!N$5='Metadata and Error Checks'!$AM$62),AND('Expenditure Template'!N$4='Metadata and Error Checks'!$AA$62,'Expenditure Template'!N$5='Metadata and Error Checks'!$AN$62),AND('Expenditure Template'!N$4='Metadata and Error Checks'!$AA$62,'Expenditure Template'!N$5='Metadata and Error Checks'!$AO$62),AND('Expenditure Template'!N$4='Metadata and Error Checks'!$AA$62,'Expenditure Template'!N$5='Metadata and Error Checks'!$AP$62),AND('Expenditure Template'!N$4='Metadata and Error Checks'!$AA$62,'Expenditure Template'!N$5='Metadata and Error Checks'!$AQ$62),AND('Expenditure Template'!N$4='Metadata and Error Checks'!$AA$62,'Expenditure Template'!N$5='Metadata and Error Checks'!$AR$62), AND('Expenditure Template'!N$4='Metadata and Error Checks'!$AA$65,'Expenditure Template'!N$5&lt;&gt;Lists!$G$72),AND('Expenditure Template'!N$4='Metadata and Error Checks'!$AA$66,'Expenditure Template'!N$5&lt;&gt;Lists!$G$72),AND('Expenditure Template'!N$4='Metadata and Error Checks'!$AA$61,'Expenditure Template'!N$5=Lists!$G$75),AND('Expenditure Template'!N$4='Metadata and Error Checks'!$AA$62,'Expenditure Template'!N$5=Lists!$G$75)),"X","")</f>
        <v/>
      </c>
      <c r="P46" s="123" t="str">
        <f>IF(OR(AND('Expenditure Template'!O$4='Metadata and Error Checks'!$AA$61,'Expenditure Template'!O$5='Metadata and Error Checks'!$AB$61),AND('Expenditure Template'!O$4='Metadata and Error Checks'!$AA$61,'Expenditure Template'!O$5='Metadata and Error Checks'!$AC$61),AND('Expenditure Template'!O$4='Metadata and Error Checks'!$AA$61,'Expenditure Template'!O$5='Metadata and Error Checks'!$AD$61),AND('Expenditure Template'!O$4='Metadata and Error Checks'!$AA$61,'Expenditure Template'!O$5='Metadata and Error Checks'!$AE$61),AND('Expenditure Template'!O$4='Metadata and Error Checks'!$AA$61,'Expenditure Template'!O$5='Metadata and Error Checks'!$AF$61),AND('Expenditure Template'!O$4='Metadata and Error Checks'!$AA$61,'Expenditure Template'!O$5='Metadata and Error Checks'!$AG$61),AND('Expenditure Template'!O$4='Metadata and Error Checks'!$AA$61,'Expenditure Template'!O$5='Metadata and Error Checks'!$AH$61),AND('Expenditure Template'!O$4='Metadata and Error Checks'!$AA$61,'Expenditure Template'!O$5='Metadata and Error Checks'!$AI$61),AND('Expenditure Template'!O$4='Metadata and Error Checks'!$AA$61,'Expenditure Template'!O$5='Metadata and Error Checks'!$AJ$61),AND('Expenditure Template'!O$4='Metadata and Error Checks'!$AA$61,'Expenditure Template'!O$5='Metadata and Error Checks'!$AK$61),AND('Expenditure Template'!O$4='Metadata and Error Checks'!$AA$61,'Expenditure Template'!O$5='Metadata and Error Checks'!$AL$61),AND('Expenditure Template'!O$4='Metadata and Error Checks'!$AA$61,'Expenditure Template'!O$5='Metadata and Error Checks'!$AM$61),AND('Expenditure Template'!O$4='Metadata and Error Checks'!$AA$61,'Expenditure Template'!O$5='Metadata and Error Checks'!$AN$61),AND('Expenditure Template'!O$4='Metadata and Error Checks'!$AA$61,'Expenditure Template'!O$5='Metadata and Error Checks'!$AO$61),AND('Expenditure Template'!O$4='Metadata and Error Checks'!$AA$61,'Expenditure Template'!O$5='Metadata and Error Checks'!$AP$61),AND('Expenditure Template'!O$4='Metadata and Error Checks'!$AA$61,'Expenditure Template'!O$5='Metadata and Error Checks'!$AQ$61),AND('Expenditure Template'!O$4='Metadata and Error Checks'!$AA$61,'Expenditure Template'!O$5='Metadata and Error Checks'!$AR$61),AND('Expenditure Template'!O$4='Metadata and Error Checks'!$AA$62,'Expenditure Template'!O$5='Metadata and Error Checks'!$AB$62),AND('Expenditure Template'!O$4='Metadata and Error Checks'!$AA$62,'Expenditure Template'!O$5='Metadata and Error Checks'!$AC$62),AND('Expenditure Template'!O$4='Metadata and Error Checks'!$AA$62,'Expenditure Template'!O$5='Metadata and Error Checks'!$AD$62),AND('Expenditure Template'!O$4='Metadata and Error Checks'!$AA$62,'Expenditure Template'!O$5='Metadata and Error Checks'!$AE$62),AND('Expenditure Template'!O$4='Metadata and Error Checks'!$AA$62,'Expenditure Template'!O$5='Metadata and Error Checks'!$AF$62),AND('Expenditure Template'!O$4='Metadata and Error Checks'!$AA$62,'Expenditure Template'!O$5='Metadata and Error Checks'!$AG$62),AND('Expenditure Template'!O$4='Metadata and Error Checks'!$AA$62,'Expenditure Template'!O$5='Metadata and Error Checks'!$AH$62),AND('Expenditure Template'!O$4='Metadata and Error Checks'!$AA$62,'Expenditure Template'!O$5='Metadata and Error Checks'!$AI$62),AND('Expenditure Template'!O$4='Metadata and Error Checks'!$AA$62,'Expenditure Template'!O$5='Metadata and Error Checks'!$AJ$62),AND('Expenditure Template'!O$4='Metadata and Error Checks'!$AA$62,'Expenditure Template'!O$5='Metadata and Error Checks'!$AK$62),AND('Expenditure Template'!O$4='Metadata and Error Checks'!$AA$62,'Expenditure Template'!O$5='Metadata and Error Checks'!$AL$62),AND('Expenditure Template'!O$4='Metadata and Error Checks'!$AA$62,'Expenditure Template'!O$5='Metadata and Error Checks'!$AM$62),AND('Expenditure Template'!O$4='Metadata and Error Checks'!$AA$62,'Expenditure Template'!O$5='Metadata and Error Checks'!$AN$62),AND('Expenditure Template'!O$4='Metadata and Error Checks'!$AA$62,'Expenditure Template'!O$5='Metadata and Error Checks'!$AO$62),AND('Expenditure Template'!O$4='Metadata and Error Checks'!$AA$62,'Expenditure Template'!O$5='Metadata and Error Checks'!$AP$62),AND('Expenditure Template'!O$4='Metadata and Error Checks'!$AA$62,'Expenditure Template'!O$5='Metadata and Error Checks'!$AQ$62),AND('Expenditure Template'!O$4='Metadata and Error Checks'!$AA$62,'Expenditure Template'!O$5='Metadata and Error Checks'!$AR$62), AND('Expenditure Template'!O$4='Metadata and Error Checks'!$AA$65,'Expenditure Template'!O$5&lt;&gt;Lists!$G$72),AND('Expenditure Template'!O$4='Metadata and Error Checks'!$AA$66,'Expenditure Template'!O$5&lt;&gt;Lists!$G$72),AND('Expenditure Template'!O$4='Metadata and Error Checks'!$AA$61,'Expenditure Template'!O$5=Lists!$G$75),AND('Expenditure Template'!O$4='Metadata and Error Checks'!$AA$62,'Expenditure Template'!O$5=Lists!$G$75)),"X","")</f>
        <v/>
      </c>
      <c r="Q46" s="123" t="str">
        <f>IF(OR(AND('Expenditure Template'!P$4='Metadata and Error Checks'!$AA$61,'Expenditure Template'!P$5='Metadata and Error Checks'!$AB$61),AND('Expenditure Template'!P$4='Metadata and Error Checks'!$AA$61,'Expenditure Template'!P$5='Metadata and Error Checks'!$AC$61),AND('Expenditure Template'!P$4='Metadata and Error Checks'!$AA$61,'Expenditure Template'!P$5='Metadata and Error Checks'!$AD$61),AND('Expenditure Template'!P$4='Metadata and Error Checks'!$AA$61,'Expenditure Template'!P$5='Metadata and Error Checks'!$AE$61),AND('Expenditure Template'!P$4='Metadata and Error Checks'!$AA$61,'Expenditure Template'!P$5='Metadata and Error Checks'!$AF$61),AND('Expenditure Template'!P$4='Metadata and Error Checks'!$AA$61,'Expenditure Template'!P$5='Metadata and Error Checks'!$AG$61),AND('Expenditure Template'!P$4='Metadata and Error Checks'!$AA$61,'Expenditure Template'!P$5='Metadata and Error Checks'!$AH$61),AND('Expenditure Template'!P$4='Metadata and Error Checks'!$AA$61,'Expenditure Template'!P$5='Metadata and Error Checks'!$AI$61),AND('Expenditure Template'!P$4='Metadata and Error Checks'!$AA$61,'Expenditure Template'!P$5='Metadata and Error Checks'!$AJ$61),AND('Expenditure Template'!P$4='Metadata and Error Checks'!$AA$61,'Expenditure Template'!P$5='Metadata and Error Checks'!$AK$61),AND('Expenditure Template'!P$4='Metadata and Error Checks'!$AA$61,'Expenditure Template'!P$5='Metadata and Error Checks'!$AL$61),AND('Expenditure Template'!P$4='Metadata and Error Checks'!$AA$61,'Expenditure Template'!P$5='Metadata and Error Checks'!$AM$61),AND('Expenditure Template'!P$4='Metadata and Error Checks'!$AA$61,'Expenditure Template'!P$5='Metadata and Error Checks'!$AN$61),AND('Expenditure Template'!P$4='Metadata and Error Checks'!$AA$61,'Expenditure Template'!P$5='Metadata and Error Checks'!$AO$61),AND('Expenditure Template'!P$4='Metadata and Error Checks'!$AA$61,'Expenditure Template'!P$5='Metadata and Error Checks'!$AP$61),AND('Expenditure Template'!P$4='Metadata and Error Checks'!$AA$61,'Expenditure Template'!P$5='Metadata and Error Checks'!$AQ$61),AND('Expenditure Template'!P$4='Metadata and Error Checks'!$AA$61,'Expenditure Template'!P$5='Metadata and Error Checks'!$AR$61),AND('Expenditure Template'!P$4='Metadata and Error Checks'!$AA$62,'Expenditure Template'!P$5='Metadata and Error Checks'!$AB$62),AND('Expenditure Template'!P$4='Metadata and Error Checks'!$AA$62,'Expenditure Template'!P$5='Metadata and Error Checks'!$AC$62),AND('Expenditure Template'!P$4='Metadata and Error Checks'!$AA$62,'Expenditure Template'!P$5='Metadata and Error Checks'!$AD$62),AND('Expenditure Template'!P$4='Metadata and Error Checks'!$AA$62,'Expenditure Template'!P$5='Metadata and Error Checks'!$AE$62),AND('Expenditure Template'!P$4='Metadata and Error Checks'!$AA$62,'Expenditure Template'!P$5='Metadata and Error Checks'!$AF$62),AND('Expenditure Template'!P$4='Metadata and Error Checks'!$AA$62,'Expenditure Template'!P$5='Metadata and Error Checks'!$AG$62),AND('Expenditure Template'!P$4='Metadata and Error Checks'!$AA$62,'Expenditure Template'!P$5='Metadata and Error Checks'!$AH$62),AND('Expenditure Template'!P$4='Metadata and Error Checks'!$AA$62,'Expenditure Template'!P$5='Metadata and Error Checks'!$AI$62),AND('Expenditure Template'!P$4='Metadata and Error Checks'!$AA$62,'Expenditure Template'!P$5='Metadata and Error Checks'!$AJ$62),AND('Expenditure Template'!P$4='Metadata and Error Checks'!$AA$62,'Expenditure Template'!P$5='Metadata and Error Checks'!$AK$62),AND('Expenditure Template'!P$4='Metadata and Error Checks'!$AA$62,'Expenditure Template'!P$5='Metadata and Error Checks'!$AL$62),AND('Expenditure Template'!P$4='Metadata and Error Checks'!$AA$62,'Expenditure Template'!P$5='Metadata and Error Checks'!$AM$62),AND('Expenditure Template'!P$4='Metadata and Error Checks'!$AA$62,'Expenditure Template'!P$5='Metadata and Error Checks'!$AN$62),AND('Expenditure Template'!P$4='Metadata and Error Checks'!$AA$62,'Expenditure Template'!P$5='Metadata and Error Checks'!$AO$62),AND('Expenditure Template'!P$4='Metadata and Error Checks'!$AA$62,'Expenditure Template'!P$5='Metadata and Error Checks'!$AP$62),AND('Expenditure Template'!P$4='Metadata and Error Checks'!$AA$62,'Expenditure Template'!P$5='Metadata and Error Checks'!$AQ$62),AND('Expenditure Template'!P$4='Metadata and Error Checks'!$AA$62,'Expenditure Template'!P$5='Metadata and Error Checks'!$AR$62), AND('Expenditure Template'!P$4='Metadata and Error Checks'!$AA$65,'Expenditure Template'!P$5&lt;&gt;Lists!$G$72),AND('Expenditure Template'!P$4='Metadata and Error Checks'!$AA$66,'Expenditure Template'!P$5&lt;&gt;Lists!$G$72),AND('Expenditure Template'!P$4='Metadata and Error Checks'!$AA$61,'Expenditure Template'!P$5=Lists!$G$75),AND('Expenditure Template'!P$4='Metadata and Error Checks'!$AA$62,'Expenditure Template'!P$5=Lists!$G$75)),"X","")</f>
        <v/>
      </c>
      <c r="R46" s="123" t="str">
        <f>IF(OR(AND('Expenditure Template'!Q$4='Metadata and Error Checks'!$AA$61,'Expenditure Template'!Q$5='Metadata and Error Checks'!$AB$61),AND('Expenditure Template'!Q$4='Metadata and Error Checks'!$AA$61,'Expenditure Template'!Q$5='Metadata and Error Checks'!$AC$61),AND('Expenditure Template'!Q$4='Metadata and Error Checks'!$AA$61,'Expenditure Template'!Q$5='Metadata and Error Checks'!$AD$61),AND('Expenditure Template'!Q$4='Metadata and Error Checks'!$AA$61,'Expenditure Template'!Q$5='Metadata and Error Checks'!$AE$61),AND('Expenditure Template'!Q$4='Metadata and Error Checks'!$AA$61,'Expenditure Template'!Q$5='Metadata and Error Checks'!$AF$61),AND('Expenditure Template'!Q$4='Metadata and Error Checks'!$AA$61,'Expenditure Template'!Q$5='Metadata and Error Checks'!$AG$61),AND('Expenditure Template'!Q$4='Metadata and Error Checks'!$AA$61,'Expenditure Template'!Q$5='Metadata and Error Checks'!$AH$61),AND('Expenditure Template'!Q$4='Metadata and Error Checks'!$AA$61,'Expenditure Template'!Q$5='Metadata and Error Checks'!$AI$61),AND('Expenditure Template'!Q$4='Metadata and Error Checks'!$AA$61,'Expenditure Template'!Q$5='Metadata and Error Checks'!$AJ$61),AND('Expenditure Template'!Q$4='Metadata and Error Checks'!$AA$61,'Expenditure Template'!Q$5='Metadata and Error Checks'!$AK$61),AND('Expenditure Template'!Q$4='Metadata and Error Checks'!$AA$61,'Expenditure Template'!Q$5='Metadata and Error Checks'!$AL$61),AND('Expenditure Template'!Q$4='Metadata and Error Checks'!$AA$61,'Expenditure Template'!Q$5='Metadata and Error Checks'!$AM$61),AND('Expenditure Template'!Q$4='Metadata and Error Checks'!$AA$61,'Expenditure Template'!Q$5='Metadata and Error Checks'!$AN$61),AND('Expenditure Template'!Q$4='Metadata and Error Checks'!$AA$61,'Expenditure Template'!Q$5='Metadata and Error Checks'!$AO$61),AND('Expenditure Template'!Q$4='Metadata and Error Checks'!$AA$61,'Expenditure Template'!Q$5='Metadata and Error Checks'!$AP$61),AND('Expenditure Template'!Q$4='Metadata and Error Checks'!$AA$61,'Expenditure Template'!Q$5='Metadata and Error Checks'!$AQ$61),AND('Expenditure Template'!Q$4='Metadata and Error Checks'!$AA$61,'Expenditure Template'!Q$5='Metadata and Error Checks'!$AR$61),AND('Expenditure Template'!Q$4='Metadata and Error Checks'!$AA$62,'Expenditure Template'!Q$5='Metadata and Error Checks'!$AB$62),AND('Expenditure Template'!Q$4='Metadata and Error Checks'!$AA$62,'Expenditure Template'!Q$5='Metadata and Error Checks'!$AC$62),AND('Expenditure Template'!Q$4='Metadata and Error Checks'!$AA$62,'Expenditure Template'!Q$5='Metadata and Error Checks'!$AD$62),AND('Expenditure Template'!Q$4='Metadata and Error Checks'!$AA$62,'Expenditure Template'!Q$5='Metadata and Error Checks'!$AE$62),AND('Expenditure Template'!Q$4='Metadata and Error Checks'!$AA$62,'Expenditure Template'!Q$5='Metadata and Error Checks'!$AF$62),AND('Expenditure Template'!Q$4='Metadata and Error Checks'!$AA$62,'Expenditure Template'!Q$5='Metadata and Error Checks'!$AG$62),AND('Expenditure Template'!Q$4='Metadata and Error Checks'!$AA$62,'Expenditure Template'!Q$5='Metadata and Error Checks'!$AH$62),AND('Expenditure Template'!Q$4='Metadata and Error Checks'!$AA$62,'Expenditure Template'!Q$5='Metadata and Error Checks'!$AI$62),AND('Expenditure Template'!Q$4='Metadata and Error Checks'!$AA$62,'Expenditure Template'!Q$5='Metadata and Error Checks'!$AJ$62),AND('Expenditure Template'!Q$4='Metadata and Error Checks'!$AA$62,'Expenditure Template'!Q$5='Metadata and Error Checks'!$AK$62),AND('Expenditure Template'!Q$4='Metadata and Error Checks'!$AA$62,'Expenditure Template'!Q$5='Metadata and Error Checks'!$AL$62),AND('Expenditure Template'!Q$4='Metadata and Error Checks'!$AA$62,'Expenditure Template'!Q$5='Metadata and Error Checks'!$AM$62),AND('Expenditure Template'!Q$4='Metadata and Error Checks'!$AA$62,'Expenditure Template'!Q$5='Metadata and Error Checks'!$AN$62),AND('Expenditure Template'!Q$4='Metadata and Error Checks'!$AA$62,'Expenditure Template'!Q$5='Metadata and Error Checks'!$AO$62),AND('Expenditure Template'!Q$4='Metadata and Error Checks'!$AA$62,'Expenditure Template'!Q$5='Metadata and Error Checks'!$AP$62),AND('Expenditure Template'!Q$4='Metadata and Error Checks'!$AA$62,'Expenditure Template'!Q$5='Metadata and Error Checks'!$AQ$62),AND('Expenditure Template'!Q$4='Metadata and Error Checks'!$AA$62,'Expenditure Template'!Q$5='Metadata and Error Checks'!$AR$62), AND('Expenditure Template'!Q$4='Metadata and Error Checks'!$AA$65,'Expenditure Template'!Q$5&lt;&gt;Lists!$G$72),AND('Expenditure Template'!Q$4='Metadata and Error Checks'!$AA$66,'Expenditure Template'!Q$5&lt;&gt;Lists!$G$72),AND('Expenditure Template'!Q$4='Metadata and Error Checks'!$AA$61,'Expenditure Template'!Q$5=Lists!$G$75),AND('Expenditure Template'!Q$4='Metadata and Error Checks'!$AA$62,'Expenditure Template'!Q$5=Lists!$G$75)),"X","")</f>
        <v/>
      </c>
      <c r="S46" s="123" t="str">
        <f>IF(OR(AND('Expenditure Template'!R$4='Metadata and Error Checks'!$AA$61,'Expenditure Template'!R$5='Metadata and Error Checks'!$AB$61),AND('Expenditure Template'!R$4='Metadata and Error Checks'!$AA$61,'Expenditure Template'!R$5='Metadata and Error Checks'!$AC$61),AND('Expenditure Template'!R$4='Metadata and Error Checks'!$AA$61,'Expenditure Template'!R$5='Metadata and Error Checks'!$AD$61),AND('Expenditure Template'!R$4='Metadata and Error Checks'!$AA$61,'Expenditure Template'!R$5='Metadata and Error Checks'!$AE$61),AND('Expenditure Template'!R$4='Metadata and Error Checks'!$AA$61,'Expenditure Template'!R$5='Metadata and Error Checks'!$AF$61),AND('Expenditure Template'!R$4='Metadata and Error Checks'!$AA$61,'Expenditure Template'!R$5='Metadata and Error Checks'!$AG$61),AND('Expenditure Template'!R$4='Metadata and Error Checks'!$AA$61,'Expenditure Template'!R$5='Metadata and Error Checks'!$AH$61),AND('Expenditure Template'!R$4='Metadata and Error Checks'!$AA$61,'Expenditure Template'!R$5='Metadata and Error Checks'!$AI$61),AND('Expenditure Template'!R$4='Metadata and Error Checks'!$AA$61,'Expenditure Template'!R$5='Metadata and Error Checks'!$AJ$61),AND('Expenditure Template'!R$4='Metadata and Error Checks'!$AA$61,'Expenditure Template'!R$5='Metadata and Error Checks'!$AK$61),AND('Expenditure Template'!R$4='Metadata and Error Checks'!$AA$61,'Expenditure Template'!R$5='Metadata and Error Checks'!$AL$61),AND('Expenditure Template'!R$4='Metadata and Error Checks'!$AA$61,'Expenditure Template'!R$5='Metadata and Error Checks'!$AM$61),AND('Expenditure Template'!R$4='Metadata and Error Checks'!$AA$61,'Expenditure Template'!R$5='Metadata and Error Checks'!$AN$61),AND('Expenditure Template'!R$4='Metadata and Error Checks'!$AA$61,'Expenditure Template'!R$5='Metadata and Error Checks'!$AO$61),AND('Expenditure Template'!R$4='Metadata and Error Checks'!$AA$61,'Expenditure Template'!R$5='Metadata and Error Checks'!$AP$61),AND('Expenditure Template'!R$4='Metadata and Error Checks'!$AA$61,'Expenditure Template'!R$5='Metadata and Error Checks'!$AQ$61),AND('Expenditure Template'!R$4='Metadata and Error Checks'!$AA$61,'Expenditure Template'!R$5='Metadata and Error Checks'!$AR$61),AND('Expenditure Template'!R$4='Metadata and Error Checks'!$AA$62,'Expenditure Template'!R$5='Metadata and Error Checks'!$AB$62),AND('Expenditure Template'!R$4='Metadata and Error Checks'!$AA$62,'Expenditure Template'!R$5='Metadata and Error Checks'!$AC$62),AND('Expenditure Template'!R$4='Metadata and Error Checks'!$AA$62,'Expenditure Template'!R$5='Metadata and Error Checks'!$AD$62),AND('Expenditure Template'!R$4='Metadata and Error Checks'!$AA$62,'Expenditure Template'!R$5='Metadata and Error Checks'!$AE$62),AND('Expenditure Template'!R$4='Metadata and Error Checks'!$AA$62,'Expenditure Template'!R$5='Metadata and Error Checks'!$AF$62),AND('Expenditure Template'!R$4='Metadata and Error Checks'!$AA$62,'Expenditure Template'!R$5='Metadata and Error Checks'!$AG$62),AND('Expenditure Template'!R$4='Metadata and Error Checks'!$AA$62,'Expenditure Template'!R$5='Metadata and Error Checks'!$AH$62),AND('Expenditure Template'!R$4='Metadata and Error Checks'!$AA$62,'Expenditure Template'!R$5='Metadata and Error Checks'!$AI$62),AND('Expenditure Template'!R$4='Metadata and Error Checks'!$AA$62,'Expenditure Template'!R$5='Metadata and Error Checks'!$AJ$62),AND('Expenditure Template'!R$4='Metadata and Error Checks'!$AA$62,'Expenditure Template'!R$5='Metadata and Error Checks'!$AK$62),AND('Expenditure Template'!R$4='Metadata and Error Checks'!$AA$62,'Expenditure Template'!R$5='Metadata and Error Checks'!$AL$62),AND('Expenditure Template'!R$4='Metadata and Error Checks'!$AA$62,'Expenditure Template'!R$5='Metadata and Error Checks'!$AM$62),AND('Expenditure Template'!R$4='Metadata and Error Checks'!$AA$62,'Expenditure Template'!R$5='Metadata and Error Checks'!$AN$62),AND('Expenditure Template'!R$4='Metadata and Error Checks'!$AA$62,'Expenditure Template'!R$5='Metadata and Error Checks'!$AO$62),AND('Expenditure Template'!R$4='Metadata and Error Checks'!$AA$62,'Expenditure Template'!R$5='Metadata and Error Checks'!$AP$62),AND('Expenditure Template'!R$4='Metadata and Error Checks'!$AA$62,'Expenditure Template'!R$5='Metadata and Error Checks'!$AQ$62),AND('Expenditure Template'!R$4='Metadata and Error Checks'!$AA$62,'Expenditure Template'!R$5='Metadata and Error Checks'!$AR$62), AND('Expenditure Template'!R$4='Metadata and Error Checks'!$AA$65,'Expenditure Template'!R$5&lt;&gt;Lists!$G$72),AND('Expenditure Template'!R$4='Metadata and Error Checks'!$AA$66,'Expenditure Template'!R$5&lt;&gt;Lists!$G$72),AND('Expenditure Template'!R$4='Metadata and Error Checks'!$AA$61,'Expenditure Template'!R$5=Lists!$G$75),AND('Expenditure Template'!R$4='Metadata and Error Checks'!$AA$62,'Expenditure Template'!R$5=Lists!$G$75)),"X","")</f>
        <v/>
      </c>
      <c r="T46" s="123" t="str">
        <f>IF(OR(AND('Expenditure Template'!S$4='Metadata and Error Checks'!$AA$61,'Expenditure Template'!S$5='Metadata and Error Checks'!$AB$61),AND('Expenditure Template'!S$4='Metadata and Error Checks'!$AA$61,'Expenditure Template'!S$5='Metadata and Error Checks'!$AC$61),AND('Expenditure Template'!S$4='Metadata and Error Checks'!$AA$61,'Expenditure Template'!S$5='Metadata and Error Checks'!$AD$61),AND('Expenditure Template'!S$4='Metadata and Error Checks'!$AA$61,'Expenditure Template'!S$5='Metadata and Error Checks'!$AE$61),AND('Expenditure Template'!S$4='Metadata and Error Checks'!$AA$61,'Expenditure Template'!S$5='Metadata and Error Checks'!$AF$61),AND('Expenditure Template'!S$4='Metadata and Error Checks'!$AA$61,'Expenditure Template'!S$5='Metadata and Error Checks'!$AG$61),AND('Expenditure Template'!S$4='Metadata and Error Checks'!$AA$61,'Expenditure Template'!S$5='Metadata and Error Checks'!$AH$61),AND('Expenditure Template'!S$4='Metadata and Error Checks'!$AA$61,'Expenditure Template'!S$5='Metadata and Error Checks'!$AI$61),AND('Expenditure Template'!S$4='Metadata and Error Checks'!$AA$61,'Expenditure Template'!S$5='Metadata and Error Checks'!$AJ$61),AND('Expenditure Template'!S$4='Metadata and Error Checks'!$AA$61,'Expenditure Template'!S$5='Metadata and Error Checks'!$AK$61),AND('Expenditure Template'!S$4='Metadata and Error Checks'!$AA$61,'Expenditure Template'!S$5='Metadata and Error Checks'!$AL$61),AND('Expenditure Template'!S$4='Metadata and Error Checks'!$AA$61,'Expenditure Template'!S$5='Metadata and Error Checks'!$AM$61),AND('Expenditure Template'!S$4='Metadata and Error Checks'!$AA$61,'Expenditure Template'!S$5='Metadata and Error Checks'!$AN$61),AND('Expenditure Template'!S$4='Metadata and Error Checks'!$AA$61,'Expenditure Template'!S$5='Metadata and Error Checks'!$AO$61),AND('Expenditure Template'!S$4='Metadata and Error Checks'!$AA$61,'Expenditure Template'!S$5='Metadata and Error Checks'!$AP$61),AND('Expenditure Template'!S$4='Metadata and Error Checks'!$AA$61,'Expenditure Template'!S$5='Metadata and Error Checks'!$AQ$61),AND('Expenditure Template'!S$4='Metadata and Error Checks'!$AA$61,'Expenditure Template'!S$5='Metadata and Error Checks'!$AR$61),AND('Expenditure Template'!S$4='Metadata and Error Checks'!$AA$62,'Expenditure Template'!S$5='Metadata and Error Checks'!$AB$62),AND('Expenditure Template'!S$4='Metadata and Error Checks'!$AA$62,'Expenditure Template'!S$5='Metadata and Error Checks'!$AC$62),AND('Expenditure Template'!S$4='Metadata and Error Checks'!$AA$62,'Expenditure Template'!S$5='Metadata and Error Checks'!$AD$62),AND('Expenditure Template'!S$4='Metadata and Error Checks'!$AA$62,'Expenditure Template'!S$5='Metadata and Error Checks'!$AE$62),AND('Expenditure Template'!S$4='Metadata and Error Checks'!$AA$62,'Expenditure Template'!S$5='Metadata and Error Checks'!$AF$62),AND('Expenditure Template'!S$4='Metadata and Error Checks'!$AA$62,'Expenditure Template'!S$5='Metadata and Error Checks'!$AG$62),AND('Expenditure Template'!S$4='Metadata and Error Checks'!$AA$62,'Expenditure Template'!S$5='Metadata and Error Checks'!$AH$62),AND('Expenditure Template'!S$4='Metadata and Error Checks'!$AA$62,'Expenditure Template'!S$5='Metadata and Error Checks'!$AI$62),AND('Expenditure Template'!S$4='Metadata and Error Checks'!$AA$62,'Expenditure Template'!S$5='Metadata and Error Checks'!$AJ$62),AND('Expenditure Template'!S$4='Metadata and Error Checks'!$AA$62,'Expenditure Template'!S$5='Metadata and Error Checks'!$AK$62),AND('Expenditure Template'!S$4='Metadata and Error Checks'!$AA$62,'Expenditure Template'!S$5='Metadata and Error Checks'!$AL$62),AND('Expenditure Template'!S$4='Metadata and Error Checks'!$AA$62,'Expenditure Template'!S$5='Metadata and Error Checks'!$AM$62),AND('Expenditure Template'!S$4='Metadata and Error Checks'!$AA$62,'Expenditure Template'!S$5='Metadata and Error Checks'!$AN$62),AND('Expenditure Template'!S$4='Metadata and Error Checks'!$AA$62,'Expenditure Template'!S$5='Metadata and Error Checks'!$AO$62),AND('Expenditure Template'!S$4='Metadata and Error Checks'!$AA$62,'Expenditure Template'!S$5='Metadata and Error Checks'!$AP$62),AND('Expenditure Template'!S$4='Metadata and Error Checks'!$AA$62,'Expenditure Template'!S$5='Metadata and Error Checks'!$AQ$62),AND('Expenditure Template'!S$4='Metadata and Error Checks'!$AA$62,'Expenditure Template'!S$5='Metadata and Error Checks'!$AR$62), AND('Expenditure Template'!S$4='Metadata and Error Checks'!$AA$65,'Expenditure Template'!S$5&lt;&gt;Lists!$G$72),AND('Expenditure Template'!S$4='Metadata and Error Checks'!$AA$66,'Expenditure Template'!S$5&lt;&gt;Lists!$G$72),AND('Expenditure Template'!S$4='Metadata and Error Checks'!$AA$61,'Expenditure Template'!S$5=Lists!$G$75),AND('Expenditure Template'!S$4='Metadata and Error Checks'!$AA$62,'Expenditure Template'!S$5=Lists!$G$75)),"X","")</f>
        <v/>
      </c>
      <c r="U46" s="123" t="str">
        <f>IF(OR(AND('Expenditure Template'!T$4='Metadata and Error Checks'!$AA$61,'Expenditure Template'!T$5='Metadata and Error Checks'!$AB$61),AND('Expenditure Template'!T$4='Metadata and Error Checks'!$AA$61,'Expenditure Template'!T$5='Metadata and Error Checks'!$AC$61),AND('Expenditure Template'!T$4='Metadata and Error Checks'!$AA$61,'Expenditure Template'!T$5='Metadata and Error Checks'!$AD$61),AND('Expenditure Template'!T$4='Metadata and Error Checks'!$AA$61,'Expenditure Template'!T$5='Metadata and Error Checks'!$AE$61),AND('Expenditure Template'!T$4='Metadata and Error Checks'!$AA$61,'Expenditure Template'!T$5='Metadata and Error Checks'!$AF$61),AND('Expenditure Template'!T$4='Metadata and Error Checks'!$AA$61,'Expenditure Template'!T$5='Metadata and Error Checks'!$AG$61),AND('Expenditure Template'!T$4='Metadata and Error Checks'!$AA$61,'Expenditure Template'!T$5='Metadata and Error Checks'!$AH$61),AND('Expenditure Template'!T$4='Metadata and Error Checks'!$AA$61,'Expenditure Template'!T$5='Metadata and Error Checks'!$AI$61),AND('Expenditure Template'!T$4='Metadata and Error Checks'!$AA$61,'Expenditure Template'!T$5='Metadata and Error Checks'!$AJ$61),AND('Expenditure Template'!T$4='Metadata and Error Checks'!$AA$61,'Expenditure Template'!T$5='Metadata and Error Checks'!$AK$61),AND('Expenditure Template'!T$4='Metadata and Error Checks'!$AA$61,'Expenditure Template'!T$5='Metadata and Error Checks'!$AL$61),AND('Expenditure Template'!T$4='Metadata and Error Checks'!$AA$61,'Expenditure Template'!T$5='Metadata and Error Checks'!$AM$61),AND('Expenditure Template'!T$4='Metadata and Error Checks'!$AA$61,'Expenditure Template'!T$5='Metadata and Error Checks'!$AN$61),AND('Expenditure Template'!T$4='Metadata and Error Checks'!$AA$61,'Expenditure Template'!T$5='Metadata and Error Checks'!$AO$61),AND('Expenditure Template'!T$4='Metadata and Error Checks'!$AA$61,'Expenditure Template'!T$5='Metadata and Error Checks'!$AP$61),AND('Expenditure Template'!T$4='Metadata and Error Checks'!$AA$61,'Expenditure Template'!T$5='Metadata and Error Checks'!$AQ$61),AND('Expenditure Template'!T$4='Metadata and Error Checks'!$AA$61,'Expenditure Template'!T$5='Metadata and Error Checks'!$AR$61),AND('Expenditure Template'!T$4='Metadata and Error Checks'!$AA$62,'Expenditure Template'!T$5='Metadata and Error Checks'!$AB$62),AND('Expenditure Template'!T$4='Metadata and Error Checks'!$AA$62,'Expenditure Template'!T$5='Metadata and Error Checks'!$AC$62),AND('Expenditure Template'!T$4='Metadata and Error Checks'!$AA$62,'Expenditure Template'!T$5='Metadata and Error Checks'!$AD$62),AND('Expenditure Template'!T$4='Metadata and Error Checks'!$AA$62,'Expenditure Template'!T$5='Metadata and Error Checks'!$AE$62),AND('Expenditure Template'!T$4='Metadata and Error Checks'!$AA$62,'Expenditure Template'!T$5='Metadata and Error Checks'!$AF$62),AND('Expenditure Template'!T$4='Metadata and Error Checks'!$AA$62,'Expenditure Template'!T$5='Metadata and Error Checks'!$AG$62),AND('Expenditure Template'!T$4='Metadata and Error Checks'!$AA$62,'Expenditure Template'!T$5='Metadata and Error Checks'!$AH$62),AND('Expenditure Template'!T$4='Metadata and Error Checks'!$AA$62,'Expenditure Template'!T$5='Metadata and Error Checks'!$AI$62),AND('Expenditure Template'!T$4='Metadata and Error Checks'!$AA$62,'Expenditure Template'!T$5='Metadata and Error Checks'!$AJ$62),AND('Expenditure Template'!T$4='Metadata and Error Checks'!$AA$62,'Expenditure Template'!T$5='Metadata and Error Checks'!$AK$62),AND('Expenditure Template'!T$4='Metadata and Error Checks'!$AA$62,'Expenditure Template'!T$5='Metadata and Error Checks'!$AL$62),AND('Expenditure Template'!T$4='Metadata and Error Checks'!$AA$62,'Expenditure Template'!T$5='Metadata and Error Checks'!$AM$62),AND('Expenditure Template'!T$4='Metadata and Error Checks'!$AA$62,'Expenditure Template'!T$5='Metadata and Error Checks'!$AN$62),AND('Expenditure Template'!T$4='Metadata and Error Checks'!$AA$62,'Expenditure Template'!T$5='Metadata and Error Checks'!$AO$62),AND('Expenditure Template'!T$4='Metadata and Error Checks'!$AA$62,'Expenditure Template'!T$5='Metadata and Error Checks'!$AP$62),AND('Expenditure Template'!T$4='Metadata and Error Checks'!$AA$62,'Expenditure Template'!T$5='Metadata and Error Checks'!$AQ$62),AND('Expenditure Template'!T$4='Metadata and Error Checks'!$AA$62,'Expenditure Template'!T$5='Metadata and Error Checks'!$AR$62), AND('Expenditure Template'!T$4='Metadata and Error Checks'!$AA$65,'Expenditure Template'!T$5&lt;&gt;Lists!$G$72),AND('Expenditure Template'!T$4='Metadata and Error Checks'!$AA$66,'Expenditure Template'!T$5&lt;&gt;Lists!$G$72),AND('Expenditure Template'!T$4='Metadata and Error Checks'!$AA$61,'Expenditure Template'!T$5=Lists!$G$75),AND('Expenditure Template'!T$4='Metadata and Error Checks'!$AA$62,'Expenditure Template'!T$5=Lists!$G$75)),"X","")</f>
        <v/>
      </c>
      <c r="V46" s="123" t="str">
        <f>IF(OR(AND('Expenditure Template'!U$4='Metadata and Error Checks'!$AA$61,'Expenditure Template'!U$5='Metadata and Error Checks'!$AB$61),AND('Expenditure Template'!U$4='Metadata and Error Checks'!$AA$61,'Expenditure Template'!U$5='Metadata and Error Checks'!$AC$61),AND('Expenditure Template'!U$4='Metadata and Error Checks'!$AA$61,'Expenditure Template'!U$5='Metadata and Error Checks'!$AD$61),AND('Expenditure Template'!U$4='Metadata and Error Checks'!$AA$61,'Expenditure Template'!U$5='Metadata and Error Checks'!$AE$61),AND('Expenditure Template'!U$4='Metadata and Error Checks'!$AA$61,'Expenditure Template'!U$5='Metadata and Error Checks'!$AF$61),AND('Expenditure Template'!U$4='Metadata and Error Checks'!$AA$61,'Expenditure Template'!U$5='Metadata and Error Checks'!$AG$61),AND('Expenditure Template'!U$4='Metadata and Error Checks'!$AA$61,'Expenditure Template'!U$5='Metadata and Error Checks'!$AH$61),AND('Expenditure Template'!U$4='Metadata and Error Checks'!$AA$61,'Expenditure Template'!U$5='Metadata and Error Checks'!$AI$61),AND('Expenditure Template'!U$4='Metadata and Error Checks'!$AA$61,'Expenditure Template'!U$5='Metadata and Error Checks'!$AJ$61),AND('Expenditure Template'!U$4='Metadata and Error Checks'!$AA$61,'Expenditure Template'!U$5='Metadata and Error Checks'!$AK$61),AND('Expenditure Template'!U$4='Metadata and Error Checks'!$AA$61,'Expenditure Template'!U$5='Metadata and Error Checks'!$AL$61),AND('Expenditure Template'!U$4='Metadata and Error Checks'!$AA$61,'Expenditure Template'!U$5='Metadata and Error Checks'!$AM$61),AND('Expenditure Template'!U$4='Metadata and Error Checks'!$AA$61,'Expenditure Template'!U$5='Metadata and Error Checks'!$AN$61),AND('Expenditure Template'!U$4='Metadata and Error Checks'!$AA$61,'Expenditure Template'!U$5='Metadata and Error Checks'!$AO$61),AND('Expenditure Template'!U$4='Metadata and Error Checks'!$AA$61,'Expenditure Template'!U$5='Metadata and Error Checks'!$AP$61),AND('Expenditure Template'!U$4='Metadata and Error Checks'!$AA$61,'Expenditure Template'!U$5='Metadata and Error Checks'!$AQ$61),AND('Expenditure Template'!U$4='Metadata and Error Checks'!$AA$61,'Expenditure Template'!U$5='Metadata and Error Checks'!$AR$61),AND('Expenditure Template'!U$4='Metadata and Error Checks'!$AA$62,'Expenditure Template'!U$5='Metadata and Error Checks'!$AB$62),AND('Expenditure Template'!U$4='Metadata and Error Checks'!$AA$62,'Expenditure Template'!U$5='Metadata and Error Checks'!$AC$62),AND('Expenditure Template'!U$4='Metadata and Error Checks'!$AA$62,'Expenditure Template'!U$5='Metadata and Error Checks'!$AD$62),AND('Expenditure Template'!U$4='Metadata and Error Checks'!$AA$62,'Expenditure Template'!U$5='Metadata and Error Checks'!$AE$62),AND('Expenditure Template'!U$4='Metadata and Error Checks'!$AA$62,'Expenditure Template'!U$5='Metadata and Error Checks'!$AF$62),AND('Expenditure Template'!U$4='Metadata and Error Checks'!$AA$62,'Expenditure Template'!U$5='Metadata and Error Checks'!$AG$62),AND('Expenditure Template'!U$4='Metadata and Error Checks'!$AA$62,'Expenditure Template'!U$5='Metadata and Error Checks'!$AH$62),AND('Expenditure Template'!U$4='Metadata and Error Checks'!$AA$62,'Expenditure Template'!U$5='Metadata and Error Checks'!$AI$62),AND('Expenditure Template'!U$4='Metadata and Error Checks'!$AA$62,'Expenditure Template'!U$5='Metadata and Error Checks'!$AJ$62),AND('Expenditure Template'!U$4='Metadata and Error Checks'!$AA$62,'Expenditure Template'!U$5='Metadata and Error Checks'!$AK$62),AND('Expenditure Template'!U$4='Metadata and Error Checks'!$AA$62,'Expenditure Template'!U$5='Metadata and Error Checks'!$AL$62),AND('Expenditure Template'!U$4='Metadata and Error Checks'!$AA$62,'Expenditure Template'!U$5='Metadata and Error Checks'!$AM$62),AND('Expenditure Template'!U$4='Metadata and Error Checks'!$AA$62,'Expenditure Template'!U$5='Metadata and Error Checks'!$AN$62),AND('Expenditure Template'!U$4='Metadata and Error Checks'!$AA$62,'Expenditure Template'!U$5='Metadata and Error Checks'!$AO$62),AND('Expenditure Template'!U$4='Metadata and Error Checks'!$AA$62,'Expenditure Template'!U$5='Metadata and Error Checks'!$AP$62),AND('Expenditure Template'!U$4='Metadata and Error Checks'!$AA$62,'Expenditure Template'!U$5='Metadata and Error Checks'!$AQ$62),AND('Expenditure Template'!U$4='Metadata and Error Checks'!$AA$62,'Expenditure Template'!U$5='Metadata and Error Checks'!$AR$62), AND('Expenditure Template'!U$4='Metadata and Error Checks'!$AA$65,'Expenditure Template'!U$5&lt;&gt;Lists!$G$72),AND('Expenditure Template'!U$4='Metadata and Error Checks'!$AA$66,'Expenditure Template'!U$5&lt;&gt;Lists!$G$72),AND('Expenditure Template'!U$4='Metadata and Error Checks'!$AA$61,'Expenditure Template'!U$5=Lists!$G$75),AND('Expenditure Template'!U$4='Metadata and Error Checks'!$AA$62,'Expenditure Template'!U$5=Lists!$G$75)),"X","")</f>
        <v/>
      </c>
      <c r="W46" s="123" t="str">
        <f>IF(OR(AND('Expenditure Template'!V$4='Metadata and Error Checks'!$AA$61,'Expenditure Template'!V$5='Metadata and Error Checks'!$AB$61),AND('Expenditure Template'!V$4='Metadata and Error Checks'!$AA$61,'Expenditure Template'!V$5='Metadata and Error Checks'!$AC$61),AND('Expenditure Template'!V$4='Metadata and Error Checks'!$AA$61,'Expenditure Template'!V$5='Metadata and Error Checks'!$AD$61),AND('Expenditure Template'!V$4='Metadata and Error Checks'!$AA$61,'Expenditure Template'!V$5='Metadata and Error Checks'!$AE$61),AND('Expenditure Template'!V$4='Metadata and Error Checks'!$AA$61,'Expenditure Template'!V$5='Metadata and Error Checks'!$AF$61),AND('Expenditure Template'!V$4='Metadata and Error Checks'!$AA$61,'Expenditure Template'!V$5='Metadata and Error Checks'!$AG$61),AND('Expenditure Template'!V$4='Metadata and Error Checks'!$AA$61,'Expenditure Template'!V$5='Metadata and Error Checks'!$AH$61),AND('Expenditure Template'!V$4='Metadata and Error Checks'!$AA$61,'Expenditure Template'!V$5='Metadata and Error Checks'!$AI$61),AND('Expenditure Template'!V$4='Metadata and Error Checks'!$AA$61,'Expenditure Template'!V$5='Metadata and Error Checks'!$AJ$61),AND('Expenditure Template'!V$4='Metadata and Error Checks'!$AA$61,'Expenditure Template'!V$5='Metadata and Error Checks'!$AK$61),AND('Expenditure Template'!V$4='Metadata and Error Checks'!$AA$61,'Expenditure Template'!V$5='Metadata and Error Checks'!$AL$61),AND('Expenditure Template'!V$4='Metadata and Error Checks'!$AA$61,'Expenditure Template'!V$5='Metadata and Error Checks'!$AM$61),AND('Expenditure Template'!V$4='Metadata and Error Checks'!$AA$61,'Expenditure Template'!V$5='Metadata and Error Checks'!$AN$61),AND('Expenditure Template'!V$4='Metadata and Error Checks'!$AA$61,'Expenditure Template'!V$5='Metadata and Error Checks'!$AO$61),AND('Expenditure Template'!V$4='Metadata and Error Checks'!$AA$61,'Expenditure Template'!V$5='Metadata and Error Checks'!$AP$61),AND('Expenditure Template'!V$4='Metadata and Error Checks'!$AA$61,'Expenditure Template'!V$5='Metadata and Error Checks'!$AQ$61),AND('Expenditure Template'!V$4='Metadata and Error Checks'!$AA$61,'Expenditure Template'!V$5='Metadata and Error Checks'!$AR$61),AND('Expenditure Template'!V$4='Metadata and Error Checks'!$AA$62,'Expenditure Template'!V$5='Metadata and Error Checks'!$AB$62),AND('Expenditure Template'!V$4='Metadata and Error Checks'!$AA$62,'Expenditure Template'!V$5='Metadata and Error Checks'!$AC$62),AND('Expenditure Template'!V$4='Metadata and Error Checks'!$AA$62,'Expenditure Template'!V$5='Metadata and Error Checks'!$AD$62),AND('Expenditure Template'!V$4='Metadata and Error Checks'!$AA$62,'Expenditure Template'!V$5='Metadata and Error Checks'!$AE$62),AND('Expenditure Template'!V$4='Metadata and Error Checks'!$AA$62,'Expenditure Template'!V$5='Metadata and Error Checks'!$AF$62),AND('Expenditure Template'!V$4='Metadata and Error Checks'!$AA$62,'Expenditure Template'!V$5='Metadata and Error Checks'!$AG$62),AND('Expenditure Template'!V$4='Metadata and Error Checks'!$AA$62,'Expenditure Template'!V$5='Metadata and Error Checks'!$AH$62),AND('Expenditure Template'!V$4='Metadata and Error Checks'!$AA$62,'Expenditure Template'!V$5='Metadata and Error Checks'!$AI$62),AND('Expenditure Template'!V$4='Metadata and Error Checks'!$AA$62,'Expenditure Template'!V$5='Metadata and Error Checks'!$AJ$62),AND('Expenditure Template'!V$4='Metadata and Error Checks'!$AA$62,'Expenditure Template'!V$5='Metadata and Error Checks'!$AK$62),AND('Expenditure Template'!V$4='Metadata and Error Checks'!$AA$62,'Expenditure Template'!V$5='Metadata and Error Checks'!$AL$62),AND('Expenditure Template'!V$4='Metadata and Error Checks'!$AA$62,'Expenditure Template'!V$5='Metadata and Error Checks'!$AM$62),AND('Expenditure Template'!V$4='Metadata and Error Checks'!$AA$62,'Expenditure Template'!V$5='Metadata and Error Checks'!$AN$62),AND('Expenditure Template'!V$4='Metadata and Error Checks'!$AA$62,'Expenditure Template'!V$5='Metadata and Error Checks'!$AO$62),AND('Expenditure Template'!V$4='Metadata and Error Checks'!$AA$62,'Expenditure Template'!V$5='Metadata and Error Checks'!$AP$62),AND('Expenditure Template'!V$4='Metadata and Error Checks'!$AA$62,'Expenditure Template'!V$5='Metadata and Error Checks'!$AQ$62),AND('Expenditure Template'!V$4='Metadata and Error Checks'!$AA$62,'Expenditure Template'!V$5='Metadata and Error Checks'!$AR$62), AND('Expenditure Template'!V$4='Metadata and Error Checks'!$AA$65,'Expenditure Template'!V$5&lt;&gt;Lists!$G$72),AND('Expenditure Template'!V$4='Metadata and Error Checks'!$AA$66,'Expenditure Template'!V$5&lt;&gt;Lists!$G$72),AND('Expenditure Template'!V$4='Metadata and Error Checks'!$AA$61,'Expenditure Template'!V$5=Lists!$G$75),AND('Expenditure Template'!V$4='Metadata and Error Checks'!$AA$62,'Expenditure Template'!V$5=Lists!$G$75)),"X","")</f>
        <v/>
      </c>
      <c r="X46" s="123" t="str">
        <f>IF(OR(AND('Expenditure Template'!W$4='Metadata and Error Checks'!$AA$61,'Expenditure Template'!W$5='Metadata and Error Checks'!$AB$61),AND('Expenditure Template'!W$4='Metadata and Error Checks'!$AA$61,'Expenditure Template'!W$5='Metadata and Error Checks'!$AC$61),AND('Expenditure Template'!W$4='Metadata and Error Checks'!$AA$61,'Expenditure Template'!W$5='Metadata and Error Checks'!$AD$61),AND('Expenditure Template'!W$4='Metadata and Error Checks'!$AA$61,'Expenditure Template'!W$5='Metadata and Error Checks'!$AE$61),AND('Expenditure Template'!W$4='Metadata and Error Checks'!$AA$61,'Expenditure Template'!W$5='Metadata and Error Checks'!$AF$61),AND('Expenditure Template'!W$4='Metadata and Error Checks'!$AA$61,'Expenditure Template'!W$5='Metadata and Error Checks'!$AG$61),AND('Expenditure Template'!W$4='Metadata and Error Checks'!$AA$61,'Expenditure Template'!W$5='Metadata and Error Checks'!$AH$61),AND('Expenditure Template'!W$4='Metadata and Error Checks'!$AA$61,'Expenditure Template'!W$5='Metadata and Error Checks'!$AI$61),AND('Expenditure Template'!W$4='Metadata and Error Checks'!$AA$61,'Expenditure Template'!W$5='Metadata and Error Checks'!$AJ$61),AND('Expenditure Template'!W$4='Metadata and Error Checks'!$AA$61,'Expenditure Template'!W$5='Metadata and Error Checks'!$AK$61),AND('Expenditure Template'!W$4='Metadata and Error Checks'!$AA$61,'Expenditure Template'!W$5='Metadata and Error Checks'!$AL$61),AND('Expenditure Template'!W$4='Metadata and Error Checks'!$AA$61,'Expenditure Template'!W$5='Metadata and Error Checks'!$AM$61),AND('Expenditure Template'!W$4='Metadata and Error Checks'!$AA$61,'Expenditure Template'!W$5='Metadata and Error Checks'!$AN$61),AND('Expenditure Template'!W$4='Metadata and Error Checks'!$AA$61,'Expenditure Template'!W$5='Metadata and Error Checks'!$AO$61),AND('Expenditure Template'!W$4='Metadata and Error Checks'!$AA$61,'Expenditure Template'!W$5='Metadata and Error Checks'!$AP$61),AND('Expenditure Template'!W$4='Metadata and Error Checks'!$AA$61,'Expenditure Template'!W$5='Metadata and Error Checks'!$AQ$61),AND('Expenditure Template'!W$4='Metadata and Error Checks'!$AA$61,'Expenditure Template'!W$5='Metadata and Error Checks'!$AR$61),AND('Expenditure Template'!W$4='Metadata and Error Checks'!$AA$62,'Expenditure Template'!W$5='Metadata and Error Checks'!$AB$62),AND('Expenditure Template'!W$4='Metadata and Error Checks'!$AA$62,'Expenditure Template'!W$5='Metadata and Error Checks'!$AC$62),AND('Expenditure Template'!W$4='Metadata and Error Checks'!$AA$62,'Expenditure Template'!W$5='Metadata and Error Checks'!$AD$62),AND('Expenditure Template'!W$4='Metadata and Error Checks'!$AA$62,'Expenditure Template'!W$5='Metadata and Error Checks'!$AE$62),AND('Expenditure Template'!W$4='Metadata and Error Checks'!$AA$62,'Expenditure Template'!W$5='Metadata and Error Checks'!$AF$62),AND('Expenditure Template'!W$4='Metadata and Error Checks'!$AA$62,'Expenditure Template'!W$5='Metadata and Error Checks'!$AG$62),AND('Expenditure Template'!W$4='Metadata and Error Checks'!$AA$62,'Expenditure Template'!W$5='Metadata and Error Checks'!$AH$62),AND('Expenditure Template'!W$4='Metadata and Error Checks'!$AA$62,'Expenditure Template'!W$5='Metadata and Error Checks'!$AI$62),AND('Expenditure Template'!W$4='Metadata and Error Checks'!$AA$62,'Expenditure Template'!W$5='Metadata and Error Checks'!$AJ$62),AND('Expenditure Template'!W$4='Metadata and Error Checks'!$AA$62,'Expenditure Template'!W$5='Metadata and Error Checks'!$AK$62),AND('Expenditure Template'!W$4='Metadata and Error Checks'!$AA$62,'Expenditure Template'!W$5='Metadata and Error Checks'!$AL$62),AND('Expenditure Template'!W$4='Metadata and Error Checks'!$AA$62,'Expenditure Template'!W$5='Metadata and Error Checks'!$AM$62),AND('Expenditure Template'!W$4='Metadata and Error Checks'!$AA$62,'Expenditure Template'!W$5='Metadata and Error Checks'!$AN$62),AND('Expenditure Template'!W$4='Metadata and Error Checks'!$AA$62,'Expenditure Template'!W$5='Metadata and Error Checks'!$AO$62),AND('Expenditure Template'!W$4='Metadata and Error Checks'!$AA$62,'Expenditure Template'!W$5='Metadata and Error Checks'!$AP$62),AND('Expenditure Template'!W$4='Metadata and Error Checks'!$AA$62,'Expenditure Template'!W$5='Metadata and Error Checks'!$AQ$62),AND('Expenditure Template'!W$4='Metadata and Error Checks'!$AA$62,'Expenditure Template'!W$5='Metadata and Error Checks'!$AR$62), AND('Expenditure Template'!W$4='Metadata and Error Checks'!$AA$65,'Expenditure Template'!W$5&lt;&gt;Lists!$G$72),AND('Expenditure Template'!W$4='Metadata and Error Checks'!$AA$66,'Expenditure Template'!W$5&lt;&gt;Lists!$G$72),AND('Expenditure Template'!W$4='Metadata and Error Checks'!$AA$61,'Expenditure Template'!W$5=Lists!$G$75),AND('Expenditure Template'!W$4='Metadata and Error Checks'!$AA$62,'Expenditure Template'!W$5=Lists!$G$75)),"X","")</f>
        <v/>
      </c>
      <c r="AA46" s="129" t="str">
        <f>Lists!H3</f>
        <v>C&amp;T: HIV Clinical Services-NSD</v>
      </c>
      <c r="AB46" s="130"/>
      <c r="AC46" s="130"/>
      <c r="AD46" s="130"/>
      <c r="AE46" s="130"/>
      <c r="AF46" s="130"/>
      <c r="AG46" s="130"/>
      <c r="AH46" s="130"/>
      <c r="AI46" s="130"/>
      <c r="AJ46" s="130"/>
      <c r="AK46" s="130"/>
      <c r="AL46" s="130"/>
      <c r="AM46" s="130"/>
      <c r="AN46" s="130"/>
      <c r="AO46" s="130"/>
      <c r="AP46" s="130"/>
      <c r="AQ46" s="130"/>
      <c r="AR46" s="130"/>
      <c r="AS46" s="131"/>
      <c r="AT46" s="127"/>
      <c r="AU46" s="128"/>
    </row>
    <row r="47" spans="2:47" s="124" customFormat="1" ht="15.75" hidden="1" x14ac:dyDescent="0.25">
      <c r="D47" s="124" t="s">
        <v>211</v>
      </c>
      <c r="F47" s="123" t="str">
        <f>IF(OR(AND('Expenditure Template'!E$4='Metadata and Error Checks'!$AA$71,'Expenditure Template'!E$5='Metadata and Error Checks'!$AB$71),AND('Expenditure Template'!E$4='Metadata and Error Checks'!$AA$72,'Expenditure Template'!E$5='Metadata and Error Checks'!$AB$72),AND('Expenditure Template'!E$4='Metadata and Error Checks'!$AA$73,'Expenditure Template'!E$5='Metadata and Error Checks'!$AB$73),AND('Expenditure Template'!E$4='Metadata and Error Checks'!$AA$74,'Expenditure Template'!E$5='Metadata and Error Checks'!$AB$74),AND('Expenditure Template'!E$4='Metadata and Error Checks'!$AA$75,'Expenditure Template'!E$5='Metadata and Error Checks'!$AB$75),AND('Expenditure Template'!E$4='Metadata and Error Checks'!$AA$76,'Expenditure Template'!E$5='Metadata and Error Checks'!$AB$76)),"X","")</f>
        <v/>
      </c>
      <c r="G47" s="123" t="str">
        <f>IF(OR(AND('Expenditure Template'!F$4='Metadata and Error Checks'!$AA$71,'Expenditure Template'!F$5='Metadata and Error Checks'!$AB$71),AND('Expenditure Template'!F$4='Metadata and Error Checks'!$AA$72,'Expenditure Template'!F$5='Metadata and Error Checks'!$AB$72),AND('Expenditure Template'!F$4='Metadata and Error Checks'!$AA$73,'Expenditure Template'!F$5='Metadata and Error Checks'!$AB$73),AND('Expenditure Template'!F$4='Metadata and Error Checks'!$AA$74,'Expenditure Template'!F$5='Metadata and Error Checks'!$AB$74),AND('Expenditure Template'!F$4='Metadata and Error Checks'!$AA$75,'Expenditure Template'!F$5='Metadata and Error Checks'!$AB$75),AND('Expenditure Template'!F$4='Metadata and Error Checks'!$AA$76,'Expenditure Template'!F$5='Metadata and Error Checks'!$AB$76)),"X","")</f>
        <v/>
      </c>
      <c r="H47" s="123" t="str">
        <f>IF(OR(AND('Expenditure Template'!G$4='Metadata and Error Checks'!$AA$71,'Expenditure Template'!G$5='Metadata and Error Checks'!$AB$71),AND('Expenditure Template'!G$4='Metadata and Error Checks'!$AA$72,'Expenditure Template'!G$5='Metadata and Error Checks'!$AB$72),AND('Expenditure Template'!G$4='Metadata and Error Checks'!$AA$73,'Expenditure Template'!G$5='Metadata and Error Checks'!$AB$73),AND('Expenditure Template'!G$4='Metadata and Error Checks'!$AA$74,'Expenditure Template'!G$5='Metadata and Error Checks'!$AB$74),AND('Expenditure Template'!G$4='Metadata and Error Checks'!$AA$75,'Expenditure Template'!G$5='Metadata and Error Checks'!$AB$75),AND('Expenditure Template'!G$4='Metadata and Error Checks'!$AA$76,'Expenditure Template'!G$5='Metadata and Error Checks'!$AB$76)),"X","")</f>
        <v/>
      </c>
      <c r="I47" s="123" t="str">
        <f>IF(OR(AND('Expenditure Template'!H$4='Metadata and Error Checks'!$AA$71,'Expenditure Template'!H$5='Metadata and Error Checks'!$AB$71),AND('Expenditure Template'!H$4='Metadata and Error Checks'!$AA$72,'Expenditure Template'!H$5='Metadata and Error Checks'!$AB$72),AND('Expenditure Template'!H$4='Metadata and Error Checks'!$AA$73,'Expenditure Template'!H$5='Metadata and Error Checks'!$AB$73),AND('Expenditure Template'!H$4='Metadata and Error Checks'!$AA$74,'Expenditure Template'!H$5='Metadata and Error Checks'!$AB$74),AND('Expenditure Template'!H$4='Metadata and Error Checks'!$AA$75,'Expenditure Template'!H$5='Metadata and Error Checks'!$AB$75),AND('Expenditure Template'!H$4='Metadata and Error Checks'!$AA$76,'Expenditure Template'!H$5='Metadata and Error Checks'!$AB$76)),"X","")</f>
        <v/>
      </c>
      <c r="J47" s="123" t="str">
        <f>IF(OR(AND('Expenditure Template'!I$4='Metadata and Error Checks'!$AA$71,'Expenditure Template'!I$5='Metadata and Error Checks'!$AB$71),AND('Expenditure Template'!I$4='Metadata and Error Checks'!$AA$72,'Expenditure Template'!I$5='Metadata and Error Checks'!$AB$72),AND('Expenditure Template'!I$4='Metadata and Error Checks'!$AA$73,'Expenditure Template'!I$5='Metadata and Error Checks'!$AB$73),AND('Expenditure Template'!I$4='Metadata and Error Checks'!$AA$74,'Expenditure Template'!I$5='Metadata and Error Checks'!$AB$74),AND('Expenditure Template'!I$4='Metadata and Error Checks'!$AA$75,'Expenditure Template'!I$5='Metadata and Error Checks'!$AB$75),AND('Expenditure Template'!I$4='Metadata and Error Checks'!$AA$76,'Expenditure Template'!I$5='Metadata and Error Checks'!$AB$76)),"X","")</f>
        <v/>
      </c>
      <c r="K47" s="123" t="str">
        <f>IF(OR(AND('Expenditure Template'!J$4='Metadata and Error Checks'!$AA$71,'Expenditure Template'!J$5='Metadata and Error Checks'!$AB$71),AND('Expenditure Template'!J$4='Metadata and Error Checks'!$AA$72,'Expenditure Template'!J$5='Metadata and Error Checks'!$AB$72),AND('Expenditure Template'!J$4='Metadata and Error Checks'!$AA$73,'Expenditure Template'!J$5='Metadata and Error Checks'!$AB$73),AND('Expenditure Template'!J$4='Metadata and Error Checks'!$AA$74,'Expenditure Template'!J$5='Metadata and Error Checks'!$AB$74),AND('Expenditure Template'!J$4='Metadata and Error Checks'!$AA$75,'Expenditure Template'!J$5='Metadata and Error Checks'!$AB$75),AND('Expenditure Template'!J$4='Metadata and Error Checks'!$AA$76,'Expenditure Template'!J$5='Metadata and Error Checks'!$AB$76)),"X","")</f>
        <v/>
      </c>
      <c r="L47" s="123" t="str">
        <f>IF(OR(AND('Expenditure Template'!K$4='Metadata and Error Checks'!$AA$71,'Expenditure Template'!K$5='Metadata and Error Checks'!$AB$71),AND('Expenditure Template'!K$4='Metadata and Error Checks'!$AA$72,'Expenditure Template'!K$5='Metadata and Error Checks'!$AB$72),AND('Expenditure Template'!K$4='Metadata and Error Checks'!$AA$73,'Expenditure Template'!K$5='Metadata and Error Checks'!$AB$73),AND('Expenditure Template'!K$4='Metadata and Error Checks'!$AA$74,'Expenditure Template'!K$5='Metadata and Error Checks'!$AB$74),AND('Expenditure Template'!K$4='Metadata and Error Checks'!$AA$75,'Expenditure Template'!K$5='Metadata and Error Checks'!$AB$75),AND('Expenditure Template'!K$4='Metadata and Error Checks'!$AA$76,'Expenditure Template'!K$5='Metadata and Error Checks'!$AB$76)),"X","")</f>
        <v/>
      </c>
      <c r="M47" s="123" t="str">
        <f>IF(OR(AND('Expenditure Template'!L$4='Metadata and Error Checks'!$AA$71,'Expenditure Template'!L$5='Metadata and Error Checks'!$AB$71),AND('Expenditure Template'!L$4='Metadata and Error Checks'!$AA$72,'Expenditure Template'!L$5='Metadata and Error Checks'!$AB$72),AND('Expenditure Template'!L$4='Metadata and Error Checks'!$AA$73,'Expenditure Template'!L$5='Metadata and Error Checks'!$AB$73),AND('Expenditure Template'!L$4='Metadata and Error Checks'!$AA$74,'Expenditure Template'!L$5='Metadata and Error Checks'!$AB$74),AND('Expenditure Template'!L$4='Metadata and Error Checks'!$AA$75,'Expenditure Template'!L$5='Metadata and Error Checks'!$AB$75),AND('Expenditure Template'!L$4='Metadata and Error Checks'!$AA$76,'Expenditure Template'!L$5='Metadata and Error Checks'!$AB$76)),"X","")</f>
        <v/>
      </c>
      <c r="N47" s="123" t="str">
        <f>IF(OR(AND('Expenditure Template'!M$4='Metadata and Error Checks'!$AA$71,'Expenditure Template'!M$5='Metadata and Error Checks'!$AB$71),AND('Expenditure Template'!M$4='Metadata and Error Checks'!$AA$72,'Expenditure Template'!M$5='Metadata and Error Checks'!$AB$72),AND('Expenditure Template'!M$4='Metadata and Error Checks'!$AA$73,'Expenditure Template'!M$5='Metadata and Error Checks'!$AB$73),AND('Expenditure Template'!M$4='Metadata and Error Checks'!$AA$74,'Expenditure Template'!M$5='Metadata and Error Checks'!$AB$74),AND('Expenditure Template'!M$4='Metadata and Error Checks'!$AA$75,'Expenditure Template'!M$5='Metadata and Error Checks'!$AB$75),AND('Expenditure Template'!M$4='Metadata and Error Checks'!$AA$76,'Expenditure Template'!M$5='Metadata and Error Checks'!$AB$76)),"X","")</f>
        <v/>
      </c>
      <c r="O47" s="123" t="str">
        <f>IF(OR(AND('Expenditure Template'!N$4='Metadata and Error Checks'!$AA$71,'Expenditure Template'!N$5='Metadata and Error Checks'!$AB$71),AND('Expenditure Template'!N$4='Metadata and Error Checks'!$AA$72,'Expenditure Template'!N$5='Metadata and Error Checks'!$AB$72),AND('Expenditure Template'!N$4='Metadata and Error Checks'!$AA$73,'Expenditure Template'!N$5='Metadata and Error Checks'!$AB$73),AND('Expenditure Template'!N$4='Metadata and Error Checks'!$AA$74,'Expenditure Template'!N$5='Metadata and Error Checks'!$AB$74),AND('Expenditure Template'!N$4='Metadata and Error Checks'!$AA$75,'Expenditure Template'!N$5='Metadata and Error Checks'!$AB$75),AND('Expenditure Template'!N$4='Metadata and Error Checks'!$AA$76,'Expenditure Template'!N$5='Metadata and Error Checks'!$AB$76)),"X","")</f>
        <v/>
      </c>
      <c r="P47" s="123" t="str">
        <f>IF(OR(AND('Expenditure Template'!O$4='Metadata and Error Checks'!$AA$71,'Expenditure Template'!O$5='Metadata and Error Checks'!$AB$71),AND('Expenditure Template'!O$4='Metadata and Error Checks'!$AA$72,'Expenditure Template'!O$5='Metadata and Error Checks'!$AB$72),AND('Expenditure Template'!O$4='Metadata and Error Checks'!$AA$73,'Expenditure Template'!O$5='Metadata and Error Checks'!$AB$73),AND('Expenditure Template'!O$4='Metadata and Error Checks'!$AA$74,'Expenditure Template'!O$5='Metadata and Error Checks'!$AB$74),AND('Expenditure Template'!O$4='Metadata and Error Checks'!$AA$75,'Expenditure Template'!O$5='Metadata and Error Checks'!$AB$75),AND('Expenditure Template'!O$4='Metadata and Error Checks'!$AA$76,'Expenditure Template'!O$5='Metadata and Error Checks'!$AB$76)),"X","")</f>
        <v/>
      </c>
      <c r="Q47" s="123" t="str">
        <f>IF(OR(AND('Expenditure Template'!P$4='Metadata and Error Checks'!$AA$71,'Expenditure Template'!P$5='Metadata and Error Checks'!$AB$71),AND('Expenditure Template'!P$4='Metadata and Error Checks'!$AA$72,'Expenditure Template'!P$5='Metadata and Error Checks'!$AB$72),AND('Expenditure Template'!P$4='Metadata and Error Checks'!$AA$73,'Expenditure Template'!P$5='Metadata and Error Checks'!$AB$73),AND('Expenditure Template'!P$4='Metadata and Error Checks'!$AA$74,'Expenditure Template'!P$5='Metadata and Error Checks'!$AB$74),AND('Expenditure Template'!P$4='Metadata and Error Checks'!$AA$75,'Expenditure Template'!P$5='Metadata and Error Checks'!$AB$75),AND('Expenditure Template'!P$4='Metadata and Error Checks'!$AA$76,'Expenditure Template'!P$5='Metadata and Error Checks'!$AB$76)),"X","")</f>
        <v/>
      </c>
      <c r="R47" s="123" t="str">
        <f>IF(OR(AND('Expenditure Template'!Q$4='Metadata and Error Checks'!$AA$71,'Expenditure Template'!Q$5='Metadata and Error Checks'!$AB$71),AND('Expenditure Template'!Q$4='Metadata and Error Checks'!$AA$72,'Expenditure Template'!Q$5='Metadata and Error Checks'!$AB$72),AND('Expenditure Template'!Q$4='Metadata and Error Checks'!$AA$73,'Expenditure Template'!Q$5='Metadata and Error Checks'!$AB$73),AND('Expenditure Template'!Q$4='Metadata and Error Checks'!$AA$74,'Expenditure Template'!Q$5='Metadata and Error Checks'!$AB$74),AND('Expenditure Template'!Q$4='Metadata and Error Checks'!$AA$75,'Expenditure Template'!Q$5='Metadata and Error Checks'!$AB$75),AND('Expenditure Template'!Q$4='Metadata and Error Checks'!$AA$76,'Expenditure Template'!Q$5='Metadata and Error Checks'!$AB$76)),"X","")</f>
        <v/>
      </c>
      <c r="S47" s="123" t="str">
        <f>IF(OR(AND('Expenditure Template'!R$4='Metadata and Error Checks'!$AA$71,'Expenditure Template'!R$5='Metadata and Error Checks'!$AB$71),AND('Expenditure Template'!R$4='Metadata and Error Checks'!$AA$72,'Expenditure Template'!R$5='Metadata and Error Checks'!$AB$72),AND('Expenditure Template'!R$4='Metadata and Error Checks'!$AA$73,'Expenditure Template'!R$5='Metadata and Error Checks'!$AB$73),AND('Expenditure Template'!R$4='Metadata and Error Checks'!$AA$74,'Expenditure Template'!R$5='Metadata and Error Checks'!$AB$74),AND('Expenditure Template'!R$4='Metadata and Error Checks'!$AA$75,'Expenditure Template'!R$5='Metadata and Error Checks'!$AB$75),AND('Expenditure Template'!R$4='Metadata and Error Checks'!$AA$76,'Expenditure Template'!R$5='Metadata and Error Checks'!$AB$76)),"X","")</f>
        <v/>
      </c>
      <c r="T47" s="123" t="str">
        <f>IF(OR(AND('Expenditure Template'!S$4='Metadata and Error Checks'!$AA$71,'Expenditure Template'!S$5='Metadata and Error Checks'!$AB$71),AND('Expenditure Template'!S$4='Metadata and Error Checks'!$AA$72,'Expenditure Template'!S$5='Metadata and Error Checks'!$AB$72),AND('Expenditure Template'!S$4='Metadata and Error Checks'!$AA$73,'Expenditure Template'!S$5='Metadata and Error Checks'!$AB$73),AND('Expenditure Template'!S$4='Metadata and Error Checks'!$AA$74,'Expenditure Template'!S$5='Metadata and Error Checks'!$AB$74),AND('Expenditure Template'!S$4='Metadata and Error Checks'!$AA$75,'Expenditure Template'!S$5='Metadata and Error Checks'!$AB$75),AND('Expenditure Template'!S$4='Metadata and Error Checks'!$AA$76,'Expenditure Template'!S$5='Metadata and Error Checks'!$AB$76)),"X","")</f>
        <v/>
      </c>
      <c r="U47" s="123" t="str">
        <f>IF(OR(AND('Expenditure Template'!T$4='Metadata and Error Checks'!$AA$71,'Expenditure Template'!T$5='Metadata and Error Checks'!$AB$71),AND('Expenditure Template'!T$4='Metadata and Error Checks'!$AA$72,'Expenditure Template'!T$5='Metadata and Error Checks'!$AB$72),AND('Expenditure Template'!T$4='Metadata and Error Checks'!$AA$73,'Expenditure Template'!T$5='Metadata and Error Checks'!$AB$73),AND('Expenditure Template'!T$4='Metadata and Error Checks'!$AA$74,'Expenditure Template'!T$5='Metadata and Error Checks'!$AB$74),AND('Expenditure Template'!T$4='Metadata and Error Checks'!$AA$75,'Expenditure Template'!T$5='Metadata and Error Checks'!$AB$75),AND('Expenditure Template'!T$4='Metadata and Error Checks'!$AA$76,'Expenditure Template'!T$5='Metadata and Error Checks'!$AB$76)),"X","")</f>
        <v/>
      </c>
      <c r="V47" s="123" t="str">
        <f>IF(OR(AND('Expenditure Template'!U$4='Metadata and Error Checks'!$AA$71,'Expenditure Template'!U$5='Metadata and Error Checks'!$AB$71),AND('Expenditure Template'!U$4='Metadata and Error Checks'!$AA$72,'Expenditure Template'!U$5='Metadata and Error Checks'!$AB$72),AND('Expenditure Template'!U$4='Metadata and Error Checks'!$AA$73,'Expenditure Template'!U$5='Metadata and Error Checks'!$AB$73),AND('Expenditure Template'!U$4='Metadata and Error Checks'!$AA$74,'Expenditure Template'!U$5='Metadata and Error Checks'!$AB$74),AND('Expenditure Template'!U$4='Metadata and Error Checks'!$AA$75,'Expenditure Template'!U$5='Metadata and Error Checks'!$AB$75),AND('Expenditure Template'!U$4='Metadata and Error Checks'!$AA$76,'Expenditure Template'!U$5='Metadata and Error Checks'!$AB$76)),"X","")</f>
        <v/>
      </c>
      <c r="W47" s="123" t="str">
        <f>IF(OR(AND('Expenditure Template'!V$4='Metadata and Error Checks'!$AA$71,'Expenditure Template'!V$5='Metadata and Error Checks'!$AB$71),AND('Expenditure Template'!V$4='Metadata and Error Checks'!$AA$72,'Expenditure Template'!V$5='Metadata and Error Checks'!$AB$72),AND('Expenditure Template'!V$4='Metadata and Error Checks'!$AA$73,'Expenditure Template'!V$5='Metadata and Error Checks'!$AB$73),AND('Expenditure Template'!V$4='Metadata and Error Checks'!$AA$74,'Expenditure Template'!V$5='Metadata and Error Checks'!$AB$74),AND('Expenditure Template'!V$4='Metadata and Error Checks'!$AA$75,'Expenditure Template'!V$5='Metadata and Error Checks'!$AB$75),AND('Expenditure Template'!V$4='Metadata and Error Checks'!$AA$76,'Expenditure Template'!V$5='Metadata and Error Checks'!$AB$76)),"X","")</f>
        <v/>
      </c>
      <c r="X47" s="123" t="str">
        <f>IF(OR(AND('Expenditure Template'!W$4='Metadata and Error Checks'!$AA$71,'Expenditure Template'!W$5='Metadata and Error Checks'!$AB$71),AND('Expenditure Template'!W$4='Metadata and Error Checks'!$AA$72,'Expenditure Template'!W$5='Metadata and Error Checks'!$AB$72),AND('Expenditure Template'!W$4='Metadata and Error Checks'!$AA$73,'Expenditure Template'!W$5='Metadata and Error Checks'!$AB$73),AND('Expenditure Template'!W$4='Metadata and Error Checks'!$AA$74,'Expenditure Template'!W$5='Metadata and Error Checks'!$AB$74),AND('Expenditure Template'!W$4='Metadata and Error Checks'!$AA$75,'Expenditure Template'!W$5='Metadata and Error Checks'!$AB$75),AND('Expenditure Template'!W$4='Metadata and Error Checks'!$AA$76,'Expenditure Template'!W$5='Metadata and Error Checks'!$AB$76)),"X","")</f>
        <v/>
      </c>
      <c r="AA47" s="129" t="str">
        <f>Lists!H4</f>
        <v>C&amp;T: HIV Laboratory Services-SD</v>
      </c>
      <c r="AB47" s="130"/>
      <c r="AC47" s="130"/>
      <c r="AD47" s="130"/>
      <c r="AE47" s="130"/>
      <c r="AF47" s="130"/>
      <c r="AG47" s="130"/>
      <c r="AH47" s="130"/>
      <c r="AI47" s="130"/>
      <c r="AJ47" s="130"/>
      <c r="AK47" s="130"/>
      <c r="AL47" s="130"/>
      <c r="AM47" s="130"/>
      <c r="AN47" s="130"/>
      <c r="AO47" s="130"/>
      <c r="AP47" s="130"/>
      <c r="AQ47" s="130"/>
      <c r="AR47" s="130"/>
      <c r="AS47" s="131"/>
      <c r="AT47" s="127"/>
      <c r="AU47" s="128"/>
    </row>
    <row r="48" spans="2:47" s="124" customFormat="1" ht="15.75" hidden="1" x14ac:dyDescent="0.25">
      <c r="D48" s="124" t="s">
        <v>212</v>
      </c>
      <c r="F48" s="132">
        <f>COUNTIF(F44:F47,"x")</f>
        <v>0</v>
      </c>
      <c r="G48" s="132">
        <f t="shared" ref="G48:U48" si="2">COUNTIF(G44:G47,"x")</f>
        <v>0</v>
      </c>
      <c r="H48" s="132">
        <f t="shared" si="2"/>
        <v>0</v>
      </c>
      <c r="I48" s="132">
        <f t="shared" si="2"/>
        <v>0</v>
      </c>
      <c r="J48" s="132">
        <f t="shared" si="2"/>
        <v>0</v>
      </c>
      <c r="K48" s="132">
        <f t="shared" si="2"/>
        <v>0</v>
      </c>
      <c r="L48" s="132">
        <f t="shared" si="2"/>
        <v>0</v>
      </c>
      <c r="M48" s="132">
        <f t="shared" si="2"/>
        <v>0</v>
      </c>
      <c r="N48" s="132">
        <f t="shared" si="2"/>
        <v>0</v>
      </c>
      <c r="O48" s="132">
        <f t="shared" si="2"/>
        <v>0</v>
      </c>
      <c r="P48" s="132">
        <f t="shared" si="2"/>
        <v>0</v>
      </c>
      <c r="Q48" s="132">
        <f t="shared" si="2"/>
        <v>0</v>
      </c>
      <c r="R48" s="132">
        <f t="shared" si="2"/>
        <v>0</v>
      </c>
      <c r="S48" s="132">
        <f t="shared" si="2"/>
        <v>0</v>
      </c>
      <c r="T48" s="132">
        <f t="shared" si="2"/>
        <v>0</v>
      </c>
      <c r="U48" s="124">
        <f t="shared" si="2"/>
        <v>0</v>
      </c>
      <c r="V48" s="124">
        <f t="shared" ref="V48:X48" si="3">COUNTIF(V44:V47,"x")</f>
        <v>0</v>
      </c>
      <c r="W48" s="124">
        <f t="shared" si="3"/>
        <v>0</v>
      </c>
      <c r="X48" s="124">
        <f t="shared" si="3"/>
        <v>0</v>
      </c>
      <c r="AA48" s="129" t="str">
        <f>Lists!H5</f>
        <v>C&amp;T: HIV Laboratory Services-NSD</v>
      </c>
      <c r="AB48" s="130"/>
      <c r="AC48" s="130"/>
      <c r="AD48" s="130"/>
      <c r="AE48" s="130"/>
      <c r="AF48" s="130"/>
      <c r="AG48" s="130"/>
      <c r="AH48" s="130"/>
      <c r="AI48" s="130"/>
      <c r="AJ48" s="130"/>
      <c r="AK48" s="130"/>
      <c r="AL48" s="130"/>
      <c r="AM48" s="130"/>
      <c r="AN48" s="130"/>
      <c r="AO48" s="130"/>
      <c r="AP48" s="130"/>
      <c r="AQ48" s="130"/>
      <c r="AR48" s="130"/>
      <c r="AS48" s="131"/>
      <c r="AT48" s="127"/>
      <c r="AU48" s="128"/>
    </row>
    <row r="49" spans="4:47" s="124" customFormat="1" ht="15.75" hidden="1" x14ac:dyDescent="0.25">
      <c r="F49" s="132"/>
      <c r="G49" s="132"/>
      <c r="H49" s="132"/>
      <c r="I49" s="132"/>
      <c r="J49" s="132"/>
      <c r="K49" s="132"/>
      <c r="L49" s="132"/>
      <c r="M49" s="132"/>
      <c r="N49" s="132"/>
      <c r="O49" s="132"/>
      <c r="P49" s="132"/>
      <c r="Q49" s="132"/>
      <c r="R49" s="132"/>
      <c r="S49" s="132"/>
      <c r="T49" s="132"/>
      <c r="AA49" s="129" t="str">
        <f>Lists!H6</f>
        <v>C&amp;T: HIV Drugs-SD</v>
      </c>
      <c r="AB49" s="130"/>
      <c r="AC49" s="130"/>
      <c r="AD49" s="130"/>
      <c r="AE49" s="130"/>
      <c r="AF49" s="130"/>
      <c r="AG49" s="130"/>
      <c r="AH49" s="130"/>
      <c r="AI49" s="130"/>
      <c r="AJ49" s="130"/>
      <c r="AK49" s="130"/>
      <c r="AL49" s="130"/>
      <c r="AM49" s="130"/>
      <c r="AN49" s="130"/>
      <c r="AO49" s="130"/>
      <c r="AP49" s="130"/>
      <c r="AQ49" s="130"/>
      <c r="AR49" s="130"/>
      <c r="AS49" s="131"/>
      <c r="AT49" s="127"/>
      <c r="AU49" s="128"/>
    </row>
    <row r="50" spans="4:47" s="124" customFormat="1" ht="15.75" hidden="1" x14ac:dyDescent="0.25">
      <c r="D50" s="124" t="s">
        <v>250</v>
      </c>
      <c r="F50" s="132" t="str">
        <f>IF(OR(AND('Expenditure Template'!E$26&gt;0,'Expenditure Template'!E4=""),AND('Expenditure Template'!E5&lt;&gt;"",'Expenditure Template'!E4="")),"X","")</f>
        <v/>
      </c>
      <c r="G50" s="132" t="str">
        <f>IF(OR(AND('Expenditure Template'!F$26&gt;0,'Expenditure Template'!F4=""),AND('Expenditure Template'!F5&lt;&gt;"",'Expenditure Template'!F4="")),"X","")</f>
        <v/>
      </c>
      <c r="H50" s="132" t="str">
        <f>IF(OR(AND('Expenditure Template'!G$26&gt;0,'Expenditure Template'!G4=""),AND('Expenditure Template'!G5&lt;&gt;"",'Expenditure Template'!G4="")),"X","")</f>
        <v/>
      </c>
      <c r="I50" s="132" t="str">
        <f>IF(OR(AND('Expenditure Template'!H$26&gt;0,'Expenditure Template'!H4=""),AND('Expenditure Template'!H5&lt;&gt;"",'Expenditure Template'!H4="")),"X","")</f>
        <v/>
      </c>
      <c r="J50" s="132" t="str">
        <f>IF(OR(AND('Expenditure Template'!I$26&gt;0,'Expenditure Template'!I4=""),AND('Expenditure Template'!I5&lt;&gt;"",'Expenditure Template'!I4="")),"X","")</f>
        <v/>
      </c>
      <c r="K50" s="132" t="str">
        <f>IF(OR(AND('Expenditure Template'!J$26&gt;0,'Expenditure Template'!J4=""),AND('Expenditure Template'!J5&lt;&gt;"",'Expenditure Template'!J4="")),"X","")</f>
        <v/>
      </c>
      <c r="L50" s="132" t="str">
        <f>IF(OR(AND('Expenditure Template'!K$26&gt;0,'Expenditure Template'!K4=""),AND('Expenditure Template'!K5&lt;&gt;"",'Expenditure Template'!K4="")),"X","")</f>
        <v/>
      </c>
      <c r="M50" s="132" t="str">
        <f>IF(OR(AND('Expenditure Template'!L$26&gt;0,'Expenditure Template'!L4=""),AND('Expenditure Template'!L5&lt;&gt;"",'Expenditure Template'!L4="")),"X","")</f>
        <v/>
      </c>
      <c r="N50" s="132" t="str">
        <f>IF(OR(AND('Expenditure Template'!M$26&gt;0,'Expenditure Template'!M4=""),AND('Expenditure Template'!M5&lt;&gt;"",'Expenditure Template'!M4="")),"X","")</f>
        <v/>
      </c>
      <c r="O50" s="132" t="str">
        <f>IF(OR(AND('Expenditure Template'!N$26&gt;0,'Expenditure Template'!N4=""),AND('Expenditure Template'!N5&lt;&gt;"",'Expenditure Template'!N4="")),"X","")</f>
        <v/>
      </c>
      <c r="P50" s="132" t="str">
        <f>IF(OR(AND('Expenditure Template'!O$26&gt;0,'Expenditure Template'!O4=""),AND('Expenditure Template'!O5&lt;&gt;"",'Expenditure Template'!O4="")),"X","")</f>
        <v/>
      </c>
      <c r="Q50" s="132" t="str">
        <f>IF(OR(AND('Expenditure Template'!P$26&gt;0,'Expenditure Template'!P4=""),AND('Expenditure Template'!P5&lt;&gt;"",'Expenditure Template'!P4="")),"X","")</f>
        <v/>
      </c>
      <c r="R50" s="132" t="str">
        <f>IF(OR(AND('Expenditure Template'!Q$26&gt;0,'Expenditure Template'!Q4=""),AND('Expenditure Template'!Q5&lt;&gt;"",'Expenditure Template'!Q4="")),"X","")</f>
        <v/>
      </c>
      <c r="S50" s="132" t="str">
        <f>IF(OR(AND('Expenditure Template'!R$26&gt;0,'Expenditure Template'!R4=""),AND('Expenditure Template'!R5&lt;&gt;"",'Expenditure Template'!R4="")),"X","")</f>
        <v/>
      </c>
      <c r="T50" s="132" t="str">
        <f>IF(OR(AND('Expenditure Template'!S$26&gt;0,'Expenditure Template'!S4=""),AND('Expenditure Template'!S5&lt;&gt;"",'Expenditure Template'!S4="")),"X","")</f>
        <v/>
      </c>
      <c r="U50" s="132" t="str">
        <f>IF(OR(AND('Expenditure Template'!T$26&gt;0,'Expenditure Template'!T4=""),AND('Expenditure Template'!T5&lt;&gt;"",'Expenditure Template'!T4="")),"X","")</f>
        <v/>
      </c>
      <c r="V50" s="132" t="str">
        <f>IF(OR(AND('Expenditure Template'!U$26&gt;0,'Expenditure Template'!U4=""),AND('Expenditure Template'!U5&lt;&gt;"",'Expenditure Template'!U4="")),"X","")</f>
        <v/>
      </c>
      <c r="W50" s="132" t="str">
        <f>IF(OR(AND('Expenditure Template'!V$26&gt;0,'Expenditure Template'!V4=""),AND('Expenditure Template'!V5&lt;&gt;"",'Expenditure Template'!V4="")),"X","")</f>
        <v/>
      </c>
      <c r="X50" s="132" t="str">
        <f>IF(OR(AND('Expenditure Template'!W$26&gt;0,'Expenditure Template'!W4=""),AND('Expenditure Template'!W5&lt;&gt;"",'Expenditure Template'!W4="")),"X","")</f>
        <v/>
      </c>
      <c r="AA50" s="129" t="str">
        <f>Lists!H7</f>
        <v>C&amp;T: HIV Drugs-NSD</v>
      </c>
      <c r="AB50" s="130"/>
      <c r="AC50" s="130"/>
      <c r="AD50" s="130"/>
      <c r="AE50" s="130"/>
      <c r="AF50" s="130"/>
      <c r="AG50" s="130"/>
      <c r="AH50" s="130"/>
      <c r="AI50" s="130"/>
      <c r="AJ50" s="130"/>
      <c r="AK50" s="130"/>
      <c r="AL50" s="130"/>
      <c r="AM50" s="130"/>
      <c r="AN50" s="130"/>
      <c r="AO50" s="130"/>
      <c r="AP50" s="130"/>
      <c r="AQ50" s="130"/>
      <c r="AR50" s="130"/>
      <c r="AS50" s="131"/>
      <c r="AT50" s="127"/>
      <c r="AU50" s="128"/>
    </row>
    <row r="51" spans="4:47" s="124" customFormat="1" ht="15.75" hidden="1" x14ac:dyDescent="0.25">
      <c r="D51" s="124" t="s">
        <v>251</v>
      </c>
      <c r="F51" s="132" t="str">
        <f>IF(OR(AND('Expenditure Template'!E$26&gt;0,'Expenditure Template'!E5=""),AND('Expenditure Template'!E$4&lt;&gt;0,'Expenditure Template'!E5="")), "X","")</f>
        <v/>
      </c>
      <c r="G51" s="132" t="str">
        <f>IF(OR(AND('Expenditure Template'!F$26&gt;0,'Expenditure Template'!F5=""),AND('Expenditure Template'!F$4&lt;&gt;0,'Expenditure Template'!F5="")), "X","")</f>
        <v/>
      </c>
      <c r="H51" s="132" t="str">
        <f>IF(OR(AND('Expenditure Template'!G$26&gt;0,'Expenditure Template'!G5=""),AND('Expenditure Template'!G$4&lt;&gt;0,'Expenditure Template'!G5="")), "X","")</f>
        <v/>
      </c>
      <c r="I51" s="132" t="str">
        <f>IF(OR(AND('Expenditure Template'!H$26&gt;0,'Expenditure Template'!H5=""),AND('Expenditure Template'!H$4&lt;&gt;0,'Expenditure Template'!H5="")), "X","")</f>
        <v/>
      </c>
      <c r="J51" s="132" t="str">
        <f>IF(OR(AND('Expenditure Template'!I$26&gt;0,'Expenditure Template'!I5=""),AND('Expenditure Template'!I$4&lt;&gt;0,'Expenditure Template'!I5="")), "X","")</f>
        <v/>
      </c>
      <c r="K51" s="132" t="str">
        <f>IF(OR(AND('Expenditure Template'!J$26&gt;0,'Expenditure Template'!J5=""),AND('Expenditure Template'!J$4&lt;&gt;0,'Expenditure Template'!J5="")), "X","")</f>
        <v/>
      </c>
      <c r="L51" s="132" t="str">
        <f>IF(OR(AND('Expenditure Template'!K$26&gt;0,'Expenditure Template'!K5=""),AND('Expenditure Template'!K$4&lt;&gt;0,'Expenditure Template'!K5="")), "X","")</f>
        <v/>
      </c>
      <c r="M51" s="132" t="str">
        <f>IF(OR(AND('Expenditure Template'!L$26&gt;0,'Expenditure Template'!L5=""),AND('Expenditure Template'!L$4&lt;&gt;0,'Expenditure Template'!L5="")), "X","")</f>
        <v/>
      </c>
      <c r="N51" s="132" t="str">
        <f>IF(OR(AND('Expenditure Template'!M$26&gt;0,'Expenditure Template'!M5=""),AND('Expenditure Template'!M$4&lt;&gt;0,'Expenditure Template'!M5="")), "X","")</f>
        <v/>
      </c>
      <c r="O51" s="132" t="str">
        <f>IF(OR(AND('Expenditure Template'!N$26&gt;0,'Expenditure Template'!N5=""),AND('Expenditure Template'!N$4&lt;&gt;0,'Expenditure Template'!N5="")), "X","")</f>
        <v/>
      </c>
      <c r="P51" s="132" t="str">
        <f>IF(OR(AND('Expenditure Template'!O$26&gt;0,'Expenditure Template'!O5=""),AND('Expenditure Template'!O$4&lt;&gt;0,'Expenditure Template'!O5="")), "X","")</f>
        <v/>
      </c>
      <c r="Q51" s="132" t="str">
        <f>IF(OR(AND('Expenditure Template'!P$26&gt;0,'Expenditure Template'!P5=""),AND('Expenditure Template'!P$4&lt;&gt;0,'Expenditure Template'!P5="")), "X","")</f>
        <v/>
      </c>
      <c r="R51" s="132" t="str">
        <f>IF(OR(AND('Expenditure Template'!Q$26&gt;0,'Expenditure Template'!Q5=""),AND('Expenditure Template'!Q$4&lt;&gt;0,'Expenditure Template'!Q5="")), "X","")</f>
        <v/>
      </c>
      <c r="S51" s="132" t="str">
        <f>IF(OR(AND('Expenditure Template'!R$26&gt;0,'Expenditure Template'!R5=""),AND('Expenditure Template'!R$4&lt;&gt;0,'Expenditure Template'!R5="")), "X","")</f>
        <v/>
      </c>
      <c r="T51" s="132" t="str">
        <f>IF(OR(AND('Expenditure Template'!S$26&gt;0,'Expenditure Template'!S5=""),AND('Expenditure Template'!S$4&lt;&gt;0,'Expenditure Template'!S5="")), "X","")</f>
        <v/>
      </c>
      <c r="U51" s="132" t="str">
        <f>IF(OR(AND('Expenditure Template'!T$26&gt;0,'Expenditure Template'!T5=""),AND('Expenditure Template'!T$4&lt;&gt;0,'Expenditure Template'!T5="")), "X","")</f>
        <v/>
      </c>
      <c r="V51" s="132" t="str">
        <f>IF(OR(AND('Expenditure Template'!U$26&gt;0,'Expenditure Template'!U5=""),AND('Expenditure Template'!U$4&lt;&gt;0,'Expenditure Template'!U5="")), "X","")</f>
        <v/>
      </c>
      <c r="W51" s="132" t="str">
        <f>IF(OR(AND('Expenditure Template'!V$26&gt;0,'Expenditure Template'!V5=""),AND('Expenditure Template'!V$4&lt;&gt;0,'Expenditure Template'!V5="")), "X","")</f>
        <v/>
      </c>
      <c r="X51" s="132" t="str">
        <f>IF(OR(AND('Expenditure Template'!W$26&gt;0,'Expenditure Template'!W5=""),AND('Expenditure Template'!W$4&lt;&gt;0,'Expenditure Template'!W5="")), "X","")</f>
        <v/>
      </c>
      <c r="AA51" s="129" t="str">
        <f>Lists!H8</f>
        <v>C&amp;T: Not Disaggregated-SD</v>
      </c>
      <c r="AB51" s="130"/>
      <c r="AC51" s="130"/>
      <c r="AD51" s="130"/>
      <c r="AE51" s="130"/>
      <c r="AF51" s="130"/>
      <c r="AG51" s="130"/>
      <c r="AH51" s="130"/>
      <c r="AI51" s="130"/>
      <c r="AJ51" s="130"/>
      <c r="AK51" s="130"/>
      <c r="AL51" s="130"/>
      <c r="AM51" s="130"/>
      <c r="AN51" s="130"/>
      <c r="AO51" s="130"/>
      <c r="AP51" s="130"/>
      <c r="AQ51" s="130"/>
      <c r="AR51" s="130"/>
      <c r="AS51" s="131"/>
      <c r="AT51" s="127"/>
      <c r="AU51" s="128"/>
    </row>
    <row r="52" spans="4:47" s="124" customFormat="1" ht="15.75" hidden="1" x14ac:dyDescent="0.25">
      <c r="AA52" s="129" t="str">
        <f>Lists!H9</f>
        <v>C&amp;T: Not Disaggregated-NSD</v>
      </c>
      <c r="AB52" s="130"/>
      <c r="AC52" s="130"/>
      <c r="AD52" s="130"/>
      <c r="AE52" s="130"/>
      <c r="AF52" s="130"/>
      <c r="AG52" s="130"/>
      <c r="AH52" s="130"/>
      <c r="AI52" s="130"/>
      <c r="AJ52" s="130"/>
      <c r="AK52" s="130"/>
      <c r="AL52" s="130"/>
      <c r="AM52" s="130"/>
      <c r="AN52" s="130"/>
      <c r="AO52" s="130"/>
      <c r="AP52" s="130"/>
      <c r="AQ52" s="130"/>
      <c r="AR52" s="130"/>
      <c r="AS52" s="131"/>
      <c r="AT52" s="127"/>
      <c r="AU52" s="128"/>
    </row>
    <row r="53" spans="4:47" s="124" customFormat="1" ht="15.75" hidden="1" x14ac:dyDescent="0.25">
      <c r="AA53" s="129" t="str">
        <f>Lists!H10</f>
        <v>HTS: Facility-based testing-SD</v>
      </c>
      <c r="AB53" s="130"/>
      <c r="AC53" s="130"/>
      <c r="AD53" s="130"/>
      <c r="AE53" s="130"/>
      <c r="AF53" s="130"/>
      <c r="AG53" s="130"/>
      <c r="AH53" s="130"/>
      <c r="AI53" s="130"/>
      <c r="AJ53" s="130"/>
      <c r="AK53" s="130"/>
      <c r="AL53" s="130"/>
      <c r="AM53" s="130"/>
      <c r="AN53" s="130"/>
      <c r="AO53" s="130"/>
      <c r="AP53" s="130"/>
      <c r="AQ53" s="130"/>
      <c r="AR53" s="130"/>
      <c r="AS53" s="131"/>
      <c r="AT53" s="127"/>
      <c r="AU53" s="128"/>
    </row>
    <row r="54" spans="4:47" s="124" customFormat="1" ht="15.75" hidden="1" x14ac:dyDescent="0.25">
      <c r="AA54" s="129" t="str">
        <f>Lists!H11</f>
        <v>HTS: Facility-based testing-NSD</v>
      </c>
      <c r="AB54" s="130"/>
      <c r="AC54" s="130"/>
      <c r="AD54" s="130"/>
      <c r="AE54" s="130"/>
      <c r="AF54" s="130"/>
      <c r="AG54" s="130"/>
      <c r="AH54" s="130"/>
      <c r="AI54" s="130"/>
      <c r="AJ54" s="130"/>
      <c r="AK54" s="130"/>
      <c r="AL54" s="130"/>
      <c r="AM54" s="130"/>
      <c r="AN54" s="130"/>
      <c r="AO54" s="130"/>
      <c r="AP54" s="130"/>
      <c r="AQ54" s="130"/>
      <c r="AR54" s="130"/>
      <c r="AS54" s="131"/>
      <c r="AT54" s="127"/>
      <c r="AU54" s="128"/>
    </row>
    <row r="55" spans="4:47" s="124" customFormat="1" ht="15.75" hidden="1" x14ac:dyDescent="0.25">
      <c r="AA55" s="129" t="str">
        <f>Lists!H12</f>
        <v>HTS: Community-based testing-SD</v>
      </c>
      <c r="AB55" s="130"/>
      <c r="AC55" s="130"/>
      <c r="AD55" s="130"/>
      <c r="AE55" s="130"/>
      <c r="AF55" s="130"/>
      <c r="AG55" s="130"/>
      <c r="AH55" s="130"/>
      <c r="AI55" s="130"/>
      <c r="AJ55" s="130"/>
      <c r="AK55" s="130"/>
      <c r="AL55" s="130"/>
      <c r="AM55" s="130"/>
      <c r="AN55" s="130"/>
      <c r="AO55" s="130"/>
      <c r="AP55" s="130"/>
      <c r="AQ55" s="130"/>
      <c r="AR55" s="130"/>
      <c r="AS55" s="131"/>
      <c r="AT55" s="127"/>
      <c r="AU55" s="128"/>
    </row>
    <row r="56" spans="4:47" s="124" customFormat="1" ht="15.75" hidden="1" x14ac:dyDescent="0.25">
      <c r="AA56" s="129" t="str">
        <f>Lists!H13</f>
        <v>HTS: Community-based testing-NSD</v>
      </c>
      <c r="AB56" s="130"/>
      <c r="AC56" s="130"/>
      <c r="AD56" s="130"/>
      <c r="AE56" s="130"/>
      <c r="AF56" s="130"/>
      <c r="AG56" s="130"/>
      <c r="AH56" s="130"/>
      <c r="AI56" s="130"/>
      <c r="AJ56" s="130"/>
      <c r="AK56" s="130"/>
      <c r="AL56" s="130"/>
      <c r="AM56" s="130"/>
      <c r="AN56" s="130"/>
      <c r="AO56" s="130"/>
      <c r="AP56" s="130"/>
      <c r="AQ56" s="130"/>
      <c r="AR56" s="130"/>
      <c r="AS56" s="131"/>
      <c r="AT56" s="127"/>
      <c r="AU56" s="128"/>
    </row>
    <row r="57" spans="4:47" s="124" customFormat="1" ht="15.75" hidden="1" x14ac:dyDescent="0.25">
      <c r="AA57" s="129" t="str">
        <f>Lists!H14</f>
        <v>HTS: Not Disaggregated-SD</v>
      </c>
      <c r="AB57" s="130"/>
      <c r="AC57" s="130"/>
      <c r="AD57" s="130"/>
      <c r="AE57" s="130"/>
      <c r="AF57" s="130"/>
      <c r="AG57" s="130"/>
      <c r="AH57" s="130"/>
      <c r="AI57" s="130"/>
      <c r="AJ57" s="130"/>
      <c r="AK57" s="130"/>
      <c r="AL57" s="130"/>
      <c r="AM57" s="130"/>
      <c r="AN57" s="130"/>
      <c r="AO57" s="130"/>
      <c r="AP57" s="130"/>
      <c r="AQ57" s="130"/>
      <c r="AR57" s="130"/>
      <c r="AS57" s="131"/>
      <c r="AT57" s="127"/>
      <c r="AU57" s="128"/>
    </row>
    <row r="58" spans="4:47" s="124" customFormat="1" ht="15.75" hidden="1" x14ac:dyDescent="0.25">
      <c r="AA58" s="129" t="str">
        <f>Lists!H15</f>
        <v>HTS: Not Disaggregated-NSD</v>
      </c>
      <c r="AB58" s="130"/>
      <c r="AC58" s="130"/>
      <c r="AD58" s="130"/>
      <c r="AE58" s="130"/>
      <c r="AF58" s="130"/>
      <c r="AG58" s="130"/>
      <c r="AH58" s="130"/>
      <c r="AI58" s="130"/>
      <c r="AJ58" s="130"/>
      <c r="AK58" s="130"/>
      <c r="AL58" s="130"/>
      <c r="AM58" s="130"/>
      <c r="AN58" s="130"/>
      <c r="AO58" s="130"/>
      <c r="AP58" s="130"/>
      <c r="AQ58" s="130"/>
      <c r="AR58" s="130"/>
      <c r="AS58" s="131"/>
      <c r="AT58" s="127"/>
      <c r="AU58" s="128"/>
    </row>
    <row r="59" spans="4:47" s="124" customFormat="1" ht="31.5" hidden="1" x14ac:dyDescent="0.25">
      <c r="AA59" s="129" t="str">
        <f>Lists!H16</f>
        <v>PREV: Comm. mobilization, behavior &amp; norms change-SD</v>
      </c>
      <c r="AB59" s="130"/>
      <c r="AC59" s="130"/>
      <c r="AD59" s="130"/>
      <c r="AE59" s="130"/>
      <c r="AF59" s="130"/>
      <c r="AG59" s="130"/>
      <c r="AH59" s="130"/>
      <c r="AI59" s="130"/>
      <c r="AJ59" s="130"/>
      <c r="AK59" s="130"/>
      <c r="AL59" s="130"/>
      <c r="AM59" s="130"/>
      <c r="AN59" s="130"/>
      <c r="AO59" s="130"/>
      <c r="AP59" s="130"/>
      <c r="AQ59" s="130"/>
      <c r="AR59" s="130"/>
      <c r="AS59" s="131"/>
      <c r="AT59" s="127"/>
      <c r="AU59" s="128"/>
    </row>
    <row r="60" spans="4:47" s="124" customFormat="1" ht="31.5" hidden="1" x14ac:dyDescent="0.25">
      <c r="AA60" s="129" t="str">
        <f>Lists!H17</f>
        <v>PREV: Comm. mobilization, behavior &amp; norms change-NSD</v>
      </c>
      <c r="AB60" s="130"/>
      <c r="AC60" s="130"/>
      <c r="AD60" s="130"/>
      <c r="AE60" s="130"/>
      <c r="AF60" s="130"/>
      <c r="AG60" s="130"/>
      <c r="AH60" s="130"/>
      <c r="AI60" s="130"/>
      <c r="AJ60" s="130"/>
      <c r="AK60" s="130"/>
      <c r="AL60" s="130"/>
      <c r="AM60" s="130"/>
      <c r="AN60" s="130"/>
      <c r="AO60" s="130"/>
      <c r="AP60" s="130"/>
      <c r="AQ60" s="130"/>
      <c r="AR60" s="130"/>
      <c r="AS60" s="131"/>
      <c r="AT60" s="127"/>
      <c r="AU60" s="128"/>
    </row>
    <row r="61" spans="4:47" s="124" customFormat="1" ht="30" hidden="1" x14ac:dyDescent="0.25">
      <c r="AA61" s="129" t="str">
        <f>Lists!H18</f>
        <v>PREV: VMMC-SD</v>
      </c>
      <c r="AB61" s="130" t="str">
        <f>Lists!$G$57</f>
        <v>Non-Targeted Pop: Adults</v>
      </c>
      <c r="AC61" s="133" t="str">
        <f>Lists!$G$58</f>
        <v>Non-Targeted Pop: Young people &amp; adolescents</v>
      </c>
      <c r="AD61" s="130" t="str">
        <f>Lists!$G$59</f>
        <v>Non-Targeted Pop: Children</v>
      </c>
      <c r="AE61" s="130" t="str">
        <f>Lists!$G$60</f>
        <v>Non-Targeted Pop: Not disaggregated</v>
      </c>
      <c r="AF61" s="130" t="str">
        <f>Lists!$G$61</f>
        <v>Females: Adult women</v>
      </c>
      <c r="AG61" s="130" t="str">
        <f>Lists!$G$62</f>
        <v>Females: Young women &amp; adolescent females</v>
      </c>
      <c r="AH61" s="130" t="str">
        <f>Lists!$G$63</f>
        <v>Females: Girls</v>
      </c>
      <c r="AI61" s="130" t="str">
        <f>Lists!$G$64</f>
        <v>Females: Not disaggregated</v>
      </c>
      <c r="AJ61" s="130" t="str">
        <f>Lists!$G$70</f>
        <v>Key Pops: Transgender</v>
      </c>
      <c r="AK61" s="130" t="str">
        <f>Lists!$G$71</f>
        <v>Key Pops: Sex workers</v>
      </c>
      <c r="AL61" s="130" t="str">
        <f>Lists!$G$72</f>
        <v>Key Pops: People who inject drugs</v>
      </c>
      <c r="AM61" s="130" t="str">
        <f>Lists!$G$73</f>
        <v>Key Pops: Not disaggregated</v>
      </c>
      <c r="AN61" s="130" t="str">
        <f>Lists!$G$74</f>
        <v>Key Pops: People in prisons</v>
      </c>
      <c r="AO61" s="130" t="str">
        <f>Lists!$G$80</f>
        <v>Priority Pops: Not disaggregated</v>
      </c>
      <c r="AP61" s="130" t="str">
        <f>Lists!$G$81</f>
        <v>OVC: Orphans &amp; vulnerable children</v>
      </c>
      <c r="AQ61" s="130" t="str">
        <f>Lists!$G$82</f>
        <v>OVC: Care givers</v>
      </c>
      <c r="AR61" s="130" t="str">
        <f>Lists!$G$83</f>
        <v>OVC &amp; care givers: Not disaggregated</v>
      </c>
      <c r="AS61" s="131"/>
      <c r="AT61" s="127"/>
      <c r="AU61" s="128"/>
    </row>
    <row r="62" spans="4:47" s="124" customFormat="1" ht="30" hidden="1" x14ac:dyDescent="0.25">
      <c r="AA62" s="129" t="str">
        <f>Lists!H19</f>
        <v>PREV: VMMC-NSD</v>
      </c>
      <c r="AB62" s="130" t="str">
        <f>Lists!$G$57</f>
        <v>Non-Targeted Pop: Adults</v>
      </c>
      <c r="AC62" s="133" t="str">
        <f>Lists!$G$58</f>
        <v>Non-Targeted Pop: Young people &amp; adolescents</v>
      </c>
      <c r="AD62" s="130" t="str">
        <f>Lists!$G$59</f>
        <v>Non-Targeted Pop: Children</v>
      </c>
      <c r="AE62" s="130" t="str">
        <f>Lists!$G$60</f>
        <v>Non-Targeted Pop: Not disaggregated</v>
      </c>
      <c r="AF62" s="130" t="str">
        <f>Lists!$G$61</f>
        <v>Females: Adult women</v>
      </c>
      <c r="AG62" s="130" t="str">
        <f>Lists!$G$62</f>
        <v>Females: Young women &amp; adolescent females</v>
      </c>
      <c r="AH62" s="130" t="str">
        <f>Lists!$G$63</f>
        <v>Females: Girls</v>
      </c>
      <c r="AI62" s="130" t="str">
        <f>Lists!$G$64</f>
        <v>Females: Not disaggregated</v>
      </c>
      <c r="AJ62" s="130" t="str">
        <f>Lists!$G$70</f>
        <v>Key Pops: Transgender</v>
      </c>
      <c r="AK62" s="130" t="str">
        <f>Lists!$G$71</f>
        <v>Key Pops: Sex workers</v>
      </c>
      <c r="AL62" s="130" t="str">
        <f>Lists!$G$72</f>
        <v>Key Pops: People who inject drugs</v>
      </c>
      <c r="AM62" s="130" t="str">
        <f>Lists!$G$73</f>
        <v>Key Pops: Not disaggregated</v>
      </c>
      <c r="AN62" s="130" t="str">
        <f>Lists!$G$74</f>
        <v>Key Pops: People in prisons</v>
      </c>
      <c r="AO62" s="130" t="str">
        <f>Lists!$G$80</f>
        <v>Priority Pops: Not disaggregated</v>
      </c>
      <c r="AP62" s="130" t="str">
        <f>Lists!$G$81</f>
        <v>OVC: Orphans &amp; vulnerable children</v>
      </c>
      <c r="AQ62" s="130" t="str">
        <f>Lists!$G$82</f>
        <v>OVC: Care givers</v>
      </c>
      <c r="AR62" s="130" t="str">
        <f>Lists!$G$83</f>
        <v>OVC &amp; care givers: Not disaggregated</v>
      </c>
      <c r="AS62" s="131"/>
      <c r="AT62" s="127"/>
      <c r="AU62" s="128"/>
    </row>
    <row r="63" spans="4:47" s="124" customFormat="1" ht="15.75" hidden="1" x14ac:dyDescent="0.25">
      <c r="AA63" s="129" t="str">
        <f>Lists!H20</f>
        <v>PREV: PrEP-SD</v>
      </c>
      <c r="AB63" s="130"/>
      <c r="AC63" s="130"/>
      <c r="AD63" s="130"/>
      <c r="AE63" s="130"/>
      <c r="AF63" s="130"/>
      <c r="AG63" s="130"/>
      <c r="AH63" s="130"/>
      <c r="AI63" s="130"/>
      <c r="AJ63" s="130"/>
      <c r="AK63" s="130"/>
      <c r="AL63" s="130"/>
      <c r="AM63" s="130"/>
      <c r="AN63" s="130"/>
      <c r="AO63" s="130"/>
      <c r="AP63" s="130"/>
      <c r="AQ63" s="130"/>
      <c r="AR63" s="130"/>
      <c r="AS63" s="131"/>
      <c r="AT63" s="127"/>
      <c r="AU63" s="128"/>
    </row>
    <row r="64" spans="4:47" s="124" customFormat="1" ht="15.75" hidden="1" x14ac:dyDescent="0.25">
      <c r="AA64" s="129" t="str">
        <f>Lists!H21</f>
        <v>PREV: PrEP-NSD</v>
      </c>
      <c r="AB64" s="130"/>
      <c r="AC64" s="130"/>
      <c r="AD64" s="130"/>
      <c r="AE64" s="130"/>
      <c r="AF64" s="130"/>
      <c r="AG64" s="130"/>
      <c r="AH64" s="130"/>
      <c r="AI64" s="130"/>
      <c r="AJ64" s="130"/>
      <c r="AK64" s="130"/>
      <c r="AL64" s="130"/>
      <c r="AM64" s="130"/>
      <c r="AN64" s="130"/>
      <c r="AO64" s="130"/>
      <c r="AP64" s="130"/>
      <c r="AQ64" s="130"/>
      <c r="AR64" s="130"/>
      <c r="AS64" s="131"/>
      <c r="AT64" s="127"/>
      <c r="AU64" s="128"/>
    </row>
    <row r="65" spans="27:53" s="124" customFormat="1" ht="409.5" hidden="1" x14ac:dyDescent="0.25">
      <c r="AA65" s="129" t="str">
        <f>Lists!H22</f>
        <v>PREV: Opioid substitution therapy-SD</v>
      </c>
      <c r="AB65" s="130" t="str">
        <f>Lists!$G$60</f>
        <v>Non-Targeted Pop: Not disaggregated</v>
      </c>
      <c r="AC65" s="130" t="str">
        <f>Lists!$G$57</f>
        <v>Non-Targeted Pop: Adults</v>
      </c>
      <c r="AD65" s="133" t="str">
        <f>Lists!$G$58</f>
        <v>Non-Targeted Pop: Young people &amp; adolescents</v>
      </c>
      <c r="AE65" s="130" t="str">
        <f>Lists!$G$59</f>
        <v>Non-Targeted Pop: Children</v>
      </c>
      <c r="AF65" s="130" t="str">
        <f>Lists!$G$61</f>
        <v>Females: Adult women</v>
      </c>
      <c r="AG65" s="130" t="str">
        <f>Lists!$G$62</f>
        <v>Females: Young women &amp; adolescent females</v>
      </c>
      <c r="AH65" s="130" t="str">
        <f>Lists!$G$63</f>
        <v>Females: Girls</v>
      </c>
      <c r="AI65" s="130" t="str">
        <f>Lists!$G$64</f>
        <v>Females: Not disaggregated</v>
      </c>
      <c r="AJ65" s="130" t="str">
        <f>Lists!$G$65</f>
        <v>Males: Adult men</v>
      </c>
      <c r="AK65" s="130" t="str">
        <f>Lists!$G$66</f>
        <v>Males: Young men &amp; adolescent males</v>
      </c>
      <c r="AL65" s="130" t="str">
        <f>Lists!$G$67</f>
        <v>Males: Boys</v>
      </c>
      <c r="AM65" s="130" t="str">
        <f>Lists!$G$68</f>
        <v>Males: Not disaggregated</v>
      </c>
      <c r="AN65" s="130" t="str">
        <f>Lists!$G$69</f>
        <v>Key Pops: Men having sex with men</v>
      </c>
      <c r="AO65" s="130" t="str">
        <f>Lists!$G$70</f>
        <v>Key Pops: Transgender</v>
      </c>
      <c r="AP65" s="130" t="str">
        <f>Lists!$G$71</f>
        <v>Key Pops: Sex workers</v>
      </c>
      <c r="AQ65" s="130" t="str">
        <f>Lists!$G$73</f>
        <v>Key Pops: Not disaggregated</v>
      </c>
      <c r="AR65" s="130" t="str">
        <f>Lists!$G$74</f>
        <v>Key Pops: People in prisons</v>
      </c>
      <c r="AS65" s="130" t="str">
        <f>Lists!$G$75</f>
        <v>Pregnant &amp; Breastfeeding Women: Not disaggregated</v>
      </c>
      <c r="AT65" s="130" t="str">
        <f>Lists!$G$76</f>
        <v>Priority Pops: Military &amp; other uniformed services</v>
      </c>
      <c r="AU65" s="130" t="str">
        <f>Lists!$G$77</f>
        <v xml:space="preserve">Priority Pops: Mobile Pops </v>
      </c>
      <c r="AV65" s="130" t="str">
        <f>Lists!$G$78</f>
        <v>Priority Pops: Displaced persons</v>
      </c>
      <c r="AW65" s="130" t="str">
        <f>Lists!$G$79</f>
        <v>Priority Pops: Clients of sex workers</v>
      </c>
      <c r="AX65" s="130" t="str">
        <f>Lists!$G$80</f>
        <v>Priority Pops: Not disaggregated</v>
      </c>
      <c r="AY65" s="130" t="str">
        <f>Lists!$G$81</f>
        <v>OVC: Orphans &amp; vulnerable children</v>
      </c>
      <c r="AZ65" s="130" t="str">
        <f>Lists!$G$82</f>
        <v>OVC: Care givers</v>
      </c>
      <c r="BA65" s="130" t="str">
        <f>Lists!$G$83</f>
        <v>OVC &amp; care givers: Not disaggregated</v>
      </c>
    </row>
    <row r="66" spans="27:53" s="124" customFormat="1" ht="409.5" hidden="1" x14ac:dyDescent="0.25">
      <c r="AA66" s="129" t="str">
        <f>Lists!H23</f>
        <v>PREV: Opioid substitution therapy-NSD</v>
      </c>
      <c r="AB66" s="130" t="str">
        <f>Lists!$G$60</f>
        <v>Non-Targeted Pop: Not disaggregated</v>
      </c>
      <c r="AC66" s="130" t="str">
        <f>Lists!$G$57</f>
        <v>Non-Targeted Pop: Adults</v>
      </c>
      <c r="AD66" s="133" t="str">
        <f>Lists!$G$58</f>
        <v>Non-Targeted Pop: Young people &amp; adolescents</v>
      </c>
      <c r="AE66" s="130" t="str">
        <f>Lists!$G$59</f>
        <v>Non-Targeted Pop: Children</v>
      </c>
      <c r="AF66" s="130" t="str">
        <f>Lists!$G$61</f>
        <v>Females: Adult women</v>
      </c>
      <c r="AG66" s="130" t="str">
        <f>Lists!$G$62</f>
        <v>Females: Young women &amp; adolescent females</v>
      </c>
      <c r="AH66" s="130" t="str">
        <f>Lists!$G$63</f>
        <v>Females: Girls</v>
      </c>
      <c r="AI66" s="130" t="str">
        <f>Lists!$G$64</f>
        <v>Females: Not disaggregated</v>
      </c>
      <c r="AJ66" s="130" t="str">
        <f>Lists!$G$65</f>
        <v>Males: Adult men</v>
      </c>
      <c r="AK66" s="130" t="str">
        <f>Lists!$G$66</f>
        <v>Males: Young men &amp; adolescent males</v>
      </c>
      <c r="AL66" s="130" t="str">
        <f>Lists!$G$67</f>
        <v>Males: Boys</v>
      </c>
      <c r="AM66" s="130" t="str">
        <f>Lists!$G$68</f>
        <v>Males: Not disaggregated</v>
      </c>
      <c r="AN66" s="130" t="str">
        <f>Lists!$G$69</f>
        <v>Key Pops: Men having sex with men</v>
      </c>
      <c r="AO66" s="130" t="str">
        <f>Lists!$G$70</f>
        <v>Key Pops: Transgender</v>
      </c>
      <c r="AP66" s="130" t="str">
        <f>Lists!$G$71</f>
        <v>Key Pops: Sex workers</v>
      </c>
      <c r="AQ66" s="130" t="str">
        <f>Lists!$G$73</f>
        <v>Key Pops: Not disaggregated</v>
      </c>
      <c r="AR66" s="130" t="str">
        <f>Lists!$G$74</f>
        <v>Key Pops: People in prisons</v>
      </c>
      <c r="AS66" s="130" t="str">
        <f>Lists!$G$75</f>
        <v>Pregnant &amp; Breastfeeding Women: Not disaggregated</v>
      </c>
      <c r="AT66" s="130" t="str">
        <f>Lists!$G$76</f>
        <v>Priority Pops: Military &amp; other uniformed services</v>
      </c>
      <c r="AU66" s="130" t="str">
        <f>Lists!$G$77</f>
        <v xml:space="preserve">Priority Pops: Mobile Pops </v>
      </c>
      <c r="AV66" s="130" t="str">
        <f>Lists!$G$78</f>
        <v>Priority Pops: Displaced persons</v>
      </c>
      <c r="AW66" s="130" t="str">
        <f>Lists!$G$79</f>
        <v>Priority Pops: Clients of sex workers</v>
      </c>
      <c r="AX66" s="130" t="str">
        <f>Lists!$G$80</f>
        <v>Priority Pops: Not disaggregated</v>
      </c>
      <c r="AY66" s="130" t="str">
        <f>Lists!$G$81</f>
        <v>OVC: Orphans &amp; vulnerable children</v>
      </c>
      <c r="AZ66" s="130" t="str">
        <f>Lists!$G$82</f>
        <v>OVC: Care givers</v>
      </c>
      <c r="BA66" s="130" t="str">
        <f>Lists!$G$83</f>
        <v>OVC &amp; care givers: Not disaggregated</v>
      </c>
    </row>
    <row r="67" spans="27:53" s="124" customFormat="1" ht="31.5" hidden="1" x14ac:dyDescent="0.25">
      <c r="AA67" s="129" t="str">
        <f>Lists!H24</f>
        <v>PREV: Condom &amp; Lubricant Programming-SD</v>
      </c>
      <c r="AB67" s="130"/>
      <c r="AC67" s="130"/>
      <c r="AD67" s="130"/>
      <c r="AE67" s="130"/>
      <c r="AF67" s="130"/>
      <c r="AG67" s="130"/>
      <c r="AH67" s="130"/>
      <c r="AI67" s="130"/>
      <c r="AJ67" s="130"/>
      <c r="AK67" s="130"/>
      <c r="AL67" s="130"/>
      <c r="AM67" s="130"/>
      <c r="AN67" s="130"/>
      <c r="AO67" s="130"/>
      <c r="AP67" s="130"/>
      <c r="AQ67" s="130"/>
      <c r="AR67" s="130"/>
      <c r="AS67" s="131"/>
      <c r="AT67" s="127"/>
      <c r="AU67" s="128"/>
    </row>
    <row r="68" spans="27:53" s="124" customFormat="1" ht="31.5" hidden="1" x14ac:dyDescent="0.25">
      <c r="AA68" s="129" t="str">
        <f>Lists!H25</f>
        <v>PREV: Condom &amp; Lubricant Programming-NSD</v>
      </c>
      <c r="AB68" s="130"/>
      <c r="AC68" s="130"/>
      <c r="AD68" s="130"/>
      <c r="AE68" s="130"/>
      <c r="AF68" s="130"/>
      <c r="AG68" s="130"/>
      <c r="AH68" s="130"/>
      <c r="AI68" s="130"/>
      <c r="AJ68" s="130"/>
      <c r="AK68" s="130"/>
      <c r="AL68" s="130"/>
      <c r="AM68" s="130"/>
      <c r="AN68" s="130"/>
      <c r="AO68" s="130"/>
      <c r="AP68" s="130"/>
      <c r="AQ68" s="130"/>
      <c r="AR68" s="130"/>
      <c r="AS68" s="131"/>
      <c r="AT68" s="127"/>
      <c r="AU68" s="128"/>
    </row>
    <row r="69" spans="27:53" s="124" customFormat="1" ht="15.75" hidden="1" x14ac:dyDescent="0.25">
      <c r="AA69" s="129" t="str">
        <f>Lists!H26</f>
        <v>PREV: Not Disaggregated-SD</v>
      </c>
      <c r="AB69" s="130"/>
      <c r="AC69" s="130"/>
      <c r="AD69" s="130"/>
      <c r="AE69" s="130"/>
      <c r="AF69" s="130"/>
      <c r="AG69" s="130"/>
      <c r="AH69" s="130"/>
      <c r="AI69" s="130"/>
      <c r="AJ69" s="130"/>
      <c r="AK69" s="130"/>
      <c r="AL69" s="130"/>
      <c r="AM69" s="130"/>
      <c r="AN69" s="130"/>
      <c r="AO69" s="130"/>
      <c r="AP69" s="130"/>
      <c r="AQ69" s="130"/>
      <c r="AR69" s="130"/>
      <c r="AS69" s="131"/>
      <c r="AT69" s="127"/>
      <c r="AU69" s="128"/>
    </row>
    <row r="70" spans="27:53" s="124" customFormat="1" ht="15.75" hidden="1" x14ac:dyDescent="0.25">
      <c r="AA70" s="129" t="str">
        <f>Lists!H27</f>
        <v>PREV: Not Disaggregated-NSD</v>
      </c>
      <c r="AB70" s="130"/>
      <c r="AC70" s="130"/>
      <c r="AD70" s="130"/>
      <c r="AE70" s="130"/>
      <c r="AF70" s="130"/>
      <c r="AG70" s="130"/>
      <c r="AH70" s="130"/>
      <c r="AI70" s="130"/>
      <c r="AJ70" s="130"/>
      <c r="AK70" s="130"/>
      <c r="AL70" s="130"/>
      <c r="AM70" s="130"/>
      <c r="AN70" s="130"/>
      <c r="AO70" s="130"/>
      <c r="AP70" s="130"/>
      <c r="AQ70" s="130"/>
      <c r="AR70" s="130"/>
      <c r="AS70" s="131"/>
      <c r="AT70" s="127"/>
      <c r="AU70" s="128"/>
    </row>
    <row r="71" spans="27:53" s="124" customFormat="1" ht="15.75" hidden="1" x14ac:dyDescent="0.25">
      <c r="AA71" s="129" t="str">
        <f>Lists!H28</f>
        <v>SE: Case Management-SD</v>
      </c>
      <c r="AB71" s="130" t="str">
        <f>Lists!$G$60</f>
        <v>Non-Targeted Pop: Not disaggregated</v>
      </c>
      <c r="AC71" s="130"/>
      <c r="AD71" s="130"/>
      <c r="AE71" s="130"/>
      <c r="AF71" s="130"/>
      <c r="AG71" s="130"/>
      <c r="AH71" s="130"/>
      <c r="AI71" s="130"/>
      <c r="AJ71" s="130"/>
      <c r="AK71" s="130"/>
      <c r="AL71" s="130"/>
      <c r="AM71" s="130"/>
      <c r="AN71" s="130"/>
      <c r="AO71" s="130"/>
      <c r="AP71" s="130"/>
      <c r="AQ71" s="130"/>
      <c r="AR71" s="130"/>
      <c r="AS71" s="131"/>
      <c r="AT71" s="127"/>
      <c r="AU71" s="128"/>
    </row>
    <row r="72" spans="27:53" s="124" customFormat="1" ht="15.75" hidden="1" x14ac:dyDescent="0.25">
      <c r="AA72" s="129" t="s">
        <v>219</v>
      </c>
      <c r="AB72" s="130" t="str">
        <f>Lists!$G$60</f>
        <v>Non-Targeted Pop: Not disaggregated</v>
      </c>
      <c r="AC72" s="130"/>
      <c r="AD72" s="130"/>
      <c r="AE72" s="130"/>
      <c r="AF72" s="130"/>
      <c r="AG72" s="130"/>
      <c r="AH72" s="130"/>
      <c r="AI72" s="130"/>
      <c r="AJ72" s="130"/>
      <c r="AK72" s="130"/>
      <c r="AL72" s="130"/>
      <c r="AM72" s="130"/>
      <c r="AN72" s="130"/>
      <c r="AO72" s="130"/>
      <c r="AP72" s="130"/>
      <c r="AQ72" s="130"/>
      <c r="AR72" s="130"/>
      <c r="AS72" s="131"/>
      <c r="AT72" s="127"/>
      <c r="AU72" s="128"/>
    </row>
    <row r="73" spans="27:53" s="124" customFormat="1" ht="15.75" hidden="1" x14ac:dyDescent="0.25">
      <c r="AA73" s="129" t="str">
        <f>Lists!H30</f>
        <v>SE: Economic strengthening-SD</v>
      </c>
      <c r="AB73" s="130" t="str">
        <f>Lists!$G$60</f>
        <v>Non-Targeted Pop: Not disaggregated</v>
      </c>
      <c r="AC73" s="130"/>
      <c r="AD73" s="130"/>
      <c r="AE73" s="130"/>
      <c r="AF73" s="130"/>
      <c r="AG73" s="130"/>
      <c r="AH73" s="130"/>
      <c r="AI73" s="130"/>
      <c r="AJ73" s="130"/>
      <c r="AK73" s="130"/>
      <c r="AL73" s="130"/>
      <c r="AM73" s="130"/>
      <c r="AN73" s="130"/>
      <c r="AO73" s="130"/>
      <c r="AP73" s="130"/>
      <c r="AQ73" s="130"/>
      <c r="AR73" s="130"/>
      <c r="AS73" s="131"/>
      <c r="AT73" s="127"/>
      <c r="AU73" s="128"/>
    </row>
    <row r="74" spans="27:53" s="124" customFormat="1" ht="15.75" hidden="1" x14ac:dyDescent="0.25">
      <c r="AA74" s="129" t="str">
        <f>Lists!H31</f>
        <v>SE: Economic strengthening-NSD</v>
      </c>
      <c r="AB74" s="130" t="str">
        <f>Lists!$G$60</f>
        <v>Non-Targeted Pop: Not disaggregated</v>
      </c>
      <c r="AC74" s="130"/>
      <c r="AD74" s="130"/>
      <c r="AE74" s="130"/>
      <c r="AF74" s="130"/>
      <c r="AG74" s="130"/>
      <c r="AH74" s="130"/>
      <c r="AI74" s="130"/>
      <c r="AJ74" s="130"/>
      <c r="AK74" s="130"/>
      <c r="AL74" s="130"/>
      <c r="AM74" s="130"/>
      <c r="AN74" s="130"/>
      <c r="AO74" s="130"/>
      <c r="AP74" s="130"/>
      <c r="AQ74" s="130"/>
      <c r="AR74" s="130"/>
      <c r="AS74" s="131"/>
      <c r="AT74" s="127"/>
      <c r="AU74" s="128"/>
    </row>
    <row r="75" spans="27:53" s="124" customFormat="1" ht="15.75" hidden="1" x14ac:dyDescent="0.25">
      <c r="AA75" s="129" t="str">
        <f>Lists!H32</f>
        <v>SE: Education assistance-SD</v>
      </c>
      <c r="AB75" s="130" t="str">
        <f>Lists!$G$60</f>
        <v>Non-Targeted Pop: Not disaggregated</v>
      </c>
      <c r="AC75" s="130"/>
      <c r="AD75" s="130"/>
      <c r="AE75" s="130"/>
      <c r="AF75" s="130"/>
      <c r="AG75" s="130"/>
      <c r="AH75" s="130"/>
      <c r="AI75" s="130"/>
      <c r="AJ75" s="130"/>
      <c r="AK75" s="130"/>
      <c r="AL75" s="130"/>
      <c r="AM75" s="133"/>
      <c r="AN75" s="130"/>
      <c r="AO75" s="130"/>
      <c r="AP75" s="130"/>
      <c r="AQ75" s="130"/>
      <c r="AR75" s="130"/>
      <c r="AS75" s="131"/>
      <c r="AT75" s="127"/>
      <c r="AU75" s="128"/>
    </row>
    <row r="76" spans="27:53" s="124" customFormat="1" ht="15.75" hidden="1" x14ac:dyDescent="0.25">
      <c r="AA76" s="129" t="str">
        <f>Lists!H33</f>
        <v>SE: Education assistance-NSD</v>
      </c>
      <c r="AB76" s="130" t="str">
        <f>Lists!$G$60</f>
        <v>Non-Targeted Pop: Not disaggregated</v>
      </c>
      <c r="AC76" s="130"/>
      <c r="AD76" s="130"/>
      <c r="AE76" s="130"/>
      <c r="AF76" s="130"/>
      <c r="AG76" s="130"/>
      <c r="AH76" s="130"/>
      <c r="AI76" s="130"/>
      <c r="AJ76" s="130"/>
      <c r="AK76" s="130"/>
      <c r="AL76" s="130"/>
      <c r="AM76" s="133"/>
      <c r="AN76" s="130"/>
      <c r="AO76" s="130"/>
      <c r="AP76" s="130"/>
      <c r="AQ76" s="130"/>
      <c r="AR76" s="130"/>
      <c r="AS76" s="131"/>
      <c r="AT76" s="127"/>
      <c r="AU76" s="128"/>
    </row>
    <row r="77" spans="27:53" s="124" customFormat="1" ht="15.75" hidden="1" x14ac:dyDescent="0.25">
      <c r="AA77" s="129" t="str">
        <f>Lists!H34</f>
        <v>SE: Psychosocial support-SD</v>
      </c>
      <c r="AB77" s="130"/>
      <c r="AC77" s="130"/>
      <c r="AD77" s="130"/>
      <c r="AE77" s="130"/>
      <c r="AF77" s="130"/>
      <c r="AG77" s="130"/>
      <c r="AH77" s="130"/>
      <c r="AI77" s="130"/>
      <c r="AJ77" s="130"/>
      <c r="AK77" s="130"/>
      <c r="AL77" s="130"/>
      <c r="AM77" s="130"/>
      <c r="AN77" s="130"/>
      <c r="AO77" s="130"/>
      <c r="AP77" s="130"/>
      <c r="AQ77" s="130"/>
      <c r="AR77" s="130"/>
      <c r="AS77" s="131"/>
      <c r="AT77" s="127"/>
      <c r="AU77" s="128"/>
    </row>
    <row r="78" spans="27:53" s="124" customFormat="1" ht="15.75" hidden="1" x14ac:dyDescent="0.25">
      <c r="AA78" s="129" t="str">
        <f>Lists!H35</f>
        <v>SE: Psychosocial support-NSD</v>
      </c>
      <c r="AB78" s="130"/>
      <c r="AC78" s="130"/>
      <c r="AD78" s="130"/>
      <c r="AE78" s="130"/>
      <c r="AF78" s="130"/>
      <c r="AG78" s="130"/>
      <c r="AH78" s="130"/>
      <c r="AI78" s="130"/>
      <c r="AJ78" s="130"/>
      <c r="AK78" s="130"/>
      <c r="AL78" s="130"/>
      <c r="AM78" s="130"/>
      <c r="AN78" s="130"/>
      <c r="AO78" s="130"/>
      <c r="AP78" s="130"/>
      <c r="AQ78" s="130"/>
      <c r="AR78" s="130"/>
      <c r="AS78" s="131"/>
      <c r="AT78" s="127"/>
      <c r="AU78" s="128"/>
    </row>
    <row r="79" spans="27:53" s="124" customFormat="1" ht="15.75" hidden="1" x14ac:dyDescent="0.25">
      <c r="AA79" s="129" t="str">
        <f>Lists!H36</f>
        <v>SE: Legal, human rights &amp; protection-SD</v>
      </c>
      <c r="AB79" s="130"/>
      <c r="AC79" s="130"/>
      <c r="AD79" s="130"/>
      <c r="AE79" s="130"/>
      <c r="AF79" s="130"/>
      <c r="AG79" s="130"/>
      <c r="AH79" s="130"/>
      <c r="AI79" s="130"/>
      <c r="AJ79" s="130"/>
      <c r="AK79" s="130"/>
      <c r="AL79" s="130"/>
      <c r="AM79" s="130"/>
      <c r="AN79" s="130"/>
      <c r="AO79" s="130"/>
      <c r="AP79" s="130"/>
      <c r="AQ79" s="130"/>
      <c r="AR79" s="130"/>
      <c r="AS79" s="131"/>
      <c r="AT79" s="127"/>
      <c r="AU79" s="128"/>
    </row>
    <row r="80" spans="27:53" s="124" customFormat="1" ht="15.75" hidden="1" x14ac:dyDescent="0.25">
      <c r="AA80" s="129" t="str">
        <f>Lists!H37</f>
        <v>SE: Legal, human rights &amp; protection-NSD</v>
      </c>
      <c r="AB80" s="130"/>
      <c r="AC80" s="130"/>
      <c r="AD80" s="130"/>
      <c r="AE80" s="130"/>
      <c r="AF80" s="130"/>
      <c r="AG80" s="130"/>
      <c r="AH80" s="130"/>
      <c r="AI80" s="130"/>
      <c r="AJ80" s="130"/>
      <c r="AK80" s="130"/>
      <c r="AL80" s="130"/>
      <c r="AM80" s="130"/>
      <c r="AN80" s="130"/>
      <c r="AO80" s="130"/>
      <c r="AP80" s="130"/>
      <c r="AQ80" s="130"/>
      <c r="AR80" s="130"/>
      <c r="AS80" s="131"/>
      <c r="AT80" s="127"/>
      <c r="AU80" s="128"/>
    </row>
    <row r="81" spans="2:47" s="124" customFormat="1" ht="15.75" hidden="1" x14ac:dyDescent="0.25">
      <c r="AA81" s="129" t="str">
        <f>Lists!H38</f>
        <v>SE: Not Disaggregated-SD</v>
      </c>
      <c r="AB81" s="130"/>
      <c r="AC81" s="130"/>
      <c r="AD81" s="130"/>
      <c r="AE81" s="130"/>
      <c r="AF81" s="130"/>
      <c r="AG81" s="130"/>
      <c r="AH81" s="130"/>
      <c r="AI81" s="130"/>
      <c r="AJ81" s="130"/>
      <c r="AK81" s="130"/>
      <c r="AL81" s="130"/>
      <c r="AM81" s="130"/>
      <c r="AN81" s="130"/>
      <c r="AO81" s="130"/>
      <c r="AP81" s="130"/>
      <c r="AQ81" s="130"/>
      <c r="AR81" s="130"/>
      <c r="AS81" s="131"/>
      <c r="AT81" s="127"/>
      <c r="AU81" s="128"/>
    </row>
    <row r="82" spans="2:47" s="124" customFormat="1" ht="15.75" hidden="1" x14ac:dyDescent="0.25">
      <c r="AA82" s="129" t="str">
        <f>Lists!H39</f>
        <v>SE: Not Disaggregated-NSD</v>
      </c>
      <c r="AB82" s="130"/>
      <c r="AC82" s="130"/>
      <c r="AD82" s="130"/>
      <c r="AE82" s="130"/>
      <c r="AF82" s="130"/>
      <c r="AG82" s="130"/>
      <c r="AH82" s="130"/>
      <c r="AI82" s="130"/>
      <c r="AJ82" s="130"/>
      <c r="AK82" s="130"/>
      <c r="AL82" s="130"/>
      <c r="AM82" s="130"/>
      <c r="AN82" s="130"/>
      <c r="AO82" s="130"/>
      <c r="AP82" s="130"/>
      <c r="AQ82" s="130"/>
      <c r="AR82" s="130"/>
      <c r="AS82" s="131"/>
      <c r="AT82" s="127"/>
      <c r="AU82" s="128"/>
    </row>
    <row r="83" spans="2:47" s="124" customFormat="1" ht="31.5" hidden="1" x14ac:dyDescent="0.25">
      <c r="AA83" s="129" t="str">
        <f>Lists!H40</f>
        <v>ASP: Procurement &amp; supply chain management</v>
      </c>
      <c r="AB83" s="130"/>
      <c r="AC83" s="130"/>
      <c r="AD83" s="130"/>
      <c r="AE83" s="130"/>
      <c r="AF83" s="130"/>
      <c r="AG83" s="130"/>
      <c r="AH83" s="130"/>
      <c r="AI83" s="130"/>
      <c r="AJ83" s="130"/>
      <c r="AK83" s="130"/>
      <c r="AL83" s="130"/>
      <c r="AM83" s="130"/>
      <c r="AN83" s="130"/>
      <c r="AO83" s="130"/>
      <c r="AP83" s="130"/>
      <c r="AQ83" s="130"/>
      <c r="AR83" s="130"/>
      <c r="AS83" s="131"/>
      <c r="AT83" s="127"/>
      <c r="AU83" s="128"/>
    </row>
    <row r="84" spans="2:47" s="124" customFormat="1" ht="15.75" hidden="1" x14ac:dyDescent="0.25">
      <c r="AA84" s="129" t="str">
        <f>Lists!H41</f>
        <v>ASP: HMIS, surveillance, &amp; research</v>
      </c>
      <c r="AB84" s="130"/>
      <c r="AC84" s="130"/>
      <c r="AD84" s="130"/>
      <c r="AE84" s="130"/>
      <c r="AF84" s="130"/>
      <c r="AG84" s="130"/>
      <c r="AH84" s="130"/>
      <c r="AI84" s="130"/>
      <c r="AJ84" s="130"/>
      <c r="AK84" s="130"/>
      <c r="AL84" s="130"/>
      <c r="AM84" s="130"/>
      <c r="AN84" s="130"/>
      <c r="AO84" s="130"/>
      <c r="AP84" s="130"/>
      <c r="AQ84" s="130"/>
      <c r="AR84" s="130"/>
      <c r="AS84" s="131"/>
      <c r="AT84" s="127"/>
      <c r="AU84" s="128"/>
    </row>
    <row r="85" spans="2:47" s="124" customFormat="1" ht="15.75" hidden="1" x14ac:dyDescent="0.25">
      <c r="AA85" s="129" t="str">
        <f>Lists!H42</f>
        <v>ASP: Human resources for health</v>
      </c>
      <c r="AB85" s="130"/>
      <c r="AC85" s="130"/>
      <c r="AD85" s="130"/>
      <c r="AE85" s="130"/>
      <c r="AF85" s="130"/>
      <c r="AG85" s="130"/>
      <c r="AH85" s="130"/>
      <c r="AI85" s="130"/>
      <c r="AJ85" s="130"/>
      <c r="AK85" s="130"/>
      <c r="AL85" s="130"/>
      <c r="AM85" s="130"/>
      <c r="AN85" s="130"/>
      <c r="AO85" s="130"/>
      <c r="AP85" s="130"/>
      <c r="AQ85" s="130"/>
      <c r="AR85" s="130"/>
      <c r="AS85" s="131"/>
      <c r="AT85" s="127"/>
      <c r="AU85" s="128"/>
    </row>
    <row r="86" spans="2:47" s="124" customFormat="1" ht="15.75" hidden="1" x14ac:dyDescent="0.25">
      <c r="AA86" s="129" t="str">
        <f>Lists!H43</f>
        <v>ASP: Laboratory systems strengthening</v>
      </c>
      <c r="AB86" s="130"/>
      <c r="AC86" s="130"/>
      <c r="AD86" s="130"/>
      <c r="AE86" s="130"/>
      <c r="AF86" s="130"/>
      <c r="AG86" s="130"/>
      <c r="AH86" s="130"/>
      <c r="AI86" s="130"/>
      <c r="AJ86" s="130"/>
      <c r="AK86" s="130"/>
      <c r="AL86" s="130"/>
      <c r="AM86" s="130"/>
      <c r="AN86" s="130"/>
      <c r="AO86" s="130"/>
      <c r="AP86" s="130"/>
      <c r="AQ86" s="130"/>
      <c r="AR86" s="130"/>
      <c r="AS86" s="131"/>
      <c r="AT86" s="127"/>
      <c r="AU86" s="128"/>
    </row>
    <row r="87" spans="2:47" s="124" customFormat="1" ht="15.75" hidden="1" x14ac:dyDescent="0.25">
      <c r="AA87" s="129" t="str">
        <f>Lists!H44</f>
        <v>ASP: Institutional prevention</v>
      </c>
      <c r="AB87" s="130"/>
      <c r="AC87" s="130"/>
      <c r="AD87" s="130"/>
      <c r="AE87" s="130"/>
      <c r="AF87" s="130"/>
      <c r="AG87" s="130"/>
      <c r="AH87" s="130"/>
      <c r="AI87" s="130"/>
      <c r="AJ87" s="130"/>
      <c r="AK87" s="130"/>
      <c r="AL87" s="130"/>
      <c r="AM87" s="130"/>
      <c r="AN87" s="130"/>
      <c r="AO87" s="130"/>
      <c r="AP87" s="130"/>
      <c r="AQ87" s="130"/>
      <c r="AR87" s="130"/>
      <c r="AS87" s="131"/>
      <c r="AT87" s="127"/>
      <c r="AU87" s="128"/>
    </row>
    <row r="88" spans="2:47" s="124" customFormat="1" ht="31.5" hidden="1" x14ac:dyDescent="0.25">
      <c r="AA88" s="129" t="str">
        <f>Lists!H45</f>
        <v>ASP: Public financial management strengthening</v>
      </c>
      <c r="AB88" s="130"/>
      <c r="AC88" s="130"/>
      <c r="AD88" s="130"/>
      <c r="AE88" s="130"/>
      <c r="AF88" s="130"/>
      <c r="AG88" s="130"/>
      <c r="AH88" s="130"/>
      <c r="AI88" s="130"/>
      <c r="AJ88" s="130"/>
      <c r="AK88" s="130"/>
      <c r="AL88" s="130"/>
      <c r="AM88" s="130"/>
      <c r="AN88" s="130"/>
      <c r="AO88" s="130"/>
      <c r="AP88" s="130"/>
      <c r="AQ88" s="130"/>
      <c r="AR88" s="130"/>
      <c r="AS88" s="131"/>
      <c r="AT88" s="127"/>
      <c r="AU88" s="128"/>
    </row>
    <row r="89" spans="2:47" s="124" customFormat="1" ht="31.5" hidden="1" x14ac:dyDescent="0.25">
      <c r="AA89" s="129" t="str">
        <f>Lists!H46</f>
        <v>ASP: Policy, planning, coordination &amp; management</v>
      </c>
      <c r="AB89" s="130"/>
      <c r="AC89" s="130"/>
      <c r="AD89" s="130"/>
      <c r="AE89" s="130"/>
      <c r="AF89" s="130"/>
      <c r="AG89" s="130"/>
      <c r="AH89" s="130"/>
      <c r="AI89" s="130"/>
      <c r="AJ89" s="130"/>
      <c r="AK89" s="130"/>
      <c r="AL89" s="130"/>
      <c r="AM89" s="130"/>
      <c r="AN89" s="130"/>
      <c r="AO89" s="130"/>
      <c r="AP89" s="130"/>
      <c r="AQ89" s="130"/>
      <c r="AR89" s="130"/>
      <c r="AS89" s="131"/>
      <c r="AT89" s="127"/>
      <c r="AU89" s="128"/>
    </row>
    <row r="90" spans="2:47" s="124" customFormat="1" ht="31.5" hidden="1" x14ac:dyDescent="0.25">
      <c r="AA90" s="129" t="str">
        <f>Lists!H47</f>
        <v>ASP: Laws, regulations &amp; policy environment</v>
      </c>
      <c r="AB90" s="130"/>
      <c r="AC90" s="130"/>
      <c r="AD90" s="130"/>
      <c r="AE90" s="130"/>
      <c r="AF90" s="130"/>
      <c r="AG90" s="130"/>
      <c r="AH90" s="130"/>
      <c r="AI90" s="130"/>
      <c r="AJ90" s="130"/>
      <c r="AK90" s="130"/>
      <c r="AL90" s="130"/>
      <c r="AM90" s="130"/>
      <c r="AN90" s="130"/>
      <c r="AO90" s="130"/>
      <c r="AP90" s="130"/>
      <c r="AQ90" s="130"/>
      <c r="AR90" s="130"/>
      <c r="AS90" s="131"/>
      <c r="AT90" s="127"/>
      <c r="AU90" s="128"/>
    </row>
    <row r="91" spans="2:47" s="124" customFormat="1" ht="15.75" hidden="1" x14ac:dyDescent="0.25">
      <c r="AA91" s="129" t="str">
        <f>Lists!H48</f>
        <v>ASP: Not Disaggregated</v>
      </c>
      <c r="AB91" s="130"/>
      <c r="AC91" s="130"/>
      <c r="AD91" s="130"/>
      <c r="AE91" s="130"/>
      <c r="AF91" s="130"/>
      <c r="AG91" s="130"/>
      <c r="AH91" s="130"/>
      <c r="AI91" s="130"/>
      <c r="AJ91" s="130"/>
      <c r="AK91" s="130"/>
      <c r="AL91" s="130"/>
      <c r="AM91" s="130"/>
      <c r="AN91" s="130"/>
      <c r="AO91" s="130"/>
      <c r="AP91" s="130"/>
      <c r="AQ91" s="130"/>
      <c r="AR91" s="130"/>
      <c r="AS91" s="131"/>
      <c r="AT91" s="127"/>
      <c r="AU91" s="128"/>
    </row>
    <row r="92" spans="2:47" s="124" customFormat="1" ht="15.75" hidden="1" x14ac:dyDescent="0.25">
      <c r="AA92" s="129" t="str">
        <f>Lists!H49</f>
        <v>Program management</v>
      </c>
      <c r="AB92" s="130"/>
      <c r="AC92" s="130"/>
      <c r="AD92" s="130"/>
      <c r="AE92" s="130"/>
      <c r="AF92" s="130"/>
      <c r="AG92" s="130"/>
      <c r="AH92" s="130"/>
      <c r="AI92" s="130"/>
      <c r="AJ92" s="130"/>
      <c r="AK92" s="130"/>
      <c r="AL92" s="130"/>
      <c r="AM92" s="130"/>
      <c r="AN92" s="130"/>
      <c r="AO92" s="130"/>
      <c r="AP92" s="130"/>
      <c r="AQ92" s="130"/>
      <c r="AR92" s="130"/>
      <c r="AS92" s="131"/>
      <c r="AT92" s="127"/>
      <c r="AU92" s="128"/>
    </row>
    <row r="93" spans="2:47" hidden="1" x14ac:dyDescent="0.3">
      <c r="B93" s="13"/>
      <c r="T93" s="13"/>
      <c r="Z93" s="13"/>
      <c r="AA93" s="113"/>
      <c r="AR93" s="114"/>
      <c r="AS93" s="37"/>
    </row>
    <row r="94" spans="2:47" hidden="1" x14ac:dyDescent="0.3">
      <c r="B94" s="13"/>
      <c r="T94" s="13"/>
      <c r="Z94" s="13"/>
      <c r="AA94" s="113"/>
      <c r="AR94" s="114"/>
      <c r="AS94" s="37"/>
    </row>
    <row r="95" spans="2:47" hidden="1" x14ac:dyDescent="0.3">
      <c r="B95" s="13"/>
      <c r="T95" s="13"/>
      <c r="Z95" s="13"/>
      <c r="AA95" s="113"/>
      <c r="AR95" s="114"/>
      <c r="AS95" s="37"/>
    </row>
    <row r="96" spans="2:47" hidden="1" x14ac:dyDescent="0.3">
      <c r="B96" s="13"/>
      <c r="T96" s="13"/>
      <c r="Z96" s="13"/>
      <c r="AA96" s="113"/>
      <c r="AR96" s="114"/>
      <c r="AS96" s="37"/>
    </row>
    <row r="97" spans="2:45" hidden="1" x14ac:dyDescent="0.3">
      <c r="B97" s="13"/>
      <c r="T97" s="13"/>
      <c r="Z97" s="13"/>
      <c r="AA97" s="113"/>
      <c r="AR97" s="114"/>
      <c r="AS97" s="37"/>
    </row>
    <row r="98" spans="2:45" hidden="1" x14ac:dyDescent="0.3">
      <c r="B98" s="13"/>
      <c r="T98" s="13"/>
      <c r="Z98" s="13"/>
      <c r="AA98" s="113"/>
      <c r="AR98" s="114"/>
      <c r="AS98" s="37"/>
    </row>
    <row r="99" spans="2:45" hidden="1" x14ac:dyDescent="0.3">
      <c r="B99" s="13"/>
      <c r="T99" s="13"/>
      <c r="Z99" s="13"/>
      <c r="AA99" s="113"/>
      <c r="AR99" s="114"/>
      <c r="AS99" s="37"/>
    </row>
    <row r="100" spans="2:45" hidden="1" x14ac:dyDescent="0.3">
      <c r="B100" s="13"/>
      <c r="T100" s="13"/>
      <c r="Z100" s="13"/>
      <c r="AA100" s="113"/>
      <c r="AR100" s="114"/>
      <c r="AS100" s="37"/>
    </row>
    <row r="101" spans="2:45" hidden="1" x14ac:dyDescent="0.3">
      <c r="B101" s="13"/>
      <c r="T101" s="13"/>
      <c r="Z101" s="13"/>
      <c r="AA101" s="113"/>
      <c r="AR101" s="114"/>
      <c r="AS101" s="37"/>
    </row>
    <row r="102" spans="2:45" hidden="1" x14ac:dyDescent="0.3">
      <c r="B102" s="13"/>
      <c r="T102" s="13"/>
      <c r="Z102" s="13"/>
      <c r="AA102" s="113"/>
      <c r="AR102" s="114"/>
      <c r="AS102" s="37"/>
    </row>
    <row r="103" spans="2:45" hidden="1" x14ac:dyDescent="0.3">
      <c r="B103" s="13"/>
      <c r="T103" s="13"/>
      <c r="Z103" s="13"/>
      <c r="AA103" s="113"/>
      <c r="AR103" s="114"/>
      <c r="AS103" s="37"/>
    </row>
    <row r="104" spans="2:45" hidden="1" x14ac:dyDescent="0.3">
      <c r="B104" s="13"/>
      <c r="T104" s="13"/>
      <c r="Z104" s="13"/>
      <c r="AA104" s="113"/>
      <c r="AR104" s="114"/>
      <c r="AS104" s="37"/>
    </row>
    <row r="105" spans="2:45" hidden="1" x14ac:dyDescent="0.3">
      <c r="B105" s="13"/>
      <c r="T105" s="13"/>
      <c r="Z105" s="13"/>
      <c r="AA105" s="113"/>
      <c r="AR105" s="114"/>
      <c r="AS105" s="37"/>
    </row>
    <row r="106" spans="2:45" hidden="1" x14ac:dyDescent="0.3">
      <c r="B106" s="13"/>
      <c r="T106" s="13"/>
      <c r="Z106" s="13"/>
      <c r="AA106" s="113"/>
      <c r="AR106" s="114"/>
      <c r="AS106" s="37"/>
    </row>
    <row r="107" spans="2:45" hidden="1" x14ac:dyDescent="0.3">
      <c r="B107" s="13"/>
      <c r="T107" s="13"/>
      <c r="Z107" s="13"/>
      <c r="AA107" s="113"/>
      <c r="AR107" s="114"/>
      <c r="AS107" s="37"/>
    </row>
    <row r="108" spans="2:45" hidden="1" x14ac:dyDescent="0.3">
      <c r="B108" s="13"/>
      <c r="T108" s="13"/>
      <c r="Z108" s="13"/>
      <c r="AA108" s="113"/>
      <c r="AR108" s="114"/>
      <c r="AS108" s="37"/>
    </row>
    <row r="109" spans="2:45" hidden="1" x14ac:dyDescent="0.3">
      <c r="B109" s="13"/>
      <c r="T109" s="13"/>
      <c r="Z109" s="13"/>
      <c r="AA109" s="113"/>
      <c r="AR109" s="114"/>
      <c r="AS109" s="37"/>
    </row>
    <row r="110" spans="2:45" hidden="1" x14ac:dyDescent="0.3">
      <c r="B110" s="13"/>
      <c r="T110" s="13"/>
      <c r="Z110" s="13"/>
      <c r="AA110" s="113"/>
      <c r="AR110" s="114"/>
      <c r="AS110" s="37"/>
    </row>
    <row r="111" spans="2:45" hidden="1" x14ac:dyDescent="0.3">
      <c r="B111" s="13"/>
      <c r="T111" s="13"/>
      <c r="Z111" s="13"/>
      <c r="AA111" s="113"/>
      <c r="AR111" s="114"/>
      <c r="AS111" s="37"/>
    </row>
    <row r="112" spans="2:45" hidden="1" x14ac:dyDescent="0.3">
      <c r="B112" s="13"/>
      <c r="T112" s="13"/>
      <c r="Z112" s="13"/>
      <c r="AA112" s="113"/>
      <c r="AR112" s="114"/>
      <c r="AS112" s="37"/>
    </row>
    <row r="113" spans="2:45" hidden="1" x14ac:dyDescent="0.3">
      <c r="B113" s="13"/>
      <c r="T113" s="13"/>
      <c r="Z113" s="13"/>
      <c r="AA113" s="113"/>
      <c r="AR113" s="114"/>
      <c r="AS113" s="37"/>
    </row>
    <row r="114" spans="2:45" hidden="1" x14ac:dyDescent="0.3">
      <c r="B114" s="13"/>
      <c r="T114" s="13"/>
      <c r="Z114" s="13"/>
      <c r="AA114" s="113"/>
      <c r="AR114" s="114"/>
      <c r="AS114" s="37"/>
    </row>
    <row r="115" spans="2:45" hidden="1" x14ac:dyDescent="0.3">
      <c r="B115" s="13"/>
      <c r="T115" s="13"/>
      <c r="Z115" s="13"/>
      <c r="AA115" s="113"/>
      <c r="AR115" s="114"/>
      <c r="AS115" s="37"/>
    </row>
    <row r="116" spans="2:45" hidden="1" x14ac:dyDescent="0.3">
      <c r="B116" s="13"/>
      <c r="T116" s="13"/>
      <c r="Z116" s="13"/>
      <c r="AA116" s="113"/>
      <c r="AR116" s="114"/>
      <c r="AS116" s="37"/>
    </row>
    <row r="117" spans="2:45" hidden="1" x14ac:dyDescent="0.3">
      <c r="B117" s="13"/>
      <c r="T117" s="13"/>
      <c r="Z117" s="13"/>
      <c r="AA117" s="113"/>
      <c r="AR117" s="114"/>
      <c r="AS117" s="37"/>
    </row>
    <row r="118" spans="2:45" hidden="1" x14ac:dyDescent="0.3">
      <c r="B118" s="13"/>
      <c r="T118" s="13"/>
      <c r="Z118" s="13"/>
      <c r="AA118" s="113"/>
      <c r="AR118" s="114"/>
      <c r="AS118" s="37"/>
    </row>
    <row r="119" spans="2:45" hidden="1" x14ac:dyDescent="0.3">
      <c r="B119" s="13"/>
      <c r="T119" s="13"/>
      <c r="Z119" s="13"/>
      <c r="AA119" s="113"/>
      <c r="AR119" s="114"/>
      <c r="AS119" s="37"/>
    </row>
    <row r="120" spans="2:45" hidden="1" x14ac:dyDescent="0.3">
      <c r="B120" s="13"/>
      <c r="T120" s="13"/>
      <c r="Z120" s="13"/>
      <c r="AA120" s="113"/>
      <c r="AR120" s="114"/>
      <c r="AS120" s="37"/>
    </row>
    <row r="121" spans="2:45" hidden="1" x14ac:dyDescent="0.3">
      <c r="B121" s="13"/>
      <c r="T121" s="13"/>
      <c r="Z121" s="13"/>
      <c r="AA121" s="113"/>
      <c r="AR121" s="114"/>
      <c r="AS121" s="37"/>
    </row>
    <row r="122" spans="2:45" hidden="1" x14ac:dyDescent="0.3">
      <c r="B122" s="13"/>
      <c r="T122" s="13"/>
      <c r="Z122" s="13"/>
      <c r="AA122" s="113"/>
      <c r="AR122" s="114"/>
      <c r="AS122" s="37"/>
    </row>
    <row r="123" spans="2:45" hidden="1" x14ac:dyDescent="0.3">
      <c r="B123" s="13"/>
      <c r="T123" s="13"/>
      <c r="Z123" s="13"/>
      <c r="AA123" s="113"/>
      <c r="AR123" s="114"/>
      <c r="AS123" s="37"/>
    </row>
    <row r="124" spans="2:45" hidden="1" x14ac:dyDescent="0.3">
      <c r="B124" s="13"/>
      <c r="T124" s="13"/>
      <c r="Z124" s="13"/>
      <c r="AA124" s="113"/>
      <c r="AR124" s="114"/>
      <c r="AS124" s="37"/>
    </row>
    <row r="125" spans="2:45" hidden="1" x14ac:dyDescent="0.3">
      <c r="B125" s="13"/>
      <c r="T125" s="13"/>
      <c r="Z125" s="13"/>
      <c r="AA125" s="113"/>
      <c r="AR125" s="114"/>
      <c r="AS125" s="37"/>
    </row>
    <row r="126" spans="2:45" hidden="1" x14ac:dyDescent="0.3">
      <c r="B126" s="13"/>
      <c r="T126" s="13"/>
      <c r="Z126" s="13"/>
      <c r="AA126" s="113"/>
      <c r="AR126" s="114"/>
      <c r="AS126" s="37"/>
    </row>
    <row r="127" spans="2:45" hidden="1" x14ac:dyDescent="0.3">
      <c r="B127" s="13"/>
      <c r="T127" s="13"/>
      <c r="Z127" s="13"/>
      <c r="AA127" s="113"/>
      <c r="AR127" s="114"/>
      <c r="AS127" s="37"/>
    </row>
    <row r="128" spans="2:45" hidden="1" x14ac:dyDescent="0.3">
      <c r="B128" s="13"/>
      <c r="T128" s="13"/>
      <c r="Z128" s="13"/>
      <c r="AA128" s="113"/>
      <c r="AR128" s="114"/>
      <c r="AS128" s="37"/>
    </row>
    <row r="129" spans="2:45" hidden="1" x14ac:dyDescent="0.3">
      <c r="B129" s="13"/>
      <c r="T129" s="13"/>
      <c r="Z129" s="13"/>
      <c r="AA129" s="113"/>
      <c r="AR129" s="114"/>
      <c r="AS129" s="37"/>
    </row>
    <row r="130" spans="2:45" hidden="1" x14ac:dyDescent="0.3">
      <c r="B130" s="13"/>
      <c r="T130" s="13"/>
      <c r="Z130" s="13"/>
      <c r="AA130" s="113"/>
      <c r="AR130" s="114"/>
      <c r="AS130" s="37"/>
    </row>
    <row r="131" spans="2:45" hidden="1" x14ac:dyDescent="0.3">
      <c r="B131" s="13"/>
      <c r="T131" s="13"/>
      <c r="Z131" s="13"/>
      <c r="AA131" s="113"/>
      <c r="AR131" s="114"/>
      <c r="AS131" s="37"/>
    </row>
    <row r="132" spans="2:45" hidden="1" x14ac:dyDescent="0.3">
      <c r="B132" s="13"/>
      <c r="T132" s="13"/>
      <c r="Z132" s="13"/>
      <c r="AA132" s="113"/>
      <c r="AR132" s="114"/>
      <c r="AS132" s="37"/>
    </row>
    <row r="133" spans="2:45" hidden="1" x14ac:dyDescent="0.3">
      <c r="B133" s="13"/>
      <c r="T133" s="13"/>
      <c r="Z133" s="13"/>
      <c r="AA133" s="113"/>
      <c r="AR133" s="114"/>
      <c r="AS133" s="37"/>
    </row>
    <row r="134" spans="2:45" hidden="1" x14ac:dyDescent="0.3">
      <c r="B134" s="13"/>
      <c r="T134" s="13"/>
      <c r="Z134" s="13"/>
      <c r="AA134" s="113"/>
      <c r="AR134" s="114"/>
      <c r="AS134" s="37"/>
    </row>
    <row r="135" spans="2:45" hidden="1" x14ac:dyDescent="0.3">
      <c r="B135" s="13"/>
      <c r="T135" s="13"/>
      <c r="Z135" s="13"/>
      <c r="AA135" s="113"/>
      <c r="AR135" s="114"/>
      <c r="AS135" s="37"/>
    </row>
    <row r="136" spans="2:45" hidden="1" x14ac:dyDescent="0.3">
      <c r="B136" s="13"/>
      <c r="T136" s="13"/>
    </row>
    <row r="137" spans="2:45" hidden="1" x14ac:dyDescent="0.3">
      <c r="B137" s="13"/>
      <c r="T137" s="13"/>
    </row>
    <row r="138" spans="2:45" hidden="1" x14ac:dyDescent="0.3">
      <c r="B138" s="13"/>
      <c r="T138" s="13"/>
    </row>
    <row r="139" spans="2:45" hidden="1" x14ac:dyDescent="0.3"/>
    <row r="140" spans="2:45" hidden="1" x14ac:dyDescent="0.3"/>
    <row r="141" spans="2:45" hidden="1" x14ac:dyDescent="0.3"/>
    <row r="142" spans="2:45" hidden="1" x14ac:dyDescent="0.3"/>
    <row r="143" spans="2:45" hidden="1" x14ac:dyDescent="0.3"/>
    <row r="144" spans="2:45" hidden="1" x14ac:dyDescent="0.3"/>
    <row r="145" spans="1:21" hidden="1" x14ac:dyDescent="0.3"/>
    <row r="146" spans="1:21" hidden="1" x14ac:dyDescent="0.3">
      <c r="A146" s="116"/>
      <c r="B146" s="116"/>
      <c r="C146" s="116"/>
      <c r="D146" s="116"/>
      <c r="E146" s="116"/>
      <c r="F146" s="116"/>
      <c r="G146" s="116"/>
      <c r="H146" s="116"/>
      <c r="I146" s="116"/>
      <c r="J146" s="116"/>
      <c r="K146" s="116"/>
      <c r="L146" s="116"/>
      <c r="M146" s="116"/>
      <c r="N146" s="116"/>
      <c r="O146" s="116"/>
      <c r="P146" s="116"/>
      <c r="Q146" s="116"/>
      <c r="R146" s="116"/>
      <c r="S146" s="116"/>
      <c r="T146" s="116"/>
      <c r="U146" s="116"/>
    </row>
    <row r="147" spans="1:21" hidden="1" x14ac:dyDescent="0.3">
      <c r="A147" s="116"/>
      <c r="B147" s="116"/>
      <c r="C147" s="116"/>
      <c r="D147" s="116"/>
      <c r="E147" s="116"/>
      <c r="F147" s="116"/>
      <c r="G147" s="116"/>
      <c r="H147" s="116"/>
      <c r="I147" s="116"/>
      <c r="J147" s="116"/>
      <c r="K147" s="116"/>
      <c r="L147" s="116"/>
      <c r="M147" s="116"/>
      <c r="N147" s="116"/>
      <c r="O147" s="116"/>
      <c r="P147" s="116"/>
      <c r="Q147" s="116"/>
      <c r="R147" s="116"/>
      <c r="S147" s="116"/>
      <c r="T147" s="116"/>
      <c r="U147" s="116"/>
    </row>
    <row r="148" spans="1:21" hidden="1" x14ac:dyDescent="0.3">
      <c r="A148" s="116"/>
      <c r="B148" s="116"/>
      <c r="C148" s="116"/>
      <c r="D148" s="116"/>
      <c r="E148" s="116"/>
      <c r="F148" s="116"/>
      <c r="G148" s="116"/>
      <c r="H148" s="116"/>
      <c r="I148" s="116"/>
      <c r="J148" s="116"/>
      <c r="K148" s="116"/>
      <c r="L148" s="116"/>
      <c r="M148" s="116"/>
      <c r="N148" s="116"/>
      <c r="O148" s="116"/>
      <c r="P148" s="116"/>
      <c r="Q148" s="116"/>
      <c r="R148" s="116"/>
      <c r="S148" s="116"/>
      <c r="T148" s="116"/>
      <c r="U148" s="116"/>
    </row>
    <row r="149" spans="1:21" hidden="1" x14ac:dyDescent="0.3">
      <c r="A149" s="116"/>
      <c r="B149" s="116"/>
      <c r="C149" s="116"/>
      <c r="D149" s="116"/>
      <c r="E149" s="116"/>
      <c r="F149" s="116"/>
      <c r="G149" s="116"/>
      <c r="H149" s="116"/>
      <c r="I149" s="116"/>
      <c r="J149" s="116"/>
      <c r="K149" s="116"/>
      <c r="L149" s="116"/>
      <c r="M149" s="116"/>
      <c r="N149" s="116"/>
      <c r="O149" s="116"/>
      <c r="P149" s="116"/>
      <c r="Q149" s="116"/>
      <c r="R149" s="116"/>
      <c r="S149" s="116"/>
      <c r="T149" s="116"/>
      <c r="U149" s="116"/>
    </row>
    <row r="150" spans="1:21" hidden="1" x14ac:dyDescent="0.3">
      <c r="A150" s="116"/>
      <c r="B150" s="116"/>
      <c r="C150" s="116"/>
      <c r="D150" s="116"/>
      <c r="E150" s="116"/>
      <c r="F150" s="116"/>
      <c r="G150" s="116"/>
      <c r="H150" s="116"/>
      <c r="I150" s="116"/>
      <c r="J150" s="116"/>
      <c r="K150" s="116"/>
      <c r="L150" s="116"/>
      <c r="M150" s="116"/>
      <c r="N150" s="116"/>
      <c r="O150" s="116"/>
      <c r="P150" s="116"/>
      <c r="Q150" s="116"/>
      <c r="R150" s="116"/>
      <c r="S150" s="116"/>
      <c r="T150" s="116"/>
      <c r="U150" s="116"/>
    </row>
    <row r="151" spans="1:21" hidden="1" x14ac:dyDescent="0.3">
      <c r="A151" s="116"/>
      <c r="B151" s="116"/>
      <c r="C151" s="116"/>
      <c r="D151" s="116"/>
      <c r="E151" s="116"/>
      <c r="F151" s="116"/>
      <c r="G151" s="116"/>
      <c r="H151" s="116"/>
      <c r="I151" s="116"/>
      <c r="J151" s="116"/>
      <c r="K151" s="116"/>
      <c r="L151" s="116"/>
      <c r="M151" s="116"/>
      <c r="N151" s="116"/>
      <c r="O151" s="116"/>
      <c r="P151" s="116"/>
      <c r="Q151" s="116"/>
      <c r="R151" s="116"/>
      <c r="S151" s="116"/>
      <c r="T151" s="116"/>
      <c r="U151" s="116"/>
    </row>
    <row r="152" spans="1:21" hidden="1" x14ac:dyDescent="0.3">
      <c r="A152" s="116"/>
      <c r="B152" s="116"/>
      <c r="C152" s="116"/>
      <c r="D152" s="116"/>
      <c r="E152" s="116"/>
      <c r="F152" s="116"/>
      <c r="G152" s="116"/>
      <c r="H152" s="116"/>
      <c r="I152" s="116"/>
      <c r="J152" s="116"/>
      <c r="K152" s="116"/>
      <c r="L152" s="116"/>
      <c r="M152" s="116"/>
      <c r="N152" s="116"/>
      <c r="O152" s="116"/>
      <c r="P152" s="116"/>
      <c r="Q152" s="116"/>
      <c r="R152" s="116"/>
      <c r="S152" s="116"/>
      <c r="T152" s="116"/>
      <c r="U152" s="116"/>
    </row>
    <row r="153" spans="1:21" hidden="1" x14ac:dyDescent="0.3">
      <c r="A153" s="116"/>
      <c r="B153" s="116"/>
      <c r="C153" s="116"/>
      <c r="D153" s="116"/>
      <c r="E153" s="116"/>
      <c r="F153" s="116"/>
      <c r="G153" s="116"/>
      <c r="H153" s="116"/>
      <c r="I153" s="116"/>
      <c r="J153" s="116"/>
      <c r="K153" s="116"/>
      <c r="L153" s="116"/>
      <c r="M153" s="116"/>
      <c r="N153" s="116"/>
      <c r="O153" s="116"/>
      <c r="P153" s="116"/>
      <c r="Q153" s="116"/>
      <c r="R153" s="116"/>
      <c r="S153" s="116"/>
      <c r="T153" s="116"/>
      <c r="U153" s="116"/>
    </row>
    <row r="154" spans="1:21" hidden="1" x14ac:dyDescent="0.3">
      <c r="A154" s="116"/>
      <c r="B154" s="116"/>
      <c r="C154" s="116"/>
      <c r="D154" s="116"/>
      <c r="E154" s="116"/>
      <c r="F154" s="116"/>
      <c r="G154" s="116"/>
      <c r="H154" s="116"/>
      <c r="I154" s="116"/>
      <c r="J154" s="116"/>
      <c r="K154" s="116"/>
      <c r="L154" s="116"/>
      <c r="M154" s="116"/>
      <c r="N154" s="116"/>
      <c r="O154" s="116"/>
      <c r="P154" s="116"/>
      <c r="Q154" s="116"/>
      <c r="R154" s="116"/>
      <c r="S154" s="116"/>
      <c r="T154" s="116"/>
      <c r="U154" s="116"/>
    </row>
    <row r="155" spans="1:21" hidden="1" x14ac:dyDescent="0.3">
      <c r="A155" s="116"/>
      <c r="B155" s="116"/>
      <c r="C155" s="116"/>
      <c r="D155" s="116"/>
      <c r="E155" s="116"/>
      <c r="F155" s="116"/>
      <c r="G155" s="116"/>
      <c r="H155" s="116"/>
      <c r="I155" s="116"/>
      <c r="J155" s="116"/>
      <c r="K155" s="116"/>
      <c r="L155" s="116"/>
      <c r="M155" s="116"/>
      <c r="N155" s="116"/>
      <c r="O155" s="116"/>
      <c r="P155" s="116"/>
      <c r="Q155" s="116"/>
      <c r="R155" s="116"/>
      <c r="S155" s="116"/>
      <c r="T155" s="116"/>
      <c r="U155" s="116"/>
    </row>
    <row r="156" spans="1:21" hidden="1" x14ac:dyDescent="0.3">
      <c r="A156" s="116"/>
      <c r="B156" s="116"/>
      <c r="C156" s="116"/>
      <c r="D156" s="116"/>
      <c r="E156" s="116"/>
      <c r="F156" s="116"/>
      <c r="G156" s="116"/>
      <c r="H156" s="116"/>
      <c r="I156" s="116"/>
      <c r="J156" s="116"/>
      <c r="K156" s="116"/>
      <c r="L156" s="116"/>
      <c r="M156" s="116"/>
      <c r="N156" s="116"/>
      <c r="O156" s="116"/>
      <c r="P156" s="116"/>
      <c r="Q156" s="116"/>
      <c r="R156" s="116"/>
      <c r="S156" s="116"/>
      <c r="T156" s="116"/>
      <c r="U156" s="116"/>
    </row>
    <row r="157" spans="1:21" hidden="1" x14ac:dyDescent="0.3">
      <c r="A157" s="116"/>
      <c r="B157" s="116"/>
      <c r="C157" s="116"/>
      <c r="D157" s="116"/>
      <c r="E157" s="116"/>
      <c r="F157" s="116"/>
      <c r="G157" s="116"/>
      <c r="H157" s="116"/>
      <c r="I157" s="116"/>
      <c r="J157" s="116"/>
      <c r="K157" s="116"/>
      <c r="L157" s="116"/>
      <c r="M157" s="116"/>
      <c r="N157" s="116"/>
      <c r="O157" s="116"/>
      <c r="P157" s="116"/>
      <c r="Q157" s="116"/>
      <c r="R157" s="116"/>
      <c r="S157" s="116"/>
      <c r="T157" s="116"/>
      <c r="U157" s="116"/>
    </row>
    <row r="158" spans="1:21" hidden="1" x14ac:dyDescent="0.3">
      <c r="A158" s="116"/>
      <c r="B158" s="116"/>
      <c r="C158" s="116"/>
      <c r="D158" s="116"/>
      <c r="E158" s="116"/>
      <c r="F158" s="116"/>
      <c r="G158" s="116"/>
      <c r="H158" s="116"/>
      <c r="I158" s="116"/>
      <c r="J158" s="116"/>
      <c r="K158" s="116"/>
      <c r="L158" s="116"/>
      <c r="M158" s="116"/>
      <c r="N158" s="116"/>
      <c r="O158" s="116"/>
      <c r="P158" s="116"/>
      <c r="Q158" s="116"/>
      <c r="R158" s="116"/>
      <c r="S158" s="116"/>
      <c r="T158" s="116"/>
      <c r="U158" s="116"/>
    </row>
    <row r="159" spans="1:21" hidden="1" x14ac:dyDescent="0.3">
      <c r="A159" s="116"/>
      <c r="B159" s="116"/>
      <c r="C159" s="116"/>
      <c r="D159" s="116"/>
      <c r="E159" s="116"/>
      <c r="F159" s="116"/>
      <c r="G159" s="116"/>
      <c r="H159" s="116"/>
      <c r="I159" s="116"/>
      <c r="J159" s="116"/>
      <c r="K159" s="116"/>
      <c r="L159" s="116"/>
      <c r="M159" s="116"/>
      <c r="N159" s="116"/>
      <c r="O159" s="116"/>
      <c r="P159" s="116"/>
      <c r="Q159" s="116"/>
      <c r="R159" s="116"/>
      <c r="S159" s="116"/>
      <c r="T159" s="116"/>
      <c r="U159" s="116"/>
    </row>
    <row r="160" spans="1:21" hidden="1" x14ac:dyDescent="0.3">
      <c r="A160" s="116"/>
      <c r="B160" s="116"/>
      <c r="C160" s="116"/>
      <c r="D160" s="116"/>
      <c r="E160" s="116"/>
      <c r="F160" s="116"/>
      <c r="G160" s="116"/>
      <c r="H160" s="116"/>
      <c r="I160" s="116"/>
      <c r="J160" s="116"/>
      <c r="K160" s="116"/>
      <c r="L160" s="116"/>
      <c r="M160" s="116"/>
      <c r="N160" s="116"/>
      <c r="O160" s="116"/>
      <c r="P160" s="116"/>
      <c r="Q160" s="116"/>
      <c r="R160" s="116"/>
      <c r="S160" s="116"/>
      <c r="T160" s="116"/>
      <c r="U160" s="116"/>
    </row>
    <row r="161" spans="1:21" hidden="1" x14ac:dyDescent="0.3">
      <c r="A161" s="116"/>
      <c r="B161" s="116"/>
      <c r="C161" s="116"/>
      <c r="D161" s="116"/>
      <c r="E161" s="116"/>
      <c r="F161" s="116"/>
      <c r="G161" s="116"/>
      <c r="H161" s="116"/>
      <c r="I161" s="116"/>
      <c r="J161" s="116"/>
      <c r="K161" s="116"/>
      <c r="L161" s="116"/>
      <c r="M161" s="116"/>
      <c r="N161" s="116"/>
      <c r="O161" s="116"/>
      <c r="P161" s="116"/>
      <c r="Q161" s="116"/>
      <c r="R161" s="116"/>
      <c r="S161" s="116"/>
      <c r="T161" s="116"/>
      <c r="U161" s="116"/>
    </row>
    <row r="162" spans="1:21" hidden="1" x14ac:dyDescent="0.3">
      <c r="A162" s="116"/>
      <c r="B162" s="116"/>
      <c r="C162" s="116"/>
      <c r="D162" s="116"/>
      <c r="E162" s="116"/>
      <c r="F162" s="116"/>
      <c r="G162" s="116"/>
      <c r="H162" s="116"/>
      <c r="I162" s="116"/>
      <c r="J162" s="116"/>
      <c r="K162" s="116"/>
      <c r="L162" s="116"/>
      <c r="M162" s="116"/>
      <c r="N162" s="116"/>
      <c r="O162" s="116"/>
      <c r="P162" s="116"/>
      <c r="Q162" s="116"/>
      <c r="R162" s="116"/>
      <c r="S162" s="116"/>
      <c r="T162" s="116"/>
      <c r="U162" s="116"/>
    </row>
    <row r="163" spans="1:21" hidden="1" x14ac:dyDescent="0.3">
      <c r="A163" s="116"/>
      <c r="B163" s="116"/>
      <c r="C163" s="116"/>
      <c r="D163" s="116"/>
      <c r="E163" s="116"/>
      <c r="F163" s="116"/>
      <c r="G163" s="116"/>
      <c r="H163" s="116"/>
      <c r="I163" s="116"/>
      <c r="J163" s="116"/>
      <c r="K163" s="116"/>
      <c r="L163" s="116"/>
      <c r="M163" s="116"/>
      <c r="N163" s="116"/>
      <c r="O163" s="116"/>
      <c r="P163" s="116"/>
      <c r="Q163" s="116"/>
      <c r="R163" s="116"/>
      <c r="S163" s="116"/>
      <c r="T163" s="116"/>
      <c r="U163" s="116"/>
    </row>
    <row r="164" spans="1:21" hidden="1" x14ac:dyDescent="0.3">
      <c r="A164" s="116"/>
      <c r="B164" s="116"/>
      <c r="C164" s="116"/>
      <c r="D164" s="116"/>
      <c r="E164" s="116"/>
      <c r="F164" s="116"/>
      <c r="G164" s="116"/>
      <c r="H164" s="116"/>
      <c r="I164" s="116"/>
      <c r="J164" s="116"/>
      <c r="K164" s="116"/>
      <c r="L164" s="116"/>
      <c r="M164" s="116"/>
      <c r="N164" s="116"/>
      <c r="O164" s="116"/>
      <c r="P164" s="116"/>
      <c r="Q164" s="116"/>
      <c r="R164" s="116"/>
      <c r="S164" s="116"/>
      <c r="T164" s="116"/>
      <c r="U164" s="116"/>
    </row>
    <row r="165" spans="1:21" hidden="1" x14ac:dyDescent="0.3">
      <c r="A165" s="116"/>
      <c r="B165" s="116"/>
      <c r="C165" s="116"/>
      <c r="D165" s="116"/>
      <c r="E165" s="116"/>
      <c r="F165" s="116"/>
      <c r="G165" s="116"/>
      <c r="H165" s="116"/>
      <c r="I165" s="116"/>
      <c r="J165" s="116"/>
      <c r="K165" s="116"/>
      <c r="L165" s="116"/>
      <c r="M165" s="116"/>
      <c r="N165" s="116"/>
      <c r="O165" s="116"/>
      <c r="P165" s="116"/>
      <c r="Q165" s="116"/>
      <c r="R165" s="116"/>
      <c r="S165" s="116"/>
      <c r="T165" s="116"/>
      <c r="U165" s="116"/>
    </row>
    <row r="166" spans="1:21" hidden="1" x14ac:dyDescent="0.3">
      <c r="A166" s="116"/>
      <c r="B166" s="116"/>
      <c r="C166" s="116"/>
      <c r="D166" s="116"/>
      <c r="E166" s="116"/>
      <c r="F166" s="116"/>
      <c r="G166" s="116"/>
      <c r="H166" s="116"/>
      <c r="I166" s="116"/>
      <c r="J166" s="116"/>
      <c r="K166" s="116"/>
      <c r="L166" s="116"/>
      <c r="M166" s="116"/>
      <c r="N166" s="116"/>
      <c r="O166" s="116"/>
      <c r="P166" s="116"/>
      <c r="Q166" s="116"/>
      <c r="R166" s="116"/>
      <c r="S166" s="116"/>
      <c r="T166" s="116"/>
      <c r="U166" s="116"/>
    </row>
    <row r="167" spans="1:21" x14ac:dyDescent="0.3">
      <c r="A167" s="116"/>
      <c r="B167" s="116"/>
      <c r="C167" s="116"/>
      <c r="D167" s="116"/>
      <c r="E167" s="116"/>
      <c r="F167" s="116"/>
      <c r="G167" s="116"/>
      <c r="H167" s="116"/>
      <c r="I167" s="116"/>
      <c r="J167" s="116"/>
      <c r="K167" s="116"/>
      <c r="L167" s="116"/>
      <c r="M167" s="116"/>
      <c r="N167" s="116"/>
      <c r="O167" s="116"/>
      <c r="P167" s="116"/>
      <c r="Q167" s="116"/>
      <c r="R167" s="116"/>
      <c r="S167" s="116"/>
      <c r="T167" s="116"/>
      <c r="U167" s="116"/>
    </row>
  </sheetData>
  <sheetProtection algorithmName="SHA-512" hashValue="T/7IFaaufxB+6+SroK7tWaYKOI0G+ttzg6bGwtzmzBg9RP5NHvllXo+t8B9syIuhVTKwg0nRYsv/L+EjYIZ53w==" saltValue="mspYaqCgh7Nn9wDV36vdGQ==" spinCount="100000" sheet="1" objects="1" scenarios="1"/>
  <mergeCells count="26">
    <mergeCell ref="B2:X2"/>
    <mergeCell ref="B9:X9"/>
    <mergeCell ref="P3:X3"/>
    <mergeCell ref="P4:X4"/>
    <mergeCell ref="M4:O4"/>
    <mergeCell ref="M7:O7"/>
    <mergeCell ref="P7:X7"/>
    <mergeCell ref="P5:X5"/>
    <mergeCell ref="M5:O5"/>
    <mergeCell ref="P6:X6"/>
    <mergeCell ref="B3:C3"/>
    <mergeCell ref="B6:C6"/>
    <mergeCell ref="B5:C5"/>
    <mergeCell ref="M3:O3"/>
    <mergeCell ref="D3:L3"/>
    <mergeCell ref="D4:L4"/>
    <mergeCell ref="D5:L5"/>
    <mergeCell ref="D6:L6"/>
    <mergeCell ref="M6:O6"/>
    <mergeCell ref="B4:C4"/>
    <mergeCell ref="B12:G12"/>
    <mergeCell ref="B16:D17"/>
    <mergeCell ref="B14:J14"/>
    <mergeCell ref="D7:L7"/>
    <mergeCell ref="B21:D22"/>
    <mergeCell ref="B7:C7"/>
  </mergeCells>
  <conditionalFormatting sqref="E17:X17 E22:X22">
    <cfRule type="containsText" dxfId="70" priority="13" operator="containsText" text="X">
      <formula>NOT(ISERROR(SEARCH("X",E17)))</formula>
    </cfRule>
  </conditionalFormatting>
  <conditionalFormatting sqref="E17:X17">
    <cfRule type="containsErrors" dxfId="69" priority="15">
      <formula>ISERROR(E17)</formula>
    </cfRule>
  </conditionalFormatting>
  <conditionalFormatting sqref="K33 K30 L31:L32 K14:K28 K10:K12">
    <cfRule type="containsText" dxfId="68" priority="3" operator="containsText" text="Yes">
      <formula>NOT(ISERROR(SEARCH("Yes",K10)))</formula>
    </cfRule>
  </conditionalFormatting>
  <conditionalFormatting sqref="K29">
    <cfRule type="containsText" dxfId="67" priority="2" operator="containsText" text="Yes">
      <formula>NOT(ISERROR(SEARCH("Yes",K29)))</formula>
    </cfRule>
  </conditionalFormatting>
  <conditionalFormatting sqref="E38">
    <cfRule type="cellIs" dxfId="66" priority="1" operator="greaterThan">
      <formula>0</formula>
    </cfRule>
  </conditionalFormatting>
  <dataValidations count="5">
    <dataValidation type="whole" allowBlank="1" showInputMessage="1" showErrorMessage="1" errorTitle="DUNS Number" error="Please enter a 9 digit numeric DUNS number." sqref="Z9:AB9" xr:uid="{00000000-0002-0000-0100-000000000000}">
      <formula1>10000000</formula1>
      <formula2>9999999999</formula2>
    </dataValidation>
    <dataValidation type="whole" allowBlank="1" showInputMessage="1" showErrorMessage="1" errorTitle="Mech ID" error="Please enter a 4-6 digit mechanism ID." sqref="D4:L4" xr:uid="{00000000-0002-0000-0100-000001000000}">
      <formula1>1000</formula1>
      <formula2>999999</formula2>
    </dataValidation>
    <dataValidation type="custom" allowBlank="1" showInputMessage="1" showErrorMessage="1" sqref="P4:X4" xr:uid="{00000000-0002-0000-0100-000002000000}">
      <formula1>IF(P4="",TRUE,IF(ISERROR(SUMPRODUCT(SEARCH(MID(P4,ROW(INDIRECT("1:"&amp;LEN(P4))),1),"0123456789abcdefghijklmnopqrstuvwxyz"))),FALSE,TRUE))</formula1>
    </dataValidation>
    <dataValidation type="list" allowBlank="1" showInputMessage="1" showErrorMessage="1" sqref="P5:X5" xr:uid="{00000000-0002-0000-0100-000003000000}">
      <formula1>OU_List_COP18</formula1>
    </dataValidation>
    <dataValidation type="textLength" operator="equal" allowBlank="1" showInputMessage="1" showErrorMessage="1" sqref="D6:L6" xr:uid="{00000000-0002-0000-0100-000004000000}">
      <formula1>9</formula1>
    </dataValidation>
  </dataValidations>
  <pageMargins left="0.7" right="0.7" top="0.75" bottom="0.75" header="0.3" footer="0.3"/>
  <pageSetup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Lists!$Y$7:$Y$19</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AA131"/>
  <sheetViews>
    <sheetView showGridLines="0" tabSelected="1" zoomScaleNormal="100" workbookViewId="0"/>
  </sheetViews>
  <sheetFormatPr defaultColWidth="0" defaultRowHeight="0" customHeight="1" zeroHeight="1" x14ac:dyDescent="0.25"/>
  <cols>
    <col min="1" max="1" width="5.5703125" style="96" customWidth="1"/>
    <col min="2" max="2" width="26.85546875" style="96" customWidth="1"/>
    <col min="3" max="3" width="16.85546875" style="96" customWidth="1"/>
    <col min="4" max="23" width="17.42578125" style="13" customWidth="1"/>
    <col min="24" max="24" width="15.5703125" style="112" customWidth="1"/>
    <col min="25" max="25" width="12.5703125" style="112" customWidth="1"/>
    <col min="26" max="26" width="9.140625" style="14" customWidth="1"/>
    <col min="27" max="27" width="9.140625" style="13" customWidth="1"/>
    <col min="28" max="16384" width="9.140625" style="13" hidden="1"/>
  </cols>
  <sheetData>
    <row r="1" spans="1:26" ht="15.75" customHeight="1" x14ac:dyDescent="0.25">
      <c r="A1" s="13"/>
      <c r="B1" s="13"/>
      <c r="C1" s="13"/>
      <c r="X1" s="13"/>
      <c r="Y1" s="13"/>
    </row>
    <row r="2" spans="1:26" s="23" customFormat="1" ht="29.1" customHeight="1" x14ac:dyDescent="0.2">
      <c r="A2" s="15"/>
      <c r="B2" s="16"/>
      <c r="C2" s="17"/>
      <c r="D2" s="18" t="s">
        <v>462</v>
      </c>
      <c r="E2" s="19" t="s">
        <v>426</v>
      </c>
      <c r="F2" s="19" t="s">
        <v>427</v>
      </c>
      <c r="G2" s="20" t="s">
        <v>428</v>
      </c>
      <c r="H2" s="19" t="s">
        <v>429</v>
      </c>
      <c r="I2" s="20" t="s">
        <v>430</v>
      </c>
      <c r="J2" s="19" t="s">
        <v>431</v>
      </c>
      <c r="K2" s="20" t="s">
        <v>442</v>
      </c>
      <c r="L2" s="19" t="s">
        <v>443</v>
      </c>
      <c r="M2" s="20" t="s">
        <v>444</v>
      </c>
      <c r="N2" s="19" t="s">
        <v>441</v>
      </c>
      <c r="O2" s="20" t="s">
        <v>440</v>
      </c>
      <c r="P2" s="19" t="s">
        <v>439</v>
      </c>
      <c r="Q2" s="20" t="s">
        <v>438</v>
      </c>
      <c r="R2" s="19" t="s">
        <v>437</v>
      </c>
      <c r="S2" s="19" t="s">
        <v>436</v>
      </c>
      <c r="T2" s="19" t="s">
        <v>435</v>
      </c>
      <c r="U2" s="19" t="s">
        <v>434</v>
      </c>
      <c r="V2" s="19" t="s">
        <v>433</v>
      </c>
      <c r="W2" s="19" t="s">
        <v>432</v>
      </c>
      <c r="X2" s="21"/>
      <c r="Y2" s="21"/>
      <c r="Z2" s="22"/>
    </row>
    <row r="3" spans="1:26" s="32" customFormat="1" ht="27.95" customHeight="1" x14ac:dyDescent="0.25">
      <c r="A3" s="24" t="s">
        <v>249</v>
      </c>
      <c r="B3" s="16"/>
      <c r="C3" s="25"/>
      <c r="D3" s="26" t="s">
        <v>128</v>
      </c>
      <c r="E3" s="27"/>
      <c r="F3" s="27"/>
      <c r="G3" s="28"/>
      <c r="H3" s="27"/>
      <c r="I3" s="28"/>
      <c r="J3" s="27"/>
      <c r="K3" s="28"/>
      <c r="L3" s="27"/>
      <c r="M3" s="28"/>
      <c r="N3" s="27"/>
      <c r="O3" s="28"/>
      <c r="P3" s="27"/>
      <c r="Q3" s="28"/>
      <c r="R3" s="27"/>
      <c r="S3" s="27"/>
      <c r="T3" s="29"/>
      <c r="U3" s="29"/>
      <c r="V3" s="29"/>
      <c r="W3" s="29"/>
      <c r="X3" s="30"/>
      <c r="Y3" s="30"/>
      <c r="Z3" s="31"/>
    </row>
    <row r="4" spans="1:26" s="39" customFormat="1" ht="45" customHeight="1" x14ac:dyDescent="0.2">
      <c r="A4" s="33" t="s">
        <v>94</v>
      </c>
      <c r="B4" s="34"/>
      <c r="C4" s="25"/>
      <c r="D4" s="35" t="s">
        <v>128</v>
      </c>
      <c r="E4" s="36"/>
      <c r="F4" s="36"/>
      <c r="G4" s="36"/>
      <c r="H4" s="36"/>
      <c r="I4" s="36"/>
      <c r="J4" s="36"/>
      <c r="K4" s="36"/>
      <c r="L4" s="36"/>
      <c r="M4" s="36"/>
      <c r="N4" s="36"/>
      <c r="O4" s="36"/>
      <c r="P4" s="36"/>
      <c r="Q4" s="36"/>
      <c r="R4" s="36"/>
      <c r="S4" s="36"/>
      <c r="T4" s="36"/>
      <c r="U4" s="36"/>
      <c r="V4" s="36"/>
      <c r="W4" s="36"/>
      <c r="X4" s="37"/>
      <c r="Y4" s="37"/>
      <c r="Z4" s="38"/>
    </row>
    <row r="5" spans="1:26" s="39" customFormat="1" ht="45" customHeight="1" x14ac:dyDescent="0.2">
      <c r="A5" s="40" t="s">
        <v>47</v>
      </c>
      <c r="B5" s="41"/>
      <c r="C5" s="42"/>
      <c r="D5" s="35" t="s">
        <v>386</v>
      </c>
      <c r="E5" s="36"/>
      <c r="F5" s="36"/>
      <c r="G5" s="43"/>
      <c r="H5" s="36"/>
      <c r="I5" s="43"/>
      <c r="J5" s="36"/>
      <c r="K5" s="43"/>
      <c r="L5" s="36"/>
      <c r="M5" s="43"/>
      <c r="N5" s="36"/>
      <c r="O5" s="43"/>
      <c r="P5" s="36"/>
      <c r="Q5" s="43"/>
      <c r="R5" s="36"/>
      <c r="S5" s="36"/>
      <c r="T5" s="36"/>
      <c r="U5" s="44"/>
      <c r="V5" s="44"/>
      <c r="W5" s="44"/>
      <c r="X5" s="37"/>
      <c r="Y5" s="37"/>
      <c r="Z5" s="38"/>
    </row>
    <row r="6" spans="1:26" s="54" customFormat="1" ht="33.950000000000003" customHeight="1" x14ac:dyDescent="0.25">
      <c r="A6" s="45" t="s">
        <v>548</v>
      </c>
      <c r="B6" s="46"/>
      <c r="C6" s="47"/>
      <c r="D6" s="48" t="s">
        <v>534</v>
      </c>
      <c r="E6" s="49" t="s">
        <v>504</v>
      </c>
      <c r="F6" s="49" t="s">
        <v>505</v>
      </c>
      <c r="G6" s="49" t="s">
        <v>506</v>
      </c>
      <c r="H6" s="49" t="s">
        <v>507</v>
      </c>
      <c r="I6" s="49" t="s">
        <v>508</v>
      </c>
      <c r="J6" s="49" t="s">
        <v>509</v>
      </c>
      <c r="K6" s="49" t="s">
        <v>510</v>
      </c>
      <c r="L6" s="49" t="s">
        <v>511</v>
      </c>
      <c r="M6" s="49" t="s">
        <v>512</v>
      </c>
      <c r="N6" s="49" t="s">
        <v>513</v>
      </c>
      <c r="O6" s="49" t="s">
        <v>514</v>
      </c>
      <c r="P6" s="49" t="s">
        <v>515</v>
      </c>
      <c r="Q6" s="49" t="s">
        <v>516</v>
      </c>
      <c r="R6" s="49" t="s">
        <v>517</v>
      </c>
      <c r="S6" s="49" t="s">
        <v>518</v>
      </c>
      <c r="T6" s="49" t="s">
        <v>519</v>
      </c>
      <c r="U6" s="49" t="s">
        <v>520</v>
      </c>
      <c r="V6" s="49" t="s">
        <v>521</v>
      </c>
      <c r="W6" s="50" t="s">
        <v>522</v>
      </c>
      <c r="X6" s="51" t="s">
        <v>99</v>
      </c>
      <c r="Y6" s="52" t="s">
        <v>100</v>
      </c>
      <c r="Z6" s="53"/>
    </row>
    <row r="7" spans="1:26" ht="12.95" customHeight="1" x14ac:dyDescent="0.25">
      <c r="A7" s="55" t="s">
        <v>445</v>
      </c>
      <c r="B7" s="56"/>
      <c r="C7" s="57"/>
      <c r="D7" s="58" t="s">
        <v>356</v>
      </c>
      <c r="E7" s="59"/>
      <c r="F7" s="60"/>
      <c r="G7" s="61"/>
      <c r="H7" s="59"/>
      <c r="I7" s="62"/>
      <c r="J7" s="59"/>
      <c r="K7" s="62"/>
      <c r="L7" s="59"/>
      <c r="M7" s="62"/>
      <c r="N7" s="59"/>
      <c r="O7" s="62"/>
      <c r="P7" s="59"/>
      <c r="Q7" s="62"/>
      <c r="R7" s="59"/>
      <c r="S7" s="59"/>
      <c r="T7" s="59"/>
      <c r="U7" s="59"/>
      <c r="V7" s="59"/>
      <c r="W7" s="60"/>
      <c r="X7" s="63">
        <f>SUM(ROUND(E7,0),ROUND(F7,0),ROUND(G7,0), ROUND(H7,0), ROUND(I7,0), ROUND(J7,0), ROUND(K7,0), ROUND(L7,0), ROUND(M7,0), ROUND(N7,0), ROUND(O7,0),ROUND(P7,0), ROUND(Q7,0), ROUND(R7,0), ROUND(S7,0), ROUND(T7,0), ROUND(U7,0), ROUND(V7,0), ROUND(W7,0))</f>
        <v>0</v>
      </c>
      <c r="Y7" s="64">
        <f t="shared" ref="Y7:Y26" si="0">IFERROR(X7/$X$26,0)</f>
        <v>0</v>
      </c>
    </row>
    <row r="8" spans="1:26" ht="12.95" customHeight="1" x14ac:dyDescent="0.25">
      <c r="A8" s="55" t="s">
        <v>446</v>
      </c>
      <c r="B8" s="56"/>
      <c r="C8" s="57"/>
      <c r="D8" s="65"/>
      <c r="E8" s="66"/>
      <c r="F8" s="67"/>
      <c r="G8" s="66"/>
      <c r="H8" s="66"/>
      <c r="I8" s="68"/>
      <c r="J8" s="66"/>
      <c r="K8" s="68"/>
      <c r="L8" s="66"/>
      <c r="M8" s="68"/>
      <c r="N8" s="66"/>
      <c r="O8" s="68"/>
      <c r="P8" s="66"/>
      <c r="Q8" s="68"/>
      <c r="R8" s="66"/>
      <c r="S8" s="66"/>
      <c r="T8" s="66"/>
      <c r="U8" s="66"/>
      <c r="V8" s="66"/>
      <c r="W8" s="67"/>
      <c r="X8" s="63">
        <f>SUM(ROUND(D8,0),ROUND(E8,0),ROUND(F8,0),ROUND(G8,0), ROUND(H8,0), ROUND(I8,0), ROUND(J8,0), ROUND(K8,0), ROUND(L8,0), ROUND(M8,0), ROUND(N8,0), ROUND(O8,0),ROUND(P8,0), ROUND(Q8,0), ROUND(R8,0), ROUND(S8,0), ROUND(T8,0), ROUND(U8,0), ROUND(V8,0), ROUND(W8,0))</f>
        <v>0</v>
      </c>
      <c r="Y8" s="64">
        <f t="shared" si="0"/>
        <v>0</v>
      </c>
    </row>
    <row r="9" spans="1:26" ht="12.95" customHeight="1" x14ac:dyDescent="0.25">
      <c r="A9" s="55" t="s">
        <v>2</v>
      </c>
      <c r="B9" s="56"/>
      <c r="C9" s="57"/>
      <c r="D9" s="65"/>
      <c r="E9" s="66"/>
      <c r="F9" s="67"/>
      <c r="G9" s="66"/>
      <c r="H9" s="66"/>
      <c r="I9" s="68"/>
      <c r="J9" s="66"/>
      <c r="K9" s="68"/>
      <c r="L9" s="66"/>
      <c r="M9" s="68"/>
      <c r="N9" s="66"/>
      <c r="O9" s="68"/>
      <c r="P9" s="66"/>
      <c r="Q9" s="68"/>
      <c r="R9" s="66"/>
      <c r="S9" s="66"/>
      <c r="T9" s="66"/>
      <c r="U9" s="66"/>
      <c r="V9" s="66"/>
      <c r="W9" s="67"/>
      <c r="X9" s="63">
        <f t="shared" ref="X9:X13" si="1">SUM(ROUND(D9,0),ROUND(E9,0),ROUND(F9,0),ROUND(G9,0), ROUND(H9,0), ROUND(I9,0), ROUND(J9,0), ROUND(K9,0), ROUND(L9,0), ROUND(M9,0), ROUND(N9,0), ROUND(O9,0),ROUND(P9,0), ROUND(Q9,0), ROUND(R9,0), ROUND(S9,0), ROUND(T9,0), ROUND(U9,0), ROUND(V9,0), ROUND(W9,0))</f>
        <v>0</v>
      </c>
      <c r="Y9" s="64">
        <f t="shared" si="0"/>
        <v>0</v>
      </c>
    </row>
    <row r="10" spans="1:26" ht="12.95" customHeight="1" x14ac:dyDescent="0.25">
      <c r="A10" s="55" t="s">
        <v>447</v>
      </c>
      <c r="B10" s="69"/>
      <c r="C10" s="70"/>
      <c r="D10" s="65"/>
      <c r="E10" s="66"/>
      <c r="F10" s="67"/>
      <c r="G10" s="66"/>
      <c r="H10" s="66"/>
      <c r="I10" s="68"/>
      <c r="J10" s="66"/>
      <c r="K10" s="68"/>
      <c r="L10" s="66"/>
      <c r="M10" s="68"/>
      <c r="N10" s="66"/>
      <c r="O10" s="68"/>
      <c r="P10" s="66"/>
      <c r="Q10" s="68"/>
      <c r="R10" s="66"/>
      <c r="S10" s="66"/>
      <c r="T10" s="66"/>
      <c r="U10" s="66"/>
      <c r="V10" s="66"/>
      <c r="W10" s="67"/>
      <c r="X10" s="63">
        <f t="shared" si="1"/>
        <v>0</v>
      </c>
      <c r="Y10" s="64">
        <f t="shared" si="0"/>
        <v>0</v>
      </c>
    </row>
    <row r="11" spans="1:26" ht="12.95" customHeight="1" x14ac:dyDescent="0.25">
      <c r="A11" s="55" t="s">
        <v>448</v>
      </c>
      <c r="B11" s="56"/>
      <c r="C11" s="57"/>
      <c r="D11" s="65"/>
      <c r="E11" s="66"/>
      <c r="F11" s="68"/>
      <c r="G11" s="66"/>
      <c r="H11" s="66"/>
      <c r="I11" s="68"/>
      <c r="J11" s="66"/>
      <c r="K11" s="68"/>
      <c r="L11" s="66"/>
      <c r="M11" s="68"/>
      <c r="N11" s="66"/>
      <c r="O11" s="68"/>
      <c r="P11" s="66"/>
      <c r="Q11" s="68"/>
      <c r="R11" s="66"/>
      <c r="S11" s="66"/>
      <c r="T11" s="66"/>
      <c r="U11" s="66"/>
      <c r="V11" s="66"/>
      <c r="W11" s="67"/>
      <c r="X11" s="63">
        <f t="shared" si="1"/>
        <v>0</v>
      </c>
      <c r="Y11" s="64">
        <f t="shared" si="0"/>
        <v>0</v>
      </c>
    </row>
    <row r="12" spans="1:26" ht="12.95" customHeight="1" x14ac:dyDescent="0.25">
      <c r="A12" s="55" t="s">
        <v>449</v>
      </c>
      <c r="B12" s="56"/>
      <c r="C12" s="57"/>
      <c r="D12" s="65"/>
      <c r="E12" s="66"/>
      <c r="F12" s="68"/>
      <c r="G12" s="66"/>
      <c r="H12" s="66"/>
      <c r="I12" s="68"/>
      <c r="J12" s="66"/>
      <c r="K12" s="68"/>
      <c r="L12" s="66"/>
      <c r="M12" s="68"/>
      <c r="N12" s="66"/>
      <c r="O12" s="68"/>
      <c r="P12" s="66"/>
      <c r="Q12" s="68"/>
      <c r="R12" s="66"/>
      <c r="S12" s="66"/>
      <c r="T12" s="66"/>
      <c r="U12" s="66"/>
      <c r="V12" s="66"/>
      <c r="W12" s="67"/>
      <c r="X12" s="63">
        <f t="shared" si="1"/>
        <v>0</v>
      </c>
      <c r="Y12" s="64">
        <f t="shared" si="0"/>
        <v>0</v>
      </c>
    </row>
    <row r="13" spans="1:26" ht="12.95" customHeight="1" x14ac:dyDescent="0.25">
      <c r="A13" s="55" t="s">
        <v>457</v>
      </c>
      <c r="B13" s="56"/>
      <c r="C13" s="57"/>
      <c r="D13" s="65"/>
      <c r="E13" s="71"/>
      <c r="F13" s="68"/>
      <c r="G13" s="66"/>
      <c r="H13" s="66"/>
      <c r="I13" s="68"/>
      <c r="J13" s="66"/>
      <c r="K13" s="68"/>
      <c r="L13" s="66"/>
      <c r="M13" s="68"/>
      <c r="N13" s="66"/>
      <c r="O13" s="68"/>
      <c r="P13" s="66"/>
      <c r="Q13" s="68"/>
      <c r="R13" s="66"/>
      <c r="S13" s="66"/>
      <c r="T13" s="66"/>
      <c r="U13" s="66"/>
      <c r="V13" s="66"/>
      <c r="W13" s="67"/>
      <c r="X13" s="63">
        <f t="shared" si="1"/>
        <v>0</v>
      </c>
      <c r="Y13" s="64">
        <f t="shared" si="0"/>
        <v>0</v>
      </c>
    </row>
    <row r="14" spans="1:26" ht="12.95" customHeight="1" x14ac:dyDescent="0.25">
      <c r="A14" s="55" t="s">
        <v>450</v>
      </c>
      <c r="B14" s="56"/>
      <c r="C14" s="57"/>
      <c r="D14" s="72" t="s">
        <v>356</v>
      </c>
      <c r="E14" s="66"/>
      <c r="F14" s="68"/>
      <c r="G14" s="66"/>
      <c r="H14" s="66"/>
      <c r="I14" s="68"/>
      <c r="J14" s="66"/>
      <c r="K14" s="68"/>
      <c r="L14" s="66"/>
      <c r="M14" s="68"/>
      <c r="N14" s="66"/>
      <c r="O14" s="68"/>
      <c r="P14" s="66"/>
      <c r="Q14" s="68"/>
      <c r="R14" s="66"/>
      <c r="S14" s="66"/>
      <c r="T14" s="66"/>
      <c r="U14" s="66"/>
      <c r="V14" s="66"/>
      <c r="W14" s="67"/>
      <c r="X14" s="63">
        <f t="shared" ref="X14:X22" si="2">SUM(ROUND(E14,0),ROUND(F14,0),ROUND(G14,0), ROUND(H14,0), ROUND(I14,0), ROUND(J14,0), ROUND(K14,0), ROUND(L14,0), ROUND(M14,0), ROUND(N14,0), ROUND(O14,0),ROUND(P14,0), ROUND(Q14,0), ROUND(R14,0), ROUND(S14,0), ROUND(T14,0), ROUND(U14,0), ROUND(V14,0), ROUND(W14,0))</f>
        <v>0</v>
      </c>
      <c r="Y14" s="64">
        <f t="shared" si="0"/>
        <v>0</v>
      </c>
    </row>
    <row r="15" spans="1:26" ht="12.95" customHeight="1" x14ac:dyDescent="0.25">
      <c r="A15" s="55" t="s">
        <v>451</v>
      </c>
      <c r="B15" s="56"/>
      <c r="C15" s="57"/>
      <c r="D15" s="72" t="s">
        <v>356</v>
      </c>
      <c r="E15" s="66"/>
      <c r="F15" s="68"/>
      <c r="G15" s="66"/>
      <c r="H15" s="66"/>
      <c r="I15" s="68"/>
      <c r="J15" s="66"/>
      <c r="K15" s="68"/>
      <c r="L15" s="66"/>
      <c r="M15" s="68"/>
      <c r="N15" s="66"/>
      <c r="O15" s="68"/>
      <c r="P15" s="66"/>
      <c r="Q15" s="68"/>
      <c r="R15" s="66"/>
      <c r="S15" s="66"/>
      <c r="T15" s="66"/>
      <c r="U15" s="66"/>
      <c r="V15" s="66"/>
      <c r="W15" s="67"/>
      <c r="X15" s="63">
        <f t="shared" si="2"/>
        <v>0</v>
      </c>
      <c r="Y15" s="64">
        <f t="shared" si="0"/>
        <v>0</v>
      </c>
    </row>
    <row r="16" spans="1:26" ht="12.95" customHeight="1" x14ac:dyDescent="0.25">
      <c r="A16" s="55" t="s">
        <v>452</v>
      </c>
      <c r="B16" s="56"/>
      <c r="C16" s="57"/>
      <c r="D16" s="65"/>
      <c r="E16" s="66"/>
      <c r="F16" s="68"/>
      <c r="G16" s="66"/>
      <c r="H16" s="66"/>
      <c r="I16" s="68"/>
      <c r="J16" s="66"/>
      <c r="K16" s="68"/>
      <c r="L16" s="66"/>
      <c r="M16" s="68"/>
      <c r="N16" s="66"/>
      <c r="O16" s="68"/>
      <c r="P16" s="66"/>
      <c r="Q16" s="68"/>
      <c r="R16" s="66"/>
      <c r="S16" s="66"/>
      <c r="T16" s="66"/>
      <c r="U16" s="66"/>
      <c r="V16" s="66"/>
      <c r="W16" s="67"/>
      <c r="X16" s="63">
        <f t="shared" ref="X16" si="3">SUM(ROUND(D16,0),ROUND(E16,0),ROUND(F16,0),ROUND(G16,0), ROUND(H16,0), ROUND(I16,0), ROUND(J16,0), ROUND(K16,0), ROUND(L16,0), ROUND(M16,0), ROUND(N16,0), ROUND(O16,0),ROUND(P16,0), ROUND(Q16,0), ROUND(R16,0), ROUND(S16,0), ROUND(T16,0), ROUND(U16,0), ROUND(V16,0), ROUND(W16,0))</f>
        <v>0</v>
      </c>
      <c r="Y16" s="64">
        <f t="shared" si="0"/>
        <v>0</v>
      </c>
    </row>
    <row r="17" spans="1:26" ht="12.95" customHeight="1" x14ac:dyDescent="0.25">
      <c r="A17" s="55" t="s">
        <v>453</v>
      </c>
      <c r="B17" s="56"/>
      <c r="C17" s="57"/>
      <c r="D17" s="72" t="s">
        <v>356</v>
      </c>
      <c r="E17" s="66"/>
      <c r="F17" s="68"/>
      <c r="G17" s="66"/>
      <c r="H17" s="66"/>
      <c r="I17" s="68"/>
      <c r="J17" s="66"/>
      <c r="K17" s="68"/>
      <c r="L17" s="66"/>
      <c r="M17" s="68"/>
      <c r="N17" s="66"/>
      <c r="O17" s="68"/>
      <c r="P17" s="66"/>
      <c r="Q17" s="68"/>
      <c r="R17" s="66"/>
      <c r="S17" s="66"/>
      <c r="T17" s="66"/>
      <c r="U17" s="66"/>
      <c r="V17" s="66"/>
      <c r="W17" s="67"/>
      <c r="X17" s="63">
        <f t="shared" si="2"/>
        <v>0</v>
      </c>
      <c r="Y17" s="64">
        <f t="shared" si="0"/>
        <v>0</v>
      </c>
    </row>
    <row r="18" spans="1:26" ht="12.95" customHeight="1" x14ac:dyDescent="0.25">
      <c r="A18" s="55" t="s">
        <v>454</v>
      </c>
      <c r="B18" s="56"/>
      <c r="C18" s="57"/>
      <c r="D18" s="72" t="s">
        <v>356</v>
      </c>
      <c r="E18" s="66"/>
      <c r="F18" s="68"/>
      <c r="G18" s="66"/>
      <c r="H18" s="66"/>
      <c r="I18" s="68"/>
      <c r="J18" s="66"/>
      <c r="K18" s="68"/>
      <c r="L18" s="66"/>
      <c r="M18" s="68"/>
      <c r="N18" s="66"/>
      <c r="O18" s="68"/>
      <c r="P18" s="66"/>
      <c r="Q18" s="68"/>
      <c r="R18" s="66"/>
      <c r="S18" s="66"/>
      <c r="T18" s="66"/>
      <c r="U18" s="66"/>
      <c r="V18" s="66"/>
      <c r="W18" s="67"/>
      <c r="X18" s="63">
        <f t="shared" si="2"/>
        <v>0</v>
      </c>
      <c r="Y18" s="64">
        <f t="shared" si="0"/>
        <v>0</v>
      </c>
    </row>
    <row r="19" spans="1:26" ht="12.95" customHeight="1" x14ac:dyDescent="0.25">
      <c r="A19" s="55" t="s">
        <v>458</v>
      </c>
      <c r="B19" s="56"/>
      <c r="C19" s="57"/>
      <c r="D19" s="65"/>
      <c r="E19" s="66"/>
      <c r="F19" s="68"/>
      <c r="G19" s="66"/>
      <c r="H19" s="66"/>
      <c r="I19" s="68"/>
      <c r="J19" s="66"/>
      <c r="K19" s="68"/>
      <c r="L19" s="66"/>
      <c r="M19" s="68"/>
      <c r="N19" s="66"/>
      <c r="O19" s="68"/>
      <c r="P19" s="66"/>
      <c r="Q19" s="68"/>
      <c r="R19" s="66"/>
      <c r="S19" s="66"/>
      <c r="T19" s="66"/>
      <c r="U19" s="66"/>
      <c r="V19" s="66"/>
      <c r="W19" s="67"/>
      <c r="X19" s="63">
        <f>SUM(ROUND(D19,0),ROUND(E19,0),ROUND(F19,0),ROUND(G19,0), ROUND(H19,0), ROUND(I19,0), ROUND(J19,0), ROUND(K19,0), ROUND(L19,0), ROUND(M19,0), ROUND(N19,0), ROUND(O19,0),ROUND(P19,0), ROUND(Q19,0), ROUND(R19,0), ROUND(S19,0), ROUND(T19,0), ROUND(U19,0), ROUND(V19,0), ROUND(W19,0))</f>
        <v>0</v>
      </c>
      <c r="Y19" s="64">
        <f t="shared" si="0"/>
        <v>0</v>
      </c>
    </row>
    <row r="20" spans="1:26" ht="12.95" customHeight="1" x14ac:dyDescent="0.25">
      <c r="A20" s="73" t="s">
        <v>11</v>
      </c>
      <c r="B20" s="69"/>
      <c r="C20" s="57"/>
      <c r="D20" s="65"/>
      <c r="E20" s="66"/>
      <c r="F20" s="68"/>
      <c r="G20" s="74"/>
      <c r="H20" s="66"/>
      <c r="I20" s="68"/>
      <c r="J20" s="66"/>
      <c r="K20" s="68"/>
      <c r="L20" s="66"/>
      <c r="M20" s="68"/>
      <c r="N20" s="66"/>
      <c r="O20" s="68"/>
      <c r="P20" s="66"/>
      <c r="Q20" s="68"/>
      <c r="R20" s="66"/>
      <c r="S20" s="66"/>
      <c r="T20" s="66"/>
      <c r="U20" s="66"/>
      <c r="V20" s="66"/>
      <c r="W20" s="67"/>
      <c r="X20" s="63">
        <f t="shared" ref="X20:X24" si="4">SUM(ROUND(D20,0),ROUND(E20,0),ROUND(F20,0),ROUND(G20,0), ROUND(H20,0), ROUND(I20,0), ROUND(J20,0), ROUND(K20,0), ROUND(L20,0), ROUND(M20,0), ROUND(N20,0), ROUND(O20,0),ROUND(P20,0), ROUND(Q20,0), ROUND(R20,0), ROUND(S20,0), ROUND(T20,0), ROUND(U20,0), ROUND(V20,0), ROUND(W20,0))</f>
        <v>0</v>
      </c>
      <c r="Y20" s="64">
        <f t="shared" si="0"/>
        <v>0</v>
      </c>
    </row>
    <row r="21" spans="1:26" ht="12.95" customHeight="1" x14ac:dyDescent="0.25">
      <c r="A21" s="55" t="s">
        <v>187</v>
      </c>
      <c r="B21" s="69"/>
      <c r="C21" s="57"/>
      <c r="D21" s="65"/>
      <c r="E21" s="66"/>
      <c r="F21" s="68"/>
      <c r="G21" s="66"/>
      <c r="H21" s="66"/>
      <c r="I21" s="68"/>
      <c r="J21" s="66"/>
      <c r="K21" s="68"/>
      <c r="L21" s="66"/>
      <c r="M21" s="68"/>
      <c r="N21" s="66"/>
      <c r="O21" s="68"/>
      <c r="P21" s="66"/>
      <c r="Q21" s="68"/>
      <c r="R21" s="66"/>
      <c r="S21" s="66"/>
      <c r="T21" s="66"/>
      <c r="U21" s="66"/>
      <c r="V21" s="66"/>
      <c r="W21" s="67"/>
      <c r="X21" s="63">
        <f t="shared" si="4"/>
        <v>0</v>
      </c>
      <c r="Y21" s="64">
        <f t="shared" si="0"/>
        <v>0</v>
      </c>
    </row>
    <row r="22" spans="1:26" ht="12.95" customHeight="1" x14ac:dyDescent="0.25">
      <c r="A22" s="69" t="s">
        <v>503</v>
      </c>
      <c r="B22" s="69"/>
      <c r="C22" s="70"/>
      <c r="D22" s="75" t="s">
        <v>356</v>
      </c>
      <c r="E22" s="76">
        <f>ROUND(E32,0)+ROUND(E33,0)+ROUND(E34,0)+ROUND(E35,0)+ROUND(E36,0)+ROUND(E37,0)+ROUND(E38,0)+ROUND(E39,0)+ROUND(E40,0)+ROUND(E41,0)+ROUND(E42,0)+ROUND(E43,0)+ROUND(E44,0)+ROUND(E45,0)+ROUND(E46,0)+ROUND(E47,0)+ROUND(E48,0)+ROUND(E49,0)+ROUND(E50,0)+ROUND(E51,0)+ROUND(E52,0)+ROUND(E53,0)+ROUND(E54,0)+ROUND(E55,0)+ROUND(E56,0)+ROUND(E57,0)+ROUND(E58,0)+ROUND(E59,0)+ROUND(E60,0)+ROUND(E61,0)+ROUND(E62,0)+ROUND(E63,0)+ROUND(E64,0)+ROUND(E65,0)+ROUND(E66,0)+ROUND(E67,0)+ROUND(E68,0)+ROUND(E69,0)+ROUND(E70,0)+ROUND(E71,0)+ROUND(E72,0)+ROUND(E73,0)+ROUND(E74,0)+ROUND(E75,0)+ROUND(E76,0)+ROUND(E77,0)+ROUND(E78,0)+ROUND(E79,0)+ROUND(E80,0)+ROUND(E81,0)+ROUND(E82,0)+ROUND(E83,0)+ROUND(E84,0)+ROUND(E85,0)+ROUND(E86,0)+ROUND(E87,0)+ROUND(E88,0)+ROUND(E89,0)+ROUND(E90,0)+ROUND(E91,0)+ROUND(E92,0)+ROUND(E93,0)+ROUND(E94,0)+ROUND(E95,0)+ROUND(E96,0)+ROUND(E97,0)+ROUND(E98,0)+ROUND(E99,0)+ROUND(E100,0)+ROUND(E101,0)+ROUND(E102,0)+ROUND(E103,0)+ROUND(E104,0)+ROUND(E105,0)+ROUND(E106,0)+ROUND(E107,0)+ROUND(E108,0)+ROUND(E109,0)+ROUND(E110,0)+ROUND(E111,0)+ROUND(E112,0)+ROUND(E113,0)+ROUND(E114,0)+ROUND(E115,0)+ROUND(E116,0)+ROUND(E117,0)+ROUND(E118,0)+ROUND(E119,0)+ROUND(E120,0)+ROUND(E121,0)+ROUND(E122,0)+ROUND(E123,0)+ROUND(E124,0)+ROUND(E125,0)+ROUND(E126,0)+ROUND(E127,0)+ROUND(E128,0)+ROUND(E129,0)+ROUND(E130,0)+ROUND(E131,0)</f>
        <v>0</v>
      </c>
      <c r="F22" s="76">
        <f t="shared" ref="F22:W22" si="5">ROUND(F32,0)+ROUND(F33,0)+ROUND(F34,0)+ROUND(F35,0)+ROUND(F36,0)+ROUND(F37,0)+ROUND(F38,0)+ROUND(F39,0)+ROUND(F40,0)+ROUND(F41,0)+ROUND(F42,0)+ROUND(F43,0)+ROUND(F44,0)+ROUND(F45,0)+ROUND(F46,0)+ROUND(F47,0)+ROUND(F48,0)+ROUND(F49,0)+ROUND(F50,0)+ROUND(F51,0)+ROUND(F52,0)+ROUND(F53,0)+ROUND(F54,0)+ROUND(F55,0)+ROUND(F56,0)+ROUND(F57,0)+ROUND(F58,0)+ROUND(F59,0)+ROUND(F60,0)+ROUND(F61,0)+ROUND(F62,0)+ROUND(F63,0)+ROUND(F64,0)+ROUND(F65,0)+ROUND(F66,0)+ROUND(F67,0)+ROUND(F68,0)+ROUND(F69,0)+ROUND(F70,0)+ROUND(F71,0)+ROUND(F72,0)+ROUND(F73,0)+ROUND(F74,0)+ROUND(F75,0)+ROUND(F76,0)+ROUND(F77,0)+ROUND(F78,0)+ROUND(F79,0)+ROUND(F80,0)+ROUND(F81,0)+ROUND(F82,0)+ROUND(F83,0)+ROUND(F84,0)+ROUND(F85,0)+ROUND(F86,0)+ROUND(F87,0)+ROUND(F88,0)+ROUND(F89,0)+ROUND(F90,0)+ROUND(F91,0)+ROUND(F92,0)+ROUND(F93,0)+ROUND(F94,0)+ROUND(F95,0)+ROUND(F96,0)+ROUND(F97,0)+ROUND(F98,0)+ROUND(F99,0)+ROUND(F100,0)+ROUND(F101,0)+ROUND(F102,0)+ROUND(F103,0)+ROUND(F104,0)+ROUND(F105,0)+ROUND(F106,0)+ROUND(F107,0)+ROUND(F108,0)+ROUND(F109,0)+ROUND(F110,0)+ROUND(F111,0)+ROUND(F112,0)+ROUND(F113,0)+ROUND(F114,0)+ROUND(F115,0)+ROUND(F116,0)+ROUND(F117,0)+ROUND(F118,0)+ROUND(F119,0)+ROUND(F120,0)+ROUND(F121,0)+ROUND(F122,0)+ROUND(F123,0)+ROUND(F124,0)+ROUND(F125,0)+ROUND(F126,0)+ROUND(F127,0)+ROUND(F128,0)+ROUND(F129,0)+ROUND(F130,0)+ROUND(F131,0)</f>
        <v>0</v>
      </c>
      <c r="G22" s="76">
        <f t="shared" si="5"/>
        <v>0</v>
      </c>
      <c r="H22" s="76">
        <f t="shared" si="5"/>
        <v>0</v>
      </c>
      <c r="I22" s="76">
        <f t="shared" si="5"/>
        <v>0</v>
      </c>
      <c r="J22" s="76">
        <f t="shared" si="5"/>
        <v>0</v>
      </c>
      <c r="K22" s="76">
        <f t="shared" si="5"/>
        <v>0</v>
      </c>
      <c r="L22" s="76">
        <f t="shared" si="5"/>
        <v>0</v>
      </c>
      <c r="M22" s="76">
        <f t="shared" si="5"/>
        <v>0</v>
      </c>
      <c r="N22" s="76">
        <f t="shared" si="5"/>
        <v>0</v>
      </c>
      <c r="O22" s="76">
        <f t="shared" si="5"/>
        <v>0</v>
      </c>
      <c r="P22" s="76">
        <f t="shared" si="5"/>
        <v>0</v>
      </c>
      <c r="Q22" s="76">
        <f t="shared" si="5"/>
        <v>0</v>
      </c>
      <c r="R22" s="76">
        <f t="shared" si="5"/>
        <v>0</v>
      </c>
      <c r="S22" s="76">
        <f t="shared" si="5"/>
        <v>0</v>
      </c>
      <c r="T22" s="76">
        <f t="shared" si="5"/>
        <v>0</v>
      </c>
      <c r="U22" s="76">
        <f t="shared" si="5"/>
        <v>0</v>
      </c>
      <c r="V22" s="76">
        <f t="shared" si="5"/>
        <v>0</v>
      </c>
      <c r="W22" s="76">
        <f t="shared" si="5"/>
        <v>0</v>
      </c>
      <c r="X22" s="63">
        <f t="shared" si="2"/>
        <v>0</v>
      </c>
      <c r="Y22" s="64">
        <f t="shared" si="0"/>
        <v>0</v>
      </c>
    </row>
    <row r="23" spans="1:26" ht="12.95" customHeight="1" x14ac:dyDescent="0.25">
      <c r="A23" s="73" t="s">
        <v>455</v>
      </c>
      <c r="B23" s="69"/>
      <c r="C23" s="70"/>
      <c r="D23" s="65"/>
      <c r="E23" s="66"/>
      <c r="F23" s="68"/>
      <c r="G23" s="66"/>
      <c r="H23" s="66"/>
      <c r="I23" s="68"/>
      <c r="J23" s="66"/>
      <c r="K23" s="68"/>
      <c r="L23" s="66"/>
      <c r="M23" s="68"/>
      <c r="N23" s="66"/>
      <c r="O23" s="68"/>
      <c r="P23" s="66"/>
      <c r="Q23" s="68"/>
      <c r="R23" s="66"/>
      <c r="S23" s="66"/>
      <c r="T23" s="66"/>
      <c r="U23" s="66"/>
      <c r="V23" s="66"/>
      <c r="W23" s="67"/>
      <c r="X23" s="63">
        <f t="shared" si="4"/>
        <v>0</v>
      </c>
      <c r="Y23" s="64">
        <f t="shared" si="0"/>
        <v>0</v>
      </c>
    </row>
    <row r="24" spans="1:26" ht="12.95" customHeight="1" x14ac:dyDescent="0.25">
      <c r="A24" s="55" t="s">
        <v>28</v>
      </c>
      <c r="B24" s="69"/>
      <c r="C24" s="70"/>
      <c r="D24" s="65"/>
      <c r="E24" s="66"/>
      <c r="F24" s="67"/>
      <c r="G24" s="66"/>
      <c r="H24" s="66"/>
      <c r="I24" s="68"/>
      <c r="J24" s="66"/>
      <c r="K24" s="68"/>
      <c r="L24" s="66"/>
      <c r="M24" s="68"/>
      <c r="N24" s="66"/>
      <c r="O24" s="68"/>
      <c r="P24" s="66"/>
      <c r="Q24" s="68"/>
      <c r="R24" s="66"/>
      <c r="S24" s="66"/>
      <c r="T24" s="66"/>
      <c r="U24" s="66"/>
      <c r="V24" s="66"/>
      <c r="W24" s="77"/>
      <c r="X24" s="63">
        <f t="shared" si="4"/>
        <v>0</v>
      </c>
      <c r="Y24" s="78">
        <f t="shared" si="0"/>
        <v>0</v>
      </c>
    </row>
    <row r="25" spans="1:26" ht="12.95" customHeight="1" x14ac:dyDescent="0.25">
      <c r="A25" s="79" t="s">
        <v>456</v>
      </c>
      <c r="B25" s="80"/>
      <c r="C25" s="81"/>
      <c r="D25" s="82"/>
      <c r="E25" s="83" t="s">
        <v>356</v>
      </c>
      <c r="F25" s="84" t="s">
        <v>356</v>
      </c>
      <c r="G25" s="83" t="s">
        <v>356</v>
      </c>
      <c r="H25" s="83" t="s">
        <v>356</v>
      </c>
      <c r="I25" s="83" t="s">
        <v>356</v>
      </c>
      <c r="J25" s="83" t="s">
        <v>356</v>
      </c>
      <c r="K25" s="83" t="s">
        <v>356</v>
      </c>
      <c r="L25" s="83" t="s">
        <v>356</v>
      </c>
      <c r="M25" s="83" t="s">
        <v>356</v>
      </c>
      <c r="N25" s="83" t="s">
        <v>356</v>
      </c>
      <c r="O25" s="83" t="s">
        <v>356</v>
      </c>
      <c r="P25" s="83" t="s">
        <v>356</v>
      </c>
      <c r="Q25" s="83" t="s">
        <v>356</v>
      </c>
      <c r="R25" s="83" t="s">
        <v>356</v>
      </c>
      <c r="S25" s="83" t="s">
        <v>356</v>
      </c>
      <c r="T25" s="83" t="s">
        <v>356</v>
      </c>
      <c r="U25" s="83" t="s">
        <v>356</v>
      </c>
      <c r="V25" s="85" t="s">
        <v>356</v>
      </c>
      <c r="W25" s="86" t="s">
        <v>356</v>
      </c>
      <c r="X25" s="87">
        <f>ROUND(D25,0)</f>
        <v>0</v>
      </c>
      <c r="Y25" s="88">
        <f t="shared" si="0"/>
        <v>0</v>
      </c>
    </row>
    <row r="26" spans="1:26" ht="15" customHeight="1" x14ac:dyDescent="0.25">
      <c r="A26" s="89" t="s">
        <v>523</v>
      </c>
      <c r="B26" s="90"/>
      <c r="C26" s="91"/>
      <c r="D26" s="92">
        <f>ROUND(D8,0)+ROUND(D9,0)+ROUND(D10,0)+ROUND(D11,0)+ROUND(D12,0)+ROUND(D13,0)+ROUND(D16,0)+ROUND(D19,0)+ROUND(D20,0)+ROUND(D21,0)+ROUND(D23,0)+ROUND(D24,0)+ROUND(D25,0)</f>
        <v>0</v>
      </c>
      <c r="E26" s="93">
        <f>ROUND(E7,0)+ROUND(E8,0)+ROUND(E9,0)+ROUND(E10,0) + ROUND(E11,0) + ROUND(E12,0) + ROUND(E13,0)+ ROUND(E14,0)+ROUND(E15,0)+ROUND(E16,0)+ROUND(E17,0)+ROUND(E18,0)+ROUND(E19,0)+ROUND(E20,0)+ROUND(E21,0)+ROUND(E22,0)+ROUND(E23,0)+ROUND(E24,0)</f>
        <v>0</v>
      </c>
      <c r="F26" s="93">
        <f t="shared" ref="F26:W26" si="6">ROUND(F7,0)+ROUND(F8,0)+ROUND(F9,0)+ROUND(F10,0) + ROUND(F11,0) + ROUND(F12,0) + ROUND(F13,0)+ ROUND(F14,0)+ROUND(F15,0)+ROUND(F16,0)+ROUND(F17,0)+ROUND(F18,0)+ROUND(F19,0)+ROUND(F20,0)+ROUND(F21,0)+ROUND(F22,0)+ROUND(F23,0)+ROUND(F24,0)</f>
        <v>0</v>
      </c>
      <c r="G26" s="93">
        <f t="shared" si="6"/>
        <v>0</v>
      </c>
      <c r="H26" s="93">
        <f t="shared" si="6"/>
        <v>0</v>
      </c>
      <c r="I26" s="93">
        <f t="shared" si="6"/>
        <v>0</v>
      </c>
      <c r="J26" s="93">
        <f t="shared" si="6"/>
        <v>0</v>
      </c>
      <c r="K26" s="93">
        <f t="shared" si="6"/>
        <v>0</v>
      </c>
      <c r="L26" s="93">
        <f t="shared" si="6"/>
        <v>0</v>
      </c>
      <c r="M26" s="93">
        <f t="shared" si="6"/>
        <v>0</v>
      </c>
      <c r="N26" s="93">
        <f t="shared" si="6"/>
        <v>0</v>
      </c>
      <c r="O26" s="93">
        <f t="shared" si="6"/>
        <v>0</v>
      </c>
      <c r="P26" s="93">
        <f t="shared" si="6"/>
        <v>0</v>
      </c>
      <c r="Q26" s="93">
        <f t="shared" si="6"/>
        <v>0</v>
      </c>
      <c r="R26" s="93">
        <f t="shared" si="6"/>
        <v>0</v>
      </c>
      <c r="S26" s="93">
        <f t="shared" si="6"/>
        <v>0</v>
      </c>
      <c r="T26" s="93">
        <f t="shared" si="6"/>
        <v>0</v>
      </c>
      <c r="U26" s="93">
        <f t="shared" si="6"/>
        <v>0</v>
      </c>
      <c r="V26" s="93">
        <f t="shared" si="6"/>
        <v>0</v>
      </c>
      <c r="W26" s="93">
        <f t="shared" si="6"/>
        <v>0</v>
      </c>
      <c r="X26" s="94">
        <f>SUM(X7:X25)</f>
        <v>0</v>
      </c>
      <c r="Y26" s="95">
        <f t="shared" si="0"/>
        <v>0</v>
      </c>
    </row>
    <row r="27" spans="1:26" ht="15" x14ac:dyDescent="0.25">
      <c r="X27" s="13"/>
      <c r="Y27" s="13"/>
    </row>
    <row r="28" spans="1:26" ht="15" x14ac:dyDescent="0.25">
      <c r="A28" s="97" t="s">
        <v>547</v>
      </c>
      <c r="B28" s="98"/>
      <c r="C28" s="99"/>
      <c r="D28" s="100"/>
      <c r="X28" s="13"/>
      <c r="Y28" s="13"/>
    </row>
    <row r="29" spans="1:26" ht="15" x14ac:dyDescent="0.25">
      <c r="X29" s="13"/>
      <c r="Y29" s="13"/>
    </row>
    <row r="30" spans="1:26" ht="15" x14ac:dyDescent="0.25">
      <c r="X30" s="13"/>
      <c r="Y30" s="13"/>
    </row>
    <row r="31" spans="1:26" s="104" customFormat="1" ht="27.95" customHeight="1" x14ac:dyDescent="0.2">
      <c r="A31" s="101"/>
      <c r="B31" s="101" t="str">
        <f>IF($D$28&gt;0,"Subrecipient name","")</f>
        <v/>
      </c>
      <c r="C31" s="101" t="str">
        <f>IF($D$28&gt;0,"Subrecipient DUNS","")</f>
        <v/>
      </c>
      <c r="D31" s="101"/>
      <c r="E31" s="101" t="str">
        <f t="shared" ref="E31:X31" si="7">IF($D$28&gt;0,E6,"")</f>
        <v/>
      </c>
      <c r="F31" s="101" t="str">
        <f t="shared" si="7"/>
        <v/>
      </c>
      <c r="G31" s="101" t="str">
        <f t="shared" si="7"/>
        <v/>
      </c>
      <c r="H31" s="101" t="str">
        <f t="shared" si="7"/>
        <v/>
      </c>
      <c r="I31" s="101" t="str">
        <f t="shared" si="7"/>
        <v/>
      </c>
      <c r="J31" s="101" t="str">
        <f t="shared" si="7"/>
        <v/>
      </c>
      <c r="K31" s="101" t="str">
        <f t="shared" si="7"/>
        <v/>
      </c>
      <c r="L31" s="101" t="str">
        <f t="shared" si="7"/>
        <v/>
      </c>
      <c r="M31" s="101" t="str">
        <f t="shared" si="7"/>
        <v/>
      </c>
      <c r="N31" s="101" t="str">
        <f t="shared" si="7"/>
        <v/>
      </c>
      <c r="O31" s="101" t="str">
        <f t="shared" si="7"/>
        <v/>
      </c>
      <c r="P31" s="101" t="str">
        <f t="shared" si="7"/>
        <v/>
      </c>
      <c r="Q31" s="101" t="str">
        <f t="shared" si="7"/>
        <v/>
      </c>
      <c r="R31" s="101" t="str">
        <f t="shared" si="7"/>
        <v/>
      </c>
      <c r="S31" s="101" t="str">
        <f t="shared" si="7"/>
        <v/>
      </c>
      <c r="T31" s="101" t="str">
        <f t="shared" si="7"/>
        <v/>
      </c>
      <c r="U31" s="101" t="str">
        <f t="shared" si="7"/>
        <v/>
      </c>
      <c r="V31" s="101" t="str">
        <f t="shared" si="7"/>
        <v/>
      </c>
      <c r="W31" s="101" t="str">
        <f t="shared" si="7"/>
        <v/>
      </c>
      <c r="X31" s="102" t="str">
        <f t="shared" si="7"/>
        <v/>
      </c>
      <c r="Y31" s="101"/>
      <c r="Z31" s="103"/>
    </row>
    <row r="32" spans="1:26" ht="15" x14ac:dyDescent="0.25">
      <c r="A32" s="105" t="str">
        <f>IF($D$28&gt;=Z32,CONCATENATE("Sub ",Z32),"")</f>
        <v/>
      </c>
      <c r="B32" s="106"/>
      <c r="C32" s="107"/>
      <c r="D32" s="108" t="str">
        <f>IF($D$28&gt;=$Z32,"NA","")</f>
        <v/>
      </c>
      <c r="E32" s="109"/>
      <c r="F32" s="110"/>
      <c r="G32" s="110"/>
      <c r="H32" s="110"/>
      <c r="I32" s="110"/>
      <c r="J32" s="110"/>
      <c r="K32" s="110"/>
      <c r="L32" s="110"/>
      <c r="M32" s="110"/>
      <c r="N32" s="110"/>
      <c r="O32" s="110"/>
      <c r="P32" s="110"/>
      <c r="Q32" s="110"/>
      <c r="R32" s="110"/>
      <c r="S32" s="110"/>
      <c r="T32" s="110"/>
      <c r="U32" s="110"/>
      <c r="V32" s="110"/>
      <c r="W32" s="110"/>
      <c r="X32" s="111" t="str">
        <f>IF($D$28&gt;=Z32,SUM(ROUND(E32,0),ROUND(F32,0),ROUND(G32,0),ROUND(H32,0),ROUND(I32,0),ROUND(J32,0),ROUND(K32,0),ROUND(L32,0),ROUND(M32,0),ROUND(N32,0), ROUND(O32,0),ROUND(P32,0),ROUND(Q32,0),ROUND(R32,0),ROUND(S32,0),ROUND(T32,0),ROUND(U32,0), ROUND(V32,0), ROUND(W32,0)),"")</f>
        <v/>
      </c>
      <c r="Y32" s="13"/>
      <c r="Z32" s="14">
        <v>1</v>
      </c>
    </row>
    <row r="33" spans="1:26" ht="15" x14ac:dyDescent="0.25">
      <c r="A33" s="105" t="str">
        <f t="shared" ref="A33:A96" si="8">IF($D$28&gt;=Z33,CONCATENATE("Sub ",Z33),"")</f>
        <v/>
      </c>
      <c r="B33" s="106"/>
      <c r="C33" s="107"/>
      <c r="D33" s="108" t="str">
        <f t="shared" ref="D33:D96" si="9">IF($D$28&gt;=$Z33,"NA","")</f>
        <v/>
      </c>
      <c r="E33" s="110"/>
      <c r="F33" s="110"/>
      <c r="G33" s="110"/>
      <c r="H33" s="110"/>
      <c r="I33" s="110"/>
      <c r="J33" s="110"/>
      <c r="K33" s="110"/>
      <c r="L33" s="110"/>
      <c r="M33" s="110"/>
      <c r="N33" s="110"/>
      <c r="O33" s="110"/>
      <c r="P33" s="110"/>
      <c r="Q33" s="110"/>
      <c r="R33" s="110"/>
      <c r="S33" s="110"/>
      <c r="T33" s="110"/>
      <c r="U33" s="110"/>
      <c r="V33" s="110"/>
      <c r="W33" s="110"/>
      <c r="X33" s="111" t="str">
        <f t="shared" ref="X33:X96" si="10">IF($D$28&gt;=Z33,SUM(ROUND(E33,0),ROUND(F33,0),ROUND(G33,0),ROUND(H33,0),ROUND(I33,0),ROUND(J33,0),ROUND(K33,0),ROUND(L33,0),ROUND(M33,0),ROUND(N33,0), ROUND(O33,0),ROUND(P33,0),ROUND(Q33,0),ROUND(R33,0),ROUND(S33,0),ROUND(T33,0),ROUND(U33,0), ROUND(V33,0), ROUND(W33,0)),"")</f>
        <v/>
      </c>
      <c r="Y33" s="13"/>
      <c r="Z33" s="14">
        <v>2</v>
      </c>
    </row>
    <row r="34" spans="1:26" ht="15" x14ac:dyDescent="0.25">
      <c r="A34" s="105" t="str">
        <f t="shared" si="8"/>
        <v/>
      </c>
      <c r="B34" s="106"/>
      <c r="C34" s="107"/>
      <c r="D34" s="108" t="str">
        <f t="shared" si="9"/>
        <v/>
      </c>
      <c r="E34" s="110"/>
      <c r="F34" s="110"/>
      <c r="G34" s="110"/>
      <c r="H34" s="110"/>
      <c r="I34" s="110"/>
      <c r="J34" s="110"/>
      <c r="K34" s="110"/>
      <c r="L34" s="110"/>
      <c r="M34" s="110"/>
      <c r="N34" s="110"/>
      <c r="O34" s="110"/>
      <c r="P34" s="110"/>
      <c r="Q34" s="110"/>
      <c r="R34" s="110"/>
      <c r="S34" s="110"/>
      <c r="T34" s="110"/>
      <c r="U34" s="110"/>
      <c r="V34" s="110"/>
      <c r="W34" s="110"/>
      <c r="X34" s="111" t="str">
        <f t="shared" si="10"/>
        <v/>
      </c>
      <c r="Y34" s="13"/>
      <c r="Z34" s="14">
        <v>3</v>
      </c>
    </row>
    <row r="35" spans="1:26" ht="15" x14ac:dyDescent="0.25">
      <c r="A35" s="105" t="str">
        <f t="shared" si="8"/>
        <v/>
      </c>
      <c r="B35" s="106"/>
      <c r="C35" s="107"/>
      <c r="D35" s="108" t="str">
        <f t="shared" si="9"/>
        <v/>
      </c>
      <c r="E35" s="110"/>
      <c r="F35" s="110"/>
      <c r="G35" s="110"/>
      <c r="H35" s="110"/>
      <c r="I35" s="110"/>
      <c r="J35" s="110"/>
      <c r="K35" s="110"/>
      <c r="L35" s="110"/>
      <c r="M35" s="110"/>
      <c r="N35" s="110"/>
      <c r="O35" s="110"/>
      <c r="P35" s="110"/>
      <c r="Q35" s="110"/>
      <c r="R35" s="110"/>
      <c r="S35" s="110"/>
      <c r="T35" s="110"/>
      <c r="U35" s="110"/>
      <c r="V35" s="110"/>
      <c r="W35" s="110"/>
      <c r="X35" s="111" t="str">
        <f t="shared" si="10"/>
        <v/>
      </c>
      <c r="Y35" s="13"/>
      <c r="Z35" s="14">
        <v>4</v>
      </c>
    </row>
    <row r="36" spans="1:26" ht="15" x14ac:dyDescent="0.25">
      <c r="A36" s="105" t="str">
        <f t="shared" si="8"/>
        <v/>
      </c>
      <c r="B36" s="106"/>
      <c r="C36" s="107"/>
      <c r="D36" s="108" t="str">
        <f t="shared" si="9"/>
        <v/>
      </c>
      <c r="E36" s="110"/>
      <c r="F36" s="110"/>
      <c r="G36" s="110"/>
      <c r="H36" s="110"/>
      <c r="I36" s="110"/>
      <c r="J36" s="110"/>
      <c r="K36" s="110"/>
      <c r="L36" s="110"/>
      <c r="M36" s="110"/>
      <c r="N36" s="110"/>
      <c r="O36" s="110"/>
      <c r="P36" s="110"/>
      <c r="Q36" s="110"/>
      <c r="R36" s="110"/>
      <c r="S36" s="110"/>
      <c r="T36" s="110"/>
      <c r="U36" s="110"/>
      <c r="V36" s="110"/>
      <c r="W36" s="110"/>
      <c r="X36" s="111" t="str">
        <f t="shared" si="10"/>
        <v/>
      </c>
      <c r="Y36" s="13"/>
      <c r="Z36" s="14">
        <v>5</v>
      </c>
    </row>
    <row r="37" spans="1:26" ht="15" x14ac:dyDescent="0.25">
      <c r="A37" s="105" t="str">
        <f t="shared" si="8"/>
        <v/>
      </c>
      <c r="B37" s="106"/>
      <c r="C37" s="107"/>
      <c r="D37" s="108" t="str">
        <f t="shared" si="9"/>
        <v/>
      </c>
      <c r="E37" s="110"/>
      <c r="F37" s="110"/>
      <c r="G37" s="110"/>
      <c r="H37" s="110"/>
      <c r="I37" s="110"/>
      <c r="J37" s="110"/>
      <c r="K37" s="110"/>
      <c r="L37" s="110"/>
      <c r="M37" s="110"/>
      <c r="N37" s="110"/>
      <c r="O37" s="110"/>
      <c r="P37" s="110"/>
      <c r="Q37" s="110"/>
      <c r="R37" s="110"/>
      <c r="S37" s="110"/>
      <c r="T37" s="110"/>
      <c r="U37" s="110"/>
      <c r="V37" s="110"/>
      <c r="W37" s="110"/>
      <c r="X37" s="111" t="str">
        <f t="shared" si="10"/>
        <v/>
      </c>
      <c r="Y37" s="13"/>
      <c r="Z37" s="14">
        <v>6</v>
      </c>
    </row>
    <row r="38" spans="1:26" ht="15" x14ac:dyDescent="0.25">
      <c r="A38" s="105" t="str">
        <f t="shared" si="8"/>
        <v/>
      </c>
      <c r="B38" s="106"/>
      <c r="C38" s="107"/>
      <c r="D38" s="108" t="str">
        <f t="shared" si="9"/>
        <v/>
      </c>
      <c r="E38" s="110"/>
      <c r="F38" s="110"/>
      <c r="G38" s="110"/>
      <c r="H38" s="110"/>
      <c r="I38" s="110"/>
      <c r="J38" s="110"/>
      <c r="K38" s="110"/>
      <c r="L38" s="110"/>
      <c r="M38" s="110"/>
      <c r="N38" s="110"/>
      <c r="O38" s="110"/>
      <c r="P38" s="110"/>
      <c r="Q38" s="110"/>
      <c r="R38" s="110"/>
      <c r="S38" s="110"/>
      <c r="T38" s="110"/>
      <c r="U38" s="110"/>
      <c r="V38" s="110"/>
      <c r="W38" s="110"/>
      <c r="X38" s="111" t="str">
        <f t="shared" si="10"/>
        <v/>
      </c>
      <c r="Y38" s="13"/>
      <c r="Z38" s="14">
        <v>7</v>
      </c>
    </row>
    <row r="39" spans="1:26" ht="15" x14ac:dyDescent="0.25">
      <c r="A39" s="105" t="str">
        <f t="shared" si="8"/>
        <v/>
      </c>
      <c r="B39" s="106"/>
      <c r="C39" s="107"/>
      <c r="D39" s="108" t="str">
        <f t="shared" si="9"/>
        <v/>
      </c>
      <c r="E39" s="110"/>
      <c r="F39" s="110"/>
      <c r="G39" s="110"/>
      <c r="H39" s="110"/>
      <c r="I39" s="110"/>
      <c r="J39" s="110"/>
      <c r="K39" s="110"/>
      <c r="L39" s="110"/>
      <c r="M39" s="110"/>
      <c r="N39" s="110"/>
      <c r="O39" s="110"/>
      <c r="P39" s="110"/>
      <c r="Q39" s="110"/>
      <c r="R39" s="110"/>
      <c r="S39" s="110"/>
      <c r="T39" s="110"/>
      <c r="U39" s="110"/>
      <c r="V39" s="110"/>
      <c r="W39" s="110"/>
      <c r="X39" s="111" t="str">
        <f t="shared" si="10"/>
        <v/>
      </c>
      <c r="Y39" s="13"/>
      <c r="Z39" s="14">
        <v>8</v>
      </c>
    </row>
    <row r="40" spans="1:26" ht="15" x14ac:dyDescent="0.25">
      <c r="A40" s="105" t="str">
        <f t="shared" si="8"/>
        <v/>
      </c>
      <c r="B40" s="106"/>
      <c r="C40" s="107"/>
      <c r="D40" s="108" t="str">
        <f t="shared" si="9"/>
        <v/>
      </c>
      <c r="E40" s="110"/>
      <c r="F40" s="110"/>
      <c r="G40" s="110"/>
      <c r="H40" s="110"/>
      <c r="I40" s="110"/>
      <c r="J40" s="110"/>
      <c r="K40" s="110"/>
      <c r="L40" s="110"/>
      <c r="M40" s="110"/>
      <c r="N40" s="110"/>
      <c r="O40" s="110"/>
      <c r="P40" s="110"/>
      <c r="Q40" s="110"/>
      <c r="R40" s="110"/>
      <c r="S40" s="110"/>
      <c r="T40" s="110"/>
      <c r="U40" s="110"/>
      <c r="V40" s="110"/>
      <c r="W40" s="110"/>
      <c r="X40" s="111" t="str">
        <f t="shared" si="10"/>
        <v/>
      </c>
      <c r="Y40" s="13"/>
      <c r="Z40" s="14">
        <v>9</v>
      </c>
    </row>
    <row r="41" spans="1:26" ht="15" x14ac:dyDescent="0.25">
      <c r="A41" s="105" t="str">
        <f t="shared" si="8"/>
        <v/>
      </c>
      <c r="B41" s="106"/>
      <c r="C41" s="107"/>
      <c r="D41" s="108" t="str">
        <f t="shared" si="9"/>
        <v/>
      </c>
      <c r="E41" s="110"/>
      <c r="F41" s="110"/>
      <c r="G41" s="110"/>
      <c r="H41" s="110"/>
      <c r="I41" s="110"/>
      <c r="J41" s="110"/>
      <c r="K41" s="110"/>
      <c r="L41" s="110"/>
      <c r="M41" s="110"/>
      <c r="N41" s="110"/>
      <c r="O41" s="110"/>
      <c r="P41" s="110"/>
      <c r="Q41" s="110"/>
      <c r="R41" s="110"/>
      <c r="S41" s="110"/>
      <c r="T41" s="110"/>
      <c r="U41" s="110"/>
      <c r="V41" s="110"/>
      <c r="W41" s="110"/>
      <c r="X41" s="111" t="str">
        <f t="shared" si="10"/>
        <v/>
      </c>
      <c r="Y41" s="13"/>
      <c r="Z41" s="14">
        <v>10</v>
      </c>
    </row>
    <row r="42" spans="1:26" ht="15" x14ac:dyDescent="0.25">
      <c r="A42" s="105" t="str">
        <f t="shared" si="8"/>
        <v/>
      </c>
      <c r="B42" s="106"/>
      <c r="C42" s="107"/>
      <c r="D42" s="108" t="str">
        <f t="shared" si="9"/>
        <v/>
      </c>
      <c r="E42" s="110"/>
      <c r="F42" s="110"/>
      <c r="G42" s="110"/>
      <c r="H42" s="110"/>
      <c r="I42" s="110"/>
      <c r="J42" s="110"/>
      <c r="K42" s="110"/>
      <c r="L42" s="110"/>
      <c r="M42" s="110"/>
      <c r="N42" s="110"/>
      <c r="O42" s="110"/>
      <c r="P42" s="110"/>
      <c r="Q42" s="110"/>
      <c r="R42" s="110"/>
      <c r="S42" s="110"/>
      <c r="T42" s="110"/>
      <c r="U42" s="110"/>
      <c r="V42" s="110"/>
      <c r="W42" s="110"/>
      <c r="X42" s="111" t="str">
        <f t="shared" si="10"/>
        <v/>
      </c>
      <c r="Y42" s="13"/>
      <c r="Z42" s="14">
        <v>11</v>
      </c>
    </row>
    <row r="43" spans="1:26" ht="15" x14ac:dyDescent="0.25">
      <c r="A43" s="105" t="str">
        <f t="shared" si="8"/>
        <v/>
      </c>
      <c r="B43" s="106"/>
      <c r="C43" s="107"/>
      <c r="D43" s="108" t="str">
        <f t="shared" si="9"/>
        <v/>
      </c>
      <c r="E43" s="110"/>
      <c r="F43" s="110"/>
      <c r="G43" s="110"/>
      <c r="H43" s="110"/>
      <c r="I43" s="110"/>
      <c r="J43" s="110"/>
      <c r="K43" s="110"/>
      <c r="L43" s="110"/>
      <c r="M43" s="110"/>
      <c r="N43" s="110"/>
      <c r="O43" s="110"/>
      <c r="P43" s="110"/>
      <c r="Q43" s="110"/>
      <c r="R43" s="110"/>
      <c r="S43" s="110"/>
      <c r="T43" s="110"/>
      <c r="U43" s="110"/>
      <c r="V43" s="110"/>
      <c r="W43" s="110"/>
      <c r="X43" s="111" t="str">
        <f t="shared" si="10"/>
        <v/>
      </c>
      <c r="Y43" s="13"/>
      <c r="Z43" s="14">
        <v>12</v>
      </c>
    </row>
    <row r="44" spans="1:26" ht="15" x14ac:dyDescent="0.25">
      <c r="A44" s="105" t="str">
        <f t="shared" si="8"/>
        <v/>
      </c>
      <c r="B44" s="106"/>
      <c r="C44" s="107"/>
      <c r="D44" s="108" t="str">
        <f t="shared" si="9"/>
        <v/>
      </c>
      <c r="E44" s="110"/>
      <c r="F44" s="110"/>
      <c r="G44" s="110"/>
      <c r="H44" s="110"/>
      <c r="I44" s="110"/>
      <c r="J44" s="110"/>
      <c r="K44" s="110"/>
      <c r="L44" s="110"/>
      <c r="M44" s="110"/>
      <c r="N44" s="110"/>
      <c r="O44" s="110"/>
      <c r="P44" s="110"/>
      <c r="Q44" s="110"/>
      <c r="R44" s="110"/>
      <c r="S44" s="110"/>
      <c r="T44" s="110"/>
      <c r="U44" s="110"/>
      <c r="V44" s="110"/>
      <c r="W44" s="110"/>
      <c r="X44" s="111" t="str">
        <f t="shared" si="10"/>
        <v/>
      </c>
      <c r="Y44" s="13"/>
      <c r="Z44" s="14">
        <v>13</v>
      </c>
    </row>
    <row r="45" spans="1:26" ht="15" x14ac:dyDescent="0.25">
      <c r="A45" s="105" t="str">
        <f t="shared" si="8"/>
        <v/>
      </c>
      <c r="B45" s="106"/>
      <c r="C45" s="107"/>
      <c r="D45" s="108" t="str">
        <f t="shared" si="9"/>
        <v/>
      </c>
      <c r="E45" s="110"/>
      <c r="F45" s="110"/>
      <c r="G45" s="110"/>
      <c r="H45" s="110"/>
      <c r="I45" s="110"/>
      <c r="J45" s="110"/>
      <c r="K45" s="110"/>
      <c r="L45" s="110"/>
      <c r="M45" s="110"/>
      <c r="N45" s="110"/>
      <c r="O45" s="110"/>
      <c r="P45" s="110"/>
      <c r="Q45" s="110"/>
      <c r="R45" s="110"/>
      <c r="S45" s="110"/>
      <c r="T45" s="110"/>
      <c r="U45" s="110"/>
      <c r="V45" s="110"/>
      <c r="W45" s="110"/>
      <c r="X45" s="111" t="str">
        <f t="shared" si="10"/>
        <v/>
      </c>
      <c r="Y45" s="13"/>
      <c r="Z45" s="14">
        <v>14</v>
      </c>
    </row>
    <row r="46" spans="1:26" ht="15" x14ac:dyDescent="0.25">
      <c r="A46" s="105" t="str">
        <f t="shared" si="8"/>
        <v/>
      </c>
      <c r="B46" s="106"/>
      <c r="C46" s="107"/>
      <c r="D46" s="108" t="str">
        <f t="shared" si="9"/>
        <v/>
      </c>
      <c r="E46" s="110"/>
      <c r="F46" s="110"/>
      <c r="G46" s="110"/>
      <c r="H46" s="110"/>
      <c r="I46" s="110"/>
      <c r="J46" s="110"/>
      <c r="K46" s="110"/>
      <c r="L46" s="110"/>
      <c r="M46" s="110"/>
      <c r="N46" s="110"/>
      <c r="O46" s="110"/>
      <c r="P46" s="110"/>
      <c r="Q46" s="110"/>
      <c r="R46" s="110"/>
      <c r="S46" s="110"/>
      <c r="T46" s="110"/>
      <c r="U46" s="110"/>
      <c r="V46" s="110"/>
      <c r="W46" s="110"/>
      <c r="X46" s="111" t="str">
        <f t="shared" si="10"/>
        <v/>
      </c>
      <c r="Y46" s="13"/>
      <c r="Z46" s="14">
        <v>15</v>
      </c>
    </row>
    <row r="47" spans="1:26" ht="15" x14ac:dyDescent="0.25">
      <c r="A47" s="105" t="str">
        <f t="shared" si="8"/>
        <v/>
      </c>
      <c r="B47" s="106"/>
      <c r="C47" s="107"/>
      <c r="D47" s="108" t="str">
        <f t="shared" si="9"/>
        <v/>
      </c>
      <c r="E47" s="110"/>
      <c r="F47" s="110"/>
      <c r="G47" s="110"/>
      <c r="H47" s="110"/>
      <c r="I47" s="110"/>
      <c r="J47" s="110"/>
      <c r="K47" s="110"/>
      <c r="L47" s="110"/>
      <c r="M47" s="110"/>
      <c r="N47" s="110"/>
      <c r="O47" s="110"/>
      <c r="P47" s="110"/>
      <c r="Q47" s="110"/>
      <c r="R47" s="110"/>
      <c r="S47" s="110"/>
      <c r="T47" s="110"/>
      <c r="U47" s="110"/>
      <c r="V47" s="110"/>
      <c r="W47" s="110"/>
      <c r="X47" s="111" t="str">
        <f t="shared" si="10"/>
        <v/>
      </c>
      <c r="Y47" s="13"/>
      <c r="Z47" s="14">
        <v>16</v>
      </c>
    </row>
    <row r="48" spans="1:26" ht="15" x14ac:dyDescent="0.25">
      <c r="A48" s="105" t="str">
        <f t="shared" si="8"/>
        <v/>
      </c>
      <c r="B48" s="106"/>
      <c r="C48" s="107"/>
      <c r="D48" s="108" t="str">
        <f t="shared" si="9"/>
        <v/>
      </c>
      <c r="E48" s="110"/>
      <c r="F48" s="110"/>
      <c r="G48" s="110"/>
      <c r="H48" s="110"/>
      <c r="I48" s="110"/>
      <c r="J48" s="110"/>
      <c r="K48" s="110"/>
      <c r="L48" s="110"/>
      <c r="M48" s="110"/>
      <c r="N48" s="110"/>
      <c r="O48" s="110"/>
      <c r="P48" s="110"/>
      <c r="Q48" s="110"/>
      <c r="R48" s="110"/>
      <c r="S48" s="110"/>
      <c r="T48" s="110"/>
      <c r="U48" s="110"/>
      <c r="V48" s="110"/>
      <c r="W48" s="110"/>
      <c r="X48" s="111" t="str">
        <f t="shared" si="10"/>
        <v/>
      </c>
      <c r="Y48" s="13"/>
      <c r="Z48" s="14">
        <v>17</v>
      </c>
    </row>
    <row r="49" spans="1:26" ht="15" x14ac:dyDescent="0.25">
      <c r="A49" s="105" t="str">
        <f t="shared" si="8"/>
        <v/>
      </c>
      <c r="B49" s="106"/>
      <c r="C49" s="107"/>
      <c r="D49" s="108" t="str">
        <f t="shared" si="9"/>
        <v/>
      </c>
      <c r="E49" s="110"/>
      <c r="F49" s="110"/>
      <c r="G49" s="110"/>
      <c r="H49" s="110"/>
      <c r="I49" s="110"/>
      <c r="J49" s="110"/>
      <c r="K49" s="110"/>
      <c r="L49" s="110"/>
      <c r="M49" s="110"/>
      <c r="N49" s="110"/>
      <c r="O49" s="110"/>
      <c r="P49" s="110"/>
      <c r="Q49" s="110"/>
      <c r="R49" s="110"/>
      <c r="S49" s="110"/>
      <c r="T49" s="110"/>
      <c r="U49" s="110"/>
      <c r="V49" s="110"/>
      <c r="W49" s="110"/>
      <c r="X49" s="111" t="str">
        <f t="shared" si="10"/>
        <v/>
      </c>
      <c r="Y49" s="13"/>
      <c r="Z49" s="14">
        <v>18</v>
      </c>
    </row>
    <row r="50" spans="1:26" ht="15" x14ac:dyDescent="0.25">
      <c r="A50" s="105" t="str">
        <f t="shared" si="8"/>
        <v/>
      </c>
      <c r="B50" s="106"/>
      <c r="C50" s="107"/>
      <c r="D50" s="108" t="str">
        <f t="shared" si="9"/>
        <v/>
      </c>
      <c r="E50" s="110"/>
      <c r="F50" s="110"/>
      <c r="G50" s="110"/>
      <c r="H50" s="110"/>
      <c r="I50" s="110"/>
      <c r="J50" s="110"/>
      <c r="K50" s="110"/>
      <c r="L50" s="110"/>
      <c r="M50" s="110"/>
      <c r="N50" s="110"/>
      <c r="O50" s="110"/>
      <c r="P50" s="110"/>
      <c r="Q50" s="110"/>
      <c r="R50" s="110"/>
      <c r="S50" s="110"/>
      <c r="T50" s="110"/>
      <c r="U50" s="110"/>
      <c r="V50" s="110"/>
      <c r="W50" s="110"/>
      <c r="X50" s="111" t="str">
        <f t="shared" si="10"/>
        <v/>
      </c>
      <c r="Y50" s="13"/>
      <c r="Z50" s="14">
        <v>19</v>
      </c>
    </row>
    <row r="51" spans="1:26" ht="15" x14ac:dyDescent="0.25">
      <c r="A51" s="105" t="str">
        <f t="shared" si="8"/>
        <v/>
      </c>
      <c r="B51" s="106"/>
      <c r="C51" s="107"/>
      <c r="D51" s="108" t="str">
        <f t="shared" si="9"/>
        <v/>
      </c>
      <c r="E51" s="110"/>
      <c r="F51" s="110"/>
      <c r="G51" s="110"/>
      <c r="H51" s="110"/>
      <c r="I51" s="110"/>
      <c r="J51" s="110"/>
      <c r="K51" s="110"/>
      <c r="L51" s="110"/>
      <c r="M51" s="110"/>
      <c r="N51" s="110"/>
      <c r="O51" s="110"/>
      <c r="P51" s="110"/>
      <c r="Q51" s="110"/>
      <c r="R51" s="110"/>
      <c r="S51" s="110"/>
      <c r="T51" s="110"/>
      <c r="U51" s="110"/>
      <c r="V51" s="110"/>
      <c r="W51" s="110"/>
      <c r="X51" s="111" t="str">
        <f t="shared" si="10"/>
        <v/>
      </c>
      <c r="Y51" s="13"/>
      <c r="Z51" s="14">
        <v>20</v>
      </c>
    </row>
    <row r="52" spans="1:26" ht="15" x14ac:dyDescent="0.25">
      <c r="A52" s="105" t="str">
        <f t="shared" si="8"/>
        <v/>
      </c>
      <c r="B52" s="106"/>
      <c r="C52" s="107"/>
      <c r="D52" s="108" t="str">
        <f t="shared" si="9"/>
        <v/>
      </c>
      <c r="E52" s="110"/>
      <c r="F52" s="110"/>
      <c r="G52" s="110"/>
      <c r="H52" s="110"/>
      <c r="I52" s="110"/>
      <c r="J52" s="110"/>
      <c r="K52" s="110"/>
      <c r="L52" s="110"/>
      <c r="M52" s="110"/>
      <c r="N52" s="110"/>
      <c r="O52" s="110"/>
      <c r="P52" s="110"/>
      <c r="Q52" s="110"/>
      <c r="R52" s="110"/>
      <c r="S52" s="110"/>
      <c r="T52" s="110"/>
      <c r="U52" s="110"/>
      <c r="V52" s="110"/>
      <c r="W52" s="110"/>
      <c r="X52" s="111" t="str">
        <f t="shared" si="10"/>
        <v/>
      </c>
      <c r="Y52" s="13"/>
      <c r="Z52" s="14">
        <v>21</v>
      </c>
    </row>
    <row r="53" spans="1:26" ht="15" x14ac:dyDescent="0.25">
      <c r="A53" s="105" t="str">
        <f t="shared" si="8"/>
        <v/>
      </c>
      <c r="B53" s="106"/>
      <c r="C53" s="107"/>
      <c r="D53" s="108" t="str">
        <f t="shared" si="9"/>
        <v/>
      </c>
      <c r="E53" s="110"/>
      <c r="F53" s="110"/>
      <c r="G53" s="110"/>
      <c r="H53" s="110"/>
      <c r="I53" s="110"/>
      <c r="J53" s="110"/>
      <c r="K53" s="110"/>
      <c r="L53" s="110"/>
      <c r="M53" s="110"/>
      <c r="N53" s="110"/>
      <c r="O53" s="110"/>
      <c r="P53" s="110"/>
      <c r="Q53" s="110"/>
      <c r="R53" s="110"/>
      <c r="S53" s="110"/>
      <c r="T53" s="110"/>
      <c r="U53" s="110"/>
      <c r="V53" s="110"/>
      <c r="W53" s="110"/>
      <c r="X53" s="111" t="str">
        <f t="shared" si="10"/>
        <v/>
      </c>
      <c r="Y53" s="13"/>
      <c r="Z53" s="14">
        <v>22</v>
      </c>
    </row>
    <row r="54" spans="1:26" ht="15" x14ac:dyDescent="0.25">
      <c r="A54" s="105" t="str">
        <f t="shared" si="8"/>
        <v/>
      </c>
      <c r="B54" s="106"/>
      <c r="C54" s="107"/>
      <c r="D54" s="108" t="str">
        <f t="shared" si="9"/>
        <v/>
      </c>
      <c r="E54" s="110"/>
      <c r="F54" s="110"/>
      <c r="G54" s="110"/>
      <c r="H54" s="110"/>
      <c r="I54" s="110"/>
      <c r="J54" s="110"/>
      <c r="K54" s="110"/>
      <c r="L54" s="110"/>
      <c r="M54" s="110"/>
      <c r="N54" s="110"/>
      <c r="O54" s="110"/>
      <c r="P54" s="110"/>
      <c r="Q54" s="110"/>
      <c r="R54" s="110"/>
      <c r="S54" s="110"/>
      <c r="T54" s="110"/>
      <c r="U54" s="110"/>
      <c r="V54" s="110"/>
      <c r="W54" s="110"/>
      <c r="X54" s="111" t="str">
        <f t="shared" si="10"/>
        <v/>
      </c>
      <c r="Y54" s="13"/>
      <c r="Z54" s="14">
        <v>23</v>
      </c>
    </row>
    <row r="55" spans="1:26" ht="15" x14ac:dyDescent="0.25">
      <c r="A55" s="105" t="str">
        <f t="shared" si="8"/>
        <v/>
      </c>
      <c r="B55" s="106"/>
      <c r="C55" s="107"/>
      <c r="D55" s="108" t="str">
        <f t="shared" si="9"/>
        <v/>
      </c>
      <c r="E55" s="110"/>
      <c r="F55" s="110"/>
      <c r="G55" s="110"/>
      <c r="H55" s="110"/>
      <c r="I55" s="110"/>
      <c r="J55" s="110"/>
      <c r="K55" s="110"/>
      <c r="L55" s="110"/>
      <c r="M55" s="110"/>
      <c r="N55" s="110"/>
      <c r="O55" s="110"/>
      <c r="P55" s="110"/>
      <c r="Q55" s="110"/>
      <c r="R55" s="110"/>
      <c r="S55" s="110"/>
      <c r="T55" s="110"/>
      <c r="U55" s="110"/>
      <c r="V55" s="110"/>
      <c r="W55" s="110"/>
      <c r="X55" s="111" t="str">
        <f t="shared" si="10"/>
        <v/>
      </c>
      <c r="Y55" s="13"/>
      <c r="Z55" s="14">
        <v>24</v>
      </c>
    </row>
    <row r="56" spans="1:26" ht="15" x14ac:dyDescent="0.25">
      <c r="A56" s="105" t="str">
        <f t="shared" si="8"/>
        <v/>
      </c>
      <c r="B56" s="106"/>
      <c r="C56" s="107"/>
      <c r="D56" s="108" t="str">
        <f t="shared" si="9"/>
        <v/>
      </c>
      <c r="E56" s="110"/>
      <c r="F56" s="110"/>
      <c r="G56" s="110"/>
      <c r="H56" s="110"/>
      <c r="I56" s="110"/>
      <c r="J56" s="110"/>
      <c r="K56" s="110"/>
      <c r="L56" s="110"/>
      <c r="M56" s="110"/>
      <c r="N56" s="110"/>
      <c r="O56" s="110"/>
      <c r="P56" s="110"/>
      <c r="Q56" s="110"/>
      <c r="R56" s="110"/>
      <c r="S56" s="110"/>
      <c r="T56" s="110"/>
      <c r="U56" s="110"/>
      <c r="V56" s="110"/>
      <c r="W56" s="110"/>
      <c r="X56" s="111" t="str">
        <f t="shared" si="10"/>
        <v/>
      </c>
      <c r="Y56" s="13"/>
      <c r="Z56" s="14">
        <v>25</v>
      </c>
    </row>
    <row r="57" spans="1:26" ht="15" x14ac:dyDescent="0.25">
      <c r="A57" s="105" t="str">
        <f t="shared" si="8"/>
        <v/>
      </c>
      <c r="B57" s="106"/>
      <c r="C57" s="107"/>
      <c r="D57" s="108" t="str">
        <f t="shared" si="9"/>
        <v/>
      </c>
      <c r="E57" s="110"/>
      <c r="F57" s="110"/>
      <c r="G57" s="110"/>
      <c r="H57" s="110"/>
      <c r="I57" s="110"/>
      <c r="J57" s="110"/>
      <c r="K57" s="110"/>
      <c r="L57" s="110"/>
      <c r="M57" s="110"/>
      <c r="N57" s="110"/>
      <c r="O57" s="110"/>
      <c r="P57" s="110"/>
      <c r="Q57" s="110"/>
      <c r="R57" s="110"/>
      <c r="S57" s="110"/>
      <c r="T57" s="110"/>
      <c r="U57" s="110"/>
      <c r="V57" s="110"/>
      <c r="W57" s="110"/>
      <c r="X57" s="111" t="str">
        <f t="shared" si="10"/>
        <v/>
      </c>
      <c r="Y57" s="13"/>
      <c r="Z57" s="14">
        <v>26</v>
      </c>
    </row>
    <row r="58" spans="1:26" ht="15" x14ac:dyDescent="0.25">
      <c r="A58" s="105" t="str">
        <f t="shared" si="8"/>
        <v/>
      </c>
      <c r="B58" s="106"/>
      <c r="C58" s="107"/>
      <c r="D58" s="108" t="str">
        <f t="shared" si="9"/>
        <v/>
      </c>
      <c r="E58" s="110"/>
      <c r="F58" s="110"/>
      <c r="G58" s="110"/>
      <c r="H58" s="110"/>
      <c r="I58" s="110"/>
      <c r="J58" s="110"/>
      <c r="K58" s="110"/>
      <c r="L58" s="110"/>
      <c r="M58" s="110"/>
      <c r="N58" s="110"/>
      <c r="O58" s="110"/>
      <c r="P58" s="110"/>
      <c r="Q58" s="110"/>
      <c r="R58" s="110"/>
      <c r="S58" s="110"/>
      <c r="T58" s="110"/>
      <c r="U58" s="110"/>
      <c r="V58" s="110"/>
      <c r="W58" s="110"/>
      <c r="X58" s="111" t="str">
        <f t="shared" si="10"/>
        <v/>
      </c>
      <c r="Y58" s="13"/>
      <c r="Z58" s="14">
        <v>27</v>
      </c>
    </row>
    <row r="59" spans="1:26" ht="15" x14ac:dyDescent="0.25">
      <c r="A59" s="105" t="str">
        <f t="shared" si="8"/>
        <v/>
      </c>
      <c r="B59" s="106"/>
      <c r="C59" s="107"/>
      <c r="D59" s="108" t="str">
        <f t="shared" si="9"/>
        <v/>
      </c>
      <c r="E59" s="110"/>
      <c r="F59" s="110"/>
      <c r="G59" s="110"/>
      <c r="H59" s="110"/>
      <c r="I59" s="110"/>
      <c r="J59" s="110"/>
      <c r="K59" s="110"/>
      <c r="L59" s="110"/>
      <c r="M59" s="110"/>
      <c r="N59" s="110"/>
      <c r="O59" s="110"/>
      <c r="P59" s="110"/>
      <c r="Q59" s="110"/>
      <c r="R59" s="110"/>
      <c r="S59" s="110"/>
      <c r="T59" s="110"/>
      <c r="U59" s="110"/>
      <c r="V59" s="110"/>
      <c r="W59" s="110"/>
      <c r="X59" s="111" t="str">
        <f t="shared" si="10"/>
        <v/>
      </c>
      <c r="Y59" s="13"/>
      <c r="Z59" s="14">
        <v>28</v>
      </c>
    </row>
    <row r="60" spans="1:26" ht="15" x14ac:dyDescent="0.25">
      <c r="A60" s="105" t="str">
        <f t="shared" si="8"/>
        <v/>
      </c>
      <c r="B60" s="106"/>
      <c r="C60" s="107"/>
      <c r="D60" s="108" t="str">
        <f t="shared" si="9"/>
        <v/>
      </c>
      <c r="E60" s="110"/>
      <c r="F60" s="110"/>
      <c r="G60" s="110"/>
      <c r="H60" s="110"/>
      <c r="I60" s="110"/>
      <c r="J60" s="110"/>
      <c r="K60" s="110"/>
      <c r="L60" s="110"/>
      <c r="M60" s="110"/>
      <c r="N60" s="110"/>
      <c r="O60" s="110"/>
      <c r="P60" s="110"/>
      <c r="Q60" s="110"/>
      <c r="R60" s="110"/>
      <c r="S60" s="110"/>
      <c r="T60" s="110"/>
      <c r="U60" s="110"/>
      <c r="V60" s="110"/>
      <c r="W60" s="110"/>
      <c r="X60" s="111" t="str">
        <f t="shared" si="10"/>
        <v/>
      </c>
      <c r="Y60" s="13"/>
      <c r="Z60" s="14">
        <v>29</v>
      </c>
    </row>
    <row r="61" spans="1:26" ht="15" x14ac:dyDescent="0.25">
      <c r="A61" s="105" t="str">
        <f t="shared" si="8"/>
        <v/>
      </c>
      <c r="B61" s="106"/>
      <c r="C61" s="107"/>
      <c r="D61" s="108" t="str">
        <f t="shared" si="9"/>
        <v/>
      </c>
      <c r="E61" s="110"/>
      <c r="F61" s="110"/>
      <c r="G61" s="110"/>
      <c r="H61" s="110"/>
      <c r="I61" s="110"/>
      <c r="J61" s="110"/>
      <c r="K61" s="110"/>
      <c r="L61" s="110"/>
      <c r="M61" s="110"/>
      <c r="N61" s="110"/>
      <c r="O61" s="110"/>
      <c r="P61" s="110"/>
      <c r="Q61" s="110"/>
      <c r="R61" s="110"/>
      <c r="S61" s="110"/>
      <c r="T61" s="110"/>
      <c r="U61" s="110"/>
      <c r="V61" s="110"/>
      <c r="W61" s="110"/>
      <c r="X61" s="111" t="str">
        <f t="shared" si="10"/>
        <v/>
      </c>
      <c r="Y61" s="13"/>
      <c r="Z61" s="14">
        <v>30</v>
      </c>
    </row>
    <row r="62" spans="1:26" ht="15" x14ac:dyDescent="0.25">
      <c r="A62" s="105" t="str">
        <f t="shared" si="8"/>
        <v/>
      </c>
      <c r="B62" s="106"/>
      <c r="C62" s="107"/>
      <c r="D62" s="108" t="str">
        <f t="shared" si="9"/>
        <v/>
      </c>
      <c r="E62" s="110"/>
      <c r="F62" s="110"/>
      <c r="G62" s="110"/>
      <c r="H62" s="110"/>
      <c r="I62" s="110"/>
      <c r="J62" s="110"/>
      <c r="K62" s="110"/>
      <c r="L62" s="110"/>
      <c r="M62" s="110"/>
      <c r="N62" s="110"/>
      <c r="O62" s="110"/>
      <c r="P62" s="110"/>
      <c r="Q62" s="110"/>
      <c r="R62" s="110"/>
      <c r="S62" s="110"/>
      <c r="T62" s="110"/>
      <c r="U62" s="110"/>
      <c r="V62" s="110"/>
      <c r="W62" s="110"/>
      <c r="X62" s="111" t="str">
        <f t="shared" si="10"/>
        <v/>
      </c>
      <c r="Y62" s="13"/>
      <c r="Z62" s="14">
        <v>31</v>
      </c>
    </row>
    <row r="63" spans="1:26" ht="15" x14ac:dyDescent="0.25">
      <c r="A63" s="105" t="str">
        <f t="shared" si="8"/>
        <v/>
      </c>
      <c r="B63" s="106"/>
      <c r="C63" s="107"/>
      <c r="D63" s="108" t="str">
        <f t="shared" si="9"/>
        <v/>
      </c>
      <c r="E63" s="110"/>
      <c r="F63" s="110"/>
      <c r="G63" s="110"/>
      <c r="H63" s="110"/>
      <c r="I63" s="110"/>
      <c r="J63" s="110"/>
      <c r="K63" s="110"/>
      <c r="L63" s="110"/>
      <c r="M63" s="110"/>
      <c r="N63" s="110"/>
      <c r="O63" s="110"/>
      <c r="P63" s="110"/>
      <c r="Q63" s="110"/>
      <c r="R63" s="110"/>
      <c r="S63" s="110"/>
      <c r="T63" s="110"/>
      <c r="U63" s="110"/>
      <c r="V63" s="110"/>
      <c r="W63" s="110"/>
      <c r="X63" s="111" t="str">
        <f t="shared" si="10"/>
        <v/>
      </c>
      <c r="Y63" s="13"/>
      <c r="Z63" s="14">
        <v>32</v>
      </c>
    </row>
    <row r="64" spans="1:26" ht="15" x14ac:dyDescent="0.25">
      <c r="A64" s="105" t="str">
        <f t="shared" si="8"/>
        <v/>
      </c>
      <c r="B64" s="106"/>
      <c r="C64" s="107"/>
      <c r="D64" s="108" t="str">
        <f t="shared" si="9"/>
        <v/>
      </c>
      <c r="E64" s="110"/>
      <c r="F64" s="110"/>
      <c r="G64" s="110"/>
      <c r="H64" s="110"/>
      <c r="I64" s="110"/>
      <c r="J64" s="110"/>
      <c r="K64" s="110"/>
      <c r="L64" s="110"/>
      <c r="M64" s="110"/>
      <c r="N64" s="110"/>
      <c r="O64" s="110"/>
      <c r="P64" s="110"/>
      <c r="Q64" s="110"/>
      <c r="R64" s="110"/>
      <c r="S64" s="110"/>
      <c r="T64" s="110"/>
      <c r="U64" s="110"/>
      <c r="V64" s="110"/>
      <c r="W64" s="110"/>
      <c r="X64" s="111" t="str">
        <f t="shared" si="10"/>
        <v/>
      </c>
      <c r="Y64" s="13"/>
      <c r="Z64" s="14">
        <v>33</v>
      </c>
    </row>
    <row r="65" spans="1:26" ht="15" x14ac:dyDescent="0.25">
      <c r="A65" s="105" t="str">
        <f t="shared" si="8"/>
        <v/>
      </c>
      <c r="B65" s="106"/>
      <c r="C65" s="107"/>
      <c r="D65" s="108" t="str">
        <f t="shared" si="9"/>
        <v/>
      </c>
      <c r="E65" s="110"/>
      <c r="F65" s="110"/>
      <c r="G65" s="110"/>
      <c r="H65" s="110"/>
      <c r="I65" s="110"/>
      <c r="J65" s="110"/>
      <c r="K65" s="110"/>
      <c r="L65" s="110"/>
      <c r="M65" s="110"/>
      <c r="N65" s="110"/>
      <c r="O65" s="110"/>
      <c r="P65" s="110"/>
      <c r="Q65" s="110"/>
      <c r="R65" s="110"/>
      <c r="S65" s="110"/>
      <c r="T65" s="110"/>
      <c r="U65" s="110"/>
      <c r="V65" s="110"/>
      <c r="W65" s="110"/>
      <c r="X65" s="111" t="str">
        <f t="shared" si="10"/>
        <v/>
      </c>
      <c r="Y65" s="13"/>
      <c r="Z65" s="14">
        <v>34</v>
      </c>
    </row>
    <row r="66" spans="1:26" ht="15" x14ac:dyDescent="0.25">
      <c r="A66" s="105" t="str">
        <f t="shared" si="8"/>
        <v/>
      </c>
      <c r="B66" s="106"/>
      <c r="C66" s="107"/>
      <c r="D66" s="108" t="str">
        <f t="shared" si="9"/>
        <v/>
      </c>
      <c r="E66" s="110"/>
      <c r="F66" s="110"/>
      <c r="G66" s="110"/>
      <c r="H66" s="110"/>
      <c r="I66" s="110"/>
      <c r="J66" s="110"/>
      <c r="K66" s="110"/>
      <c r="L66" s="110"/>
      <c r="M66" s="110"/>
      <c r="N66" s="110"/>
      <c r="O66" s="110"/>
      <c r="P66" s="110"/>
      <c r="Q66" s="110"/>
      <c r="R66" s="110"/>
      <c r="S66" s="110"/>
      <c r="T66" s="110"/>
      <c r="U66" s="110"/>
      <c r="V66" s="110"/>
      <c r="W66" s="110"/>
      <c r="X66" s="111" t="str">
        <f t="shared" si="10"/>
        <v/>
      </c>
      <c r="Y66" s="13"/>
      <c r="Z66" s="14">
        <v>35</v>
      </c>
    </row>
    <row r="67" spans="1:26" ht="15" x14ac:dyDescent="0.25">
      <c r="A67" s="105" t="str">
        <f t="shared" si="8"/>
        <v/>
      </c>
      <c r="B67" s="106"/>
      <c r="C67" s="107"/>
      <c r="D67" s="108" t="str">
        <f t="shared" si="9"/>
        <v/>
      </c>
      <c r="E67" s="110"/>
      <c r="F67" s="110"/>
      <c r="G67" s="110"/>
      <c r="H67" s="110"/>
      <c r="I67" s="110"/>
      <c r="J67" s="110"/>
      <c r="K67" s="110"/>
      <c r="L67" s="110"/>
      <c r="M67" s="110"/>
      <c r="N67" s="110"/>
      <c r="O67" s="110"/>
      <c r="P67" s="110"/>
      <c r="Q67" s="110"/>
      <c r="R67" s="110"/>
      <c r="S67" s="110"/>
      <c r="T67" s="110"/>
      <c r="U67" s="110"/>
      <c r="V67" s="110"/>
      <c r="W67" s="110"/>
      <c r="X67" s="111" t="str">
        <f t="shared" si="10"/>
        <v/>
      </c>
      <c r="Y67" s="13"/>
      <c r="Z67" s="14">
        <v>36</v>
      </c>
    </row>
    <row r="68" spans="1:26" ht="15" x14ac:dyDescent="0.25">
      <c r="A68" s="105" t="str">
        <f t="shared" si="8"/>
        <v/>
      </c>
      <c r="B68" s="106"/>
      <c r="C68" s="107"/>
      <c r="D68" s="108" t="str">
        <f t="shared" si="9"/>
        <v/>
      </c>
      <c r="E68" s="110"/>
      <c r="F68" s="110"/>
      <c r="G68" s="110"/>
      <c r="H68" s="110"/>
      <c r="I68" s="110"/>
      <c r="J68" s="110"/>
      <c r="K68" s="110"/>
      <c r="L68" s="110"/>
      <c r="M68" s="110"/>
      <c r="N68" s="110"/>
      <c r="O68" s="110"/>
      <c r="P68" s="110"/>
      <c r="Q68" s="110"/>
      <c r="R68" s="110"/>
      <c r="S68" s="110"/>
      <c r="T68" s="110"/>
      <c r="U68" s="110"/>
      <c r="V68" s="110"/>
      <c r="W68" s="110"/>
      <c r="X68" s="111" t="str">
        <f t="shared" si="10"/>
        <v/>
      </c>
      <c r="Y68" s="13"/>
      <c r="Z68" s="14">
        <v>37</v>
      </c>
    </row>
    <row r="69" spans="1:26" ht="15" x14ac:dyDescent="0.25">
      <c r="A69" s="105" t="str">
        <f t="shared" si="8"/>
        <v/>
      </c>
      <c r="B69" s="106"/>
      <c r="C69" s="107"/>
      <c r="D69" s="108" t="str">
        <f t="shared" si="9"/>
        <v/>
      </c>
      <c r="E69" s="110"/>
      <c r="F69" s="110"/>
      <c r="G69" s="110"/>
      <c r="H69" s="110"/>
      <c r="I69" s="110"/>
      <c r="J69" s="110"/>
      <c r="K69" s="110"/>
      <c r="L69" s="110"/>
      <c r="M69" s="110"/>
      <c r="N69" s="110"/>
      <c r="O69" s="110"/>
      <c r="P69" s="110"/>
      <c r="Q69" s="110"/>
      <c r="R69" s="110"/>
      <c r="S69" s="110"/>
      <c r="T69" s="110"/>
      <c r="U69" s="110"/>
      <c r="V69" s="110"/>
      <c r="W69" s="110"/>
      <c r="X69" s="111" t="str">
        <f t="shared" si="10"/>
        <v/>
      </c>
      <c r="Y69" s="13"/>
      <c r="Z69" s="14">
        <v>38</v>
      </c>
    </row>
    <row r="70" spans="1:26" ht="15" x14ac:dyDescent="0.25">
      <c r="A70" s="105" t="str">
        <f t="shared" si="8"/>
        <v/>
      </c>
      <c r="B70" s="106"/>
      <c r="C70" s="107"/>
      <c r="D70" s="108" t="str">
        <f t="shared" si="9"/>
        <v/>
      </c>
      <c r="E70" s="110"/>
      <c r="F70" s="110"/>
      <c r="G70" s="110"/>
      <c r="H70" s="110"/>
      <c r="I70" s="110"/>
      <c r="J70" s="110"/>
      <c r="K70" s="110"/>
      <c r="L70" s="110"/>
      <c r="M70" s="110"/>
      <c r="N70" s="110"/>
      <c r="O70" s="110"/>
      <c r="P70" s="110"/>
      <c r="Q70" s="110"/>
      <c r="R70" s="110"/>
      <c r="S70" s="110"/>
      <c r="T70" s="110"/>
      <c r="U70" s="110"/>
      <c r="V70" s="110"/>
      <c r="W70" s="110"/>
      <c r="X70" s="111" t="str">
        <f t="shared" si="10"/>
        <v/>
      </c>
      <c r="Y70" s="13"/>
      <c r="Z70" s="14">
        <v>39</v>
      </c>
    </row>
    <row r="71" spans="1:26" ht="15" x14ac:dyDescent="0.25">
      <c r="A71" s="105" t="str">
        <f t="shared" si="8"/>
        <v/>
      </c>
      <c r="B71" s="106"/>
      <c r="C71" s="107"/>
      <c r="D71" s="108" t="str">
        <f t="shared" si="9"/>
        <v/>
      </c>
      <c r="E71" s="110"/>
      <c r="F71" s="110"/>
      <c r="G71" s="110"/>
      <c r="H71" s="110"/>
      <c r="I71" s="110"/>
      <c r="J71" s="110"/>
      <c r="K71" s="110"/>
      <c r="L71" s="110"/>
      <c r="M71" s="110"/>
      <c r="N71" s="110"/>
      <c r="O71" s="110"/>
      <c r="P71" s="110"/>
      <c r="Q71" s="110"/>
      <c r="R71" s="110"/>
      <c r="S71" s="110"/>
      <c r="T71" s="110"/>
      <c r="U71" s="110"/>
      <c r="V71" s="110"/>
      <c r="W71" s="110"/>
      <c r="X71" s="111" t="str">
        <f t="shared" si="10"/>
        <v/>
      </c>
      <c r="Y71" s="13"/>
      <c r="Z71" s="14">
        <v>40</v>
      </c>
    </row>
    <row r="72" spans="1:26" ht="15" x14ac:dyDescent="0.25">
      <c r="A72" s="105" t="str">
        <f t="shared" si="8"/>
        <v/>
      </c>
      <c r="B72" s="106"/>
      <c r="C72" s="107"/>
      <c r="D72" s="108" t="str">
        <f t="shared" si="9"/>
        <v/>
      </c>
      <c r="E72" s="110"/>
      <c r="F72" s="110"/>
      <c r="G72" s="110"/>
      <c r="H72" s="110"/>
      <c r="I72" s="110"/>
      <c r="J72" s="110"/>
      <c r="K72" s="110"/>
      <c r="L72" s="110"/>
      <c r="M72" s="110"/>
      <c r="N72" s="110"/>
      <c r="O72" s="110"/>
      <c r="P72" s="110"/>
      <c r="Q72" s="110"/>
      <c r="R72" s="110"/>
      <c r="S72" s="110"/>
      <c r="T72" s="110"/>
      <c r="U72" s="110"/>
      <c r="V72" s="110"/>
      <c r="W72" s="110"/>
      <c r="X72" s="111" t="str">
        <f t="shared" si="10"/>
        <v/>
      </c>
      <c r="Y72" s="13"/>
      <c r="Z72" s="14">
        <v>41</v>
      </c>
    </row>
    <row r="73" spans="1:26" ht="15" x14ac:dyDescent="0.25">
      <c r="A73" s="105" t="str">
        <f t="shared" si="8"/>
        <v/>
      </c>
      <c r="B73" s="106"/>
      <c r="C73" s="107"/>
      <c r="D73" s="108" t="str">
        <f t="shared" si="9"/>
        <v/>
      </c>
      <c r="E73" s="110"/>
      <c r="F73" s="110"/>
      <c r="G73" s="110"/>
      <c r="H73" s="110"/>
      <c r="I73" s="110"/>
      <c r="J73" s="110"/>
      <c r="K73" s="110"/>
      <c r="L73" s="110"/>
      <c r="M73" s="110"/>
      <c r="N73" s="110"/>
      <c r="O73" s="110"/>
      <c r="P73" s="110"/>
      <c r="Q73" s="110"/>
      <c r="R73" s="110"/>
      <c r="S73" s="110"/>
      <c r="T73" s="110"/>
      <c r="U73" s="110"/>
      <c r="V73" s="110"/>
      <c r="W73" s="110"/>
      <c r="X73" s="111" t="str">
        <f t="shared" si="10"/>
        <v/>
      </c>
      <c r="Y73" s="13"/>
      <c r="Z73" s="14">
        <v>42</v>
      </c>
    </row>
    <row r="74" spans="1:26" ht="15" x14ac:dyDescent="0.25">
      <c r="A74" s="105" t="str">
        <f t="shared" si="8"/>
        <v/>
      </c>
      <c r="B74" s="106"/>
      <c r="C74" s="107"/>
      <c r="D74" s="108" t="str">
        <f t="shared" si="9"/>
        <v/>
      </c>
      <c r="E74" s="110"/>
      <c r="F74" s="110"/>
      <c r="G74" s="110"/>
      <c r="H74" s="110"/>
      <c r="I74" s="110"/>
      <c r="J74" s="110"/>
      <c r="K74" s="110"/>
      <c r="L74" s="110"/>
      <c r="M74" s="110"/>
      <c r="N74" s="110"/>
      <c r="O74" s="110"/>
      <c r="P74" s="110"/>
      <c r="Q74" s="110"/>
      <c r="R74" s="110"/>
      <c r="S74" s="110"/>
      <c r="T74" s="110"/>
      <c r="U74" s="110"/>
      <c r="V74" s="110"/>
      <c r="W74" s="110"/>
      <c r="X74" s="111" t="str">
        <f t="shared" si="10"/>
        <v/>
      </c>
      <c r="Y74" s="13"/>
      <c r="Z74" s="14">
        <v>43</v>
      </c>
    </row>
    <row r="75" spans="1:26" ht="15" x14ac:dyDescent="0.25">
      <c r="A75" s="105" t="str">
        <f t="shared" si="8"/>
        <v/>
      </c>
      <c r="B75" s="106"/>
      <c r="C75" s="107"/>
      <c r="D75" s="108" t="str">
        <f t="shared" si="9"/>
        <v/>
      </c>
      <c r="E75" s="110"/>
      <c r="F75" s="110"/>
      <c r="G75" s="110"/>
      <c r="H75" s="110"/>
      <c r="I75" s="110"/>
      <c r="J75" s="110"/>
      <c r="K75" s="110"/>
      <c r="L75" s="110"/>
      <c r="M75" s="110"/>
      <c r="N75" s="110"/>
      <c r="O75" s="110"/>
      <c r="P75" s="110"/>
      <c r="Q75" s="110"/>
      <c r="R75" s="110"/>
      <c r="S75" s="110"/>
      <c r="T75" s="110"/>
      <c r="U75" s="110"/>
      <c r="V75" s="110"/>
      <c r="W75" s="110"/>
      <c r="X75" s="111" t="str">
        <f t="shared" si="10"/>
        <v/>
      </c>
      <c r="Y75" s="13"/>
      <c r="Z75" s="14">
        <v>44</v>
      </c>
    </row>
    <row r="76" spans="1:26" ht="15" x14ac:dyDescent="0.25">
      <c r="A76" s="105" t="str">
        <f t="shared" si="8"/>
        <v/>
      </c>
      <c r="B76" s="106"/>
      <c r="C76" s="107"/>
      <c r="D76" s="108" t="str">
        <f t="shared" si="9"/>
        <v/>
      </c>
      <c r="E76" s="110"/>
      <c r="F76" s="110"/>
      <c r="G76" s="110"/>
      <c r="H76" s="110"/>
      <c r="I76" s="110"/>
      <c r="J76" s="110"/>
      <c r="K76" s="110"/>
      <c r="L76" s="110"/>
      <c r="M76" s="110"/>
      <c r="N76" s="110"/>
      <c r="O76" s="110"/>
      <c r="P76" s="110"/>
      <c r="Q76" s="110"/>
      <c r="R76" s="110"/>
      <c r="S76" s="110"/>
      <c r="T76" s="110"/>
      <c r="U76" s="110"/>
      <c r="V76" s="110"/>
      <c r="W76" s="110"/>
      <c r="X76" s="111" t="str">
        <f t="shared" si="10"/>
        <v/>
      </c>
      <c r="Y76" s="13"/>
      <c r="Z76" s="14">
        <v>45</v>
      </c>
    </row>
    <row r="77" spans="1:26" ht="15" x14ac:dyDescent="0.25">
      <c r="A77" s="105" t="str">
        <f t="shared" si="8"/>
        <v/>
      </c>
      <c r="B77" s="106"/>
      <c r="C77" s="107"/>
      <c r="D77" s="108" t="str">
        <f t="shared" si="9"/>
        <v/>
      </c>
      <c r="E77" s="110"/>
      <c r="F77" s="110"/>
      <c r="G77" s="110"/>
      <c r="H77" s="110"/>
      <c r="I77" s="110"/>
      <c r="J77" s="110"/>
      <c r="K77" s="110"/>
      <c r="L77" s="110"/>
      <c r="M77" s="110"/>
      <c r="N77" s="110"/>
      <c r="O77" s="110"/>
      <c r="P77" s="110"/>
      <c r="Q77" s="110"/>
      <c r="R77" s="110"/>
      <c r="S77" s="110"/>
      <c r="T77" s="110"/>
      <c r="U77" s="110"/>
      <c r="V77" s="110"/>
      <c r="W77" s="110"/>
      <c r="X77" s="111" t="str">
        <f t="shared" si="10"/>
        <v/>
      </c>
      <c r="Y77" s="13"/>
      <c r="Z77" s="14">
        <v>46</v>
      </c>
    </row>
    <row r="78" spans="1:26" ht="15" x14ac:dyDescent="0.25">
      <c r="A78" s="105" t="str">
        <f t="shared" si="8"/>
        <v/>
      </c>
      <c r="B78" s="106"/>
      <c r="C78" s="107"/>
      <c r="D78" s="108" t="str">
        <f t="shared" si="9"/>
        <v/>
      </c>
      <c r="E78" s="110"/>
      <c r="F78" s="110"/>
      <c r="G78" s="110"/>
      <c r="H78" s="110"/>
      <c r="I78" s="110"/>
      <c r="J78" s="110"/>
      <c r="K78" s="110"/>
      <c r="L78" s="110"/>
      <c r="M78" s="110"/>
      <c r="N78" s="110"/>
      <c r="O78" s="110"/>
      <c r="P78" s="110"/>
      <c r="Q78" s="110"/>
      <c r="R78" s="110"/>
      <c r="S78" s="110"/>
      <c r="T78" s="110"/>
      <c r="U78" s="110"/>
      <c r="V78" s="110"/>
      <c r="W78" s="110"/>
      <c r="X78" s="111" t="str">
        <f t="shared" si="10"/>
        <v/>
      </c>
      <c r="Y78" s="13"/>
      <c r="Z78" s="14">
        <v>47</v>
      </c>
    </row>
    <row r="79" spans="1:26" ht="15" x14ac:dyDescent="0.25">
      <c r="A79" s="105" t="str">
        <f t="shared" si="8"/>
        <v/>
      </c>
      <c r="B79" s="106"/>
      <c r="C79" s="107"/>
      <c r="D79" s="108" t="str">
        <f t="shared" si="9"/>
        <v/>
      </c>
      <c r="E79" s="110"/>
      <c r="F79" s="110"/>
      <c r="G79" s="110"/>
      <c r="H79" s="110"/>
      <c r="I79" s="110"/>
      <c r="J79" s="110"/>
      <c r="K79" s="110"/>
      <c r="L79" s="110"/>
      <c r="M79" s="110"/>
      <c r="N79" s="110"/>
      <c r="O79" s="110"/>
      <c r="P79" s="110"/>
      <c r="Q79" s="110"/>
      <c r="R79" s="110"/>
      <c r="S79" s="110"/>
      <c r="T79" s="110"/>
      <c r="U79" s="110"/>
      <c r="V79" s="110"/>
      <c r="W79" s="110"/>
      <c r="X79" s="111" t="str">
        <f t="shared" si="10"/>
        <v/>
      </c>
      <c r="Y79" s="13"/>
      <c r="Z79" s="14">
        <v>48</v>
      </c>
    </row>
    <row r="80" spans="1:26" ht="15" x14ac:dyDescent="0.25">
      <c r="A80" s="105" t="str">
        <f t="shared" si="8"/>
        <v/>
      </c>
      <c r="B80" s="106"/>
      <c r="C80" s="107"/>
      <c r="D80" s="108" t="str">
        <f t="shared" si="9"/>
        <v/>
      </c>
      <c r="E80" s="110"/>
      <c r="F80" s="110"/>
      <c r="G80" s="110"/>
      <c r="H80" s="110"/>
      <c r="I80" s="110"/>
      <c r="J80" s="110"/>
      <c r="K80" s="110"/>
      <c r="L80" s="110"/>
      <c r="M80" s="110"/>
      <c r="N80" s="110"/>
      <c r="O80" s="110"/>
      <c r="P80" s="110"/>
      <c r="Q80" s="110"/>
      <c r="R80" s="110"/>
      <c r="S80" s="110"/>
      <c r="T80" s="110"/>
      <c r="U80" s="110"/>
      <c r="V80" s="110"/>
      <c r="W80" s="110"/>
      <c r="X80" s="111" t="str">
        <f t="shared" si="10"/>
        <v/>
      </c>
      <c r="Y80" s="13"/>
      <c r="Z80" s="14">
        <v>49</v>
      </c>
    </row>
    <row r="81" spans="1:26" ht="15" x14ac:dyDescent="0.25">
      <c r="A81" s="105" t="str">
        <f t="shared" si="8"/>
        <v/>
      </c>
      <c r="B81" s="106"/>
      <c r="C81" s="107"/>
      <c r="D81" s="108" t="str">
        <f t="shared" si="9"/>
        <v/>
      </c>
      <c r="E81" s="110"/>
      <c r="F81" s="110"/>
      <c r="G81" s="110"/>
      <c r="H81" s="110"/>
      <c r="I81" s="110"/>
      <c r="J81" s="110"/>
      <c r="K81" s="110"/>
      <c r="L81" s="110"/>
      <c r="M81" s="110"/>
      <c r="N81" s="110"/>
      <c r="O81" s="110"/>
      <c r="P81" s="110"/>
      <c r="Q81" s="110"/>
      <c r="R81" s="110"/>
      <c r="S81" s="110"/>
      <c r="T81" s="110"/>
      <c r="U81" s="110"/>
      <c r="V81" s="110"/>
      <c r="W81" s="110"/>
      <c r="X81" s="111" t="str">
        <f t="shared" si="10"/>
        <v/>
      </c>
      <c r="Y81" s="13"/>
      <c r="Z81" s="14">
        <v>50</v>
      </c>
    </row>
    <row r="82" spans="1:26" ht="15" x14ac:dyDescent="0.25">
      <c r="A82" s="105" t="str">
        <f t="shared" si="8"/>
        <v/>
      </c>
      <c r="B82" s="106"/>
      <c r="C82" s="107"/>
      <c r="D82" s="108" t="str">
        <f t="shared" si="9"/>
        <v/>
      </c>
      <c r="E82" s="110"/>
      <c r="F82" s="110"/>
      <c r="G82" s="110"/>
      <c r="H82" s="110"/>
      <c r="I82" s="110"/>
      <c r="J82" s="110"/>
      <c r="K82" s="110"/>
      <c r="L82" s="110"/>
      <c r="M82" s="110"/>
      <c r="N82" s="110"/>
      <c r="O82" s="110"/>
      <c r="P82" s="110"/>
      <c r="Q82" s="110"/>
      <c r="R82" s="110"/>
      <c r="S82" s="110"/>
      <c r="T82" s="110"/>
      <c r="U82" s="110"/>
      <c r="V82" s="110"/>
      <c r="W82" s="110"/>
      <c r="X82" s="111" t="str">
        <f t="shared" si="10"/>
        <v/>
      </c>
      <c r="Y82" s="13"/>
      <c r="Z82" s="14">
        <v>51</v>
      </c>
    </row>
    <row r="83" spans="1:26" ht="15" x14ac:dyDescent="0.25">
      <c r="A83" s="105" t="str">
        <f t="shared" si="8"/>
        <v/>
      </c>
      <c r="B83" s="106"/>
      <c r="C83" s="107"/>
      <c r="D83" s="108" t="str">
        <f t="shared" si="9"/>
        <v/>
      </c>
      <c r="E83" s="110"/>
      <c r="F83" s="110"/>
      <c r="G83" s="110"/>
      <c r="H83" s="110"/>
      <c r="I83" s="110"/>
      <c r="J83" s="110"/>
      <c r="K83" s="110"/>
      <c r="L83" s="110"/>
      <c r="M83" s="110"/>
      <c r="N83" s="110"/>
      <c r="O83" s="110"/>
      <c r="P83" s="110"/>
      <c r="Q83" s="110"/>
      <c r="R83" s="110"/>
      <c r="S83" s="110"/>
      <c r="T83" s="110"/>
      <c r="U83" s="110"/>
      <c r="V83" s="110"/>
      <c r="W83" s="110"/>
      <c r="X83" s="111" t="str">
        <f t="shared" si="10"/>
        <v/>
      </c>
      <c r="Y83" s="13"/>
      <c r="Z83" s="14">
        <v>52</v>
      </c>
    </row>
    <row r="84" spans="1:26" ht="15" x14ac:dyDescent="0.25">
      <c r="A84" s="105" t="str">
        <f t="shared" si="8"/>
        <v/>
      </c>
      <c r="B84" s="106"/>
      <c r="C84" s="107"/>
      <c r="D84" s="108" t="str">
        <f t="shared" si="9"/>
        <v/>
      </c>
      <c r="E84" s="110"/>
      <c r="F84" s="110"/>
      <c r="G84" s="110"/>
      <c r="H84" s="110"/>
      <c r="I84" s="110"/>
      <c r="J84" s="110"/>
      <c r="K84" s="110"/>
      <c r="L84" s="110"/>
      <c r="M84" s="110"/>
      <c r="N84" s="110"/>
      <c r="O84" s="110"/>
      <c r="P84" s="110"/>
      <c r="Q84" s="110"/>
      <c r="R84" s="110"/>
      <c r="S84" s="110"/>
      <c r="T84" s="110"/>
      <c r="U84" s="110"/>
      <c r="V84" s="110"/>
      <c r="W84" s="110"/>
      <c r="X84" s="111" t="str">
        <f t="shared" si="10"/>
        <v/>
      </c>
      <c r="Y84" s="13"/>
      <c r="Z84" s="14">
        <v>53</v>
      </c>
    </row>
    <row r="85" spans="1:26" ht="15" x14ac:dyDescent="0.25">
      <c r="A85" s="105" t="str">
        <f t="shared" si="8"/>
        <v/>
      </c>
      <c r="B85" s="106"/>
      <c r="C85" s="107"/>
      <c r="D85" s="108" t="str">
        <f t="shared" si="9"/>
        <v/>
      </c>
      <c r="E85" s="110"/>
      <c r="F85" s="110"/>
      <c r="G85" s="110"/>
      <c r="H85" s="110"/>
      <c r="I85" s="110"/>
      <c r="J85" s="110"/>
      <c r="K85" s="110"/>
      <c r="L85" s="110"/>
      <c r="M85" s="110"/>
      <c r="N85" s="110"/>
      <c r="O85" s="110"/>
      <c r="P85" s="110"/>
      <c r="Q85" s="110"/>
      <c r="R85" s="110"/>
      <c r="S85" s="110"/>
      <c r="T85" s="110"/>
      <c r="U85" s="110"/>
      <c r="V85" s="110"/>
      <c r="W85" s="110"/>
      <c r="X85" s="111" t="str">
        <f t="shared" si="10"/>
        <v/>
      </c>
      <c r="Y85" s="13"/>
      <c r="Z85" s="14">
        <v>54</v>
      </c>
    </row>
    <row r="86" spans="1:26" ht="15" x14ac:dyDescent="0.25">
      <c r="A86" s="105" t="str">
        <f t="shared" si="8"/>
        <v/>
      </c>
      <c r="B86" s="106"/>
      <c r="C86" s="107"/>
      <c r="D86" s="108" t="str">
        <f t="shared" si="9"/>
        <v/>
      </c>
      <c r="E86" s="110"/>
      <c r="F86" s="110"/>
      <c r="G86" s="110"/>
      <c r="H86" s="110"/>
      <c r="I86" s="110"/>
      <c r="J86" s="110"/>
      <c r="K86" s="110"/>
      <c r="L86" s="110"/>
      <c r="M86" s="110"/>
      <c r="N86" s="110"/>
      <c r="O86" s="110"/>
      <c r="P86" s="110"/>
      <c r="Q86" s="110"/>
      <c r="R86" s="110"/>
      <c r="S86" s="110"/>
      <c r="T86" s="110"/>
      <c r="U86" s="110"/>
      <c r="V86" s="110"/>
      <c r="W86" s="110"/>
      <c r="X86" s="111" t="str">
        <f t="shared" si="10"/>
        <v/>
      </c>
      <c r="Y86" s="13"/>
      <c r="Z86" s="14">
        <v>55</v>
      </c>
    </row>
    <row r="87" spans="1:26" ht="15" x14ac:dyDescent="0.25">
      <c r="A87" s="105" t="str">
        <f t="shared" si="8"/>
        <v/>
      </c>
      <c r="B87" s="106"/>
      <c r="C87" s="107"/>
      <c r="D87" s="108" t="str">
        <f t="shared" si="9"/>
        <v/>
      </c>
      <c r="E87" s="110"/>
      <c r="F87" s="110"/>
      <c r="G87" s="110"/>
      <c r="H87" s="110"/>
      <c r="I87" s="110"/>
      <c r="J87" s="110"/>
      <c r="K87" s="110"/>
      <c r="L87" s="110"/>
      <c r="M87" s="110"/>
      <c r="N87" s="110"/>
      <c r="O87" s="110"/>
      <c r="P87" s="110"/>
      <c r="Q87" s="110"/>
      <c r="R87" s="110"/>
      <c r="S87" s="110"/>
      <c r="T87" s="110"/>
      <c r="U87" s="110"/>
      <c r="V87" s="110"/>
      <c r="W87" s="110"/>
      <c r="X87" s="111" t="str">
        <f t="shared" si="10"/>
        <v/>
      </c>
      <c r="Y87" s="13"/>
      <c r="Z87" s="14">
        <v>56</v>
      </c>
    </row>
    <row r="88" spans="1:26" ht="15" x14ac:dyDescent="0.25">
      <c r="A88" s="105" t="str">
        <f t="shared" si="8"/>
        <v/>
      </c>
      <c r="B88" s="106"/>
      <c r="C88" s="107"/>
      <c r="D88" s="108" t="str">
        <f t="shared" si="9"/>
        <v/>
      </c>
      <c r="E88" s="110"/>
      <c r="F88" s="110"/>
      <c r="G88" s="110"/>
      <c r="H88" s="110"/>
      <c r="I88" s="110"/>
      <c r="J88" s="110"/>
      <c r="K88" s="110"/>
      <c r="L88" s="110"/>
      <c r="M88" s="110"/>
      <c r="N88" s="110"/>
      <c r="O88" s="110"/>
      <c r="P88" s="110"/>
      <c r="Q88" s="110"/>
      <c r="R88" s="110"/>
      <c r="S88" s="110"/>
      <c r="T88" s="110"/>
      <c r="U88" s="110"/>
      <c r="V88" s="110"/>
      <c r="W88" s="110"/>
      <c r="X88" s="111" t="str">
        <f t="shared" si="10"/>
        <v/>
      </c>
      <c r="Y88" s="13"/>
      <c r="Z88" s="14">
        <v>57</v>
      </c>
    </row>
    <row r="89" spans="1:26" ht="15" x14ac:dyDescent="0.25">
      <c r="A89" s="105" t="str">
        <f t="shared" si="8"/>
        <v/>
      </c>
      <c r="B89" s="106"/>
      <c r="C89" s="107"/>
      <c r="D89" s="108" t="str">
        <f t="shared" si="9"/>
        <v/>
      </c>
      <c r="E89" s="110"/>
      <c r="F89" s="110"/>
      <c r="G89" s="110"/>
      <c r="H89" s="110"/>
      <c r="I89" s="110"/>
      <c r="J89" s="110"/>
      <c r="K89" s="110"/>
      <c r="L89" s="110"/>
      <c r="M89" s="110"/>
      <c r="N89" s="110"/>
      <c r="O89" s="110"/>
      <c r="P89" s="110"/>
      <c r="Q89" s="110"/>
      <c r="R89" s="110"/>
      <c r="S89" s="110"/>
      <c r="T89" s="110"/>
      <c r="U89" s="110"/>
      <c r="V89" s="110"/>
      <c r="W89" s="110"/>
      <c r="X89" s="111" t="str">
        <f t="shared" si="10"/>
        <v/>
      </c>
      <c r="Y89" s="13"/>
      <c r="Z89" s="14">
        <v>58</v>
      </c>
    </row>
    <row r="90" spans="1:26" ht="15" x14ac:dyDescent="0.25">
      <c r="A90" s="105" t="str">
        <f t="shared" si="8"/>
        <v/>
      </c>
      <c r="B90" s="106"/>
      <c r="C90" s="107"/>
      <c r="D90" s="108" t="str">
        <f t="shared" si="9"/>
        <v/>
      </c>
      <c r="E90" s="110"/>
      <c r="F90" s="110"/>
      <c r="G90" s="110"/>
      <c r="H90" s="110"/>
      <c r="I90" s="110"/>
      <c r="J90" s="110"/>
      <c r="K90" s="110"/>
      <c r="L90" s="110"/>
      <c r="M90" s="110"/>
      <c r="N90" s="110"/>
      <c r="O90" s="110"/>
      <c r="P90" s="110"/>
      <c r="Q90" s="110"/>
      <c r="R90" s="110"/>
      <c r="S90" s="110"/>
      <c r="T90" s="110"/>
      <c r="U90" s="110"/>
      <c r="V90" s="110"/>
      <c r="W90" s="110"/>
      <c r="X90" s="111" t="str">
        <f t="shared" si="10"/>
        <v/>
      </c>
      <c r="Y90" s="13"/>
      <c r="Z90" s="14">
        <v>59</v>
      </c>
    </row>
    <row r="91" spans="1:26" ht="15" x14ac:dyDescent="0.25">
      <c r="A91" s="105" t="str">
        <f t="shared" si="8"/>
        <v/>
      </c>
      <c r="B91" s="106"/>
      <c r="C91" s="107"/>
      <c r="D91" s="108" t="str">
        <f t="shared" si="9"/>
        <v/>
      </c>
      <c r="E91" s="110"/>
      <c r="F91" s="110"/>
      <c r="G91" s="110"/>
      <c r="H91" s="110"/>
      <c r="I91" s="110"/>
      <c r="J91" s="110"/>
      <c r="K91" s="110"/>
      <c r="L91" s="110"/>
      <c r="M91" s="110"/>
      <c r="N91" s="110"/>
      <c r="O91" s="110"/>
      <c r="P91" s="110"/>
      <c r="Q91" s="110"/>
      <c r="R91" s="110"/>
      <c r="S91" s="110"/>
      <c r="T91" s="110"/>
      <c r="U91" s="110"/>
      <c r="V91" s="110"/>
      <c r="W91" s="110"/>
      <c r="X91" s="111" t="str">
        <f t="shared" si="10"/>
        <v/>
      </c>
      <c r="Y91" s="13"/>
      <c r="Z91" s="14">
        <v>60</v>
      </c>
    </row>
    <row r="92" spans="1:26" ht="15" x14ac:dyDescent="0.25">
      <c r="A92" s="105" t="str">
        <f t="shared" si="8"/>
        <v/>
      </c>
      <c r="B92" s="106"/>
      <c r="C92" s="107"/>
      <c r="D92" s="108" t="str">
        <f t="shared" si="9"/>
        <v/>
      </c>
      <c r="E92" s="110"/>
      <c r="F92" s="110"/>
      <c r="G92" s="110"/>
      <c r="H92" s="110"/>
      <c r="I92" s="110"/>
      <c r="J92" s="110"/>
      <c r="K92" s="110"/>
      <c r="L92" s="110"/>
      <c r="M92" s="110"/>
      <c r="N92" s="110"/>
      <c r="O92" s="110"/>
      <c r="P92" s="110"/>
      <c r="Q92" s="110"/>
      <c r="R92" s="110"/>
      <c r="S92" s="110"/>
      <c r="T92" s="110"/>
      <c r="U92" s="110"/>
      <c r="V92" s="110"/>
      <c r="W92" s="110"/>
      <c r="X92" s="111" t="str">
        <f t="shared" si="10"/>
        <v/>
      </c>
      <c r="Y92" s="13"/>
      <c r="Z92" s="14">
        <v>61</v>
      </c>
    </row>
    <row r="93" spans="1:26" ht="15" x14ac:dyDescent="0.25">
      <c r="A93" s="105" t="str">
        <f t="shared" si="8"/>
        <v/>
      </c>
      <c r="B93" s="106"/>
      <c r="C93" s="107"/>
      <c r="D93" s="108" t="str">
        <f t="shared" si="9"/>
        <v/>
      </c>
      <c r="E93" s="110"/>
      <c r="F93" s="110"/>
      <c r="G93" s="110"/>
      <c r="H93" s="110"/>
      <c r="I93" s="110"/>
      <c r="J93" s="110"/>
      <c r="K93" s="110"/>
      <c r="L93" s="110"/>
      <c r="M93" s="110"/>
      <c r="N93" s="110"/>
      <c r="O93" s="110"/>
      <c r="P93" s="110"/>
      <c r="Q93" s="110"/>
      <c r="R93" s="110"/>
      <c r="S93" s="110"/>
      <c r="T93" s="110"/>
      <c r="U93" s="110"/>
      <c r="V93" s="110"/>
      <c r="W93" s="110"/>
      <c r="X93" s="111" t="str">
        <f t="shared" si="10"/>
        <v/>
      </c>
      <c r="Y93" s="13"/>
      <c r="Z93" s="14">
        <v>62</v>
      </c>
    </row>
    <row r="94" spans="1:26" ht="15" x14ac:dyDescent="0.25">
      <c r="A94" s="105" t="str">
        <f t="shared" si="8"/>
        <v/>
      </c>
      <c r="B94" s="106"/>
      <c r="C94" s="107"/>
      <c r="D94" s="108" t="str">
        <f t="shared" si="9"/>
        <v/>
      </c>
      <c r="E94" s="110"/>
      <c r="F94" s="110"/>
      <c r="G94" s="110"/>
      <c r="H94" s="110"/>
      <c r="I94" s="110"/>
      <c r="J94" s="110"/>
      <c r="K94" s="110"/>
      <c r="L94" s="110"/>
      <c r="M94" s="110"/>
      <c r="N94" s="110"/>
      <c r="O94" s="110"/>
      <c r="P94" s="110"/>
      <c r="Q94" s="110"/>
      <c r="R94" s="110"/>
      <c r="S94" s="110"/>
      <c r="T94" s="110"/>
      <c r="U94" s="110"/>
      <c r="V94" s="110"/>
      <c r="W94" s="110"/>
      <c r="X94" s="111" t="str">
        <f t="shared" si="10"/>
        <v/>
      </c>
      <c r="Y94" s="13"/>
      <c r="Z94" s="14">
        <v>63</v>
      </c>
    </row>
    <row r="95" spans="1:26" ht="15" x14ac:dyDescent="0.25">
      <c r="A95" s="105" t="str">
        <f t="shared" si="8"/>
        <v/>
      </c>
      <c r="B95" s="106"/>
      <c r="C95" s="107"/>
      <c r="D95" s="108" t="str">
        <f t="shared" si="9"/>
        <v/>
      </c>
      <c r="E95" s="110"/>
      <c r="F95" s="110"/>
      <c r="G95" s="110"/>
      <c r="H95" s="110"/>
      <c r="I95" s="110"/>
      <c r="J95" s="110"/>
      <c r="K95" s="110"/>
      <c r="L95" s="110"/>
      <c r="M95" s="110"/>
      <c r="N95" s="110"/>
      <c r="O95" s="110"/>
      <c r="P95" s="110"/>
      <c r="Q95" s="110"/>
      <c r="R95" s="110"/>
      <c r="S95" s="110"/>
      <c r="T95" s="110"/>
      <c r="U95" s="110"/>
      <c r="V95" s="110"/>
      <c r="W95" s="110"/>
      <c r="X95" s="111" t="str">
        <f t="shared" si="10"/>
        <v/>
      </c>
      <c r="Y95" s="13"/>
      <c r="Z95" s="14">
        <v>64</v>
      </c>
    </row>
    <row r="96" spans="1:26" ht="15" x14ac:dyDescent="0.25">
      <c r="A96" s="105" t="str">
        <f t="shared" si="8"/>
        <v/>
      </c>
      <c r="B96" s="106"/>
      <c r="C96" s="107"/>
      <c r="D96" s="108" t="str">
        <f t="shared" si="9"/>
        <v/>
      </c>
      <c r="E96" s="110"/>
      <c r="F96" s="110"/>
      <c r="G96" s="110"/>
      <c r="H96" s="110"/>
      <c r="I96" s="110"/>
      <c r="J96" s="110"/>
      <c r="K96" s="110"/>
      <c r="L96" s="110"/>
      <c r="M96" s="110"/>
      <c r="N96" s="110"/>
      <c r="O96" s="110"/>
      <c r="P96" s="110"/>
      <c r="Q96" s="110"/>
      <c r="R96" s="110"/>
      <c r="S96" s="110"/>
      <c r="T96" s="110"/>
      <c r="U96" s="110"/>
      <c r="V96" s="110"/>
      <c r="W96" s="110"/>
      <c r="X96" s="111" t="str">
        <f t="shared" si="10"/>
        <v/>
      </c>
      <c r="Y96" s="13"/>
      <c r="Z96" s="14">
        <v>65</v>
      </c>
    </row>
    <row r="97" spans="1:26" ht="15" x14ac:dyDescent="0.25">
      <c r="A97" s="105" t="str">
        <f t="shared" ref="A97:A131" si="11">IF($D$28&gt;=Z97,CONCATENATE("Sub ",Z97),"")</f>
        <v/>
      </c>
      <c r="B97" s="106"/>
      <c r="C97" s="107"/>
      <c r="D97" s="108" t="str">
        <f t="shared" ref="D97:D131" si="12">IF($D$28&gt;=$Z97,"NA","")</f>
        <v/>
      </c>
      <c r="E97" s="110"/>
      <c r="F97" s="110"/>
      <c r="G97" s="110"/>
      <c r="H97" s="110"/>
      <c r="I97" s="110"/>
      <c r="J97" s="110"/>
      <c r="K97" s="110"/>
      <c r="L97" s="110"/>
      <c r="M97" s="110"/>
      <c r="N97" s="110"/>
      <c r="O97" s="110"/>
      <c r="P97" s="110"/>
      <c r="Q97" s="110"/>
      <c r="R97" s="110"/>
      <c r="S97" s="110"/>
      <c r="T97" s="110"/>
      <c r="U97" s="110"/>
      <c r="V97" s="110"/>
      <c r="W97" s="110"/>
      <c r="X97" s="111" t="str">
        <f t="shared" ref="X97:X131" si="13">IF($D$28&gt;=Z97,SUM(ROUND(E97,0),ROUND(F97,0),ROUND(G97,0),ROUND(H97,0),ROUND(I97,0),ROUND(J97,0),ROUND(K97,0),ROUND(L97,0),ROUND(M97,0),ROUND(N97,0), ROUND(O97,0),ROUND(P97,0),ROUND(Q97,0),ROUND(R97,0),ROUND(S97,0),ROUND(T97,0),ROUND(U97,0), ROUND(V97,0), ROUND(W97,0)),"")</f>
        <v/>
      </c>
      <c r="Y97" s="13"/>
      <c r="Z97" s="14">
        <v>66</v>
      </c>
    </row>
    <row r="98" spans="1:26" ht="15" x14ac:dyDescent="0.25">
      <c r="A98" s="105" t="str">
        <f t="shared" si="11"/>
        <v/>
      </c>
      <c r="B98" s="106"/>
      <c r="C98" s="107"/>
      <c r="D98" s="108" t="str">
        <f t="shared" si="12"/>
        <v/>
      </c>
      <c r="E98" s="110"/>
      <c r="F98" s="110"/>
      <c r="G98" s="110"/>
      <c r="H98" s="110"/>
      <c r="I98" s="110"/>
      <c r="J98" s="110"/>
      <c r="K98" s="110"/>
      <c r="L98" s="110"/>
      <c r="M98" s="110"/>
      <c r="N98" s="110"/>
      <c r="O98" s="110"/>
      <c r="P98" s="110"/>
      <c r="Q98" s="110"/>
      <c r="R98" s="110"/>
      <c r="S98" s="110"/>
      <c r="T98" s="110"/>
      <c r="U98" s="110"/>
      <c r="V98" s="110"/>
      <c r="W98" s="110"/>
      <c r="X98" s="111" t="str">
        <f t="shared" si="13"/>
        <v/>
      </c>
      <c r="Y98" s="13"/>
      <c r="Z98" s="14">
        <v>67</v>
      </c>
    </row>
    <row r="99" spans="1:26" ht="15" x14ac:dyDescent="0.25">
      <c r="A99" s="105" t="str">
        <f t="shared" si="11"/>
        <v/>
      </c>
      <c r="B99" s="106"/>
      <c r="C99" s="107"/>
      <c r="D99" s="108" t="str">
        <f t="shared" si="12"/>
        <v/>
      </c>
      <c r="E99" s="110"/>
      <c r="F99" s="110"/>
      <c r="G99" s="110"/>
      <c r="H99" s="110"/>
      <c r="I99" s="110"/>
      <c r="J99" s="110"/>
      <c r="K99" s="110"/>
      <c r="L99" s="110"/>
      <c r="M99" s="110"/>
      <c r="N99" s="110"/>
      <c r="O99" s="110"/>
      <c r="P99" s="110"/>
      <c r="Q99" s="110"/>
      <c r="R99" s="110"/>
      <c r="S99" s="110"/>
      <c r="T99" s="110"/>
      <c r="U99" s="110"/>
      <c r="V99" s="110"/>
      <c r="W99" s="110"/>
      <c r="X99" s="111" t="str">
        <f t="shared" si="13"/>
        <v/>
      </c>
      <c r="Y99" s="13"/>
      <c r="Z99" s="14">
        <v>68</v>
      </c>
    </row>
    <row r="100" spans="1:26" ht="15" x14ac:dyDescent="0.25">
      <c r="A100" s="105" t="str">
        <f t="shared" si="11"/>
        <v/>
      </c>
      <c r="B100" s="106"/>
      <c r="C100" s="107"/>
      <c r="D100" s="108" t="str">
        <f t="shared" si="12"/>
        <v/>
      </c>
      <c r="E100" s="110"/>
      <c r="F100" s="110"/>
      <c r="G100" s="110"/>
      <c r="H100" s="110"/>
      <c r="I100" s="110"/>
      <c r="J100" s="110"/>
      <c r="K100" s="110"/>
      <c r="L100" s="110"/>
      <c r="M100" s="110"/>
      <c r="N100" s="110"/>
      <c r="O100" s="110"/>
      <c r="P100" s="110"/>
      <c r="Q100" s="110"/>
      <c r="R100" s="110"/>
      <c r="S100" s="110"/>
      <c r="T100" s="110"/>
      <c r="U100" s="110"/>
      <c r="V100" s="110"/>
      <c r="W100" s="110"/>
      <c r="X100" s="111" t="str">
        <f t="shared" si="13"/>
        <v/>
      </c>
      <c r="Y100" s="13"/>
      <c r="Z100" s="14">
        <v>69</v>
      </c>
    </row>
    <row r="101" spans="1:26" ht="15" x14ac:dyDescent="0.25">
      <c r="A101" s="105" t="str">
        <f t="shared" si="11"/>
        <v/>
      </c>
      <c r="B101" s="106"/>
      <c r="C101" s="107"/>
      <c r="D101" s="108" t="str">
        <f t="shared" si="12"/>
        <v/>
      </c>
      <c r="E101" s="110"/>
      <c r="F101" s="110"/>
      <c r="G101" s="110"/>
      <c r="H101" s="110"/>
      <c r="I101" s="110"/>
      <c r="J101" s="110"/>
      <c r="K101" s="110"/>
      <c r="L101" s="110"/>
      <c r="M101" s="110"/>
      <c r="N101" s="110"/>
      <c r="O101" s="110"/>
      <c r="P101" s="110"/>
      <c r="Q101" s="110"/>
      <c r="R101" s="110"/>
      <c r="S101" s="110"/>
      <c r="T101" s="110"/>
      <c r="U101" s="110"/>
      <c r="V101" s="110"/>
      <c r="W101" s="110"/>
      <c r="X101" s="111" t="str">
        <f t="shared" si="13"/>
        <v/>
      </c>
      <c r="Y101" s="13"/>
      <c r="Z101" s="14">
        <v>70</v>
      </c>
    </row>
    <row r="102" spans="1:26" ht="15" x14ac:dyDescent="0.25">
      <c r="A102" s="105" t="str">
        <f t="shared" si="11"/>
        <v/>
      </c>
      <c r="B102" s="106"/>
      <c r="C102" s="107"/>
      <c r="D102" s="108" t="str">
        <f t="shared" si="12"/>
        <v/>
      </c>
      <c r="E102" s="110"/>
      <c r="F102" s="110"/>
      <c r="G102" s="110"/>
      <c r="H102" s="110"/>
      <c r="I102" s="110"/>
      <c r="J102" s="110"/>
      <c r="K102" s="110"/>
      <c r="L102" s="110"/>
      <c r="M102" s="110"/>
      <c r="N102" s="110"/>
      <c r="O102" s="110"/>
      <c r="P102" s="110"/>
      <c r="Q102" s="110"/>
      <c r="R102" s="110"/>
      <c r="S102" s="110"/>
      <c r="T102" s="110"/>
      <c r="U102" s="110"/>
      <c r="V102" s="110"/>
      <c r="W102" s="110"/>
      <c r="X102" s="111" t="str">
        <f t="shared" si="13"/>
        <v/>
      </c>
      <c r="Y102" s="13"/>
      <c r="Z102" s="14">
        <v>71</v>
      </c>
    </row>
    <row r="103" spans="1:26" ht="15" x14ac:dyDescent="0.25">
      <c r="A103" s="105" t="str">
        <f t="shared" si="11"/>
        <v/>
      </c>
      <c r="B103" s="106"/>
      <c r="C103" s="107"/>
      <c r="D103" s="108" t="str">
        <f t="shared" si="12"/>
        <v/>
      </c>
      <c r="E103" s="110"/>
      <c r="F103" s="110"/>
      <c r="G103" s="110"/>
      <c r="H103" s="110"/>
      <c r="I103" s="110"/>
      <c r="J103" s="110"/>
      <c r="K103" s="110"/>
      <c r="L103" s="110"/>
      <c r="M103" s="110"/>
      <c r="N103" s="110"/>
      <c r="O103" s="110"/>
      <c r="P103" s="110"/>
      <c r="Q103" s="110"/>
      <c r="R103" s="110"/>
      <c r="S103" s="110"/>
      <c r="T103" s="110"/>
      <c r="U103" s="110"/>
      <c r="V103" s="110"/>
      <c r="W103" s="110"/>
      <c r="X103" s="111" t="str">
        <f t="shared" si="13"/>
        <v/>
      </c>
      <c r="Y103" s="13"/>
      <c r="Z103" s="14">
        <v>72</v>
      </c>
    </row>
    <row r="104" spans="1:26" ht="15" x14ac:dyDescent="0.25">
      <c r="A104" s="105" t="str">
        <f t="shared" si="11"/>
        <v/>
      </c>
      <c r="B104" s="106"/>
      <c r="C104" s="107"/>
      <c r="D104" s="108" t="str">
        <f t="shared" si="12"/>
        <v/>
      </c>
      <c r="E104" s="110"/>
      <c r="F104" s="110"/>
      <c r="G104" s="110"/>
      <c r="H104" s="110"/>
      <c r="I104" s="110"/>
      <c r="J104" s="110"/>
      <c r="K104" s="110"/>
      <c r="L104" s="110"/>
      <c r="M104" s="110"/>
      <c r="N104" s="110"/>
      <c r="O104" s="110"/>
      <c r="P104" s="110"/>
      <c r="Q104" s="110"/>
      <c r="R104" s="110"/>
      <c r="S104" s="110"/>
      <c r="T104" s="110"/>
      <c r="U104" s="110"/>
      <c r="V104" s="110"/>
      <c r="W104" s="110"/>
      <c r="X104" s="111" t="str">
        <f t="shared" si="13"/>
        <v/>
      </c>
      <c r="Y104" s="13"/>
      <c r="Z104" s="14">
        <v>73</v>
      </c>
    </row>
    <row r="105" spans="1:26" ht="15" x14ac:dyDescent="0.25">
      <c r="A105" s="105" t="str">
        <f t="shared" si="11"/>
        <v/>
      </c>
      <c r="B105" s="106"/>
      <c r="C105" s="107"/>
      <c r="D105" s="108" t="str">
        <f t="shared" si="12"/>
        <v/>
      </c>
      <c r="E105" s="110"/>
      <c r="F105" s="110"/>
      <c r="G105" s="110"/>
      <c r="H105" s="110"/>
      <c r="I105" s="110"/>
      <c r="J105" s="110"/>
      <c r="K105" s="110"/>
      <c r="L105" s="110"/>
      <c r="M105" s="110"/>
      <c r="N105" s="110"/>
      <c r="O105" s="110"/>
      <c r="P105" s="110"/>
      <c r="Q105" s="110"/>
      <c r="R105" s="110"/>
      <c r="S105" s="110"/>
      <c r="T105" s="110"/>
      <c r="U105" s="110"/>
      <c r="V105" s="110"/>
      <c r="W105" s="110"/>
      <c r="X105" s="111" t="str">
        <f t="shared" si="13"/>
        <v/>
      </c>
      <c r="Y105" s="13"/>
      <c r="Z105" s="14">
        <v>74</v>
      </c>
    </row>
    <row r="106" spans="1:26" ht="15" x14ac:dyDescent="0.25">
      <c r="A106" s="105" t="str">
        <f t="shared" si="11"/>
        <v/>
      </c>
      <c r="B106" s="106"/>
      <c r="C106" s="107"/>
      <c r="D106" s="108" t="str">
        <f t="shared" si="12"/>
        <v/>
      </c>
      <c r="E106" s="110"/>
      <c r="F106" s="110"/>
      <c r="G106" s="110"/>
      <c r="H106" s="110"/>
      <c r="I106" s="110"/>
      <c r="J106" s="110"/>
      <c r="K106" s="110"/>
      <c r="L106" s="110"/>
      <c r="M106" s="110"/>
      <c r="N106" s="110"/>
      <c r="O106" s="110"/>
      <c r="P106" s="110"/>
      <c r="Q106" s="110"/>
      <c r="R106" s="110"/>
      <c r="S106" s="110"/>
      <c r="T106" s="110"/>
      <c r="U106" s="110"/>
      <c r="V106" s="110"/>
      <c r="W106" s="110"/>
      <c r="X106" s="111" t="str">
        <f t="shared" si="13"/>
        <v/>
      </c>
      <c r="Y106" s="13"/>
      <c r="Z106" s="14">
        <v>75</v>
      </c>
    </row>
    <row r="107" spans="1:26" ht="15" x14ac:dyDescent="0.25">
      <c r="A107" s="105" t="str">
        <f t="shared" si="11"/>
        <v/>
      </c>
      <c r="B107" s="106"/>
      <c r="C107" s="107"/>
      <c r="D107" s="108" t="str">
        <f t="shared" si="12"/>
        <v/>
      </c>
      <c r="E107" s="110"/>
      <c r="F107" s="110"/>
      <c r="G107" s="110"/>
      <c r="H107" s="110"/>
      <c r="I107" s="110"/>
      <c r="J107" s="110"/>
      <c r="K107" s="110"/>
      <c r="L107" s="110"/>
      <c r="M107" s="110"/>
      <c r="N107" s="110"/>
      <c r="O107" s="110"/>
      <c r="P107" s="110"/>
      <c r="Q107" s="110"/>
      <c r="R107" s="110"/>
      <c r="S107" s="110"/>
      <c r="T107" s="110"/>
      <c r="U107" s="110"/>
      <c r="V107" s="110"/>
      <c r="W107" s="110"/>
      <c r="X107" s="111" t="str">
        <f t="shared" si="13"/>
        <v/>
      </c>
      <c r="Y107" s="13"/>
      <c r="Z107" s="14">
        <v>76</v>
      </c>
    </row>
    <row r="108" spans="1:26" ht="15" x14ac:dyDescent="0.25">
      <c r="A108" s="105" t="str">
        <f t="shared" si="11"/>
        <v/>
      </c>
      <c r="B108" s="106"/>
      <c r="C108" s="107"/>
      <c r="D108" s="108" t="str">
        <f t="shared" si="12"/>
        <v/>
      </c>
      <c r="E108" s="110"/>
      <c r="F108" s="110"/>
      <c r="G108" s="110"/>
      <c r="H108" s="110"/>
      <c r="I108" s="110"/>
      <c r="J108" s="110"/>
      <c r="K108" s="110"/>
      <c r="L108" s="110"/>
      <c r="M108" s="110"/>
      <c r="N108" s="110"/>
      <c r="O108" s="110"/>
      <c r="P108" s="110"/>
      <c r="Q108" s="110"/>
      <c r="R108" s="110"/>
      <c r="S108" s="110"/>
      <c r="T108" s="110"/>
      <c r="U108" s="110"/>
      <c r="V108" s="110"/>
      <c r="W108" s="110"/>
      <c r="X108" s="111" t="str">
        <f t="shared" si="13"/>
        <v/>
      </c>
      <c r="Y108" s="13"/>
      <c r="Z108" s="14">
        <v>77</v>
      </c>
    </row>
    <row r="109" spans="1:26" ht="15" x14ac:dyDescent="0.25">
      <c r="A109" s="105" t="str">
        <f t="shared" si="11"/>
        <v/>
      </c>
      <c r="B109" s="106"/>
      <c r="C109" s="107"/>
      <c r="D109" s="108" t="str">
        <f t="shared" si="12"/>
        <v/>
      </c>
      <c r="E109" s="110"/>
      <c r="F109" s="110"/>
      <c r="G109" s="110"/>
      <c r="H109" s="110"/>
      <c r="I109" s="110"/>
      <c r="J109" s="110"/>
      <c r="K109" s="110"/>
      <c r="L109" s="110"/>
      <c r="M109" s="110"/>
      <c r="N109" s="110"/>
      <c r="O109" s="110"/>
      <c r="P109" s="110"/>
      <c r="Q109" s="110"/>
      <c r="R109" s="110"/>
      <c r="S109" s="110"/>
      <c r="T109" s="110"/>
      <c r="U109" s="110"/>
      <c r="V109" s="110"/>
      <c r="W109" s="110"/>
      <c r="X109" s="111" t="str">
        <f t="shared" si="13"/>
        <v/>
      </c>
      <c r="Y109" s="13"/>
      <c r="Z109" s="14">
        <v>78</v>
      </c>
    </row>
    <row r="110" spans="1:26" ht="15" x14ac:dyDescent="0.25">
      <c r="A110" s="105" t="str">
        <f t="shared" si="11"/>
        <v/>
      </c>
      <c r="B110" s="106"/>
      <c r="C110" s="107"/>
      <c r="D110" s="108" t="str">
        <f t="shared" si="12"/>
        <v/>
      </c>
      <c r="E110" s="110"/>
      <c r="F110" s="110"/>
      <c r="G110" s="110"/>
      <c r="H110" s="110"/>
      <c r="I110" s="110"/>
      <c r="J110" s="110"/>
      <c r="K110" s="110"/>
      <c r="L110" s="110"/>
      <c r="M110" s="110"/>
      <c r="N110" s="110"/>
      <c r="O110" s="110"/>
      <c r="P110" s="110"/>
      <c r="Q110" s="110"/>
      <c r="R110" s="110"/>
      <c r="S110" s="110"/>
      <c r="T110" s="110"/>
      <c r="U110" s="110"/>
      <c r="V110" s="110"/>
      <c r="W110" s="110"/>
      <c r="X110" s="111" t="str">
        <f t="shared" si="13"/>
        <v/>
      </c>
      <c r="Y110" s="13"/>
      <c r="Z110" s="14">
        <v>79</v>
      </c>
    </row>
    <row r="111" spans="1:26" ht="15" x14ac:dyDescent="0.25">
      <c r="A111" s="105" t="str">
        <f t="shared" si="11"/>
        <v/>
      </c>
      <c r="B111" s="106"/>
      <c r="C111" s="107"/>
      <c r="D111" s="108" t="str">
        <f t="shared" si="12"/>
        <v/>
      </c>
      <c r="E111" s="110"/>
      <c r="F111" s="110"/>
      <c r="G111" s="110"/>
      <c r="H111" s="110"/>
      <c r="I111" s="110"/>
      <c r="J111" s="110"/>
      <c r="K111" s="110"/>
      <c r="L111" s="110"/>
      <c r="M111" s="110"/>
      <c r="N111" s="110"/>
      <c r="O111" s="110"/>
      <c r="P111" s="110"/>
      <c r="Q111" s="110"/>
      <c r="R111" s="110"/>
      <c r="S111" s="110"/>
      <c r="T111" s="110"/>
      <c r="U111" s="110"/>
      <c r="V111" s="110"/>
      <c r="W111" s="110"/>
      <c r="X111" s="111" t="str">
        <f t="shared" si="13"/>
        <v/>
      </c>
      <c r="Y111" s="13"/>
      <c r="Z111" s="14">
        <v>80</v>
      </c>
    </row>
    <row r="112" spans="1:26" ht="15" x14ac:dyDescent="0.25">
      <c r="A112" s="105" t="str">
        <f t="shared" si="11"/>
        <v/>
      </c>
      <c r="B112" s="106"/>
      <c r="C112" s="107"/>
      <c r="D112" s="108" t="str">
        <f t="shared" si="12"/>
        <v/>
      </c>
      <c r="E112" s="110"/>
      <c r="F112" s="110"/>
      <c r="G112" s="110"/>
      <c r="H112" s="110"/>
      <c r="I112" s="110"/>
      <c r="J112" s="110"/>
      <c r="K112" s="110"/>
      <c r="L112" s="110"/>
      <c r="M112" s="110"/>
      <c r="N112" s="110"/>
      <c r="O112" s="110"/>
      <c r="P112" s="110"/>
      <c r="Q112" s="110"/>
      <c r="R112" s="110"/>
      <c r="S112" s="110"/>
      <c r="T112" s="110"/>
      <c r="U112" s="110"/>
      <c r="V112" s="110"/>
      <c r="W112" s="110"/>
      <c r="X112" s="111" t="str">
        <f t="shared" si="13"/>
        <v/>
      </c>
      <c r="Y112" s="13"/>
      <c r="Z112" s="14">
        <v>81</v>
      </c>
    </row>
    <row r="113" spans="1:26" ht="15" x14ac:dyDescent="0.25">
      <c r="A113" s="105" t="str">
        <f t="shared" si="11"/>
        <v/>
      </c>
      <c r="B113" s="106"/>
      <c r="C113" s="107"/>
      <c r="D113" s="108" t="str">
        <f t="shared" si="12"/>
        <v/>
      </c>
      <c r="E113" s="110"/>
      <c r="F113" s="110"/>
      <c r="G113" s="110"/>
      <c r="H113" s="110"/>
      <c r="I113" s="110"/>
      <c r="J113" s="110"/>
      <c r="K113" s="110"/>
      <c r="L113" s="110"/>
      <c r="M113" s="110"/>
      <c r="N113" s="110"/>
      <c r="O113" s="110"/>
      <c r="P113" s="110"/>
      <c r="Q113" s="110"/>
      <c r="R113" s="110"/>
      <c r="S113" s="110"/>
      <c r="T113" s="110"/>
      <c r="U113" s="110"/>
      <c r="V113" s="110"/>
      <c r="W113" s="110"/>
      <c r="X113" s="111" t="str">
        <f t="shared" si="13"/>
        <v/>
      </c>
      <c r="Y113" s="13"/>
      <c r="Z113" s="14">
        <v>82</v>
      </c>
    </row>
    <row r="114" spans="1:26" ht="15" x14ac:dyDescent="0.25">
      <c r="A114" s="105" t="str">
        <f t="shared" si="11"/>
        <v/>
      </c>
      <c r="B114" s="106"/>
      <c r="C114" s="107"/>
      <c r="D114" s="108" t="str">
        <f t="shared" si="12"/>
        <v/>
      </c>
      <c r="E114" s="110"/>
      <c r="F114" s="110"/>
      <c r="G114" s="110"/>
      <c r="H114" s="110"/>
      <c r="I114" s="110"/>
      <c r="J114" s="110"/>
      <c r="K114" s="110"/>
      <c r="L114" s="110"/>
      <c r="M114" s="110"/>
      <c r="N114" s="110"/>
      <c r="O114" s="110"/>
      <c r="P114" s="110"/>
      <c r="Q114" s="110"/>
      <c r="R114" s="110"/>
      <c r="S114" s="110"/>
      <c r="T114" s="110"/>
      <c r="U114" s="110"/>
      <c r="V114" s="110"/>
      <c r="W114" s="110"/>
      <c r="X114" s="111" t="str">
        <f t="shared" si="13"/>
        <v/>
      </c>
      <c r="Y114" s="13"/>
      <c r="Z114" s="14">
        <v>83</v>
      </c>
    </row>
    <row r="115" spans="1:26" ht="15" x14ac:dyDescent="0.25">
      <c r="A115" s="105" t="str">
        <f t="shared" si="11"/>
        <v/>
      </c>
      <c r="B115" s="106"/>
      <c r="C115" s="107"/>
      <c r="D115" s="108" t="str">
        <f t="shared" si="12"/>
        <v/>
      </c>
      <c r="E115" s="110"/>
      <c r="F115" s="110"/>
      <c r="G115" s="110"/>
      <c r="H115" s="110"/>
      <c r="I115" s="110"/>
      <c r="J115" s="110"/>
      <c r="K115" s="110"/>
      <c r="L115" s="110"/>
      <c r="M115" s="110"/>
      <c r="N115" s="110"/>
      <c r="O115" s="110"/>
      <c r="P115" s="110"/>
      <c r="Q115" s="110"/>
      <c r="R115" s="110"/>
      <c r="S115" s="110"/>
      <c r="T115" s="110"/>
      <c r="U115" s="110"/>
      <c r="V115" s="110"/>
      <c r="W115" s="110"/>
      <c r="X115" s="111" t="str">
        <f t="shared" si="13"/>
        <v/>
      </c>
      <c r="Y115" s="13"/>
      <c r="Z115" s="14">
        <v>84</v>
      </c>
    </row>
    <row r="116" spans="1:26" ht="15" x14ac:dyDescent="0.25">
      <c r="A116" s="105" t="str">
        <f t="shared" si="11"/>
        <v/>
      </c>
      <c r="B116" s="106"/>
      <c r="C116" s="107"/>
      <c r="D116" s="108" t="str">
        <f t="shared" si="12"/>
        <v/>
      </c>
      <c r="E116" s="110"/>
      <c r="F116" s="110"/>
      <c r="G116" s="110"/>
      <c r="H116" s="110"/>
      <c r="I116" s="110"/>
      <c r="J116" s="110"/>
      <c r="K116" s="110"/>
      <c r="L116" s="110"/>
      <c r="M116" s="110"/>
      <c r="N116" s="110"/>
      <c r="O116" s="110"/>
      <c r="P116" s="110"/>
      <c r="Q116" s="110"/>
      <c r="R116" s="110"/>
      <c r="S116" s="110"/>
      <c r="T116" s="110"/>
      <c r="U116" s="110"/>
      <c r="V116" s="110"/>
      <c r="W116" s="110"/>
      <c r="X116" s="111" t="str">
        <f t="shared" si="13"/>
        <v/>
      </c>
      <c r="Y116" s="13"/>
      <c r="Z116" s="14">
        <v>85</v>
      </c>
    </row>
    <row r="117" spans="1:26" ht="15" x14ac:dyDescent="0.25">
      <c r="A117" s="105" t="str">
        <f t="shared" si="11"/>
        <v/>
      </c>
      <c r="B117" s="106"/>
      <c r="C117" s="107"/>
      <c r="D117" s="108" t="str">
        <f t="shared" si="12"/>
        <v/>
      </c>
      <c r="E117" s="110"/>
      <c r="F117" s="110"/>
      <c r="G117" s="110"/>
      <c r="H117" s="110"/>
      <c r="I117" s="110"/>
      <c r="J117" s="110"/>
      <c r="K117" s="110"/>
      <c r="L117" s="110"/>
      <c r="M117" s="110"/>
      <c r="N117" s="110"/>
      <c r="O117" s="110"/>
      <c r="P117" s="110"/>
      <c r="Q117" s="110"/>
      <c r="R117" s="110"/>
      <c r="S117" s="110"/>
      <c r="T117" s="110"/>
      <c r="U117" s="110"/>
      <c r="V117" s="110"/>
      <c r="W117" s="110"/>
      <c r="X117" s="111" t="str">
        <f t="shared" si="13"/>
        <v/>
      </c>
      <c r="Y117" s="13"/>
      <c r="Z117" s="14">
        <v>86</v>
      </c>
    </row>
    <row r="118" spans="1:26" ht="15" x14ac:dyDescent="0.25">
      <c r="A118" s="105" t="str">
        <f t="shared" si="11"/>
        <v/>
      </c>
      <c r="B118" s="106"/>
      <c r="C118" s="107"/>
      <c r="D118" s="108" t="str">
        <f t="shared" si="12"/>
        <v/>
      </c>
      <c r="E118" s="110"/>
      <c r="F118" s="110"/>
      <c r="G118" s="110"/>
      <c r="H118" s="110"/>
      <c r="I118" s="110"/>
      <c r="J118" s="110"/>
      <c r="K118" s="110"/>
      <c r="L118" s="110"/>
      <c r="M118" s="110"/>
      <c r="N118" s="110"/>
      <c r="O118" s="110"/>
      <c r="P118" s="110"/>
      <c r="Q118" s="110"/>
      <c r="R118" s="110"/>
      <c r="S118" s="110"/>
      <c r="T118" s="110"/>
      <c r="U118" s="110"/>
      <c r="V118" s="110"/>
      <c r="W118" s="110"/>
      <c r="X118" s="111" t="str">
        <f t="shared" si="13"/>
        <v/>
      </c>
      <c r="Y118" s="13"/>
      <c r="Z118" s="14">
        <v>87</v>
      </c>
    </row>
    <row r="119" spans="1:26" ht="15" x14ac:dyDescent="0.25">
      <c r="A119" s="105" t="str">
        <f t="shared" si="11"/>
        <v/>
      </c>
      <c r="B119" s="106"/>
      <c r="C119" s="107"/>
      <c r="D119" s="108" t="str">
        <f t="shared" si="12"/>
        <v/>
      </c>
      <c r="E119" s="110"/>
      <c r="F119" s="110"/>
      <c r="G119" s="110"/>
      <c r="H119" s="110"/>
      <c r="I119" s="110"/>
      <c r="J119" s="110"/>
      <c r="K119" s="110"/>
      <c r="L119" s="110"/>
      <c r="M119" s="110"/>
      <c r="N119" s="110"/>
      <c r="O119" s="110"/>
      <c r="P119" s="110"/>
      <c r="Q119" s="110"/>
      <c r="R119" s="110"/>
      <c r="S119" s="110"/>
      <c r="T119" s="110"/>
      <c r="U119" s="110"/>
      <c r="V119" s="110"/>
      <c r="W119" s="110"/>
      <c r="X119" s="111" t="str">
        <f t="shared" si="13"/>
        <v/>
      </c>
      <c r="Y119" s="13"/>
      <c r="Z119" s="14">
        <v>88</v>
      </c>
    </row>
    <row r="120" spans="1:26" ht="15" x14ac:dyDescent="0.25">
      <c r="A120" s="105" t="str">
        <f t="shared" si="11"/>
        <v/>
      </c>
      <c r="B120" s="106"/>
      <c r="C120" s="107"/>
      <c r="D120" s="108" t="str">
        <f t="shared" si="12"/>
        <v/>
      </c>
      <c r="E120" s="110"/>
      <c r="F120" s="110"/>
      <c r="G120" s="110"/>
      <c r="H120" s="110"/>
      <c r="I120" s="110"/>
      <c r="J120" s="110"/>
      <c r="K120" s="110"/>
      <c r="L120" s="110"/>
      <c r="M120" s="110"/>
      <c r="N120" s="110"/>
      <c r="O120" s="110"/>
      <c r="P120" s="110"/>
      <c r="Q120" s="110"/>
      <c r="R120" s="110"/>
      <c r="S120" s="110"/>
      <c r="T120" s="110"/>
      <c r="U120" s="110"/>
      <c r="V120" s="110"/>
      <c r="W120" s="110"/>
      <c r="X120" s="111" t="str">
        <f t="shared" si="13"/>
        <v/>
      </c>
      <c r="Y120" s="13"/>
      <c r="Z120" s="14">
        <v>89</v>
      </c>
    </row>
    <row r="121" spans="1:26" ht="15" x14ac:dyDescent="0.25">
      <c r="A121" s="105" t="str">
        <f t="shared" si="11"/>
        <v/>
      </c>
      <c r="B121" s="106"/>
      <c r="C121" s="107"/>
      <c r="D121" s="108" t="str">
        <f t="shared" si="12"/>
        <v/>
      </c>
      <c r="E121" s="110"/>
      <c r="F121" s="110"/>
      <c r="G121" s="110"/>
      <c r="H121" s="110"/>
      <c r="I121" s="110"/>
      <c r="J121" s="110"/>
      <c r="K121" s="110"/>
      <c r="L121" s="110"/>
      <c r="M121" s="110"/>
      <c r="N121" s="110"/>
      <c r="O121" s="110"/>
      <c r="P121" s="110"/>
      <c r="Q121" s="110"/>
      <c r="R121" s="110"/>
      <c r="S121" s="110"/>
      <c r="T121" s="110"/>
      <c r="U121" s="110"/>
      <c r="V121" s="110"/>
      <c r="W121" s="110"/>
      <c r="X121" s="111" t="str">
        <f t="shared" si="13"/>
        <v/>
      </c>
      <c r="Y121" s="13"/>
      <c r="Z121" s="14">
        <v>90</v>
      </c>
    </row>
    <row r="122" spans="1:26" ht="15" x14ac:dyDescent="0.25">
      <c r="A122" s="105" t="str">
        <f t="shared" si="11"/>
        <v/>
      </c>
      <c r="B122" s="106"/>
      <c r="C122" s="107"/>
      <c r="D122" s="108" t="str">
        <f t="shared" si="12"/>
        <v/>
      </c>
      <c r="E122" s="110"/>
      <c r="F122" s="110"/>
      <c r="G122" s="110"/>
      <c r="H122" s="110"/>
      <c r="I122" s="110"/>
      <c r="J122" s="110"/>
      <c r="K122" s="110"/>
      <c r="L122" s="110"/>
      <c r="M122" s="110"/>
      <c r="N122" s="110"/>
      <c r="O122" s="110"/>
      <c r="P122" s="110"/>
      <c r="Q122" s="110"/>
      <c r="R122" s="110"/>
      <c r="S122" s="110"/>
      <c r="T122" s="110"/>
      <c r="U122" s="110"/>
      <c r="V122" s="110"/>
      <c r="W122" s="110"/>
      <c r="X122" s="111" t="str">
        <f t="shared" si="13"/>
        <v/>
      </c>
      <c r="Y122" s="13"/>
      <c r="Z122" s="14">
        <v>91</v>
      </c>
    </row>
    <row r="123" spans="1:26" ht="15" x14ac:dyDescent="0.25">
      <c r="A123" s="105" t="str">
        <f t="shared" si="11"/>
        <v/>
      </c>
      <c r="B123" s="106"/>
      <c r="C123" s="107"/>
      <c r="D123" s="108" t="str">
        <f t="shared" si="12"/>
        <v/>
      </c>
      <c r="E123" s="110"/>
      <c r="F123" s="110"/>
      <c r="G123" s="110"/>
      <c r="H123" s="110"/>
      <c r="I123" s="110"/>
      <c r="J123" s="110"/>
      <c r="K123" s="110"/>
      <c r="L123" s="110"/>
      <c r="M123" s="110"/>
      <c r="N123" s="110"/>
      <c r="O123" s="110"/>
      <c r="P123" s="110"/>
      <c r="Q123" s="110"/>
      <c r="R123" s="110"/>
      <c r="S123" s="110"/>
      <c r="T123" s="110"/>
      <c r="U123" s="110"/>
      <c r="V123" s="110"/>
      <c r="W123" s="110"/>
      <c r="X123" s="111" t="str">
        <f t="shared" si="13"/>
        <v/>
      </c>
      <c r="Y123" s="13"/>
      <c r="Z123" s="14">
        <v>92</v>
      </c>
    </row>
    <row r="124" spans="1:26" ht="15" x14ac:dyDescent="0.25">
      <c r="A124" s="105" t="str">
        <f t="shared" si="11"/>
        <v/>
      </c>
      <c r="B124" s="106"/>
      <c r="C124" s="107"/>
      <c r="D124" s="108" t="str">
        <f t="shared" si="12"/>
        <v/>
      </c>
      <c r="E124" s="110"/>
      <c r="F124" s="110"/>
      <c r="G124" s="110"/>
      <c r="H124" s="110"/>
      <c r="I124" s="110"/>
      <c r="J124" s="110"/>
      <c r="K124" s="110"/>
      <c r="L124" s="110"/>
      <c r="M124" s="110"/>
      <c r="N124" s="110"/>
      <c r="O124" s="110"/>
      <c r="P124" s="110"/>
      <c r="Q124" s="110"/>
      <c r="R124" s="110"/>
      <c r="S124" s="110"/>
      <c r="T124" s="110"/>
      <c r="U124" s="110"/>
      <c r="V124" s="110"/>
      <c r="W124" s="110"/>
      <c r="X124" s="111" t="str">
        <f t="shared" si="13"/>
        <v/>
      </c>
      <c r="Y124" s="13"/>
      <c r="Z124" s="14">
        <v>93</v>
      </c>
    </row>
    <row r="125" spans="1:26" ht="15" x14ac:dyDescent="0.25">
      <c r="A125" s="105" t="str">
        <f t="shared" si="11"/>
        <v/>
      </c>
      <c r="B125" s="106"/>
      <c r="C125" s="107"/>
      <c r="D125" s="108" t="str">
        <f t="shared" si="12"/>
        <v/>
      </c>
      <c r="E125" s="110"/>
      <c r="F125" s="110"/>
      <c r="G125" s="110"/>
      <c r="H125" s="110"/>
      <c r="I125" s="110"/>
      <c r="J125" s="110"/>
      <c r="K125" s="110"/>
      <c r="L125" s="110"/>
      <c r="M125" s="110"/>
      <c r="N125" s="110"/>
      <c r="O125" s="110"/>
      <c r="P125" s="110"/>
      <c r="Q125" s="110"/>
      <c r="R125" s="110"/>
      <c r="S125" s="110"/>
      <c r="T125" s="110"/>
      <c r="U125" s="110"/>
      <c r="V125" s="110"/>
      <c r="W125" s="110"/>
      <c r="X125" s="111" t="str">
        <f t="shared" si="13"/>
        <v/>
      </c>
      <c r="Y125" s="13"/>
      <c r="Z125" s="14">
        <v>94</v>
      </c>
    </row>
    <row r="126" spans="1:26" ht="15" x14ac:dyDescent="0.25">
      <c r="A126" s="105" t="str">
        <f t="shared" si="11"/>
        <v/>
      </c>
      <c r="B126" s="106"/>
      <c r="C126" s="107"/>
      <c r="D126" s="108" t="str">
        <f t="shared" si="12"/>
        <v/>
      </c>
      <c r="E126" s="110"/>
      <c r="F126" s="110"/>
      <c r="G126" s="110"/>
      <c r="H126" s="110"/>
      <c r="I126" s="110"/>
      <c r="J126" s="110"/>
      <c r="K126" s="110"/>
      <c r="L126" s="110"/>
      <c r="M126" s="110"/>
      <c r="N126" s="110"/>
      <c r="O126" s="110"/>
      <c r="P126" s="110"/>
      <c r="Q126" s="110"/>
      <c r="R126" s="110"/>
      <c r="S126" s="110"/>
      <c r="T126" s="110"/>
      <c r="U126" s="110"/>
      <c r="V126" s="110"/>
      <c r="W126" s="110"/>
      <c r="X126" s="111" t="str">
        <f t="shared" si="13"/>
        <v/>
      </c>
      <c r="Y126" s="13"/>
      <c r="Z126" s="14">
        <v>95</v>
      </c>
    </row>
    <row r="127" spans="1:26" ht="15" x14ac:dyDescent="0.25">
      <c r="A127" s="105" t="str">
        <f t="shared" si="11"/>
        <v/>
      </c>
      <c r="B127" s="106"/>
      <c r="C127" s="107"/>
      <c r="D127" s="108" t="str">
        <f t="shared" si="12"/>
        <v/>
      </c>
      <c r="E127" s="110"/>
      <c r="F127" s="110"/>
      <c r="G127" s="110"/>
      <c r="H127" s="110"/>
      <c r="I127" s="110"/>
      <c r="J127" s="110"/>
      <c r="K127" s="110"/>
      <c r="L127" s="110"/>
      <c r="M127" s="110"/>
      <c r="N127" s="110"/>
      <c r="O127" s="110"/>
      <c r="P127" s="110"/>
      <c r="Q127" s="110"/>
      <c r="R127" s="110"/>
      <c r="S127" s="110"/>
      <c r="T127" s="110"/>
      <c r="U127" s="110"/>
      <c r="V127" s="110"/>
      <c r="W127" s="110"/>
      <c r="X127" s="111" t="str">
        <f t="shared" si="13"/>
        <v/>
      </c>
      <c r="Y127" s="13"/>
      <c r="Z127" s="14">
        <v>96</v>
      </c>
    </row>
    <row r="128" spans="1:26" ht="15" x14ac:dyDescent="0.25">
      <c r="A128" s="105" t="str">
        <f t="shared" si="11"/>
        <v/>
      </c>
      <c r="B128" s="106"/>
      <c r="C128" s="107"/>
      <c r="D128" s="108" t="str">
        <f t="shared" si="12"/>
        <v/>
      </c>
      <c r="E128" s="110"/>
      <c r="F128" s="110"/>
      <c r="G128" s="110"/>
      <c r="H128" s="110"/>
      <c r="I128" s="110"/>
      <c r="J128" s="110"/>
      <c r="K128" s="110"/>
      <c r="L128" s="110"/>
      <c r="M128" s="110"/>
      <c r="N128" s="110"/>
      <c r="O128" s="110"/>
      <c r="P128" s="110"/>
      <c r="Q128" s="110"/>
      <c r="R128" s="110"/>
      <c r="S128" s="110"/>
      <c r="T128" s="110"/>
      <c r="U128" s="110"/>
      <c r="V128" s="110"/>
      <c r="W128" s="110"/>
      <c r="X128" s="111" t="str">
        <f t="shared" si="13"/>
        <v/>
      </c>
      <c r="Y128" s="13"/>
      <c r="Z128" s="14">
        <v>97</v>
      </c>
    </row>
    <row r="129" spans="1:26" ht="15" x14ac:dyDescent="0.25">
      <c r="A129" s="105" t="str">
        <f t="shared" si="11"/>
        <v/>
      </c>
      <c r="B129" s="106"/>
      <c r="C129" s="107"/>
      <c r="D129" s="108" t="str">
        <f t="shared" si="12"/>
        <v/>
      </c>
      <c r="E129" s="110"/>
      <c r="F129" s="110"/>
      <c r="G129" s="110"/>
      <c r="H129" s="110"/>
      <c r="I129" s="110"/>
      <c r="J129" s="110"/>
      <c r="K129" s="110"/>
      <c r="L129" s="110"/>
      <c r="M129" s="110"/>
      <c r="N129" s="110"/>
      <c r="O129" s="110"/>
      <c r="P129" s="110"/>
      <c r="Q129" s="110"/>
      <c r="R129" s="110"/>
      <c r="S129" s="110"/>
      <c r="T129" s="110"/>
      <c r="U129" s="110"/>
      <c r="V129" s="110"/>
      <c r="W129" s="110"/>
      <c r="X129" s="111" t="str">
        <f t="shared" si="13"/>
        <v/>
      </c>
      <c r="Y129" s="13"/>
      <c r="Z129" s="14">
        <v>98</v>
      </c>
    </row>
    <row r="130" spans="1:26" ht="15" x14ac:dyDescent="0.25">
      <c r="A130" s="105" t="str">
        <f t="shared" si="11"/>
        <v/>
      </c>
      <c r="B130" s="106"/>
      <c r="C130" s="107"/>
      <c r="D130" s="108" t="str">
        <f t="shared" si="12"/>
        <v/>
      </c>
      <c r="E130" s="110"/>
      <c r="F130" s="110"/>
      <c r="G130" s="110"/>
      <c r="H130" s="110"/>
      <c r="I130" s="110"/>
      <c r="J130" s="110"/>
      <c r="K130" s="110"/>
      <c r="L130" s="110"/>
      <c r="M130" s="110"/>
      <c r="N130" s="110"/>
      <c r="O130" s="110"/>
      <c r="P130" s="110"/>
      <c r="Q130" s="110"/>
      <c r="R130" s="110"/>
      <c r="S130" s="110"/>
      <c r="T130" s="110"/>
      <c r="U130" s="110"/>
      <c r="V130" s="110"/>
      <c r="W130" s="110"/>
      <c r="X130" s="111" t="str">
        <f t="shared" si="13"/>
        <v/>
      </c>
      <c r="Y130" s="13"/>
      <c r="Z130" s="14">
        <v>99</v>
      </c>
    </row>
    <row r="131" spans="1:26" ht="15" x14ac:dyDescent="0.25">
      <c r="A131" s="105" t="str">
        <f t="shared" si="11"/>
        <v/>
      </c>
      <c r="B131" s="106"/>
      <c r="C131" s="107"/>
      <c r="D131" s="108" t="str">
        <f t="shared" si="12"/>
        <v/>
      </c>
      <c r="E131" s="110"/>
      <c r="F131" s="110"/>
      <c r="G131" s="110"/>
      <c r="H131" s="110"/>
      <c r="I131" s="110"/>
      <c r="J131" s="110"/>
      <c r="K131" s="110"/>
      <c r="L131" s="110"/>
      <c r="M131" s="110"/>
      <c r="N131" s="110"/>
      <c r="O131" s="110"/>
      <c r="P131" s="110"/>
      <c r="Q131" s="110"/>
      <c r="R131" s="110"/>
      <c r="S131" s="110"/>
      <c r="T131" s="110"/>
      <c r="U131" s="110"/>
      <c r="V131" s="110"/>
      <c r="W131" s="110"/>
      <c r="X131" s="111" t="str">
        <f t="shared" si="13"/>
        <v/>
      </c>
      <c r="Y131" s="13"/>
      <c r="Z131" s="14">
        <v>100</v>
      </c>
    </row>
  </sheetData>
  <sheetProtection algorithmName="SHA-512" hashValue="thokSUeGyD+3bZsPzNflKDuh9DtpGA0kuYPgAdJ8qgbCmMb4LDIfixr3eZF8/FQVntULWYGB0QZc+cChEVyWYg==" saltValue="5E00AsDc43QneT8k3mKirg==" spinCount="100000" sheet="1" objects="1" scenarios="1"/>
  <conditionalFormatting sqref="B32:X131">
    <cfRule type="expression" dxfId="65" priority="14">
      <formula>IF($A32&lt;&gt;"",TRUE,FALSE)</formula>
    </cfRule>
  </conditionalFormatting>
  <conditionalFormatting sqref="X32:X131 D32:D131">
    <cfRule type="expression" dxfId="64" priority="12">
      <formula>IF($A32&lt;&gt;"",TRUE,FALSE)</formula>
    </cfRule>
  </conditionalFormatting>
  <conditionalFormatting sqref="A31:X31">
    <cfRule type="expression" dxfId="63" priority="10">
      <formula>IF($D$28&gt;0,TRUE,FALSE)</formula>
    </cfRule>
  </conditionalFormatting>
  <conditionalFormatting sqref="A32:A131">
    <cfRule type="expression" dxfId="62" priority="81">
      <formula>IF($D$28&gt;=Z32,TRUE,FALSE)</formula>
    </cfRule>
  </conditionalFormatting>
  <conditionalFormatting sqref="X32:X131">
    <cfRule type="beginsWith" dxfId="61" priority="5" operator="beginsWith" text="0">
      <formula>LEFT(X32,LEN("0"))="0"</formula>
    </cfRule>
  </conditionalFormatting>
  <conditionalFormatting sqref="B32:B131">
    <cfRule type="expression" dxfId="60" priority="3">
      <formula>AND($X32&gt;0,$B32="",$X32&lt;&gt;"")</formula>
    </cfRule>
  </conditionalFormatting>
  <conditionalFormatting sqref="C32:C131">
    <cfRule type="expression" dxfId="59" priority="2">
      <formula>AND($X32&gt;0,$C32="",$X32&lt;&gt;"")</formula>
    </cfRule>
  </conditionalFormatting>
  <conditionalFormatting sqref="D7:Y26">
    <cfRule type="containsErrors" dxfId="58" priority="1">
      <formula>ISERROR(D7)</formula>
    </cfRule>
  </conditionalFormatting>
  <dataValidations count="5">
    <dataValidation type="whole" operator="greaterThanOrEqual" allowBlank="1" showInputMessage="1" showErrorMessage="1" sqref="X7:Y26 F32:W131 E33:E131 D26:W26" xr:uid="{00000000-0002-0000-0200-000000000000}">
      <formula1>0</formula1>
    </dataValidation>
    <dataValidation type="whole" operator="greaterThanOrEqual" allowBlank="1" showInputMessage="1" showErrorMessage="1" errorTitle="Enter Integer" error="Please enter only non-negative integer values." sqref="D8:D13 D23:D25 D19:D21 D16 E32 E14:E24 E7:E12 F7:W24" xr:uid="{00000000-0002-0000-0200-000001000000}">
      <formula1>0</formula1>
    </dataValidation>
    <dataValidation operator="greaterThanOrEqual" allowBlank="1" showInputMessage="1" showErrorMessage="1" errorTitle="Enter Integer" error="Please enter only non-negative integer values." sqref="D7 E25:W25 D17:D18 D14:D15" xr:uid="{00000000-0002-0000-0200-000002000000}"/>
    <dataValidation type="whole" allowBlank="1" showInputMessage="1" showErrorMessage="1" sqref="D28" xr:uid="{00000000-0002-0000-0200-000003000000}">
      <formula1>0</formula1>
      <formula2>100</formula2>
    </dataValidation>
    <dataValidation type="textLength" allowBlank="1" showInputMessage="1" showErrorMessage="1" sqref="C32:C131" xr:uid="{00000000-0002-0000-0200-000004000000}">
      <formula1>9</formula1>
      <formula2>9</formula2>
    </dataValidation>
  </dataValidations>
  <pageMargins left="0.25" right="0.25" top="0.75" bottom="0.5" header="0.3" footer="0.3"/>
  <pageSetup fitToWidth="0" pageOrder="overThenDown" orientation="landscape" r:id="rId1"/>
  <headerFooter>
    <oddHeader>&amp;C&amp;"Calibri,Regular"&amp;K000000Work Plan Budget</oddHeader>
  </headerFooter>
  <ignoredErrors>
    <ignoredError sqref="X14" evalError="1"/>
    <ignoredError sqref="X16"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63" id="{A0C261E2-6097-420C-BB0A-5497B552A24B}">
            <xm:f>'Metadata and Error Checks'!$L$50="X"</xm:f>
            <x14:dxf>
              <fill>
                <patternFill>
                  <bgColor theme="5" tint="0.39994506668294322"/>
                </patternFill>
              </fill>
            </x14:dxf>
          </x14:cfRule>
          <xm:sqref>K4</xm:sqref>
        </x14:conditionalFormatting>
        <x14:conditionalFormatting xmlns:xm="http://schemas.microsoft.com/office/excel/2006/main">
          <x14:cfRule type="expression" priority="61" id="{DD129314-1F34-4974-A65C-1DFCBD43E893}">
            <xm:f>'Metadata and Error Checks'!$F$50="x"</xm:f>
            <x14:dxf>
              <fill>
                <patternFill>
                  <bgColor theme="5" tint="0.39994506668294322"/>
                </patternFill>
              </fill>
            </x14:dxf>
          </x14:cfRule>
          <xm:sqref>E4</xm:sqref>
        </x14:conditionalFormatting>
        <x14:conditionalFormatting xmlns:xm="http://schemas.microsoft.com/office/excel/2006/main">
          <x14:cfRule type="expression" priority="59" id="{7E88B64B-0505-424D-A712-F59D7EDDAB5A}">
            <xm:f>'Metadata and Error Checks'!$G$50="x"</xm:f>
            <x14:dxf>
              <fill>
                <patternFill>
                  <bgColor theme="5" tint="0.39994506668294322"/>
                </patternFill>
              </fill>
            </x14:dxf>
          </x14:cfRule>
          <xm:sqref>F4</xm:sqref>
        </x14:conditionalFormatting>
        <x14:conditionalFormatting xmlns:xm="http://schemas.microsoft.com/office/excel/2006/main">
          <x14:cfRule type="expression" priority="57" id="{A6E25653-4B1E-4B94-90D4-B535BABA997D}">
            <xm:f>'Metadata and Error Checks'!$H$50="x"</xm:f>
            <x14:dxf>
              <fill>
                <patternFill>
                  <bgColor theme="5" tint="0.39994506668294322"/>
                </patternFill>
              </fill>
            </x14:dxf>
          </x14:cfRule>
          <xm:sqref>G4</xm:sqref>
        </x14:conditionalFormatting>
        <x14:conditionalFormatting xmlns:xm="http://schemas.microsoft.com/office/excel/2006/main">
          <x14:cfRule type="expression" priority="55" id="{645480EB-1CBE-4205-A336-774CD49CB0AB}">
            <xm:f>'Metadata and Error Checks'!$I$50="x"</xm:f>
            <x14:dxf>
              <fill>
                <patternFill>
                  <bgColor theme="5" tint="0.39994506668294322"/>
                </patternFill>
              </fill>
            </x14:dxf>
          </x14:cfRule>
          <xm:sqref>H4</xm:sqref>
        </x14:conditionalFormatting>
        <x14:conditionalFormatting xmlns:xm="http://schemas.microsoft.com/office/excel/2006/main">
          <x14:cfRule type="expression" priority="53" id="{C49031CD-C966-4B08-8975-ACF3F018E670}">
            <xm:f>'Metadata and Error Checks'!$J$50="x"</xm:f>
            <x14:dxf>
              <fill>
                <patternFill>
                  <bgColor theme="5" tint="0.39994506668294322"/>
                </patternFill>
              </fill>
            </x14:dxf>
          </x14:cfRule>
          <xm:sqref>I4</xm:sqref>
        </x14:conditionalFormatting>
        <x14:conditionalFormatting xmlns:xm="http://schemas.microsoft.com/office/excel/2006/main">
          <x14:cfRule type="expression" priority="51" id="{415B1BB4-C41A-4212-9E06-26FC6F35502E}">
            <xm:f>'Metadata and Error Checks'!$K$50="x"</xm:f>
            <x14:dxf>
              <fill>
                <patternFill>
                  <bgColor theme="5" tint="0.39994506668294322"/>
                </patternFill>
              </fill>
            </x14:dxf>
          </x14:cfRule>
          <xm:sqref>J4</xm:sqref>
        </x14:conditionalFormatting>
        <x14:conditionalFormatting xmlns:xm="http://schemas.microsoft.com/office/excel/2006/main">
          <x14:cfRule type="expression" priority="49" id="{2432C7E6-49A0-4229-9A57-C8FC3898BF64}">
            <xm:f>'Metadata and Error Checks'!$M$50="x"</xm:f>
            <x14:dxf>
              <fill>
                <patternFill>
                  <bgColor theme="5" tint="0.39994506668294322"/>
                </patternFill>
              </fill>
            </x14:dxf>
          </x14:cfRule>
          <xm:sqref>L4</xm:sqref>
        </x14:conditionalFormatting>
        <x14:conditionalFormatting xmlns:xm="http://schemas.microsoft.com/office/excel/2006/main">
          <x14:cfRule type="expression" priority="47" id="{FFB25DF6-5029-4EEB-9821-1B160BEBA6B0}">
            <xm:f>'Metadata and Error Checks'!$N$50="x"</xm:f>
            <x14:dxf>
              <fill>
                <patternFill>
                  <bgColor theme="5" tint="0.39994506668294322"/>
                </patternFill>
              </fill>
            </x14:dxf>
          </x14:cfRule>
          <xm:sqref>M4</xm:sqref>
        </x14:conditionalFormatting>
        <x14:conditionalFormatting xmlns:xm="http://schemas.microsoft.com/office/excel/2006/main">
          <x14:cfRule type="expression" priority="45" id="{F488246C-E346-4A20-A897-B520B047774A}">
            <xm:f>'Metadata and Error Checks'!$O$50="x"</xm:f>
            <x14:dxf>
              <fill>
                <patternFill>
                  <bgColor theme="5" tint="0.39994506668294322"/>
                </patternFill>
              </fill>
            </x14:dxf>
          </x14:cfRule>
          <xm:sqref>N4</xm:sqref>
        </x14:conditionalFormatting>
        <x14:conditionalFormatting xmlns:xm="http://schemas.microsoft.com/office/excel/2006/main">
          <x14:cfRule type="expression" priority="43" id="{F65DC04D-4519-4B40-BE54-6AD7938766FE}">
            <xm:f>'Metadata and Error Checks'!$P$50="x"</xm:f>
            <x14:dxf>
              <fill>
                <patternFill>
                  <bgColor theme="5" tint="0.39994506668294322"/>
                </patternFill>
              </fill>
            </x14:dxf>
          </x14:cfRule>
          <xm:sqref>O4</xm:sqref>
        </x14:conditionalFormatting>
        <x14:conditionalFormatting xmlns:xm="http://schemas.microsoft.com/office/excel/2006/main">
          <x14:cfRule type="expression" priority="41" id="{0D69E89B-9977-403A-AE74-9AEA4A813A1C}">
            <xm:f>'Metadata and Error Checks'!$Q$50="x"</xm:f>
            <x14:dxf>
              <fill>
                <patternFill>
                  <bgColor theme="5" tint="0.39994506668294322"/>
                </patternFill>
              </fill>
            </x14:dxf>
          </x14:cfRule>
          <xm:sqref>P4</xm:sqref>
        </x14:conditionalFormatting>
        <x14:conditionalFormatting xmlns:xm="http://schemas.microsoft.com/office/excel/2006/main">
          <x14:cfRule type="expression" priority="39" id="{BFD5FEDB-17C0-4655-8C8D-4D8F2C81AA64}">
            <xm:f>'Metadata and Error Checks'!$R$50="x"</xm:f>
            <x14:dxf>
              <fill>
                <patternFill>
                  <bgColor theme="5" tint="0.39994506668294322"/>
                </patternFill>
              </fill>
            </x14:dxf>
          </x14:cfRule>
          <xm:sqref>Q4</xm:sqref>
        </x14:conditionalFormatting>
        <x14:conditionalFormatting xmlns:xm="http://schemas.microsoft.com/office/excel/2006/main">
          <x14:cfRule type="expression" priority="37" id="{B88BD3CE-AAAA-491A-9CBD-A3543EFC45EF}">
            <xm:f>'Metadata and Error Checks'!$S$50="x"</xm:f>
            <x14:dxf>
              <fill>
                <patternFill>
                  <bgColor theme="5" tint="0.39994506668294322"/>
                </patternFill>
              </fill>
            </x14:dxf>
          </x14:cfRule>
          <xm:sqref>R4</xm:sqref>
        </x14:conditionalFormatting>
        <x14:conditionalFormatting xmlns:xm="http://schemas.microsoft.com/office/excel/2006/main">
          <x14:cfRule type="expression" priority="32" id="{704CD3E1-91C2-4B1E-8DC3-5E2741834852}">
            <xm:f>'Metadata and Error Checks'!$T$50="x"</xm:f>
            <x14:dxf>
              <fill>
                <patternFill>
                  <bgColor theme="5" tint="0.39994506668294322"/>
                </patternFill>
              </fill>
            </x14:dxf>
          </x14:cfRule>
          <xm:sqref>S4</xm:sqref>
        </x14:conditionalFormatting>
        <x14:conditionalFormatting xmlns:xm="http://schemas.microsoft.com/office/excel/2006/main">
          <x14:cfRule type="expression" priority="29" id="{A7AC7E5E-3BEB-43FF-B84F-DCDB662013B4}">
            <xm:f>'Metadata and Error Checks'!$U$50="x"</xm:f>
            <x14:dxf>
              <fill>
                <patternFill>
                  <bgColor theme="5" tint="0.39994506668294322"/>
                </patternFill>
              </fill>
            </x14:dxf>
          </x14:cfRule>
          <xm:sqref>T4</xm:sqref>
        </x14:conditionalFormatting>
        <x14:conditionalFormatting xmlns:xm="http://schemas.microsoft.com/office/excel/2006/main">
          <x14:cfRule type="expression" priority="17" id="{9D4170C1-58D3-4440-A9D0-15FD415561AF}">
            <xm:f>'Metadata and Error Checks'!$V$50="x"</xm:f>
            <x14:dxf>
              <fill>
                <patternFill>
                  <bgColor theme="5" tint="0.39994506668294322"/>
                </patternFill>
              </fill>
            </x14:dxf>
          </x14:cfRule>
          <x14:cfRule type="expression" priority="26" id="{FC6E0621-5D9F-45F5-A649-C10D44D6FAD3}">
            <xm:f>'Metadata and Error Checks'!$V$50="x"</xm:f>
            <x14:dxf>
              <fill>
                <patternFill>
                  <bgColor theme="5" tint="0.39994506668294322"/>
                </patternFill>
              </fill>
            </x14:dxf>
          </x14:cfRule>
          <xm:sqref>U4</xm:sqref>
        </x14:conditionalFormatting>
        <x14:conditionalFormatting xmlns:xm="http://schemas.microsoft.com/office/excel/2006/main">
          <x14:cfRule type="expression" priority="23" id="{28ADB45C-72A8-4DD1-A339-FD98B5CF42F8}">
            <xm:f>'Metadata and Error Checks'!$W$50="x"</xm:f>
            <x14:dxf>
              <fill>
                <patternFill>
                  <bgColor theme="5" tint="0.39994506668294322"/>
                </patternFill>
              </fill>
            </x14:dxf>
          </x14:cfRule>
          <xm:sqref>V4</xm:sqref>
        </x14:conditionalFormatting>
        <x14:conditionalFormatting xmlns:xm="http://schemas.microsoft.com/office/excel/2006/main">
          <x14:cfRule type="expression" priority="20" id="{9AA5F92A-919A-4351-A722-48C13D1803C4}">
            <xm:f>'Metadata and Error Checks'!$X$50="x"</xm:f>
            <x14:dxf>
              <fill>
                <patternFill>
                  <bgColor theme="5" tint="0.39994506668294322"/>
                </patternFill>
              </fill>
            </x14:dxf>
          </x14:cfRule>
          <xm:sqref>W4</xm:sqref>
        </x14:conditionalFormatting>
        <x14:conditionalFormatting xmlns:xm="http://schemas.microsoft.com/office/excel/2006/main">
          <x14:cfRule type="expression" priority="120" id="{854A31D3-5823-4EEC-9CFA-72C57763DDE0}">
            <xm:f>'Metadata and Error Checks'!$F$51="x"</xm:f>
            <x14:dxf>
              <fill>
                <patternFill>
                  <bgColor theme="5" tint="0.39994506668294322"/>
                </patternFill>
              </fill>
            </x14:dxf>
          </x14:cfRule>
          <x14:cfRule type="expression" priority="121" id="{343C7E3F-F6BF-4C0C-AFB4-F91A9513B23B}">
            <xm:f>'Metadata and Error Checks'!$F$22="x"</xm:f>
            <x14:dxf>
              <fill>
                <patternFill>
                  <bgColor theme="5" tint="0.39994506668294322"/>
                </patternFill>
              </fill>
            </x14:dxf>
          </x14:cfRule>
          <xm:sqref>E5</xm:sqref>
        </x14:conditionalFormatting>
        <x14:conditionalFormatting xmlns:xm="http://schemas.microsoft.com/office/excel/2006/main">
          <x14:cfRule type="expression" priority="122" id="{F4B5EDC5-C9BF-4665-8DD4-D82E90C08DFF}">
            <xm:f>'Metadata and Error Checks'!$G$51="x"</xm:f>
            <x14:dxf>
              <fill>
                <patternFill>
                  <bgColor theme="5" tint="0.39994506668294322"/>
                </patternFill>
              </fill>
            </x14:dxf>
          </x14:cfRule>
          <x14:cfRule type="expression" priority="123" id="{8B3C9F29-6C5A-4646-9470-2205C1E007FD}">
            <xm:f>'Metadata and Error Checks'!$G$22="x"</xm:f>
            <x14:dxf>
              <fill>
                <patternFill>
                  <bgColor theme="5" tint="0.39994506668294322"/>
                </patternFill>
              </fill>
            </x14:dxf>
          </x14:cfRule>
          <xm:sqref>F5</xm:sqref>
        </x14:conditionalFormatting>
        <x14:conditionalFormatting xmlns:xm="http://schemas.microsoft.com/office/excel/2006/main">
          <x14:cfRule type="expression" priority="124" id="{DF2401FE-009E-4FD0-B9ED-A2F8CCB71EB0}">
            <xm:f>'Metadata and Error Checks'!$H$51="x"</xm:f>
            <x14:dxf>
              <fill>
                <patternFill>
                  <bgColor theme="5" tint="0.39994506668294322"/>
                </patternFill>
              </fill>
            </x14:dxf>
          </x14:cfRule>
          <x14:cfRule type="expression" priority="125" id="{A33D7B92-B8E6-4986-8D32-F78ACBF74EDF}">
            <xm:f>'Metadata and Error Checks'!$H$22="x"</xm:f>
            <x14:dxf>
              <fill>
                <patternFill>
                  <bgColor theme="5" tint="0.39994506668294322"/>
                </patternFill>
              </fill>
            </x14:dxf>
          </x14:cfRule>
          <xm:sqref>G5</xm:sqref>
        </x14:conditionalFormatting>
        <x14:conditionalFormatting xmlns:xm="http://schemas.microsoft.com/office/excel/2006/main">
          <x14:cfRule type="expression" priority="126" id="{AEF1F8A1-A0F5-4048-A8FB-8C5C22098338}">
            <xm:f>'Metadata and Error Checks'!$I$51="x"</xm:f>
            <x14:dxf>
              <fill>
                <patternFill>
                  <bgColor theme="5" tint="0.39994506668294322"/>
                </patternFill>
              </fill>
            </x14:dxf>
          </x14:cfRule>
          <x14:cfRule type="expression" priority="127" id="{F2571FCA-85DF-4B4A-A6E4-D276CE545144}">
            <xm:f>'Metadata and Error Checks'!$I$22="X"</xm:f>
            <x14:dxf>
              <fill>
                <patternFill>
                  <bgColor theme="5" tint="0.39994506668294322"/>
                </patternFill>
              </fill>
            </x14:dxf>
          </x14:cfRule>
          <xm:sqref>H5</xm:sqref>
        </x14:conditionalFormatting>
        <x14:conditionalFormatting xmlns:xm="http://schemas.microsoft.com/office/excel/2006/main">
          <x14:cfRule type="expression" priority="128" id="{2874A600-6F69-4094-A185-CB7EF776D05D}">
            <xm:f>'Metadata and Error Checks'!$J$51="x"</xm:f>
            <x14:dxf>
              <fill>
                <patternFill>
                  <bgColor theme="5" tint="0.39994506668294322"/>
                </patternFill>
              </fill>
            </x14:dxf>
          </x14:cfRule>
          <x14:cfRule type="expression" priority="129" id="{C356F606-515A-4FCC-8F14-39532C1045A6}">
            <xm:f>'Metadata and Error Checks'!$J$22="x"</xm:f>
            <x14:dxf>
              <fill>
                <patternFill>
                  <bgColor theme="5" tint="0.39994506668294322"/>
                </patternFill>
              </fill>
            </x14:dxf>
          </x14:cfRule>
          <xm:sqref>I5</xm:sqref>
        </x14:conditionalFormatting>
        <x14:conditionalFormatting xmlns:xm="http://schemas.microsoft.com/office/excel/2006/main">
          <x14:cfRule type="expression" priority="130" id="{EFC7C7D2-5B65-44F4-B864-25F5AC61879A}">
            <xm:f>'Metadata and Error Checks'!$K$51="x"</xm:f>
            <x14:dxf>
              <fill>
                <patternFill>
                  <bgColor theme="5" tint="0.39994506668294322"/>
                </patternFill>
              </fill>
            </x14:dxf>
          </x14:cfRule>
          <x14:cfRule type="expression" priority="131" id="{6AF705F8-6003-4722-B1B7-00E6D0E30470}">
            <xm:f>'Metadata and Error Checks'!$K$22="X"</xm:f>
            <x14:dxf>
              <fill>
                <patternFill>
                  <bgColor theme="5" tint="0.39994506668294322"/>
                </patternFill>
              </fill>
            </x14:dxf>
          </x14:cfRule>
          <xm:sqref>J5</xm:sqref>
        </x14:conditionalFormatting>
        <x14:conditionalFormatting xmlns:xm="http://schemas.microsoft.com/office/excel/2006/main">
          <x14:cfRule type="expression" priority="132" id="{E09AADFA-4DFD-46CA-8B5F-2D012949C0C4}">
            <xm:f>'Metadata and Error Checks'!$L$51="x"</xm:f>
            <x14:dxf>
              <fill>
                <patternFill>
                  <bgColor theme="5" tint="0.39994506668294322"/>
                </patternFill>
              </fill>
            </x14:dxf>
          </x14:cfRule>
          <x14:cfRule type="expression" priority="133" id="{4CF38113-8189-4B3B-BC55-A9BFB407AAF4}">
            <xm:f>'Metadata and Error Checks'!$L$22="x"</xm:f>
            <x14:dxf>
              <fill>
                <patternFill>
                  <bgColor theme="5" tint="0.39994506668294322"/>
                </patternFill>
              </fill>
            </x14:dxf>
          </x14:cfRule>
          <xm:sqref>K5</xm:sqref>
        </x14:conditionalFormatting>
        <x14:conditionalFormatting xmlns:xm="http://schemas.microsoft.com/office/excel/2006/main">
          <x14:cfRule type="expression" priority="134" id="{5FAC2C4B-8AAD-4105-90DA-3DE83583C7B5}">
            <xm:f>'Metadata and Error Checks'!$M$51="x"</xm:f>
            <x14:dxf>
              <fill>
                <patternFill>
                  <bgColor theme="5" tint="0.39994506668294322"/>
                </patternFill>
              </fill>
            </x14:dxf>
          </x14:cfRule>
          <x14:cfRule type="expression" priority="135" id="{154596FA-6479-43C2-8142-4BD990EF5DCF}">
            <xm:f>'Metadata and Error Checks'!$M$22="x"</xm:f>
            <x14:dxf>
              <fill>
                <patternFill>
                  <bgColor theme="5" tint="0.39994506668294322"/>
                </patternFill>
              </fill>
            </x14:dxf>
          </x14:cfRule>
          <xm:sqref>L5</xm:sqref>
        </x14:conditionalFormatting>
        <x14:conditionalFormatting xmlns:xm="http://schemas.microsoft.com/office/excel/2006/main">
          <x14:cfRule type="expression" priority="136" id="{29E38D4C-CA31-43FF-92E4-A1471E4CAE3D}">
            <xm:f>'Metadata and Error Checks'!$N$51="x"</xm:f>
            <x14:dxf>
              <fill>
                <patternFill>
                  <bgColor theme="5" tint="0.39994506668294322"/>
                </patternFill>
              </fill>
            </x14:dxf>
          </x14:cfRule>
          <x14:cfRule type="expression" priority="137" id="{1D02AA66-713B-41A5-ACEF-965C94C19981}">
            <xm:f>'Metadata and Error Checks'!$N$22="x"</xm:f>
            <x14:dxf>
              <fill>
                <patternFill>
                  <bgColor theme="5" tint="0.39994506668294322"/>
                </patternFill>
              </fill>
            </x14:dxf>
          </x14:cfRule>
          <xm:sqref>M5</xm:sqref>
        </x14:conditionalFormatting>
        <x14:conditionalFormatting xmlns:xm="http://schemas.microsoft.com/office/excel/2006/main">
          <x14:cfRule type="expression" priority="138" id="{D890D8AC-163C-4D4B-9F65-BC9582658721}">
            <xm:f>'Metadata and Error Checks'!$O$51="x"</xm:f>
            <x14:dxf>
              <fill>
                <patternFill>
                  <bgColor theme="5" tint="0.39994506668294322"/>
                </patternFill>
              </fill>
            </x14:dxf>
          </x14:cfRule>
          <x14:cfRule type="expression" priority="139" id="{D3E81D70-25F0-4D10-98AC-9DFDFFE89712}">
            <xm:f>'Metadata and Error Checks'!$O$22="x"</xm:f>
            <x14:dxf>
              <fill>
                <patternFill>
                  <bgColor theme="5" tint="0.39994506668294322"/>
                </patternFill>
              </fill>
            </x14:dxf>
          </x14:cfRule>
          <xm:sqref>N5</xm:sqref>
        </x14:conditionalFormatting>
        <x14:conditionalFormatting xmlns:xm="http://schemas.microsoft.com/office/excel/2006/main">
          <x14:cfRule type="expression" priority="140" id="{EB70EB64-A06E-4B73-9464-0FFEB4F1AD4D}">
            <xm:f>'Metadata and Error Checks'!$P$51="x"</xm:f>
            <x14:dxf>
              <fill>
                <patternFill>
                  <bgColor theme="5" tint="0.39994506668294322"/>
                </patternFill>
              </fill>
            </x14:dxf>
          </x14:cfRule>
          <x14:cfRule type="expression" priority="141" id="{B01F31B0-CD33-48AD-863E-819B69424927}">
            <xm:f>'Metadata and Error Checks'!$P$22="x"</xm:f>
            <x14:dxf>
              <fill>
                <patternFill>
                  <bgColor theme="5" tint="0.39994506668294322"/>
                </patternFill>
              </fill>
            </x14:dxf>
          </x14:cfRule>
          <xm:sqref>O5</xm:sqref>
        </x14:conditionalFormatting>
        <x14:conditionalFormatting xmlns:xm="http://schemas.microsoft.com/office/excel/2006/main">
          <x14:cfRule type="expression" priority="142" id="{22D0E3EB-CE5D-473C-A68A-AC25424C60E8}">
            <xm:f>'Metadata and Error Checks'!$Q$51="x"</xm:f>
            <x14:dxf>
              <fill>
                <patternFill>
                  <bgColor theme="5" tint="0.39994506668294322"/>
                </patternFill>
              </fill>
            </x14:dxf>
          </x14:cfRule>
          <x14:cfRule type="expression" priority="143" id="{4EBA54FC-2EC3-4CBE-9416-03FD3F16C423}">
            <xm:f>'Metadata and Error Checks'!$Q$22="x"</xm:f>
            <x14:dxf>
              <fill>
                <patternFill>
                  <bgColor theme="5" tint="0.39994506668294322"/>
                </patternFill>
              </fill>
            </x14:dxf>
          </x14:cfRule>
          <xm:sqref>P5</xm:sqref>
        </x14:conditionalFormatting>
        <x14:conditionalFormatting xmlns:xm="http://schemas.microsoft.com/office/excel/2006/main">
          <x14:cfRule type="expression" priority="144" id="{A580C110-A5D9-4E86-9873-36E3BD5171E4}">
            <xm:f>'Metadata and Error Checks'!$R$51="x"</xm:f>
            <x14:dxf>
              <fill>
                <patternFill>
                  <bgColor theme="5" tint="0.39994506668294322"/>
                </patternFill>
              </fill>
            </x14:dxf>
          </x14:cfRule>
          <x14:cfRule type="expression" priority="145" id="{E87C92D3-84B3-4024-A6CE-E8D4568EA53D}">
            <xm:f>'Metadata and Error Checks'!$R$22="x"</xm:f>
            <x14:dxf>
              <fill>
                <patternFill>
                  <bgColor theme="5" tint="0.39994506668294322"/>
                </patternFill>
              </fill>
            </x14:dxf>
          </x14:cfRule>
          <xm:sqref>Q5</xm:sqref>
        </x14:conditionalFormatting>
        <x14:conditionalFormatting xmlns:xm="http://schemas.microsoft.com/office/excel/2006/main">
          <x14:cfRule type="expression" priority="146" id="{2C939D79-58EA-4339-861B-B53EB8356DA6}">
            <xm:f>'Metadata and Error Checks'!$S$51="x"</xm:f>
            <x14:dxf>
              <fill>
                <patternFill>
                  <bgColor theme="5" tint="0.39994506668294322"/>
                </patternFill>
              </fill>
            </x14:dxf>
          </x14:cfRule>
          <x14:cfRule type="expression" priority="147" id="{C711C2C0-6C42-4C82-8415-6A952B8161DE}">
            <xm:f>'Metadata and Error Checks'!$S$22="x"</xm:f>
            <x14:dxf>
              <fill>
                <patternFill>
                  <bgColor theme="5" tint="0.39994506668294322"/>
                </patternFill>
              </fill>
            </x14:dxf>
          </x14:cfRule>
          <xm:sqref>R5</xm:sqref>
        </x14:conditionalFormatting>
        <x14:conditionalFormatting xmlns:xm="http://schemas.microsoft.com/office/excel/2006/main">
          <x14:cfRule type="expression" priority="148" id="{89117B8A-3071-462E-AD09-B2508E1F4F0F}">
            <xm:f>'Metadata and Error Checks'!$T$22="x"</xm:f>
            <x14:dxf>
              <fill>
                <patternFill>
                  <bgColor theme="5" tint="0.39994506668294322"/>
                </patternFill>
              </fill>
            </x14:dxf>
          </x14:cfRule>
          <x14:cfRule type="expression" priority="149" id="{0663DCB9-160B-4EB8-BCAC-4D271CA024D6}">
            <xm:f>'Metadata and Error Checks'!$T$51="x"</xm:f>
            <x14:dxf>
              <fill>
                <patternFill>
                  <bgColor theme="5" tint="0.39994506668294322"/>
                </patternFill>
              </fill>
            </x14:dxf>
          </x14:cfRule>
          <xm:sqref>S5</xm:sqref>
        </x14:conditionalFormatting>
        <x14:conditionalFormatting xmlns:xm="http://schemas.microsoft.com/office/excel/2006/main">
          <x14:cfRule type="expression" priority="150" id="{1D2CA417-6F19-49F3-BDFE-E63550EB5E3B}">
            <xm:f>'Metadata and Error Checks'!$U$22="x"</xm:f>
            <x14:dxf>
              <fill>
                <patternFill>
                  <bgColor theme="5" tint="0.39994506668294322"/>
                </patternFill>
              </fill>
            </x14:dxf>
          </x14:cfRule>
          <x14:cfRule type="expression" priority="151" id="{F8127F10-62C4-403B-90F5-3230EFE54DD5}">
            <xm:f>'Metadata and Error Checks'!$U$51="x"</xm:f>
            <x14:dxf>
              <fill>
                <patternFill>
                  <bgColor theme="5" tint="0.39994506668294322"/>
                </patternFill>
              </fill>
            </x14:dxf>
          </x14:cfRule>
          <xm:sqref>T5</xm:sqref>
        </x14:conditionalFormatting>
        <x14:conditionalFormatting xmlns:xm="http://schemas.microsoft.com/office/excel/2006/main">
          <x14:cfRule type="expression" priority="152" id="{3431CE5B-C5EA-441C-A1C7-C20417A1EE78}">
            <xm:f>'Metadata and Error Checks'!$V$22="x"</xm:f>
            <x14:dxf>
              <fill>
                <patternFill>
                  <bgColor theme="5" tint="0.39994506668294322"/>
                </patternFill>
              </fill>
            </x14:dxf>
          </x14:cfRule>
          <x14:cfRule type="expression" priority="153" id="{7E7A2649-D5C2-4630-84B3-0A2A25173864}">
            <xm:f>'Metadata and Error Checks'!$V$51="x"</xm:f>
            <x14:dxf>
              <fill>
                <patternFill>
                  <bgColor theme="5" tint="0.39994506668294322"/>
                </patternFill>
              </fill>
            </x14:dxf>
          </x14:cfRule>
          <xm:sqref>U5</xm:sqref>
        </x14:conditionalFormatting>
        <x14:conditionalFormatting xmlns:xm="http://schemas.microsoft.com/office/excel/2006/main">
          <x14:cfRule type="expression" priority="154" id="{D92A755D-C288-410F-8480-F66CE6F9363B}">
            <xm:f>'Metadata and Error Checks'!$W$22="x"</xm:f>
            <x14:dxf>
              <fill>
                <patternFill>
                  <bgColor theme="5" tint="0.39994506668294322"/>
                </patternFill>
              </fill>
            </x14:dxf>
          </x14:cfRule>
          <x14:cfRule type="expression" priority="155" id="{6E9EAB23-FB68-4876-8E95-8C32E0B5F982}">
            <xm:f>'Metadata and Error Checks'!$W$51="x"</xm:f>
            <x14:dxf>
              <fill>
                <patternFill>
                  <bgColor theme="5" tint="0.39994506668294322"/>
                </patternFill>
              </fill>
            </x14:dxf>
          </x14:cfRule>
          <xm:sqref>V5</xm:sqref>
        </x14:conditionalFormatting>
        <x14:conditionalFormatting xmlns:xm="http://schemas.microsoft.com/office/excel/2006/main">
          <x14:cfRule type="expression" priority="156" id="{5327D658-5CF9-4037-AD97-07C6CF78ACD7}">
            <xm:f>'Metadata and Error Checks'!$X$22="x"</xm:f>
            <x14:dxf>
              <fill>
                <patternFill>
                  <bgColor theme="5" tint="0.39994506668294322"/>
                </patternFill>
              </fill>
            </x14:dxf>
          </x14:cfRule>
          <x14:cfRule type="expression" priority="157" id="{A4D444E1-12E4-4B9C-890C-291DD402596F}">
            <xm:f>'Metadata and Error Checks'!$X$51="x"</xm:f>
            <x14:dxf>
              <fill>
                <patternFill>
                  <bgColor theme="5" tint="0.39994506668294322"/>
                </patternFill>
              </fill>
            </x14:dxf>
          </x14:cfRule>
          <xm:sqref>W5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Lists!$G$57:$G$83</xm:f>
          </x14:formula1>
          <xm:sqref>E5:W5</xm:sqref>
        </x14:dataValidation>
        <x14:dataValidation type="list" allowBlank="1" showInputMessage="1" showErrorMessage="1" xr:uid="{00000000-0002-0000-0200-000006000000}">
          <x14:formula1>
            <xm:f>Lists!$H$2:$H$48</xm:f>
          </x14:formula1>
          <xm:sqref>E4:W4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
  <sheetViews>
    <sheetView workbookViewId="0">
      <selection activeCell="B1" sqref="B1"/>
    </sheetView>
  </sheetViews>
  <sheetFormatPr defaultColWidth="11.42578125" defaultRowHeight="15" x14ac:dyDescent="0.25"/>
  <sheetData>
    <row r="1" spans="1:3" x14ac:dyDescent="0.25">
      <c r="A1" t="s">
        <v>494</v>
      </c>
      <c r="B1" s="2" t="s">
        <v>532</v>
      </c>
      <c r="C1" t="s">
        <v>495</v>
      </c>
    </row>
  </sheetData>
  <sheetProtection algorithmName="SHA-512" hashValue="Ox4d5SJHCDMODesM552qLUPtEctNyISi08Q7V1KgvwRTushWAfUPdfzPTHv30NemWPd4Ek2Zey56/JWIWmg5NA==" saltValue="FVYjy6OqbVOQg7XhW/SbA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V119"/>
  <sheetViews>
    <sheetView topLeftCell="G71" zoomScaleNormal="100" workbookViewId="0">
      <selection activeCell="G72" sqref="G72"/>
    </sheetView>
  </sheetViews>
  <sheetFormatPr defaultColWidth="30.85546875" defaultRowHeight="15" x14ac:dyDescent="0.25"/>
  <cols>
    <col min="1" max="2" width="15.5703125" hidden="1" customWidth="1"/>
    <col min="3" max="3" width="40.5703125" hidden="1" customWidth="1"/>
    <col min="4" max="4" width="0" hidden="1" customWidth="1"/>
    <col min="5" max="6" width="15.5703125" hidden="1" customWidth="1"/>
    <col min="7" max="7" width="40.5703125" customWidth="1"/>
    <col min="8" max="8" width="49.42578125" customWidth="1"/>
    <col min="9" max="10" width="15.5703125" customWidth="1"/>
    <col min="11" max="11" width="4.5703125" customWidth="1"/>
    <col min="12" max="25" width="9.140625" customWidth="1"/>
  </cols>
  <sheetData>
    <row r="1" spans="1:74" x14ac:dyDescent="0.25">
      <c r="E1" t="s">
        <v>94</v>
      </c>
      <c r="G1" s="3" t="s">
        <v>252</v>
      </c>
    </row>
    <row r="2" spans="1:74" x14ac:dyDescent="0.25">
      <c r="A2" t="s">
        <v>64</v>
      </c>
      <c r="F2" t="s">
        <v>57</v>
      </c>
      <c r="G2" s="3" t="s">
        <v>477</v>
      </c>
      <c r="H2" t="s">
        <v>357</v>
      </c>
      <c r="Q2">
        <f>SEARCH("-",H2)</f>
        <v>27</v>
      </c>
      <c r="R2" t="str">
        <f>LEFT(H2,Q2-1)</f>
        <v>C&amp;T: HIV Clinical Services</v>
      </c>
      <c r="S2" t="s">
        <v>160</v>
      </c>
      <c r="AA2" t="s">
        <v>302</v>
      </c>
      <c r="AB2" t="s">
        <v>303</v>
      </c>
      <c r="AC2" t="s">
        <v>315</v>
      </c>
      <c r="AD2" t="s">
        <v>304</v>
      </c>
      <c r="AE2" t="s">
        <v>316</v>
      </c>
      <c r="AF2" t="s">
        <v>305</v>
      </c>
      <c r="AG2" t="s">
        <v>306</v>
      </c>
      <c r="AH2" t="s">
        <v>307</v>
      </c>
      <c r="AI2" t="s">
        <v>317</v>
      </c>
      <c r="AJ2" t="s">
        <v>308</v>
      </c>
      <c r="AK2" t="s">
        <v>318</v>
      </c>
      <c r="AL2" t="s">
        <v>309</v>
      </c>
      <c r="AM2" t="s">
        <v>310</v>
      </c>
      <c r="AN2" t="s">
        <v>311</v>
      </c>
      <c r="AO2" t="s">
        <v>320</v>
      </c>
      <c r="AP2" t="s">
        <v>319</v>
      </c>
      <c r="AQ2" t="s">
        <v>321</v>
      </c>
      <c r="AR2" t="s">
        <v>312</v>
      </c>
      <c r="AS2" t="s">
        <v>322</v>
      </c>
      <c r="AT2" t="s">
        <v>313</v>
      </c>
      <c r="AU2" t="s">
        <v>323</v>
      </c>
      <c r="AV2" t="s">
        <v>324</v>
      </c>
      <c r="AW2" t="s">
        <v>325</v>
      </c>
      <c r="AX2" t="s">
        <v>326</v>
      </c>
      <c r="AY2" t="s">
        <v>327</v>
      </c>
      <c r="AZ2" t="s">
        <v>328</v>
      </c>
      <c r="BA2" t="s">
        <v>329</v>
      </c>
      <c r="BB2" t="s">
        <v>330</v>
      </c>
      <c r="BC2" t="s">
        <v>331</v>
      </c>
      <c r="BD2" t="s">
        <v>332</v>
      </c>
      <c r="BE2" t="s">
        <v>333</v>
      </c>
      <c r="BF2" t="s">
        <v>334</v>
      </c>
      <c r="BG2" t="s">
        <v>335</v>
      </c>
      <c r="BH2" t="s">
        <v>336</v>
      </c>
      <c r="BI2" t="s">
        <v>338</v>
      </c>
      <c r="BJ2" t="s">
        <v>337</v>
      </c>
      <c r="BK2" t="s">
        <v>339</v>
      </c>
      <c r="BL2" t="s">
        <v>340</v>
      </c>
      <c r="BM2" t="s">
        <v>341</v>
      </c>
      <c r="BN2" t="s">
        <v>342</v>
      </c>
      <c r="BO2" t="s">
        <v>343</v>
      </c>
      <c r="BP2" t="s">
        <v>344</v>
      </c>
      <c r="BQ2" t="s">
        <v>345</v>
      </c>
      <c r="BR2" t="s">
        <v>346</v>
      </c>
      <c r="BS2" t="s">
        <v>347</v>
      </c>
      <c r="BT2" t="s">
        <v>349</v>
      </c>
      <c r="BU2" t="s">
        <v>350</v>
      </c>
      <c r="BV2" t="s">
        <v>314</v>
      </c>
    </row>
    <row r="3" spans="1:74" x14ac:dyDescent="0.25">
      <c r="A3" t="s">
        <v>64</v>
      </c>
      <c r="B3" t="s">
        <v>130</v>
      </c>
      <c r="F3" t="s">
        <v>41</v>
      </c>
      <c r="G3" s="3" t="s">
        <v>253</v>
      </c>
      <c r="H3" t="s">
        <v>245</v>
      </c>
      <c r="Q3">
        <f t="shared" ref="Q3:Q39" si="0">SEARCH("-",H3)</f>
        <v>27</v>
      </c>
      <c r="R3" t="str">
        <f t="shared" ref="R3:R39" si="1">LEFT(H3,Q3-1)</f>
        <v>C&amp;T: HIV Clinical Services</v>
      </c>
      <c r="S3" t="s">
        <v>161</v>
      </c>
      <c r="AA3" t="s">
        <v>227</v>
      </c>
      <c r="AB3" t="s">
        <v>227</v>
      </c>
      <c r="AC3" t="s">
        <v>227</v>
      </c>
      <c r="AD3" t="s">
        <v>227</v>
      </c>
      <c r="AE3" t="s">
        <v>227</v>
      </c>
      <c r="AF3" t="s">
        <v>227</v>
      </c>
      <c r="AG3" t="s">
        <v>227</v>
      </c>
      <c r="AH3" t="s">
        <v>227</v>
      </c>
      <c r="AI3" t="s">
        <v>227</v>
      </c>
      <c r="AJ3" t="s">
        <v>227</v>
      </c>
      <c r="AK3" t="s">
        <v>227</v>
      </c>
      <c r="AL3" t="s">
        <v>227</v>
      </c>
      <c r="AM3" t="s">
        <v>227</v>
      </c>
      <c r="AN3" t="s">
        <v>227</v>
      </c>
      <c r="AO3" t="s">
        <v>227</v>
      </c>
      <c r="AP3" t="s">
        <v>227</v>
      </c>
      <c r="AQ3" t="s">
        <v>56</v>
      </c>
      <c r="AR3" t="s">
        <v>56</v>
      </c>
      <c r="AS3" t="s">
        <v>227</v>
      </c>
      <c r="AT3" t="s">
        <v>227</v>
      </c>
      <c r="AU3" t="s">
        <v>236</v>
      </c>
      <c r="AV3" t="s">
        <v>236</v>
      </c>
      <c r="AW3" t="s">
        <v>227</v>
      </c>
      <c r="AX3" t="s">
        <v>227</v>
      </c>
      <c r="AY3" t="s">
        <v>227</v>
      </c>
      <c r="AZ3" t="s">
        <v>227</v>
      </c>
      <c r="BA3" t="s">
        <v>227</v>
      </c>
      <c r="BB3" t="s">
        <v>227</v>
      </c>
      <c r="BC3" t="s">
        <v>227</v>
      </c>
      <c r="BD3" t="s">
        <v>227</v>
      </c>
      <c r="BE3" t="s">
        <v>228</v>
      </c>
      <c r="BF3" t="s">
        <v>228</v>
      </c>
      <c r="BG3" t="s">
        <v>227</v>
      </c>
      <c r="BH3" t="s">
        <v>227</v>
      </c>
      <c r="BI3" t="s">
        <v>227</v>
      </c>
      <c r="BJ3" t="s">
        <v>227</v>
      </c>
      <c r="BK3" t="s">
        <v>227</v>
      </c>
      <c r="BL3" t="s">
        <v>227</v>
      </c>
      <c r="BM3" t="s">
        <v>227</v>
      </c>
      <c r="BN3" t="s">
        <v>227</v>
      </c>
      <c r="BO3" t="s">
        <v>227</v>
      </c>
      <c r="BP3" t="s">
        <v>227</v>
      </c>
      <c r="BQ3" t="s">
        <v>227</v>
      </c>
      <c r="BR3" t="s">
        <v>227</v>
      </c>
      <c r="BS3" t="s">
        <v>227</v>
      </c>
      <c r="BT3" t="s">
        <v>227</v>
      </c>
      <c r="BU3" t="s">
        <v>227</v>
      </c>
      <c r="BV3" t="s">
        <v>227</v>
      </c>
    </row>
    <row r="4" spans="1:74" x14ac:dyDescent="0.25">
      <c r="A4" t="s">
        <v>64</v>
      </c>
      <c r="B4" t="s">
        <v>145</v>
      </c>
      <c r="F4" t="s">
        <v>42</v>
      </c>
      <c r="G4" s="3" t="s">
        <v>476</v>
      </c>
      <c r="H4" t="s">
        <v>358</v>
      </c>
      <c r="L4" s="12" t="s">
        <v>530</v>
      </c>
      <c r="Q4">
        <f t="shared" si="0"/>
        <v>29</v>
      </c>
      <c r="R4" t="str">
        <f t="shared" si="1"/>
        <v>C&amp;T: HIV Laboratory Services</v>
      </c>
      <c r="S4" t="s">
        <v>162</v>
      </c>
      <c r="AA4" t="s">
        <v>228</v>
      </c>
      <c r="AB4" t="s">
        <v>228</v>
      </c>
      <c r="AC4" t="s">
        <v>228</v>
      </c>
      <c r="AD4" t="s">
        <v>228</v>
      </c>
      <c r="AE4" t="s">
        <v>228</v>
      </c>
      <c r="AF4" t="s">
        <v>228</v>
      </c>
      <c r="AG4" t="s">
        <v>228</v>
      </c>
      <c r="AH4" t="s">
        <v>228</v>
      </c>
      <c r="AI4" t="s">
        <v>228</v>
      </c>
      <c r="AJ4" t="s">
        <v>228</v>
      </c>
      <c r="AK4" t="s">
        <v>228</v>
      </c>
      <c r="AL4" t="s">
        <v>228</v>
      </c>
      <c r="AM4" t="s">
        <v>228</v>
      </c>
      <c r="AN4" t="s">
        <v>228</v>
      </c>
      <c r="AO4" t="s">
        <v>228</v>
      </c>
      <c r="AP4" t="s">
        <v>228</v>
      </c>
      <c r="AQ4" t="s">
        <v>183</v>
      </c>
      <c r="AR4" t="s">
        <v>183</v>
      </c>
      <c r="AS4" t="s">
        <v>228</v>
      </c>
      <c r="AT4" t="s">
        <v>228</v>
      </c>
      <c r="AW4" t="s">
        <v>228</v>
      </c>
      <c r="AX4" t="s">
        <v>228</v>
      </c>
      <c r="AY4" t="s">
        <v>228</v>
      </c>
      <c r="AZ4" t="s">
        <v>228</v>
      </c>
      <c r="BA4" t="s">
        <v>228</v>
      </c>
      <c r="BB4" t="s">
        <v>228</v>
      </c>
      <c r="BC4" t="s">
        <v>228</v>
      </c>
      <c r="BD4" t="s">
        <v>228</v>
      </c>
      <c r="BE4" t="s">
        <v>229</v>
      </c>
      <c r="BF4" t="s">
        <v>229</v>
      </c>
      <c r="BG4" t="s">
        <v>228</v>
      </c>
      <c r="BH4" t="s">
        <v>228</v>
      </c>
      <c r="BI4" t="s">
        <v>228</v>
      </c>
      <c r="BJ4" t="s">
        <v>228</v>
      </c>
      <c r="BK4" t="s">
        <v>228</v>
      </c>
      <c r="BL4" t="s">
        <v>228</v>
      </c>
      <c r="BM4" t="s">
        <v>228</v>
      </c>
      <c r="BN4" t="s">
        <v>228</v>
      </c>
      <c r="BO4" t="s">
        <v>228</v>
      </c>
      <c r="BP4" t="s">
        <v>228</v>
      </c>
      <c r="BQ4" t="s">
        <v>228</v>
      </c>
      <c r="BR4" t="s">
        <v>228</v>
      </c>
      <c r="BS4" t="s">
        <v>228</v>
      </c>
      <c r="BT4" t="s">
        <v>228</v>
      </c>
      <c r="BU4" t="s">
        <v>228</v>
      </c>
      <c r="BV4" t="s">
        <v>228</v>
      </c>
    </row>
    <row r="5" spans="1:74" x14ac:dyDescent="0.25">
      <c r="A5" t="s">
        <v>64</v>
      </c>
      <c r="B5" t="s">
        <v>131</v>
      </c>
      <c r="F5" t="s">
        <v>89</v>
      </c>
      <c r="G5" s="3" t="s">
        <v>474</v>
      </c>
      <c r="H5" t="s">
        <v>246</v>
      </c>
      <c r="L5" t="s">
        <v>252</v>
      </c>
      <c r="Q5">
        <f t="shared" si="0"/>
        <v>29</v>
      </c>
      <c r="R5" t="str">
        <f t="shared" si="1"/>
        <v>C&amp;T: HIV Laboratory Services</v>
      </c>
      <c r="S5" t="s">
        <v>178</v>
      </c>
      <c r="AA5" t="s">
        <v>229</v>
      </c>
      <c r="AB5" t="s">
        <v>229</v>
      </c>
      <c r="AC5" t="s">
        <v>229</v>
      </c>
      <c r="AD5" t="s">
        <v>229</v>
      </c>
      <c r="AE5" t="s">
        <v>229</v>
      </c>
      <c r="AF5" t="s">
        <v>229</v>
      </c>
      <c r="AG5" t="s">
        <v>229</v>
      </c>
      <c r="AH5" t="s">
        <v>229</v>
      </c>
      <c r="AI5" t="s">
        <v>229</v>
      </c>
      <c r="AJ5" t="s">
        <v>229</v>
      </c>
      <c r="AK5" t="s">
        <v>229</v>
      </c>
      <c r="AL5" t="s">
        <v>229</v>
      </c>
      <c r="AM5" t="s">
        <v>229</v>
      </c>
      <c r="AN5" t="s">
        <v>229</v>
      </c>
      <c r="AO5" t="s">
        <v>229</v>
      </c>
      <c r="AP5" t="s">
        <v>229</v>
      </c>
      <c r="AQ5" t="s">
        <v>184</v>
      </c>
      <c r="AR5" t="s">
        <v>184</v>
      </c>
      <c r="AS5" t="s">
        <v>230</v>
      </c>
      <c r="AT5" t="s">
        <v>230</v>
      </c>
      <c r="AW5" t="s">
        <v>229</v>
      </c>
      <c r="AX5" t="s">
        <v>229</v>
      </c>
      <c r="AY5" t="s">
        <v>229</v>
      </c>
      <c r="AZ5" t="s">
        <v>229</v>
      </c>
      <c r="BA5" t="s">
        <v>229</v>
      </c>
      <c r="BB5" t="s">
        <v>229</v>
      </c>
      <c r="BC5" t="s">
        <v>229</v>
      </c>
      <c r="BD5" t="s">
        <v>229</v>
      </c>
      <c r="BE5" t="s">
        <v>181</v>
      </c>
      <c r="BF5" t="s">
        <v>181</v>
      </c>
      <c r="BG5" t="s">
        <v>229</v>
      </c>
      <c r="BH5" t="s">
        <v>229</v>
      </c>
      <c r="BI5" t="s">
        <v>229</v>
      </c>
      <c r="BJ5" t="s">
        <v>229</v>
      </c>
      <c r="BK5" t="s">
        <v>229</v>
      </c>
      <c r="BL5" t="s">
        <v>229</v>
      </c>
      <c r="BM5" t="s">
        <v>229</v>
      </c>
      <c r="BN5" t="s">
        <v>229</v>
      </c>
      <c r="BO5" t="s">
        <v>229</v>
      </c>
      <c r="BP5" t="s">
        <v>229</v>
      </c>
      <c r="BQ5" t="s">
        <v>229</v>
      </c>
      <c r="BR5" t="s">
        <v>229</v>
      </c>
      <c r="BS5" t="s">
        <v>229</v>
      </c>
      <c r="BT5" t="s">
        <v>229</v>
      </c>
      <c r="BU5" t="s">
        <v>229</v>
      </c>
      <c r="BV5" t="s">
        <v>229</v>
      </c>
    </row>
    <row r="6" spans="1:74" x14ac:dyDescent="0.25">
      <c r="A6" t="s">
        <v>64</v>
      </c>
      <c r="B6" t="s">
        <v>146</v>
      </c>
      <c r="F6" t="s">
        <v>58</v>
      </c>
      <c r="G6" s="3" t="s">
        <v>254</v>
      </c>
      <c r="H6" t="s">
        <v>359</v>
      </c>
      <c r="L6" t="s">
        <v>282</v>
      </c>
      <c r="Q6">
        <f t="shared" si="0"/>
        <v>15</v>
      </c>
      <c r="R6" t="str">
        <f t="shared" si="1"/>
        <v>C&amp;T: HIV Drugs</v>
      </c>
      <c r="S6" t="s">
        <v>163</v>
      </c>
      <c r="AA6" t="s">
        <v>230</v>
      </c>
      <c r="AB6" t="s">
        <v>230</v>
      </c>
      <c r="AC6" t="s">
        <v>230</v>
      </c>
      <c r="AD6" t="s">
        <v>230</v>
      </c>
      <c r="AE6" t="s">
        <v>230</v>
      </c>
      <c r="AF6" t="s">
        <v>230</v>
      </c>
      <c r="AG6" t="s">
        <v>230</v>
      </c>
      <c r="AH6" t="s">
        <v>230</v>
      </c>
      <c r="AI6" t="s">
        <v>230</v>
      </c>
      <c r="AJ6" t="s">
        <v>230</v>
      </c>
      <c r="AK6" t="s">
        <v>230</v>
      </c>
      <c r="AL6" t="s">
        <v>230</v>
      </c>
      <c r="AM6" t="s">
        <v>230</v>
      </c>
      <c r="AN6" t="s">
        <v>230</v>
      </c>
      <c r="AO6" t="s">
        <v>230</v>
      </c>
      <c r="AP6" t="s">
        <v>230</v>
      </c>
      <c r="AQ6" t="s">
        <v>232</v>
      </c>
      <c r="AR6" t="s">
        <v>232</v>
      </c>
      <c r="AS6" t="s">
        <v>180</v>
      </c>
      <c r="AT6" t="s">
        <v>180</v>
      </c>
      <c r="AW6" t="s">
        <v>230</v>
      </c>
      <c r="AX6" t="s">
        <v>230</v>
      </c>
      <c r="AY6" t="s">
        <v>230</v>
      </c>
      <c r="AZ6" t="s">
        <v>230</v>
      </c>
      <c r="BA6" t="s">
        <v>180</v>
      </c>
      <c r="BB6" t="s">
        <v>180</v>
      </c>
      <c r="BC6" t="s">
        <v>180</v>
      </c>
      <c r="BD6" t="s">
        <v>180</v>
      </c>
      <c r="BE6" t="s">
        <v>182</v>
      </c>
      <c r="BF6" t="s">
        <v>182</v>
      </c>
      <c r="BG6" t="s">
        <v>180</v>
      </c>
      <c r="BH6" t="s">
        <v>180</v>
      </c>
      <c r="BI6" t="s">
        <v>180</v>
      </c>
      <c r="BJ6" t="s">
        <v>180</v>
      </c>
      <c r="BK6" t="s">
        <v>230</v>
      </c>
      <c r="BL6" t="s">
        <v>230</v>
      </c>
      <c r="BM6" t="s">
        <v>230</v>
      </c>
      <c r="BN6" t="s">
        <v>230</v>
      </c>
      <c r="BO6" t="s">
        <v>230</v>
      </c>
      <c r="BP6" t="s">
        <v>230</v>
      </c>
      <c r="BQ6" t="s">
        <v>230</v>
      </c>
      <c r="BR6" t="s">
        <v>230</v>
      </c>
      <c r="BS6" t="s">
        <v>230</v>
      </c>
      <c r="BT6" t="s">
        <v>230</v>
      </c>
      <c r="BU6" t="s">
        <v>230</v>
      </c>
      <c r="BV6" t="s">
        <v>230</v>
      </c>
    </row>
    <row r="7" spans="1:74" x14ac:dyDescent="0.25">
      <c r="A7" t="s">
        <v>64</v>
      </c>
      <c r="B7" t="s">
        <v>132</v>
      </c>
      <c r="F7" t="s">
        <v>127</v>
      </c>
      <c r="G7" s="3" t="s">
        <v>255</v>
      </c>
      <c r="H7" t="s">
        <v>213</v>
      </c>
      <c r="L7" t="s">
        <v>253</v>
      </c>
      <c r="Q7">
        <f t="shared" si="0"/>
        <v>15</v>
      </c>
      <c r="R7" t="str">
        <f t="shared" si="1"/>
        <v>C&amp;T: HIV Drugs</v>
      </c>
      <c r="S7" t="s">
        <v>164</v>
      </c>
      <c r="Y7" t="s">
        <v>286</v>
      </c>
      <c r="AA7" t="s">
        <v>180</v>
      </c>
      <c r="AB7" t="s">
        <v>180</v>
      </c>
      <c r="AC7" t="s">
        <v>180</v>
      </c>
      <c r="AD7" t="s">
        <v>180</v>
      </c>
      <c r="AE7" t="s">
        <v>180</v>
      </c>
      <c r="AF7" t="s">
        <v>180</v>
      </c>
      <c r="AG7" t="s">
        <v>180</v>
      </c>
      <c r="AH7" t="s">
        <v>180</v>
      </c>
      <c r="AI7" t="s">
        <v>180</v>
      </c>
      <c r="AJ7" t="s">
        <v>180</v>
      </c>
      <c r="AK7" t="s">
        <v>180</v>
      </c>
      <c r="AL7" t="s">
        <v>180</v>
      </c>
      <c r="AM7" t="s">
        <v>180</v>
      </c>
      <c r="AN7" t="s">
        <v>180</v>
      </c>
      <c r="AO7" t="s">
        <v>180</v>
      </c>
      <c r="AP7" t="s">
        <v>180</v>
      </c>
      <c r="AQ7" t="s">
        <v>233</v>
      </c>
      <c r="AR7" t="s">
        <v>233</v>
      </c>
      <c r="AS7" t="s">
        <v>181</v>
      </c>
      <c r="AT7" t="s">
        <v>181</v>
      </c>
      <c r="AW7" t="s">
        <v>180</v>
      </c>
      <c r="AX7" t="s">
        <v>180</v>
      </c>
      <c r="AY7" t="s">
        <v>180</v>
      </c>
      <c r="AZ7" t="s">
        <v>180</v>
      </c>
      <c r="BA7" t="s">
        <v>181</v>
      </c>
      <c r="BB7" t="s">
        <v>181</v>
      </c>
      <c r="BC7" t="s">
        <v>181</v>
      </c>
      <c r="BD7" t="s">
        <v>181</v>
      </c>
      <c r="BE7" t="s">
        <v>183</v>
      </c>
      <c r="BF7" t="s">
        <v>183</v>
      </c>
      <c r="BG7" t="s">
        <v>181</v>
      </c>
      <c r="BH7" t="s">
        <v>181</v>
      </c>
      <c r="BI7" t="s">
        <v>181</v>
      </c>
      <c r="BJ7" t="s">
        <v>181</v>
      </c>
      <c r="BK7" t="s">
        <v>180</v>
      </c>
      <c r="BL7" t="s">
        <v>180</v>
      </c>
      <c r="BM7" t="s">
        <v>180</v>
      </c>
      <c r="BN7" t="s">
        <v>180</v>
      </c>
      <c r="BO7" t="s">
        <v>180</v>
      </c>
      <c r="BP7" t="s">
        <v>180</v>
      </c>
      <c r="BQ7" t="s">
        <v>180</v>
      </c>
      <c r="BR7" t="s">
        <v>180</v>
      </c>
      <c r="BS7" t="s">
        <v>180</v>
      </c>
      <c r="BT7" t="s">
        <v>180</v>
      </c>
      <c r="BU7" t="s">
        <v>180</v>
      </c>
      <c r="BV7" t="s">
        <v>180</v>
      </c>
    </row>
    <row r="8" spans="1:74" x14ac:dyDescent="0.25">
      <c r="A8" t="s">
        <v>64</v>
      </c>
      <c r="B8" t="s">
        <v>107</v>
      </c>
      <c r="E8" t="s">
        <v>93</v>
      </c>
      <c r="G8" s="3" t="s">
        <v>256</v>
      </c>
      <c r="H8" t="s">
        <v>224</v>
      </c>
      <c r="L8" t="s">
        <v>254</v>
      </c>
      <c r="Q8">
        <f t="shared" si="0"/>
        <v>23</v>
      </c>
      <c r="R8" t="str">
        <f t="shared" si="1"/>
        <v>C&amp;T: Not Disaggregated</v>
      </c>
      <c r="S8" t="s">
        <v>177</v>
      </c>
      <c r="Y8" t="s">
        <v>287</v>
      </c>
      <c r="AA8" t="s">
        <v>181</v>
      </c>
      <c r="AB8" t="s">
        <v>181</v>
      </c>
      <c r="AC8" t="s">
        <v>181</v>
      </c>
      <c r="AD8" t="s">
        <v>181</v>
      </c>
      <c r="AE8" t="s">
        <v>181</v>
      </c>
      <c r="AF8" t="s">
        <v>181</v>
      </c>
      <c r="AG8" t="s">
        <v>181</v>
      </c>
      <c r="AH8" t="s">
        <v>181</v>
      </c>
      <c r="AI8" t="s">
        <v>181</v>
      </c>
      <c r="AJ8" t="s">
        <v>181</v>
      </c>
      <c r="AK8" t="s">
        <v>181</v>
      </c>
      <c r="AL8" t="s">
        <v>181</v>
      </c>
      <c r="AM8" t="s">
        <v>181</v>
      </c>
      <c r="AN8" t="s">
        <v>181</v>
      </c>
      <c r="AO8" t="s">
        <v>181</v>
      </c>
      <c r="AP8" t="s">
        <v>181</v>
      </c>
      <c r="AQ8" t="s">
        <v>237</v>
      </c>
      <c r="AR8" t="s">
        <v>237</v>
      </c>
      <c r="AS8" t="s">
        <v>231</v>
      </c>
      <c r="AT8" t="s">
        <v>231</v>
      </c>
      <c r="AW8" t="s">
        <v>181</v>
      </c>
      <c r="AX8" t="s">
        <v>181</v>
      </c>
      <c r="AY8" t="s">
        <v>181</v>
      </c>
      <c r="AZ8" t="s">
        <v>181</v>
      </c>
      <c r="BA8" t="s">
        <v>182</v>
      </c>
      <c r="BB8" t="s">
        <v>182</v>
      </c>
      <c r="BC8" t="s">
        <v>182</v>
      </c>
      <c r="BD8" t="s">
        <v>182</v>
      </c>
      <c r="BE8" t="s">
        <v>184</v>
      </c>
      <c r="BF8" t="s">
        <v>184</v>
      </c>
      <c r="BG8" t="s">
        <v>182</v>
      </c>
      <c r="BH8" t="s">
        <v>182</v>
      </c>
      <c r="BI8" t="s">
        <v>182</v>
      </c>
      <c r="BJ8" t="s">
        <v>182</v>
      </c>
      <c r="BK8" t="s">
        <v>181</v>
      </c>
      <c r="BL8" t="s">
        <v>181</v>
      </c>
      <c r="BM8" t="s">
        <v>181</v>
      </c>
      <c r="BN8" t="s">
        <v>181</v>
      </c>
      <c r="BO8" t="s">
        <v>181</v>
      </c>
      <c r="BP8" t="s">
        <v>181</v>
      </c>
      <c r="BQ8" t="s">
        <v>181</v>
      </c>
      <c r="BR8" t="s">
        <v>181</v>
      </c>
      <c r="BS8" t="s">
        <v>181</v>
      </c>
      <c r="BT8" t="s">
        <v>181</v>
      </c>
      <c r="BU8" t="s">
        <v>181</v>
      </c>
      <c r="BV8" t="s">
        <v>181</v>
      </c>
    </row>
    <row r="9" spans="1:74" x14ac:dyDescent="0.25">
      <c r="A9" t="s">
        <v>64</v>
      </c>
      <c r="B9" t="s">
        <v>103</v>
      </c>
      <c r="F9" t="s">
        <v>102</v>
      </c>
      <c r="G9" s="3" t="s">
        <v>257</v>
      </c>
      <c r="H9" t="s">
        <v>214</v>
      </c>
      <c r="L9" t="s">
        <v>255</v>
      </c>
      <c r="Q9">
        <f t="shared" si="0"/>
        <v>23</v>
      </c>
      <c r="R9" t="str">
        <f t="shared" si="1"/>
        <v>C&amp;T: Not Disaggregated</v>
      </c>
      <c r="S9" t="s">
        <v>165</v>
      </c>
      <c r="Y9" t="s">
        <v>292</v>
      </c>
      <c r="AA9" t="s">
        <v>182</v>
      </c>
      <c r="AB9" t="s">
        <v>182</v>
      </c>
      <c r="AC9" t="s">
        <v>182</v>
      </c>
      <c r="AD9" t="s">
        <v>182</v>
      </c>
      <c r="AE9" t="s">
        <v>182</v>
      </c>
      <c r="AF9" t="s">
        <v>182</v>
      </c>
      <c r="AG9" t="s">
        <v>182</v>
      </c>
      <c r="AH9" t="s">
        <v>182</v>
      </c>
      <c r="AI9" t="s">
        <v>182</v>
      </c>
      <c r="AJ9" t="s">
        <v>182</v>
      </c>
      <c r="AK9" t="s">
        <v>182</v>
      </c>
      <c r="AL9" t="s">
        <v>182</v>
      </c>
      <c r="AM9" t="s">
        <v>182</v>
      </c>
      <c r="AN9" t="s">
        <v>182</v>
      </c>
      <c r="AO9" t="s">
        <v>182</v>
      </c>
      <c r="AP9" t="s">
        <v>182</v>
      </c>
      <c r="AQ9" t="s">
        <v>239</v>
      </c>
      <c r="AR9" t="s">
        <v>239</v>
      </c>
      <c r="AS9" t="s">
        <v>56</v>
      </c>
      <c r="AT9" t="s">
        <v>56</v>
      </c>
      <c r="AW9" t="s">
        <v>182</v>
      </c>
      <c r="AX9" t="s">
        <v>182</v>
      </c>
      <c r="AY9" t="s">
        <v>182</v>
      </c>
      <c r="AZ9" t="s">
        <v>182</v>
      </c>
      <c r="BA9" t="s">
        <v>231</v>
      </c>
      <c r="BB9" t="s">
        <v>231</v>
      </c>
      <c r="BC9" t="s">
        <v>231</v>
      </c>
      <c r="BD9" t="s">
        <v>231</v>
      </c>
      <c r="BE9" t="s">
        <v>239</v>
      </c>
      <c r="BF9" t="s">
        <v>239</v>
      </c>
      <c r="BG9" t="s">
        <v>231</v>
      </c>
      <c r="BH9" t="s">
        <v>231</v>
      </c>
      <c r="BI9" t="s">
        <v>231</v>
      </c>
      <c r="BJ9" t="s">
        <v>231</v>
      </c>
      <c r="BK9" t="s">
        <v>182</v>
      </c>
      <c r="BL9" t="s">
        <v>182</v>
      </c>
      <c r="BM9" t="s">
        <v>182</v>
      </c>
      <c r="BN9" t="s">
        <v>182</v>
      </c>
      <c r="BO9" t="s">
        <v>182</v>
      </c>
      <c r="BP9" t="s">
        <v>182</v>
      </c>
      <c r="BQ9" t="s">
        <v>182</v>
      </c>
      <c r="BR9" t="s">
        <v>182</v>
      </c>
      <c r="BS9" t="s">
        <v>182</v>
      </c>
      <c r="BT9" t="s">
        <v>182</v>
      </c>
      <c r="BU9" t="s">
        <v>182</v>
      </c>
      <c r="BV9" t="s">
        <v>182</v>
      </c>
    </row>
    <row r="10" spans="1:74" x14ac:dyDescent="0.25">
      <c r="A10" t="s">
        <v>64</v>
      </c>
      <c r="B10" t="s">
        <v>147</v>
      </c>
      <c r="F10" t="s">
        <v>31</v>
      </c>
      <c r="G10" s="3" t="s">
        <v>482</v>
      </c>
      <c r="H10" t="s">
        <v>360</v>
      </c>
      <c r="L10" t="s">
        <v>256</v>
      </c>
      <c r="Q10">
        <f t="shared" si="0"/>
        <v>14</v>
      </c>
      <c r="R10" t="str">
        <f t="shared" si="1"/>
        <v>HTS: Facility</v>
      </c>
      <c r="S10" t="s">
        <v>166</v>
      </c>
      <c r="Y10" t="s">
        <v>297</v>
      </c>
      <c r="AA10" t="s">
        <v>231</v>
      </c>
      <c r="AB10" t="s">
        <v>231</v>
      </c>
      <c r="AC10" t="s">
        <v>231</v>
      </c>
      <c r="AD10" t="s">
        <v>231</v>
      </c>
      <c r="AE10" t="s">
        <v>231</v>
      </c>
      <c r="AF10" t="s">
        <v>231</v>
      </c>
      <c r="AG10" t="s">
        <v>231</v>
      </c>
      <c r="AH10" t="s">
        <v>231</v>
      </c>
      <c r="AI10" t="s">
        <v>231</v>
      </c>
      <c r="AJ10" t="s">
        <v>231</v>
      </c>
      <c r="AK10" t="s">
        <v>231</v>
      </c>
      <c r="AL10" t="s">
        <v>231</v>
      </c>
      <c r="AM10" t="s">
        <v>231</v>
      </c>
      <c r="AN10" t="s">
        <v>231</v>
      </c>
      <c r="AO10" t="s">
        <v>231</v>
      </c>
      <c r="AP10" t="s">
        <v>231</v>
      </c>
      <c r="AQ10" t="s">
        <v>240</v>
      </c>
      <c r="AR10" t="s">
        <v>240</v>
      </c>
      <c r="AS10" t="s">
        <v>183</v>
      </c>
      <c r="AT10" t="s">
        <v>183</v>
      </c>
      <c r="AW10" t="s">
        <v>231</v>
      </c>
      <c r="AX10" t="s">
        <v>231</v>
      </c>
      <c r="AY10" t="s">
        <v>231</v>
      </c>
      <c r="AZ10" t="s">
        <v>231</v>
      </c>
      <c r="BA10" t="s">
        <v>56</v>
      </c>
      <c r="BB10" t="s">
        <v>56</v>
      </c>
      <c r="BC10" t="s">
        <v>56</v>
      </c>
      <c r="BD10" t="s">
        <v>56</v>
      </c>
      <c r="BE10" t="s">
        <v>240</v>
      </c>
      <c r="BF10" t="s">
        <v>240</v>
      </c>
      <c r="BG10" t="s">
        <v>56</v>
      </c>
      <c r="BH10" t="s">
        <v>56</v>
      </c>
      <c r="BI10" t="s">
        <v>56</v>
      </c>
      <c r="BJ10" t="s">
        <v>56</v>
      </c>
      <c r="BK10" t="s">
        <v>231</v>
      </c>
      <c r="BL10" t="s">
        <v>231</v>
      </c>
      <c r="BM10" t="s">
        <v>231</v>
      </c>
      <c r="BN10" t="s">
        <v>231</v>
      </c>
      <c r="BO10" t="s">
        <v>231</v>
      </c>
      <c r="BP10" t="s">
        <v>231</v>
      </c>
      <c r="BQ10" t="s">
        <v>231</v>
      </c>
      <c r="BR10" t="s">
        <v>231</v>
      </c>
      <c r="BS10" t="s">
        <v>231</v>
      </c>
      <c r="BT10" t="s">
        <v>231</v>
      </c>
      <c r="BU10" t="s">
        <v>231</v>
      </c>
      <c r="BV10" t="s">
        <v>231</v>
      </c>
    </row>
    <row r="11" spans="1:74" x14ac:dyDescent="0.25">
      <c r="A11" t="s">
        <v>41</v>
      </c>
      <c r="F11" t="s">
        <v>35</v>
      </c>
      <c r="G11" s="3" t="s">
        <v>258</v>
      </c>
      <c r="H11" t="s">
        <v>352</v>
      </c>
      <c r="L11" t="s">
        <v>257</v>
      </c>
      <c r="Q11">
        <f t="shared" si="0"/>
        <v>14</v>
      </c>
      <c r="R11" t="str">
        <f t="shared" si="1"/>
        <v>HTS: Facility</v>
      </c>
      <c r="S11" t="s">
        <v>167</v>
      </c>
      <c r="Y11" t="s">
        <v>289</v>
      </c>
      <c r="AA11" t="s">
        <v>56</v>
      </c>
      <c r="AB11" t="s">
        <v>56</v>
      </c>
      <c r="AC11" t="s">
        <v>56</v>
      </c>
      <c r="AD11" t="s">
        <v>56</v>
      </c>
      <c r="AE11" t="s">
        <v>56</v>
      </c>
      <c r="AF11" t="s">
        <v>56</v>
      </c>
      <c r="AG11" t="s">
        <v>56</v>
      </c>
      <c r="AH11" t="s">
        <v>56</v>
      </c>
      <c r="AI11" t="s">
        <v>56</v>
      </c>
      <c r="AJ11" t="s">
        <v>56</v>
      </c>
      <c r="AK11" t="s">
        <v>56</v>
      </c>
      <c r="AL11" t="s">
        <v>56</v>
      </c>
      <c r="AM11" t="s">
        <v>56</v>
      </c>
      <c r="AN11" t="s">
        <v>56</v>
      </c>
      <c r="AO11" t="s">
        <v>56</v>
      </c>
      <c r="AP11" t="s">
        <v>56</v>
      </c>
      <c r="AQ11" t="s">
        <v>241</v>
      </c>
      <c r="AR11" t="s">
        <v>241</v>
      </c>
      <c r="AS11" t="s">
        <v>232</v>
      </c>
      <c r="AT11" t="s">
        <v>232</v>
      </c>
      <c r="AW11" t="s">
        <v>56</v>
      </c>
      <c r="AX11" t="s">
        <v>56</v>
      </c>
      <c r="AY11" t="s">
        <v>56</v>
      </c>
      <c r="AZ11" t="s">
        <v>56</v>
      </c>
      <c r="BA11" t="s">
        <v>183</v>
      </c>
      <c r="BB11" t="s">
        <v>183</v>
      </c>
      <c r="BC11" t="s">
        <v>183</v>
      </c>
      <c r="BD11" t="s">
        <v>183</v>
      </c>
      <c r="BE11" t="s">
        <v>241</v>
      </c>
      <c r="BF11" t="s">
        <v>241</v>
      </c>
      <c r="BG11" t="s">
        <v>183</v>
      </c>
      <c r="BH11" t="s">
        <v>183</v>
      </c>
      <c r="BI11" t="s">
        <v>183</v>
      </c>
      <c r="BJ11" t="s">
        <v>183</v>
      </c>
      <c r="BK11" t="s">
        <v>56</v>
      </c>
      <c r="BL11" t="s">
        <v>56</v>
      </c>
      <c r="BM11" t="s">
        <v>56</v>
      </c>
      <c r="BN11" t="s">
        <v>56</v>
      </c>
      <c r="BO11" t="s">
        <v>56</v>
      </c>
      <c r="BP11" t="s">
        <v>56</v>
      </c>
      <c r="BQ11" t="s">
        <v>56</v>
      </c>
      <c r="BR11" t="s">
        <v>56</v>
      </c>
      <c r="BS11" t="s">
        <v>56</v>
      </c>
      <c r="BT11" t="s">
        <v>56</v>
      </c>
      <c r="BU11" t="s">
        <v>56</v>
      </c>
      <c r="BV11" t="s">
        <v>56</v>
      </c>
    </row>
    <row r="12" spans="1:74" x14ac:dyDescent="0.25">
      <c r="A12" t="s">
        <v>41</v>
      </c>
      <c r="B12" t="s">
        <v>133</v>
      </c>
      <c r="F12" t="s">
        <v>92</v>
      </c>
      <c r="G12" s="3" t="s">
        <v>259</v>
      </c>
      <c r="H12" t="s">
        <v>361</v>
      </c>
      <c r="L12" t="s">
        <v>283</v>
      </c>
      <c r="Q12">
        <f t="shared" si="0"/>
        <v>15</v>
      </c>
      <c r="R12" t="str">
        <f t="shared" si="1"/>
        <v>HTS: Community</v>
      </c>
      <c r="S12" t="s">
        <v>168</v>
      </c>
      <c r="Y12" t="s">
        <v>290</v>
      </c>
      <c r="AA12" t="s">
        <v>183</v>
      </c>
      <c r="AB12" t="s">
        <v>183</v>
      </c>
      <c r="AC12" t="s">
        <v>183</v>
      </c>
      <c r="AD12" t="s">
        <v>183</v>
      </c>
      <c r="AE12" t="s">
        <v>183</v>
      </c>
      <c r="AF12" t="s">
        <v>183</v>
      </c>
      <c r="AG12" t="s">
        <v>183</v>
      </c>
      <c r="AH12" t="s">
        <v>183</v>
      </c>
      <c r="AI12" t="s">
        <v>183</v>
      </c>
      <c r="AJ12" t="s">
        <v>183</v>
      </c>
      <c r="AK12" t="s">
        <v>183</v>
      </c>
      <c r="AL12" t="s">
        <v>183</v>
      </c>
      <c r="AM12" t="s">
        <v>183</v>
      </c>
      <c r="AN12" t="s">
        <v>183</v>
      </c>
      <c r="AO12" t="s">
        <v>183</v>
      </c>
      <c r="AP12" t="s">
        <v>183</v>
      </c>
      <c r="AQ12" t="s">
        <v>242</v>
      </c>
      <c r="AR12" t="s">
        <v>242</v>
      </c>
      <c r="AS12" t="s">
        <v>233</v>
      </c>
      <c r="AT12" t="s">
        <v>233</v>
      </c>
      <c r="AW12" t="s">
        <v>183</v>
      </c>
      <c r="AX12" t="s">
        <v>183</v>
      </c>
      <c r="AY12" t="s">
        <v>183</v>
      </c>
      <c r="AZ12" t="s">
        <v>183</v>
      </c>
      <c r="BA12" t="s">
        <v>184</v>
      </c>
      <c r="BB12" t="s">
        <v>184</v>
      </c>
      <c r="BC12" t="s">
        <v>184</v>
      </c>
      <c r="BD12" t="s">
        <v>184</v>
      </c>
      <c r="BE12" t="s">
        <v>242</v>
      </c>
      <c r="BF12" t="s">
        <v>242</v>
      </c>
      <c r="BG12" t="s">
        <v>184</v>
      </c>
      <c r="BH12" t="s">
        <v>184</v>
      </c>
      <c r="BI12" t="s">
        <v>184</v>
      </c>
      <c r="BJ12" t="s">
        <v>184</v>
      </c>
      <c r="BK12" t="s">
        <v>183</v>
      </c>
      <c r="BL12" t="s">
        <v>183</v>
      </c>
      <c r="BM12" t="s">
        <v>183</v>
      </c>
      <c r="BN12" t="s">
        <v>183</v>
      </c>
      <c r="BO12" t="s">
        <v>183</v>
      </c>
      <c r="BP12" t="s">
        <v>183</v>
      </c>
      <c r="BQ12" t="s">
        <v>183</v>
      </c>
      <c r="BR12" t="s">
        <v>183</v>
      </c>
      <c r="BS12" t="s">
        <v>183</v>
      </c>
      <c r="BT12" t="s">
        <v>183</v>
      </c>
      <c r="BU12" t="s">
        <v>183</v>
      </c>
      <c r="BV12" t="s">
        <v>183</v>
      </c>
    </row>
    <row r="13" spans="1:74" x14ac:dyDescent="0.25">
      <c r="A13" t="s">
        <v>41</v>
      </c>
      <c r="B13" t="s">
        <v>108</v>
      </c>
      <c r="F13" t="s">
        <v>90</v>
      </c>
      <c r="G13" s="3" t="s">
        <v>260</v>
      </c>
      <c r="H13" t="s">
        <v>353</v>
      </c>
      <c r="L13" t="s">
        <v>284</v>
      </c>
      <c r="Q13">
        <f t="shared" si="0"/>
        <v>15</v>
      </c>
      <c r="R13" t="str">
        <f t="shared" si="1"/>
        <v>HTS: Community</v>
      </c>
      <c r="S13" t="s">
        <v>169</v>
      </c>
      <c r="Y13" t="s">
        <v>291</v>
      </c>
      <c r="AA13" t="s">
        <v>184</v>
      </c>
      <c r="AB13" t="s">
        <v>184</v>
      </c>
      <c r="AC13" t="s">
        <v>184</v>
      </c>
      <c r="AD13" t="s">
        <v>184</v>
      </c>
      <c r="AE13" t="s">
        <v>184</v>
      </c>
      <c r="AF13" t="s">
        <v>184</v>
      </c>
      <c r="AG13" t="s">
        <v>184</v>
      </c>
      <c r="AH13" t="s">
        <v>184</v>
      </c>
      <c r="AI13" t="s">
        <v>184</v>
      </c>
      <c r="AJ13" t="s">
        <v>184</v>
      </c>
      <c r="AK13" t="s">
        <v>184</v>
      </c>
      <c r="AL13" t="s">
        <v>184</v>
      </c>
      <c r="AM13" t="s">
        <v>184</v>
      </c>
      <c r="AN13" t="s">
        <v>184</v>
      </c>
      <c r="AO13" t="s">
        <v>184</v>
      </c>
      <c r="AP13" t="s">
        <v>184</v>
      </c>
      <c r="AQ13" t="s">
        <v>243</v>
      </c>
      <c r="AR13" t="s">
        <v>243</v>
      </c>
      <c r="AS13" t="s">
        <v>234</v>
      </c>
      <c r="AT13" t="s">
        <v>234</v>
      </c>
      <c r="AW13" t="s">
        <v>184</v>
      </c>
      <c r="AX13" t="s">
        <v>184</v>
      </c>
      <c r="AY13" t="s">
        <v>184</v>
      </c>
      <c r="AZ13" t="s">
        <v>184</v>
      </c>
      <c r="BA13" t="s">
        <v>232</v>
      </c>
      <c r="BB13" t="s">
        <v>232</v>
      </c>
      <c r="BC13" t="s">
        <v>232</v>
      </c>
      <c r="BD13" t="s">
        <v>232</v>
      </c>
      <c r="BE13" t="s">
        <v>185</v>
      </c>
      <c r="BF13" t="s">
        <v>243</v>
      </c>
      <c r="BG13" t="s">
        <v>232</v>
      </c>
      <c r="BH13" t="s">
        <v>232</v>
      </c>
      <c r="BI13" t="s">
        <v>232</v>
      </c>
      <c r="BJ13" t="s">
        <v>232</v>
      </c>
      <c r="BK13" t="s">
        <v>184</v>
      </c>
      <c r="BL13" t="s">
        <v>184</v>
      </c>
      <c r="BM13" t="s">
        <v>184</v>
      </c>
      <c r="BN13" t="s">
        <v>184</v>
      </c>
      <c r="BO13" t="s">
        <v>184</v>
      </c>
      <c r="BP13" t="s">
        <v>184</v>
      </c>
      <c r="BQ13" t="s">
        <v>184</v>
      </c>
      <c r="BR13" t="s">
        <v>184</v>
      </c>
      <c r="BS13" t="s">
        <v>184</v>
      </c>
      <c r="BT13" t="s">
        <v>184</v>
      </c>
      <c r="BU13" t="s">
        <v>184</v>
      </c>
      <c r="BV13" t="s">
        <v>184</v>
      </c>
    </row>
    <row r="14" spans="1:74" x14ac:dyDescent="0.25">
      <c r="A14" t="s">
        <v>41</v>
      </c>
      <c r="B14" t="s">
        <v>134</v>
      </c>
      <c r="F14" t="s">
        <v>91</v>
      </c>
      <c r="G14" s="3" t="s">
        <v>483</v>
      </c>
      <c r="H14" t="s">
        <v>354</v>
      </c>
      <c r="L14" t="s">
        <v>285</v>
      </c>
      <c r="Q14">
        <f t="shared" si="0"/>
        <v>23</v>
      </c>
      <c r="R14" t="str">
        <f t="shared" si="1"/>
        <v>HTS: Not Disaggregated</v>
      </c>
      <c r="S14" t="s">
        <v>176</v>
      </c>
      <c r="Y14" t="s">
        <v>295</v>
      </c>
      <c r="AA14" t="s">
        <v>232</v>
      </c>
      <c r="AB14" t="s">
        <v>232</v>
      </c>
      <c r="AC14" t="s">
        <v>232</v>
      </c>
      <c r="AD14" t="s">
        <v>232</v>
      </c>
      <c r="AE14" t="s">
        <v>232</v>
      </c>
      <c r="AF14" t="s">
        <v>232</v>
      </c>
      <c r="AG14" t="s">
        <v>232</v>
      </c>
      <c r="AH14" t="s">
        <v>232</v>
      </c>
      <c r="AI14" t="s">
        <v>232</v>
      </c>
      <c r="AJ14" t="s">
        <v>232</v>
      </c>
      <c r="AK14" t="s">
        <v>232</v>
      </c>
      <c r="AL14" t="s">
        <v>232</v>
      </c>
      <c r="AM14" t="s">
        <v>232</v>
      </c>
      <c r="AN14" t="s">
        <v>232</v>
      </c>
      <c r="AO14" t="s">
        <v>232</v>
      </c>
      <c r="AP14" t="s">
        <v>232</v>
      </c>
      <c r="AS14" t="s">
        <v>235</v>
      </c>
      <c r="AT14" t="s">
        <v>235</v>
      </c>
      <c r="AW14" t="s">
        <v>232</v>
      </c>
      <c r="AX14" t="s">
        <v>232</v>
      </c>
      <c r="AY14" t="s">
        <v>232</v>
      </c>
      <c r="AZ14" t="s">
        <v>232</v>
      </c>
      <c r="BA14" t="s">
        <v>233</v>
      </c>
      <c r="BB14" t="s">
        <v>233</v>
      </c>
      <c r="BC14" t="s">
        <v>233</v>
      </c>
      <c r="BD14" t="s">
        <v>233</v>
      </c>
      <c r="BE14" t="s">
        <v>186</v>
      </c>
      <c r="BF14" t="s">
        <v>185</v>
      </c>
      <c r="BG14" t="s">
        <v>233</v>
      </c>
      <c r="BH14" t="s">
        <v>233</v>
      </c>
      <c r="BI14" t="s">
        <v>233</v>
      </c>
      <c r="BJ14" t="s">
        <v>233</v>
      </c>
      <c r="BK14" t="s">
        <v>232</v>
      </c>
      <c r="BL14" t="s">
        <v>232</v>
      </c>
      <c r="BM14" t="s">
        <v>232</v>
      </c>
      <c r="BN14" t="s">
        <v>232</v>
      </c>
      <c r="BO14" t="s">
        <v>232</v>
      </c>
      <c r="BP14" t="s">
        <v>232</v>
      </c>
      <c r="BQ14" t="s">
        <v>232</v>
      </c>
      <c r="BR14" t="s">
        <v>232</v>
      </c>
      <c r="BS14" t="s">
        <v>232</v>
      </c>
      <c r="BT14" t="s">
        <v>232</v>
      </c>
      <c r="BU14" t="s">
        <v>232</v>
      </c>
      <c r="BV14" t="s">
        <v>232</v>
      </c>
    </row>
    <row r="15" spans="1:74" x14ac:dyDescent="0.25">
      <c r="A15" t="s">
        <v>41</v>
      </c>
      <c r="B15" t="s">
        <v>109</v>
      </c>
      <c r="F15" t="s">
        <v>49</v>
      </c>
      <c r="G15" s="3" t="s">
        <v>469</v>
      </c>
      <c r="H15" t="s">
        <v>355</v>
      </c>
      <c r="L15" t="s">
        <v>258</v>
      </c>
      <c r="Q15">
        <f t="shared" si="0"/>
        <v>23</v>
      </c>
      <c r="R15" t="str">
        <f t="shared" si="1"/>
        <v>HTS: Not Disaggregated</v>
      </c>
      <c r="S15" t="s">
        <v>170</v>
      </c>
      <c r="Y15" t="s">
        <v>296</v>
      </c>
      <c r="AA15" t="s">
        <v>233</v>
      </c>
      <c r="AB15" t="s">
        <v>233</v>
      </c>
      <c r="AC15" t="s">
        <v>233</v>
      </c>
      <c r="AD15" t="s">
        <v>233</v>
      </c>
      <c r="AE15" t="s">
        <v>233</v>
      </c>
      <c r="AF15" t="s">
        <v>233</v>
      </c>
      <c r="AG15" t="s">
        <v>233</v>
      </c>
      <c r="AH15" t="s">
        <v>233</v>
      </c>
      <c r="AI15" t="s">
        <v>233</v>
      </c>
      <c r="AJ15" t="s">
        <v>233</v>
      </c>
      <c r="AK15" t="s">
        <v>233</v>
      </c>
      <c r="AL15" t="s">
        <v>233</v>
      </c>
      <c r="AM15" t="s">
        <v>233</v>
      </c>
      <c r="AN15" t="s">
        <v>233</v>
      </c>
      <c r="AO15" t="s">
        <v>233</v>
      </c>
      <c r="AP15" t="s">
        <v>233</v>
      </c>
      <c r="AS15" t="s">
        <v>236</v>
      </c>
      <c r="AT15" t="s">
        <v>236</v>
      </c>
      <c r="AW15" t="s">
        <v>233</v>
      </c>
      <c r="AX15" t="s">
        <v>233</v>
      </c>
      <c r="AY15" t="s">
        <v>233</v>
      </c>
      <c r="AZ15" t="s">
        <v>233</v>
      </c>
      <c r="BA15" t="s">
        <v>234</v>
      </c>
      <c r="BB15" t="s">
        <v>234</v>
      </c>
      <c r="BC15" t="s">
        <v>234</v>
      </c>
      <c r="BD15" t="s">
        <v>234</v>
      </c>
      <c r="BE15" t="s">
        <v>248</v>
      </c>
      <c r="BF15" t="s">
        <v>186</v>
      </c>
      <c r="BG15" t="s">
        <v>234</v>
      </c>
      <c r="BH15" t="s">
        <v>234</v>
      </c>
      <c r="BI15" t="s">
        <v>234</v>
      </c>
      <c r="BJ15" t="s">
        <v>234</v>
      </c>
      <c r="BK15" t="s">
        <v>233</v>
      </c>
      <c r="BL15" t="s">
        <v>233</v>
      </c>
      <c r="BM15" t="s">
        <v>233</v>
      </c>
      <c r="BN15" t="s">
        <v>233</v>
      </c>
      <c r="BO15" t="s">
        <v>233</v>
      </c>
      <c r="BP15" t="s">
        <v>233</v>
      </c>
      <c r="BQ15" t="s">
        <v>233</v>
      </c>
      <c r="BR15" t="s">
        <v>233</v>
      </c>
      <c r="BS15" t="s">
        <v>233</v>
      </c>
      <c r="BT15" t="s">
        <v>233</v>
      </c>
      <c r="BU15" t="s">
        <v>233</v>
      </c>
      <c r="BV15" t="s">
        <v>233</v>
      </c>
    </row>
    <row r="16" spans="1:74" x14ac:dyDescent="0.25">
      <c r="A16" t="s">
        <v>41</v>
      </c>
      <c r="B16" t="s">
        <v>104</v>
      </c>
      <c r="G16" s="3" t="s">
        <v>261</v>
      </c>
      <c r="H16" t="s">
        <v>369</v>
      </c>
      <c r="L16" t="s">
        <v>259</v>
      </c>
      <c r="Q16">
        <f t="shared" si="0"/>
        <v>50</v>
      </c>
      <c r="R16" t="str">
        <f t="shared" si="1"/>
        <v>PREV: Comm. mobilization, behavior &amp; norms change</v>
      </c>
      <c r="S16" t="s">
        <v>171</v>
      </c>
      <c r="Y16" t="s">
        <v>294</v>
      </c>
      <c r="AA16" t="s">
        <v>234</v>
      </c>
      <c r="AB16" t="s">
        <v>234</v>
      </c>
      <c r="AC16" t="s">
        <v>234</v>
      </c>
      <c r="AD16" t="s">
        <v>234</v>
      </c>
      <c r="AE16" t="s">
        <v>234</v>
      </c>
      <c r="AF16" t="s">
        <v>234</v>
      </c>
      <c r="AG16" t="s">
        <v>234</v>
      </c>
      <c r="AH16" t="s">
        <v>234</v>
      </c>
      <c r="AI16" t="s">
        <v>234</v>
      </c>
      <c r="AJ16" t="s">
        <v>234</v>
      </c>
      <c r="AK16" t="s">
        <v>234</v>
      </c>
      <c r="AL16" t="s">
        <v>234</v>
      </c>
      <c r="AM16" t="s">
        <v>234</v>
      </c>
      <c r="AN16" t="s">
        <v>234</v>
      </c>
      <c r="AO16" t="s">
        <v>234</v>
      </c>
      <c r="AP16" t="s">
        <v>234</v>
      </c>
      <c r="AS16" t="s">
        <v>237</v>
      </c>
      <c r="AT16" t="s">
        <v>237</v>
      </c>
      <c r="AW16" t="s">
        <v>234</v>
      </c>
      <c r="AX16" t="s">
        <v>234</v>
      </c>
      <c r="AY16" t="s">
        <v>234</v>
      </c>
      <c r="AZ16" t="s">
        <v>234</v>
      </c>
      <c r="BA16" t="s">
        <v>235</v>
      </c>
      <c r="BB16" t="s">
        <v>235</v>
      </c>
      <c r="BC16" t="s">
        <v>235</v>
      </c>
      <c r="BD16" t="s">
        <v>235</v>
      </c>
      <c r="BG16" t="s">
        <v>235</v>
      </c>
      <c r="BH16" t="s">
        <v>235</v>
      </c>
      <c r="BI16" t="s">
        <v>235</v>
      </c>
      <c r="BJ16" t="s">
        <v>235</v>
      </c>
      <c r="BK16" t="s">
        <v>234</v>
      </c>
      <c r="BL16" t="s">
        <v>234</v>
      </c>
      <c r="BM16" t="s">
        <v>234</v>
      </c>
      <c r="BN16" t="s">
        <v>234</v>
      </c>
      <c r="BO16" t="s">
        <v>234</v>
      </c>
      <c r="BP16" t="s">
        <v>234</v>
      </c>
      <c r="BQ16" t="s">
        <v>234</v>
      </c>
      <c r="BR16" t="s">
        <v>234</v>
      </c>
      <c r="BS16" t="s">
        <v>234</v>
      </c>
      <c r="BT16" t="s">
        <v>234</v>
      </c>
      <c r="BU16" t="s">
        <v>234</v>
      </c>
      <c r="BV16" t="s">
        <v>234</v>
      </c>
    </row>
    <row r="17" spans="1:74" x14ac:dyDescent="0.25">
      <c r="A17" t="s">
        <v>41</v>
      </c>
      <c r="B17" t="s">
        <v>148</v>
      </c>
      <c r="G17" s="3" t="s">
        <v>262</v>
      </c>
      <c r="H17" t="s">
        <v>370</v>
      </c>
      <c r="L17" t="s">
        <v>260</v>
      </c>
      <c r="Q17">
        <f t="shared" si="0"/>
        <v>50</v>
      </c>
      <c r="R17" t="str">
        <f t="shared" si="1"/>
        <v>PREV: Comm. mobilization, behavior &amp; norms change</v>
      </c>
      <c r="S17" t="s">
        <v>172</v>
      </c>
      <c r="Y17" t="s">
        <v>293</v>
      </c>
      <c r="AA17" t="s">
        <v>235</v>
      </c>
      <c r="AB17" t="s">
        <v>235</v>
      </c>
      <c r="AC17" t="s">
        <v>235</v>
      </c>
      <c r="AD17" t="s">
        <v>235</v>
      </c>
      <c r="AE17" t="s">
        <v>235</v>
      </c>
      <c r="AF17" t="s">
        <v>235</v>
      </c>
      <c r="AG17" t="s">
        <v>235</v>
      </c>
      <c r="AH17" t="s">
        <v>235</v>
      </c>
      <c r="AI17" t="s">
        <v>235</v>
      </c>
      <c r="AJ17" t="s">
        <v>235</v>
      </c>
      <c r="AK17" t="s">
        <v>235</v>
      </c>
      <c r="AL17" t="s">
        <v>235</v>
      </c>
      <c r="AM17" t="s">
        <v>235</v>
      </c>
      <c r="AN17" t="s">
        <v>235</v>
      </c>
      <c r="AO17" t="s">
        <v>235</v>
      </c>
      <c r="AP17" t="s">
        <v>235</v>
      </c>
      <c r="AS17" t="s">
        <v>238</v>
      </c>
      <c r="AT17" t="s">
        <v>238</v>
      </c>
      <c r="AW17" t="s">
        <v>235</v>
      </c>
      <c r="AX17" t="s">
        <v>235</v>
      </c>
      <c r="AY17" t="s">
        <v>235</v>
      </c>
      <c r="AZ17" t="s">
        <v>235</v>
      </c>
      <c r="BA17" t="s">
        <v>236</v>
      </c>
      <c r="BB17" t="s">
        <v>236</v>
      </c>
      <c r="BC17" t="s">
        <v>236</v>
      </c>
      <c r="BD17" t="s">
        <v>236</v>
      </c>
      <c r="BG17" t="s">
        <v>236</v>
      </c>
      <c r="BH17" t="s">
        <v>236</v>
      </c>
      <c r="BI17" t="s">
        <v>236</v>
      </c>
      <c r="BJ17" t="s">
        <v>236</v>
      </c>
      <c r="BK17" t="s">
        <v>235</v>
      </c>
      <c r="BL17" t="s">
        <v>235</v>
      </c>
      <c r="BM17" t="s">
        <v>235</v>
      </c>
      <c r="BN17" t="s">
        <v>235</v>
      </c>
      <c r="BO17" t="s">
        <v>235</v>
      </c>
      <c r="BP17" t="s">
        <v>235</v>
      </c>
      <c r="BQ17" t="s">
        <v>235</v>
      </c>
      <c r="BR17" t="s">
        <v>235</v>
      </c>
      <c r="BS17" t="s">
        <v>235</v>
      </c>
      <c r="BT17" t="s">
        <v>235</v>
      </c>
      <c r="BU17" t="s">
        <v>235</v>
      </c>
      <c r="BV17" t="s">
        <v>235</v>
      </c>
    </row>
    <row r="18" spans="1:74" x14ac:dyDescent="0.25">
      <c r="A18" t="s">
        <v>42</v>
      </c>
      <c r="G18" s="3" t="s">
        <v>484</v>
      </c>
      <c r="H18" t="s">
        <v>362</v>
      </c>
      <c r="L18" t="s">
        <v>261</v>
      </c>
      <c r="Q18">
        <f t="shared" si="0"/>
        <v>11</v>
      </c>
      <c r="R18" t="str">
        <f t="shared" si="1"/>
        <v>PREV: VMMC</v>
      </c>
      <c r="S18" t="s">
        <v>173</v>
      </c>
      <c r="Y18" t="s">
        <v>298</v>
      </c>
      <c r="AA18" t="s">
        <v>236</v>
      </c>
      <c r="AB18" t="s">
        <v>236</v>
      </c>
      <c r="AC18" t="s">
        <v>236</v>
      </c>
      <c r="AD18" t="s">
        <v>236</v>
      </c>
      <c r="AE18" t="s">
        <v>236</v>
      </c>
      <c r="AF18" t="s">
        <v>236</v>
      </c>
      <c r="AG18" t="s">
        <v>236</v>
      </c>
      <c r="AH18" t="s">
        <v>236</v>
      </c>
      <c r="AI18" t="s">
        <v>236</v>
      </c>
      <c r="AJ18" t="s">
        <v>236</v>
      </c>
      <c r="AK18" t="s">
        <v>236</v>
      </c>
      <c r="AL18" t="s">
        <v>236</v>
      </c>
      <c r="AM18" t="s">
        <v>236</v>
      </c>
      <c r="AN18" t="s">
        <v>236</v>
      </c>
      <c r="AO18" t="s">
        <v>236</v>
      </c>
      <c r="AP18" t="s">
        <v>236</v>
      </c>
      <c r="AS18" t="s">
        <v>239</v>
      </c>
      <c r="AT18" t="s">
        <v>239</v>
      </c>
      <c r="AW18" t="s">
        <v>236</v>
      </c>
      <c r="AX18" t="s">
        <v>236</v>
      </c>
      <c r="AY18" t="s">
        <v>236</v>
      </c>
      <c r="AZ18" t="s">
        <v>236</v>
      </c>
      <c r="BA18" t="s">
        <v>237</v>
      </c>
      <c r="BB18" t="s">
        <v>237</v>
      </c>
      <c r="BC18" t="s">
        <v>237</v>
      </c>
      <c r="BD18" t="s">
        <v>237</v>
      </c>
      <c r="BG18" t="s">
        <v>237</v>
      </c>
      <c r="BH18" t="s">
        <v>237</v>
      </c>
      <c r="BI18" t="s">
        <v>237</v>
      </c>
      <c r="BJ18" t="s">
        <v>237</v>
      </c>
      <c r="BK18" t="s">
        <v>236</v>
      </c>
      <c r="BL18" t="s">
        <v>236</v>
      </c>
      <c r="BM18" t="s">
        <v>236</v>
      </c>
      <c r="BN18" t="s">
        <v>236</v>
      </c>
      <c r="BO18" t="s">
        <v>236</v>
      </c>
      <c r="BP18" t="s">
        <v>236</v>
      </c>
      <c r="BQ18" t="s">
        <v>236</v>
      </c>
      <c r="BR18" t="s">
        <v>236</v>
      </c>
      <c r="BS18" t="s">
        <v>236</v>
      </c>
      <c r="BT18" t="s">
        <v>236</v>
      </c>
      <c r="BU18" t="s">
        <v>236</v>
      </c>
      <c r="BV18" t="s">
        <v>236</v>
      </c>
    </row>
    <row r="19" spans="1:74" x14ac:dyDescent="0.25">
      <c r="A19" t="s">
        <v>42</v>
      </c>
      <c r="B19" t="s">
        <v>135</v>
      </c>
      <c r="G19" s="3" t="s">
        <v>478</v>
      </c>
      <c r="H19" t="s">
        <v>215</v>
      </c>
      <c r="L19" t="s">
        <v>262</v>
      </c>
      <c r="Q19">
        <f t="shared" si="0"/>
        <v>11</v>
      </c>
      <c r="R19" t="str">
        <f t="shared" si="1"/>
        <v>PREV: VMMC</v>
      </c>
      <c r="S19" t="s">
        <v>174</v>
      </c>
      <c r="Y19" t="s">
        <v>288</v>
      </c>
      <c r="AA19" t="s">
        <v>237</v>
      </c>
      <c r="AB19" t="s">
        <v>237</v>
      </c>
      <c r="AC19" t="s">
        <v>237</v>
      </c>
      <c r="AD19" t="s">
        <v>237</v>
      </c>
      <c r="AE19" t="s">
        <v>237</v>
      </c>
      <c r="AF19" t="s">
        <v>237</v>
      </c>
      <c r="AG19" t="s">
        <v>237</v>
      </c>
      <c r="AH19" t="s">
        <v>237</v>
      </c>
      <c r="AI19" t="s">
        <v>237</v>
      </c>
      <c r="AJ19" t="s">
        <v>237</v>
      </c>
      <c r="AK19" t="s">
        <v>237</v>
      </c>
      <c r="AL19" t="s">
        <v>237</v>
      </c>
      <c r="AM19" t="s">
        <v>237</v>
      </c>
      <c r="AN19" t="s">
        <v>237</v>
      </c>
      <c r="AO19" t="s">
        <v>237</v>
      </c>
      <c r="AP19" t="s">
        <v>237</v>
      </c>
      <c r="AS19" t="s">
        <v>240</v>
      </c>
      <c r="AT19" t="s">
        <v>240</v>
      </c>
      <c r="AW19" t="s">
        <v>237</v>
      </c>
      <c r="AX19" t="s">
        <v>237</v>
      </c>
      <c r="AY19" t="s">
        <v>237</v>
      </c>
      <c r="AZ19" t="s">
        <v>237</v>
      </c>
      <c r="BA19" t="s">
        <v>238</v>
      </c>
      <c r="BB19" t="s">
        <v>238</v>
      </c>
      <c r="BC19" t="s">
        <v>238</v>
      </c>
      <c r="BD19" t="s">
        <v>238</v>
      </c>
      <c r="BG19" t="s">
        <v>238</v>
      </c>
      <c r="BH19" t="s">
        <v>238</v>
      </c>
      <c r="BI19" t="s">
        <v>238</v>
      </c>
      <c r="BJ19" t="s">
        <v>238</v>
      </c>
      <c r="BK19" t="s">
        <v>237</v>
      </c>
      <c r="BL19" t="s">
        <v>237</v>
      </c>
      <c r="BM19" t="s">
        <v>237</v>
      </c>
      <c r="BN19" t="s">
        <v>237</v>
      </c>
      <c r="BO19" t="s">
        <v>237</v>
      </c>
      <c r="BP19" t="s">
        <v>237</v>
      </c>
      <c r="BQ19" t="s">
        <v>237</v>
      </c>
      <c r="BR19" t="s">
        <v>237</v>
      </c>
      <c r="BS19" t="s">
        <v>237</v>
      </c>
      <c r="BT19" t="s">
        <v>237</v>
      </c>
      <c r="BU19" t="s">
        <v>237</v>
      </c>
      <c r="BV19" t="s">
        <v>237</v>
      </c>
    </row>
    <row r="20" spans="1:74" x14ac:dyDescent="0.25">
      <c r="A20" t="s">
        <v>42</v>
      </c>
      <c r="B20" t="s">
        <v>110</v>
      </c>
      <c r="G20" s="3" t="s">
        <v>263</v>
      </c>
      <c r="H20" t="s">
        <v>363</v>
      </c>
      <c r="L20" t="s">
        <v>263</v>
      </c>
      <c r="Q20">
        <f t="shared" si="0"/>
        <v>11</v>
      </c>
      <c r="R20" t="str">
        <f t="shared" si="1"/>
        <v>PREV: PrEP</v>
      </c>
      <c r="S20" t="s">
        <v>175</v>
      </c>
      <c r="AA20" t="s">
        <v>238</v>
      </c>
      <c r="AB20" t="s">
        <v>238</v>
      </c>
      <c r="AC20" t="s">
        <v>238</v>
      </c>
      <c r="AD20" t="s">
        <v>238</v>
      </c>
      <c r="AE20" t="s">
        <v>238</v>
      </c>
      <c r="AF20" t="s">
        <v>238</v>
      </c>
      <c r="AG20" t="s">
        <v>238</v>
      </c>
      <c r="AH20" t="s">
        <v>238</v>
      </c>
      <c r="AI20" t="s">
        <v>238</v>
      </c>
      <c r="AJ20" t="s">
        <v>238</v>
      </c>
      <c r="AK20" t="s">
        <v>238</v>
      </c>
      <c r="AL20" t="s">
        <v>238</v>
      </c>
      <c r="AM20" t="s">
        <v>238</v>
      </c>
      <c r="AN20" t="s">
        <v>238</v>
      </c>
      <c r="AO20" t="s">
        <v>238</v>
      </c>
      <c r="AP20" t="s">
        <v>238</v>
      </c>
      <c r="AS20" t="s">
        <v>241</v>
      </c>
      <c r="AT20" t="s">
        <v>241</v>
      </c>
      <c r="AW20" t="s">
        <v>238</v>
      </c>
      <c r="AX20" t="s">
        <v>238</v>
      </c>
      <c r="AY20" t="s">
        <v>238</v>
      </c>
      <c r="AZ20" t="s">
        <v>238</v>
      </c>
      <c r="BA20" t="s">
        <v>239</v>
      </c>
      <c r="BB20" t="s">
        <v>239</v>
      </c>
      <c r="BC20" t="s">
        <v>239</v>
      </c>
      <c r="BD20" t="s">
        <v>239</v>
      </c>
      <c r="BG20" t="s">
        <v>239</v>
      </c>
      <c r="BH20" t="s">
        <v>239</v>
      </c>
      <c r="BI20" t="s">
        <v>239</v>
      </c>
      <c r="BJ20" t="s">
        <v>239</v>
      </c>
      <c r="BK20" t="s">
        <v>238</v>
      </c>
      <c r="BL20" t="s">
        <v>238</v>
      </c>
      <c r="BM20" t="s">
        <v>238</v>
      </c>
      <c r="BN20" t="s">
        <v>238</v>
      </c>
      <c r="BO20" t="s">
        <v>238</v>
      </c>
      <c r="BP20" t="s">
        <v>238</v>
      </c>
      <c r="BQ20" t="s">
        <v>238</v>
      </c>
      <c r="BR20" t="s">
        <v>238</v>
      </c>
      <c r="BS20" t="s">
        <v>238</v>
      </c>
      <c r="BT20" t="s">
        <v>238</v>
      </c>
      <c r="BU20" t="s">
        <v>238</v>
      </c>
      <c r="BV20" t="s">
        <v>238</v>
      </c>
    </row>
    <row r="21" spans="1:74" x14ac:dyDescent="0.25">
      <c r="A21" t="s">
        <v>42</v>
      </c>
      <c r="B21" t="s">
        <v>136</v>
      </c>
      <c r="G21" s="3" t="s">
        <v>485</v>
      </c>
      <c r="H21" t="s">
        <v>216</v>
      </c>
      <c r="L21" t="s">
        <v>264</v>
      </c>
      <c r="Q21">
        <f t="shared" si="0"/>
        <v>11</v>
      </c>
      <c r="R21" t="str">
        <f t="shared" si="1"/>
        <v>PREV: PrEP</v>
      </c>
      <c r="S21" t="s">
        <v>152</v>
      </c>
      <c r="AA21" t="s">
        <v>239</v>
      </c>
      <c r="AB21" t="s">
        <v>239</v>
      </c>
      <c r="AC21" t="s">
        <v>239</v>
      </c>
      <c r="AD21" t="s">
        <v>239</v>
      </c>
      <c r="AE21" t="s">
        <v>239</v>
      </c>
      <c r="AF21" t="s">
        <v>239</v>
      </c>
      <c r="AG21" t="s">
        <v>239</v>
      </c>
      <c r="AH21" t="s">
        <v>239</v>
      </c>
      <c r="AI21" t="s">
        <v>239</v>
      </c>
      <c r="AJ21" t="s">
        <v>239</v>
      </c>
      <c r="AK21" t="s">
        <v>239</v>
      </c>
      <c r="AL21" t="s">
        <v>239</v>
      </c>
      <c r="AM21" t="s">
        <v>239</v>
      </c>
      <c r="AN21" t="s">
        <v>239</v>
      </c>
      <c r="AO21" t="s">
        <v>239</v>
      </c>
      <c r="AP21" t="s">
        <v>239</v>
      </c>
      <c r="AS21" t="s">
        <v>242</v>
      </c>
      <c r="AT21" t="s">
        <v>242</v>
      </c>
      <c r="AW21" t="s">
        <v>239</v>
      </c>
      <c r="AX21" t="s">
        <v>239</v>
      </c>
      <c r="AY21" t="s">
        <v>239</v>
      </c>
      <c r="AZ21" t="s">
        <v>239</v>
      </c>
      <c r="BA21" t="s">
        <v>240</v>
      </c>
      <c r="BB21" t="s">
        <v>240</v>
      </c>
      <c r="BC21" t="s">
        <v>240</v>
      </c>
      <c r="BD21" t="s">
        <v>240</v>
      </c>
      <c r="BG21" t="s">
        <v>240</v>
      </c>
      <c r="BH21" t="s">
        <v>240</v>
      </c>
      <c r="BI21" t="s">
        <v>240</v>
      </c>
      <c r="BJ21" t="s">
        <v>240</v>
      </c>
      <c r="BK21" t="s">
        <v>239</v>
      </c>
      <c r="BL21" t="s">
        <v>239</v>
      </c>
      <c r="BM21" t="s">
        <v>239</v>
      </c>
      <c r="BN21" t="s">
        <v>239</v>
      </c>
      <c r="BO21" t="s">
        <v>239</v>
      </c>
      <c r="BP21" t="s">
        <v>239</v>
      </c>
      <c r="BQ21" t="s">
        <v>239</v>
      </c>
      <c r="BR21" t="s">
        <v>239</v>
      </c>
      <c r="BS21" t="s">
        <v>239</v>
      </c>
      <c r="BT21" t="s">
        <v>239</v>
      </c>
      <c r="BU21" t="s">
        <v>239</v>
      </c>
      <c r="BV21" t="s">
        <v>239</v>
      </c>
    </row>
    <row r="22" spans="1:74" x14ac:dyDescent="0.25">
      <c r="A22" t="s">
        <v>42</v>
      </c>
      <c r="B22" t="s">
        <v>111</v>
      </c>
      <c r="G22" s="3" t="s">
        <v>264</v>
      </c>
      <c r="H22" t="s">
        <v>364</v>
      </c>
      <c r="L22" t="s">
        <v>265</v>
      </c>
      <c r="Q22">
        <f t="shared" si="0"/>
        <v>34</v>
      </c>
      <c r="R22" t="str">
        <f t="shared" si="1"/>
        <v>PREV: Opioid substitution therapy</v>
      </c>
      <c r="S22" t="s">
        <v>153</v>
      </c>
      <c r="AA22" t="s">
        <v>240</v>
      </c>
      <c r="AB22" t="s">
        <v>240</v>
      </c>
      <c r="AC22" t="s">
        <v>240</v>
      </c>
      <c r="AD22" t="s">
        <v>240</v>
      </c>
      <c r="AE22" t="s">
        <v>240</v>
      </c>
      <c r="AF22" t="s">
        <v>240</v>
      </c>
      <c r="AG22" t="s">
        <v>240</v>
      </c>
      <c r="AH22" t="s">
        <v>240</v>
      </c>
      <c r="AI22" t="s">
        <v>240</v>
      </c>
      <c r="AJ22" t="s">
        <v>240</v>
      </c>
      <c r="AK22" t="s">
        <v>240</v>
      </c>
      <c r="AL22" t="s">
        <v>240</v>
      </c>
      <c r="AM22" t="s">
        <v>240</v>
      </c>
      <c r="AN22" t="s">
        <v>240</v>
      </c>
      <c r="AO22" t="s">
        <v>240</v>
      </c>
      <c r="AP22" t="s">
        <v>240</v>
      </c>
      <c r="AS22" t="s">
        <v>243</v>
      </c>
      <c r="AT22" t="s">
        <v>243</v>
      </c>
      <c r="AW22" t="s">
        <v>240</v>
      </c>
      <c r="AX22" t="s">
        <v>240</v>
      </c>
      <c r="AY22" t="s">
        <v>240</v>
      </c>
      <c r="AZ22" t="s">
        <v>240</v>
      </c>
      <c r="BA22" t="s">
        <v>241</v>
      </c>
      <c r="BB22" t="s">
        <v>241</v>
      </c>
      <c r="BC22" t="s">
        <v>241</v>
      </c>
      <c r="BD22" t="s">
        <v>241</v>
      </c>
      <c r="BG22" t="s">
        <v>241</v>
      </c>
      <c r="BH22" t="s">
        <v>241</v>
      </c>
      <c r="BI22" t="s">
        <v>241</v>
      </c>
      <c r="BJ22" t="s">
        <v>241</v>
      </c>
      <c r="BK22" t="s">
        <v>240</v>
      </c>
      <c r="BL22" t="s">
        <v>240</v>
      </c>
      <c r="BM22" t="s">
        <v>240</v>
      </c>
      <c r="BN22" t="s">
        <v>240</v>
      </c>
      <c r="BO22" t="s">
        <v>240</v>
      </c>
      <c r="BP22" t="s">
        <v>240</v>
      </c>
      <c r="BQ22" t="s">
        <v>240</v>
      </c>
      <c r="BR22" t="s">
        <v>240</v>
      </c>
      <c r="BS22" t="s">
        <v>240</v>
      </c>
      <c r="BT22" t="s">
        <v>240</v>
      </c>
      <c r="BU22" t="s">
        <v>240</v>
      </c>
      <c r="BV22" t="s">
        <v>240</v>
      </c>
    </row>
    <row r="23" spans="1:74" x14ac:dyDescent="0.25">
      <c r="A23" t="s">
        <v>42</v>
      </c>
      <c r="B23" t="s">
        <v>137</v>
      </c>
      <c r="G23" s="3" t="s">
        <v>265</v>
      </c>
      <c r="H23" t="s">
        <v>217</v>
      </c>
      <c r="L23" t="s">
        <v>266</v>
      </c>
      <c r="Q23">
        <f t="shared" si="0"/>
        <v>34</v>
      </c>
      <c r="R23" t="str">
        <f t="shared" si="1"/>
        <v>PREV: Opioid substitution therapy</v>
      </c>
      <c r="S23" t="s">
        <v>154</v>
      </c>
      <c r="AA23" t="s">
        <v>242</v>
      </c>
      <c r="AB23" t="s">
        <v>242</v>
      </c>
      <c r="AC23" t="s">
        <v>242</v>
      </c>
      <c r="AD23" t="s">
        <v>242</v>
      </c>
      <c r="AE23" t="s">
        <v>242</v>
      </c>
      <c r="AF23" t="s">
        <v>242</v>
      </c>
      <c r="AG23" t="s">
        <v>242</v>
      </c>
      <c r="AH23" t="s">
        <v>242</v>
      </c>
      <c r="AI23" t="s">
        <v>241</v>
      </c>
      <c r="AJ23" t="s">
        <v>241</v>
      </c>
      <c r="AK23" t="s">
        <v>241</v>
      </c>
      <c r="AL23" t="s">
        <v>241</v>
      </c>
      <c r="AM23" t="s">
        <v>241</v>
      </c>
      <c r="AN23" t="s">
        <v>241</v>
      </c>
      <c r="AO23" t="s">
        <v>241</v>
      </c>
      <c r="AP23" t="s">
        <v>241</v>
      </c>
      <c r="AS23" t="s">
        <v>247</v>
      </c>
      <c r="AT23" t="s">
        <v>247</v>
      </c>
      <c r="AW23" t="s">
        <v>241</v>
      </c>
      <c r="AX23" t="s">
        <v>241</v>
      </c>
      <c r="AY23" t="s">
        <v>241</v>
      </c>
      <c r="AZ23" t="s">
        <v>241</v>
      </c>
      <c r="BA23" t="s">
        <v>242</v>
      </c>
      <c r="BB23" t="s">
        <v>242</v>
      </c>
      <c r="BC23" t="s">
        <v>242</v>
      </c>
      <c r="BD23" t="s">
        <v>242</v>
      </c>
      <c r="BG23" t="s">
        <v>242</v>
      </c>
      <c r="BH23" t="s">
        <v>242</v>
      </c>
      <c r="BI23" t="s">
        <v>242</v>
      </c>
      <c r="BJ23" t="s">
        <v>242</v>
      </c>
      <c r="BK23" t="s">
        <v>241</v>
      </c>
      <c r="BL23" t="s">
        <v>241</v>
      </c>
      <c r="BM23" t="s">
        <v>241</v>
      </c>
      <c r="BN23" t="s">
        <v>241</v>
      </c>
      <c r="BO23" t="s">
        <v>241</v>
      </c>
      <c r="BP23" t="s">
        <v>241</v>
      </c>
      <c r="BQ23" t="s">
        <v>241</v>
      </c>
      <c r="BR23" t="s">
        <v>241</v>
      </c>
      <c r="BS23" t="s">
        <v>241</v>
      </c>
      <c r="BT23" t="s">
        <v>241</v>
      </c>
      <c r="BU23" t="s">
        <v>241</v>
      </c>
      <c r="BV23" t="s">
        <v>241</v>
      </c>
    </row>
    <row r="24" spans="1:74" x14ac:dyDescent="0.25">
      <c r="A24" t="s">
        <v>42</v>
      </c>
      <c r="B24" t="s">
        <v>112</v>
      </c>
      <c r="G24" s="3" t="s">
        <v>479</v>
      </c>
      <c r="H24" t="s">
        <v>371</v>
      </c>
      <c r="L24" t="s">
        <v>267</v>
      </c>
      <c r="Q24">
        <f t="shared" si="0"/>
        <v>37</v>
      </c>
      <c r="R24" t="str">
        <f t="shared" si="1"/>
        <v>PREV: Condom &amp; Lubricant Programming</v>
      </c>
      <c r="S24" t="s">
        <v>155</v>
      </c>
      <c r="AA24" t="s">
        <v>247</v>
      </c>
      <c r="AB24" t="s">
        <v>247</v>
      </c>
      <c r="AC24" t="s">
        <v>247</v>
      </c>
      <c r="AD24" t="s">
        <v>247</v>
      </c>
      <c r="AE24" t="s">
        <v>247</v>
      </c>
      <c r="AF24" t="s">
        <v>247</v>
      </c>
      <c r="AG24" t="s">
        <v>247</v>
      </c>
      <c r="AH24" t="s">
        <v>247</v>
      </c>
      <c r="AI24" t="s">
        <v>242</v>
      </c>
      <c r="AJ24" t="s">
        <v>242</v>
      </c>
      <c r="AK24" t="s">
        <v>242</v>
      </c>
      <c r="AL24" t="s">
        <v>242</v>
      </c>
      <c r="AM24" t="s">
        <v>242</v>
      </c>
      <c r="AN24" t="s">
        <v>242</v>
      </c>
      <c r="AO24" t="s">
        <v>242</v>
      </c>
      <c r="AP24" t="s">
        <v>242</v>
      </c>
      <c r="AW24" t="s">
        <v>242</v>
      </c>
      <c r="AX24" t="s">
        <v>242</v>
      </c>
      <c r="AY24" t="s">
        <v>242</v>
      </c>
      <c r="AZ24" t="s">
        <v>242</v>
      </c>
      <c r="BA24" t="s">
        <v>243</v>
      </c>
      <c r="BB24" t="s">
        <v>243</v>
      </c>
      <c r="BC24" t="s">
        <v>243</v>
      </c>
      <c r="BD24" t="s">
        <v>243</v>
      </c>
      <c r="BG24" t="s">
        <v>243</v>
      </c>
      <c r="BH24" t="s">
        <v>243</v>
      </c>
      <c r="BI24" t="s">
        <v>243</v>
      </c>
      <c r="BJ24" t="s">
        <v>243</v>
      </c>
      <c r="BK24" t="s">
        <v>242</v>
      </c>
      <c r="BL24" t="s">
        <v>242</v>
      </c>
      <c r="BM24" t="s">
        <v>242</v>
      </c>
      <c r="BN24" t="s">
        <v>242</v>
      </c>
      <c r="BO24" t="s">
        <v>242</v>
      </c>
      <c r="BP24" t="s">
        <v>242</v>
      </c>
      <c r="BQ24" t="s">
        <v>242</v>
      </c>
      <c r="BR24" t="s">
        <v>242</v>
      </c>
      <c r="BS24" t="s">
        <v>242</v>
      </c>
      <c r="BT24" t="s">
        <v>242</v>
      </c>
      <c r="BU24" t="s">
        <v>242</v>
      </c>
      <c r="BV24" t="s">
        <v>242</v>
      </c>
    </row>
    <row r="25" spans="1:74" x14ac:dyDescent="0.25">
      <c r="A25" t="s">
        <v>42</v>
      </c>
      <c r="B25" t="s">
        <v>138</v>
      </c>
      <c r="G25" s="3" t="s">
        <v>490</v>
      </c>
      <c r="H25" t="s">
        <v>372</v>
      </c>
      <c r="L25" t="s">
        <v>268</v>
      </c>
      <c r="Q25">
        <f t="shared" si="0"/>
        <v>37</v>
      </c>
      <c r="R25" t="str">
        <f t="shared" si="1"/>
        <v>PREV: Condom &amp; Lubricant Programming</v>
      </c>
      <c r="S25" t="s">
        <v>156</v>
      </c>
      <c r="AA25" t="s">
        <v>185</v>
      </c>
      <c r="AB25" t="s">
        <v>185</v>
      </c>
      <c r="AC25" t="s">
        <v>185</v>
      </c>
      <c r="AD25" t="s">
        <v>185</v>
      </c>
      <c r="AE25" t="s">
        <v>185</v>
      </c>
      <c r="AF25" t="s">
        <v>185</v>
      </c>
      <c r="AG25" t="s">
        <v>185</v>
      </c>
      <c r="AH25" t="s">
        <v>185</v>
      </c>
      <c r="AI25" t="s">
        <v>243</v>
      </c>
      <c r="AJ25" t="s">
        <v>243</v>
      </c>
      <c r="AK25" t="s">
        <v>243</v>
      </c>
      <c r="AL25" t="s">
        <v>243</v>
      </c>
      <c r="AM25" t="s">
        <v>243</v>
      </c>
      <c r="AN25" t="s">
        <v>243</v>
      </c>
      <c r="AO25" t="s">
        <v>243</v>
      </c>
      <c r="AP25" t="s">
        <v>243</v>
      </c>
      <c r="AW25" t="s">
        <v>243</v>
      </c>
      <c r="AX25" t="s">
        <v>243</v>
      </c>
      <c r="AY25" t="s">
        <v>243</v>
      </c>
      <c r="AZ25" t="s">
        <v>243</v>
      </c>
      <c r="BA25" t="s">
        <v>247</v>
      </c>
      <c r="BB25" t="s">
        <v>247</v>
      </c>
      <c r="BC25" t="s">
        <v>247</v>
      </c>
      <c r="BD25" t="s">
        <v>247</v>
      </c>
      <c r="BG25" t="s">
        <v>247</v>
      </c>
      <c r="BH25" t="s">
        <v>247</v>
      </c>
      <c r="BI25" t="s">
        <v>247</v>
      </c>
      <c r="BJ25" t="s">
        <v>247</v>
      </c>
      <c r="BK25" t="s">
        <v>243</v>
      </c>
      <c r="BL25" t="s">
        <v>243</v>
      </c>
      <c r="BM25" t="s">
        <v>243</v>
      </c>
      <c r="BN25" t="s">
        <v>243</v>
      </c>
      <c r="BO25" t="s">
        <v>243</v>
      </c>
      <c r="BP25" t="s">
        <v>243</v>
      </c>
      <c r="BQ25" t="s">
        <v>243</v>
      </c>
      <c r="BR25" t="s">
        <v>243</v>
      </c>
      <c r="BS25" t="s">
        <v>243</v>
      </c>
      <c r="BT25" t="s">
        <v>243</v>
      </c>
      <c r="BU25" t="s">
        <v>243</v>
      </c>
      <c r="BV25" t="s">
        <v>243</v>
      </c>
    </row>
    <row r="26" spans="1:74" x14ac:dyDescent="0.25">
      <c r="A26" t="s">
        <v>42</v>
      </c>
      <c r="B26" t="s">
        <v>113</v>
      </c>
      <c r="G26" s="3" t="s">
        <v>266</v>
      </c>
      <c r="H26" t="s">
        <v>225</v>
      </c>
      <c r="L26" t="s">
        <v>269</v>
      </c>
      <c r="Q26">
        <f t="shared" si="0"/>
        <v>24</v>
      </c>
      <c r="R26" t="str">
        <f t="shared" si="1"/>
        <v>PREV: Not Disaggregated</v>
      </c>
      <c r="S26" t="s">
        <v>157</v>
      </c>
      <c r="AA26" t="s">
        <v>248</v>
      </c>
      <c r="AB26" t="s">
        <v>248</v>
      </c>
      <c r="AC26" t="s">
        <v>248</v>
      </c>
      <c r="AD26" t="s">
        <v>248</v>
      </c>
      <c r="AE26" t="s">
        <v>248</v>
      </c>
      <c r="AF26" t="s">
        <v>248</v>
      </c>
      <c r="AG26" t="s">
        <v>248</v>
      </c>
      <c r="AH26" t="s">
        <v>248</v>
      </c>
      <c r="AI26" t="s">
        <v>247</v>
      </c>
      <c r="AJ26" t="s">
        <v>247</v>
      </c>
      <c r="AK26" t="s">
        <v>247</v>
      </c>
      <c r="AL26" t="s">
        <v>247</v>
      </c>
      <c r="AM26" t="s">
        <v>247</v>
      </c>
      <c r="AN26" t="s">
        <v>247</v>
      </c>
      <c r="AO26" t="s">
        <v>247</v>
      </c>
      <c r="AP26" t="s">
        <v>247</v>
      </c>
      <c r="AW26" t="s">
        <v>247</v>
      </c>
      <c r="AX26" t="s">
        <v>247</v>
      </c>
      <c r="AY26" t="s">
        <v>247</v>
      </c>
      <c r="AZ26" t="s">
        <v>247</v>
      </c>
      <c r="BA26" t="s">
        <v>185</v>
      </c>
      <c r="BB26" t="s">
        <v>185</v>
      </c>
      <c r="BC26" t="s">
        <v>185</v>
      </c>
      <c r="BD26" t="s">
        <v>185</v>
      </c>
      <c r="BG26" t="s">
        <v>185</v>
      </c>
      <c r="BH26" t="s">
        <v>185</v>
      </c>
      <c r="BI26" t="s">
        <v>185</v>
      </c>
      <c r="BJ26" t="s">
        <v>185</v>
      </c>
      <c r="BK26" t="s">
        <v>247</v>
      </c>
      <c r="BL26" t="s">
        <v>247</v>
      </c>
      <c r="BM26" t="s">
        <v>247</v>
      </c>
      <c r="BN26" t="s">
        <v>247</v>
      </c>
      <c r="BO26" t="s">
        <v>247</v>
      </c>
      <c r="BP26" t="s">
        <v>247</v>
      </c>
      <c r="BQ26" t="s">
        <v>247</v>
      </c>
      <c r="BR26" t="s">
        <v>247</v>
      </c>
      <c r="BS26" t="s">
        <v>247</v>
      </c>
      <c r="BT26" t="s">
        <v>247</v>
      </c>
      <c r="BU26" t="s">
        <v>247</v>
      </c>
      <c r="BV26" t="s">
        <v>247</v>
      </c>
    </row>
    <row r="27" spans="1:74" x14ac:dyDescent="0.25">
      <c r="A27" t="s">
        <v>42</v>
      </c>
      <c r="B27" t="s">
        <v>139</v>
      </c>
      <c r="G27" s="3" t="s">
        <v>491</v>
      </c>
      <c r="H27" t="s">
        <v>218</v>
      </c>
      <c r="L27" t="s">
        <v>270</v>
      </c>
      <c r="Q27">
        <f t="shared" si="0"/>
        <v>24</v>
      </c>
      <c r="R27" t="str">
        <f t="shared" si="1"/>
        <v>PREV: Not Disaggregated</v>
      </c>
      <c r="S27" t="s">
        <v>158</v>
      </c>
      <c r="AI27" t="s">
        <v>185</v>
      </c>
      <c r="AJ27" t="s">
        <v>185</v>
      </c>
      <c r="AK27" t="s">
        <v>185</v>
      </c>
      <c r="AL27" t="s">
        <v>185</v>
      </c>
      <c r="AM27" t="s">
        <v>185</v>
      </c>
      <c r="AN27" t="s">
        <v>185</v>
      </c>
      <c r="AO27" t="s">
        <v>185</v>
      </c>
      <c r="AP27" t="s">
        <v>185</v>
      </c>
      <c r="AW27" t="s">
        <v>185</v>
      </c>
      <c r="AX27" t="s">
        <v>185</v>
      </c>
      <c r="AY27" t="s">
        <v>185</v>
      </c>
      <c r="AZ27" t="s">
        <v>185</v>
      </c>
      <c r="BA27" t="s">
        <v>186</v>
      </c>
      <c r="BB27" t="s">
        <v>186</v>
      </c>
      <c r="BC27" t="s">
        <v>186</v>
      </c>
      <c r="BD27" t="s">
        <v>186</v>
      </c>
      <c r="BG27" t="s">
        <v>186</v>
      </c>
      <c r="BH27" t="s">
        <v>186</v>
      </c>
      <c r="BI27" t="s">
        <v>186</v>
      </c>
      <c r="BJ27" t="s">
        <v>186</v>
      </c>
      <c r="BK27" t="s">
        <v>185</v>
      </c>
      <c r="BL27" t="s">
        <v>185</v>
      </c>
      <c r="BM27" t="s">
        <v>185</v>
      </c>
      <c r="BN27" t="s">
        <v>185</v>
      </c>
      <c r="BO27" t="s">
        <v>185</v>
      </c>
      <c r="BP27" t="s">
        <v>185</v>
      </c>
      <c r="BQ27" t="s">
        <v>185</v>
      </c>
      <c r="BR27" t="s">
        <v>185</v>
      </c>
      <c r="BS27" t="s">
        <v>185</v>
      </c>
      <c r="BT27" t="s">
        <v>185</v>
      </c>
      <c r="BU27" t="s">
        <v>185</v>
      </c>
      <c r="BV27" t="s">
        <v>185</v>
      </c>
    </row>
    <row r="28" spans="1:74" x14ac:dyDescent="0.25">
      <c r="A28" t="s">
        <v>42</v>
      </c>
      <c r="B28" t="s">
        <v>129</v>
      </c>
      <c r="G28" s="3" t="s">
        <v>488</v>
      </c>
      <c r="H28" t="s">
        <v>365</v>
      </c>
      <c r="L28" t="s">
        <v>271</v>
      </c>
      <c r="Q28">
        <f t="shared" si="0"/>
        <v>20</v>
      </c>
      <c r="R28" t="str">
        <f t="shared" si="1"/>
        <v>SE: Case Management</v>
      </c>
      <c r="S28" t="s">
        <v>159</v>
      </c>
      <c r="AI28" t="s">
        <v>248</v>
      </c>
      <c r="AJ28" t="s">
        <v>248</v>
      </c>
      <c r="AK28" t="s">
        <v>248</v>
      </c>
      <c r="AL28" t="s">
        <v>248</v>
      </c>
      <c r="AM28" t="s">
        <v>248</v>
      </c>
      <c r="AN28" t="s">
        <v>248</v>
      </c>
      <c r="AO28" t="s">
        <v>186</v>
      </c>
      <c r="AP28" t="s">
        <v>186</v>
      </c>
      <c r="AW28" t="s">
        <v>186</v>
      </c>
      <c r="AX28" t="s">
        <v>186</v>
      </c>
      <c r="AY28" t="s">
        <v>186</v>
      </c>
      <c r="AZ28" t="s">
        <v>186</v>
      </c>
      <c r="BA28" t="s">
        <v>248</v>
      </c>
      <c r="BB28" t="s">
        <v>248</v>
      </c>
      <c r="BC28" t="s">
        <v>248</v>
      </c>
      <c r="BD28" t="s">
        <v>248</v>
      </c>
      <c r="BG28" t="s">
        <v>248</v>
      </c>
      <c r="BH28" t="s">
        <v>248</v>
      </c>
      <c r="BI28" t="s">
        <v>248</v>
      </c>
      <c r="BJ28" t="s">
        <v>248</v>
      </c>
      <c r="BK28" t="s">
        <v>186</v>
      </c>
      <c r="BL28" t="s">
        <v>186</v>
      </c>
      <c r="BM28" t="s">
        <v>186</v>
      </c>
      <c r="BN28" t="s">
        <v>186</v>
      </c>
      <c r="BO28" t="s">
        <v>186</v>
      </c>
      <c r="BP28" t="s">
        <v>186</v>
      </c>
      <c r="BQ28" t="s">
        <v>186</v>
      </c>
      <c r="BR28" t="s">
        <v>186</v>
      </c>
      <c r="BS28" t="s">
        <v>186</v>
      </c>
      <c r="BT28" t="s">
        <v>186</v>
      </c>
      <c r="BU28" t="s">
        <v>186</v>
      </c>
      <c r="BV28" t="s">
        <v>186</v>
      </c>
    </row>
    <row r="29" spans="1:74" x14ac:dyDescent="0.25">
      <c r="A29" t="s">
        <v>42</v>
      </c>
      <c r="B29" t="s">
        <v>105</v>
      </c>
      <c r="G29" s="3" t="s">
        <v>267</v>
      </c>
      <c r="H29" t="s">
        <v>219</v>
      </c>
      <c r="L29" t="s">
        <v>272</v>
      </c>
      <c r="Q29">
        <f t="shared" si="0"/>
        <v>20</v>
      </c>
      <c r="R29" t="str">
        <f t="shared" si="1"/>
        <v>SE: Case Management</v>
      </c>
      <c r="S29" t="s">
        <v>179</v>
      </c>
      <c r="AO29" t="s">
        <v>248</v>
      </c>
      <c r="AP29" t="s">
        <v>248</v>
      </c>
      <c r="AW29" t="s">
        <v>248</v>
      </c>
      <c r="AX29" t="s">
        <v>248</v>
      </c>
      <c r="AY29" t="s">
        <v>248</v>
      </c>
      <c r="AZ29" t="s">
        <v>248</v>
      </c>
      <c r="BK29" t="s">
        <v>248</v>
      </c>
      <c r="BL29" t="s">
        <v>248</v>
      </c>
      <c r="BM29" t="s">
        <v>248</v>
      </c>
      <c r="BN29" t="s">
        <v>248</v>
      </c>
      <c r="BO29" t="s">
        <v>248</v>
      </c>
      <c r="BP29" t="s">
        <v>248</v>
      </c>
      <c r="BQ29" t="s">
        <v>248</v>
      </c>
      <c r="BR29" t="s">
        <v>248</v>
      </c>
      <c r="BS29" t="s">
        <v>248</v>
      </c>
      <c r="BT29" t="s">
        <v>248</v>
      </c>
      <c r="BU29" t="s">
        <v>248</v>
      </c>
      <c r="BV29" t="s">
        <v>248</v>
      </c>
    </row>
    <row r="30" spans="1:74" x14ac:dyDescent="0.25">
      <c r="A30" t="s">
        <v>42</v>
      </c>
      <c r="B30" t="s">
        <v>149</v>
      </c>
      <c r="G30" s="3" t="s">
        <v>470</v>
      </c>
      <c r="H30" t="s">
        <v>366</v>
      </c>
      <c r="L30" t="s">
        <v>273</v>
      </c>
      <c r="Q30">
        <f t="shared" si="0"/>
        <v>27</v>
      </c>
      <c r="R30" t="str">
        <f t="shared" si="1"/>
        <v>SE: Economic strengthening</v>
      </c>
      <c r="S30" t="s">
        <v>46</v>
      </c>
    </row>
    <row r="31" spans="1:74" x14ac:dyDescent="0.25">
      <c r="A31" t="s">
        <v>65</v>
      </c>
      <c r="G31" s="3" t="s">
        <v>268</v>
      </c>
      <c r="H31" t="s">
        <v>220</v>
      </c>
      <c r="L31" t="s">
        <v>274</v>
      </c>
      <c r="Q31">
        <f t="shared" si="0"/>
        <v>27</v>
      </c>
      <c r="R31" t="str">
        <f t="shared" si="1"/>
        <v>SE: Economic strengthening</v>
      </c>
      <c r="AA31" t="s">
        <v>299</v>
      </c>
    </row>
    <row r="32" spans="1:74" x14ac:dyDescent="0.25">
      <c r="A32" t="s">
        <v>65</v>
      </c>
      <c r="B32" t="s">
        <v>140</v>
      </c>
      <c r="G32" s="3" t="s">
        <v>471</v>
      </c>
      <c r="H32" t="s">
        <v>367</v>
      </c>
      <c r="L32" t="s">
        <v>275</v>
      </c>
      <c r="Q32">
        <f t="shared" si="0"/>
        <v>25</v>
      </c>
      <c r="R32" t="str">
        <f t="shared" si="1"/>
        <v>SE: Education assistance</v>
      </c>
      <c r="AA32" t="s">
        <v>348</v>
      </c>
    </row>
    <row r="33" spans="1:27" x14ac:dyDescent="0.25">
      <c r="A33" t="s">
        <v>65</v>
      </c>
      <c r="B33" t="s">
        <v>114</v>
      </c>
      <c r="G33" s="3" t="s">
        <v>269</v>
      </c>
      <c r="H33" t="s">
        <v>221</v>
      </c>
      <c r="L33" t="s">
        <v>276</v>
      </c>
      <c r="Q33">
        <f t="shared" si="0"/>
        <v>25</v>
      </c>
      <c r="R33" t="str">
        <f t="shared" si="1"/>
        <v>SE: Education assistance</v>
      </c>
      <c r="AA33" t="s">
        <v>300</v>
      </c>
    </row>
    <row r="34" spans="1:27" x14ac:dyDescent="0.25">
      <c r="A34" t="s">
        <v>65</v>
      </c>
      <c r="B34" t="s">
        <v>141</v>
      </c>
      <c r="G34" s="3" t="s">
        <v>270</v>
      </c>
      <c r="H34" t="s">
        <v>368</v>
      </c>
      <c r="L34" t="s">
        <v>277</v>
      </c>
      <c r="Q34">
        <f t="shared" si="0"/>
        <v>25</v>
      </c>
      <c r="R34" t="str">
        <f t="shared" si="1"/>
        <v>SE: Psychosocial support</v>
      </c>
      <c r="AA34" t="s">
        <v>351</v>
      </c>
    </row>
    <row r="35" spans="1:27" x14ac:dyDescent="0.25">
      <c r="A35" t="s">
        <v>65</v>
      </c>
      <c r="B35" t="s">
        <v>115</v>
      </c>
      <c r="G35" s="3" t="s">
        <v>493</v>
      </c>
      <c r="H35" t="s">
        <v>222</v>
      </c>
      <c r="L35" t="s">
        <v>278</v>
      </c>
      <c r="Q35">
        <f t="shared" si="0"/>
        <v>25</v>
      </c>
      <c r="R35" t="str">
        <f t="shared" si="1"/>
        <v>SE: Psychosocial support</v>
      </c>
    </row>
    <row r="36" spans="1:27" x14ac:dyDescent="0.25">
      <c r="A36" t="s">
        <v>65</v>
      </c>
      <c r="B36" t="s">
        <v>142</v>
      </c>
      <c r="G36" s="3" t="s">
        <v>486</v>
      </c>
      <c r="H36" t="s">
        <v>461</v>
      </c>
      <c r="L36" t="s">
        <v>279</v>
      </c>
      <c r="Q36">
        <f t="shared" si="0"/>
        <v>37</v>
      </c>
      <c r="R36" t="str">
        <f t="shared" si="1"/>
        <v>SE: Legal, human rights &amp; protection</v>
      </c>
    </row>
    <row r="37" spans="1:27" x14ac:dyDescent="0.25">
      <c r="A37" t="s">
        <v>65</v>
      </c>
      <c r="B37" t="s">
        <v>116</v>
      </c>
      <c r="G37" s="3" t="s">
        <v>271</v>
      </c>
      <c r="H37" t="s">
        <v>541</v>
      </c>
      <c r="L37" t="s">
        <v>280</v>
      </c>
      <c r="Q37">
        <f t="shared" si="0"/>
        <v>37</v>
      </c>
      <c r="R37" t="str">
        <f t="shared" si="1"/>
        <v>SE: Legal, human rights &amp; protection</v>
      </c>
    </row>
    <row r="38" spans="1:27" x14ac:dyDescent="0.25">
      <c r="A38" t="s">
        <v>65</v>
      </c>
      <c r="B38" t="s">
        <v>143</v>
      </c>
      <c r="G38" s="3" t="s">
        <v>487</v>
      </c>
      <c r="H38" t="s">
        <v>226</v>
      </c>
      <c r="L38" t="s">
        <v>48</v>
      </c>
      <c r="Q38">
        <f t="shared" si="0"/>
        <v>22</v>
      </c>
      <c r="R38" t="str">
        <f t="shared" si="1"/>
        <v>SE: Not Disaggregated</v>
      </c>
    </row>
    <row r="39" spans="1:27" x14ac:dyDescent="0.25">
      <c r="A39" t="s">
        <v>65</v>
      </c>
      <c r="B39" t="s">
        <v>117</v>
      </c>
      <c r="G39" s="3" t="s">
        <v>272</v>
      </c>
      <c r="H39" t="s">
        <v>223</v>
      </c>
      <c r="L39" t="s">
        <v>281</v>
      </c>
      <c r="Q39">
        <f t="shared" si="0"/>
        <v>22</v>
      </c>
      <c r="R39" t="str">
        <f t="shared" si="1"/>
        <v>SE: Not Disaggregated</v>
      </c>
    </row>
    <row r="40" spans="1:27" x14ac:dyDescent="0.25">
      <c r="A40" t="s">
        <v>65</v>
      </c>
      <c r="B40" t="s">
        <v>144</v>
      </c>
      <c r="G40" s="3" t="s">
        <v>273</v>
      </c>
      <c r="H40" t="s">
        <v>152</v>
      </c>
      <c r="R40" t="str">
        <f>H40</f>
        <v>ASP: Procurement &amp; supply chain management</v>
      </c>
      <c r="Y40" t="s">
        <v>301</v>
      </c>
    </row>
    <row r="41" spans="1:27" x14ac:dyDescent="0.25">
      <c r="A41" t="s">
        <v>65</v>
      </c>
      <c r="B41" t="s">
        <v>118</v>
      </c>
      <c r="G41" s="3" t="s">
        <v>472</v>
      </c>
      <c r="H41" t="s">
        <v>373</v>
      </c>
      <c r="R41" t="str">
        <f t="shared" ref="R41:R49" si="2">H41</f>
        <v>ASP: HMIS, surveillance, &amp; research</v>
      </c>
      <c r="Y41" t="s">
        <v>302</v>
      </c>
    </row>
    <row r="42" spans="1:27" x14ac:dyDescent="0.25">
      <c r="A42" t="s">
        <v>65</v>
      </c>
      <c r="B42" t="s">
        <v>106</v>
      </c>
      <c r="G42" s="3" t="s">
        <v>473</v>
      </c>
      <c r="H42" t="s">
        <v>154</v>
      </c>
      <c r="R42" t="str">
        <f t="shared" si="2"/>
        <v>ASP: Human resources for health</v>
      </c>
      <c r="Y42" t="s">
        <v>303</v>
      </c>
    </row>
    <row r="43" spans="1:27" x14ac:dyDescent="0.25">
      <c r="A43" t="s">
        <v>65</v>
      </c>
      <c r="B43" t="s">
        <v>150</v>
      </c>
      <c r="G43" s="3" t="s">
        <v>274</v>
      </c>
      <c r="H43" t="s">
        <v>244</v>
      </c>
      <c r="R43" t="str">
        <f t="shared" si="2"/>
        <v>ASP: Laboratory systems strengthening</v>
      </c>
      <c r="Y43" t="s">
        <v>315</v>
      </c>
    </row>
    <row r="44" spans="1:27" x14ac:dyDescent="0.25">
      <c r="A44" t="s">
        <v>50</v>
      </c>
      <c r="G44" s="3" t="s">
        <v>275</v>
      </c>
      <c r="H44" t="s">
        <v>156</v>
      </c>
      <c r="R44" t="str">
        <f t="shared" si="2"/>
        <v>ASP: Institutional prevention</v>
      </c>
      <c r="Y44" t="s">
        <v>304</v>
      </c>
    </row>
    <row r="45" spans="1:27" x14ac:dyDescent="0.25">
      <c r="A45" t="s">
        <v>50</v>
      </c>
      <c r="B45" t="s">
        <v>44</v>
      </c>
      <c r="G45" s="3" t="s">
        <v>480</v>
      </c>
      <c r="H45" t="s">
        <v>157</v>
      </c>
      <c r="R45" t="str">
        <f t="shared" si="2"/>
        <v>ASP: Public financial management strengthening</v>
      </c>
      <c r="Y45" t="s">
        <v>316</v>
      </c>
    </row>
    <row r="46" spans="1:27" x14ac:dyDescent="0.25">
      <c r="A46" t="s">
        <v>50</v>
      </c>
      <c r="B46" t="s">
        <v>66</v>
      </c>
      <c r="G46" s="3" t="s">
        <v>492</v>
      </c>
      <c r="H46" t="s">
        <v>374</v>
      </c>
      <c r="R46" t="str">
        <f t="shared" si="2"/>
        <v>ASP: Policy, planning, coordination &amp; management</v>
      </c>
      <c r="Y46" t="s">
        <v>305</v>
      </c>
    </row>
    <row r="47" spans="1:27" x14ac:dyDescent="0.25">
      <c r="A47" t="s">
        <v>50</v>
      </c>
      <c r="B47" t="s">
        <v>51</v>
      </c>
      <c r="G47" s="3" t="s">
        <v>277</v>
      </c>
      <c r="H47" t="s">
        <v>459</v>
      </c>
      <c r="R47" t="str">
        <f t="shared" si="2"/>
        <v>ASP: Laws, regulations &amp; policy environment</v>
      </c>
      <c r="Y47" t="s">
        <v>306</v>
      </c>
    </row>
    <row r="48" spans="1:27" x14ac:dyDescent="0.25">
      <c r="A48" t="s">
        <v>50</v>
      </c>
      <c r="B48" t="s">
        <v>67</v>
      </c>
      <c r="G48" s="3" t="s">
        <v>489</v>
      </c>
      <c r="H48" t="s">
        <v>179</v>
      </c>
      <c r="R48" t="str">
        <f t="shared" si="2"/>
        <v>ASP: Not Disaggregated</v>
      </c>
      <c r="Y48" t="s">
        <v>307</v>
      </c>
    </row>
    <row r="49" spans="1:25" x14ac:dyDescent="0.25">
      <c r="A49" t="s">
        <v>50</v>
      </c>
      <c r="B49" t="s">
        <v>43</v>
      </c>
      <c r="G49" s="3" t="s">
        <v>475</v>
      </c>
      <c r="H49" t="s">
        <v>46</v>
      </c>
      <c r="M49" s="1" t="e">
        <f>IF('Metadata and Error Checks'!#REF!=Lists!I54,Lists!I53,IF('Metadata and Error Checks'!#REF!=Lists!J54,Lists!J53,IF('Metadata and Error Checks'!#REF!=Lists!K54,Lists!K53,IF('Metadata and Error Checks'!#REF!=Lists!L54,Lists!L53,"NA"))))</f>
        <v>#REF!</v>
      </c>
      <c r="R49" t="str">
        <f t="shared" si="2"/>
        <v>Program management</v>
      </c>
      <c r="Y49" t="s">
        <v>317</v>
      </c>
    </row>
    <row r="50" spans="1:25" x14ac:dyDescent="0.25">
      <c r="A50" t="s">
        <v>50</v>
      </c>
      <c r="B50" t="s">
        <v>45</v>
      </c>
      <c r="G50" s="3" t="s">
        <v>481</v>
      </c>
      <c r="Y50" t="s">
        <v>308</v>
      </c>
    </row>
    <row r="51" spans="1:25" x14ac:dyDescent="0.25">
      <c r="A51" t="s">
        <v>50</v>
      </c>
      <c r="B51" t="s">
        <v>68</v>
      </c>
      <c r="G51" s="3" t="s">
        <v>278</v>
      </c>
      <c r="Y51" t="s">
        <v>318</v>
      </c>
    </row>
    <row r="52" spans="1:25" x14ac:dyDescent="0.25">
      <c r="A52" t="s">
        <v>50</v>
      </c>
      <c r="B52" t="s">
        <v>69</v>
      </c>
      <c r="G52" s="3" t="s">
        <v>279</v>
      </c>
      <c r="Y52" t="s">
        <v>309</v>
      </c>
    </row>
    <row r="53" spans="1:25" x14ac:dyDescent="0.25">
      <c r="A53" t="s">
        <v>50</v>
      </c>
      <c r="B53" t="s">
        <v>119</v>
      </c>
      <c r="G53" s="3" t="s">
        <v>280</v>
      </c>
      <c r="I53" t="s">
        <v>422</v>
      </c>
      <c r="J53" t="s">
        <v>423</v>
      </c>
      <c r="K53" t="s">
        <v>424</v>
      </c>
      <c r="L53" t="s">
        <v>425</v>
      </c>
      <c r="Y53" t="s">
        <v>310</v>
      </c>
    </row>
    <row r="54" spans="1:25" x14ac:dyDescent="0.25">
      <c r="A54" t="s">
        <v>46</v>
      </c>
      <c r="G54" s="3" t="s">
        <v>48</v>
      </c>
      <c r="I54" t="s">
        <v>282</v>
      </c>
      <c r="J54" t="s">
        <v>283</v>
      </c>
      <c r="K54" t="s">
        <v>284</v>
      </c>
      <c r="L54" t="s">
        <v>285</v>
      </c>
      <c r="Y54" t="s">
        <v>311</v>
      </c>
    </row>
    <row r="55" spans="1:25" x14ac:dyDescent="0.25">
      <c r="A55" t="s">
        <v>46</v>
      </c>
      <c r="B55" t="s">
        <v>46</v>
      </c>
      <c r="G55" s="3" t="s">
        <v>281</v>
      </c>
      <c r="I55" t="s">
        <v>394</v>
      </c>
      <c r="J55" t="s">
        <v>395</v>
      </c>
      <c r="K55" t="s">
        <v>396</v>
      </c>
      <c r="L55" t="s">
        <v>397</v>
      </c>
      <c r="Y55" t="s">
        <v>320</v>
      </c>
    </row>
    <row r="56" spans="1:25" x14ac:dyDescent="0.25">
      <c r="I56" t="s">
        <v>398</v>
      </c>
      <c r="J56" t="s">
        <v>399</v>
      </c>
      <c r="K56" t="s">
        <v>400</v>
      </c>
      <c r="L56" t="s">
        <v>401</v>
      </c>
      <c r="Y56" t="s">
        <v>319</v>
      </c>
    </row>
    <row r="57" spans="1:25" x14ac:dyDescent="0.25">
      <c r="A57" t="s">
        <v>97</v>
      </c>
      <c r="G57" t="s">
        <v>384</v>
      </c>
      <c r="I57" t="s">
        <v>402</v>
      </c>
      <c r="J57" t="s">
        <v>403</v>
      </c>
      <c r="K57" t="s">
        <v>404</v>
      </c>
      <c r="L57" t="s">
        <v>405</v>
      </c>
      <c r="Y57" t="s">
        <v>321</v>
      </c>
    </row>
    <row r="58" spans="1:25" x14ac:dyDescent="0.25">
      <c r="A58" t="s">
        <v>97</v>
      </c>
      <c r="B58" t="s">
        <v>95</v>
      </c>
      <c r="G58" t="s">
        <v>387</v>
      </c>
      <c r="J58" t="s">
        <v>406</v>
      </c>
      <c r="K58" t="s">
        <v>407</v>
      </c>
      <c r="L58" t="s">
        <v>408</v>
      </c>
      <c r="Y58" t="s">
        <v>312</v>
      </c>
    </row>
    <row r="59" spans="1:25" x14ac:dyDescent="0.25">
      <c r="A59" t="s">
        <v>97</v>
      </c>
      <c r="B59" t="s">
        <v>96</v>
      </c>
      <c r="G59" t="s">
        <v>385</v>
      </c>
      <c r="J59" t="s">
        <v>409</v>
      </c>
      <c r="K59" t="s">
        <v>410</v>
      </c>
      <c r="L59" t="s">
        <v>411</v>
      </c>
      <c r="Y59" t="s">
        <v>322</v>
      </c>
    </row>
    <row r="60" spans="1:25" x14ac:dyDescent="0.25">
      <c r="A60" t="s">
        <v>97</v>
      </c>
      <c r="B60" t="s">
        <v>30</v>
      </c>
      <c r="G60" t="s">
        <v>386</v>
      </c>
      <c r="J60" t="s">
        <v>412</v>
      </c>
      <c r="K60" t="s">
        <v>413</v>
      </c>
      <c r="Y60" t="s">
        <v>313</v>
      </c>
    </row>
    <row r="61" spans="1:25" x14ac:dyDescent="0.25">
      <c r="A61" t="s">
        <v>97</v>
      </c>
      <c r="B61" t="s">
        <v>120</v>
      </c>
      <c r="G61" t="s">
        <v>180</v>
      </c>
      <c r="J61" t="s">
        <v>414</v>
      </c>
      <c r="K61" t="s">
        <v>415</v>
      </c>
      <c r="Y61" t="s">
        <v>323</v>
      </c>
    </row>
    <row r="62" spans="1:25" x14ac:dyDescent="0.25">
      <c r="A62" t="s">
        <v>31</v>
      </c>
      <c r="G62" t="s">
        <v>388</v>
      </c>
      <c r="J62" t="s">
        <v>416</v>
      </c>
      <c r="Y62" t="s">
        <v>324</v>
      </c>
    </row>
    <row r="63" spans="1:25" x14ac:dyDescent="0.25">
      <c r="A63" t="s">
        <v>31</v>
      </c>
      <c r="B63" t="s">
        <v>32</v>
      </c>
      <c r="G63" t="s">
        <v>182</v>
      </c>
      <c r="J63" t="s">
        <v>417</v>
      </c>
      <c r="Y63" t="s">
        <v>325</v>
      </c>
    </row>
    <row r="64" spans="1:25" x14ac:dyDescent="0.25">
      <c r="A64" t="s">
        <v>31</v>
      </c>
      <c r="B64" t="s">
        <v>33</v>
      </c>
      <c r="G64" t="s">
        <v>231</v>
      </c>
      <c r="J64" t="s">
        <v>418</v>
      </c>
      <c r="Y64" t="s">
        <v>326</v>
      </c>
    </row>
    <row r="65" spans="1:25" x14ac:dyDescent="0.25">
      <c r="A65" t="s">
        <v>31</v>
      </c>
      <c r="B65" t="s">
        <v>34</v>
      </c>
      <c r="G65" t="s">
        <v>56</v>
      </c>
      <c r="J65" t="s">
        <v>419</v>
      </c>
      <c r="Y65" t="s">
        <v>327</v>
      </c>
    </row>
    <row r="66" spans="1:25" x14ac:dyDescent="0.25">
      <c r="A66" t="s">
        <v>31</v>
      </c>
      <c r="B66" t="s">
        <v>121</v>
      </c>
      <c r="G66" t="s">
        <v>389</v>
      </c>
      <c r="J66" t="s">
        <v>420</v>
      </c>
      <c r="Y66" t="s">
        <v>328</v>
      </c>
    </row>
    <row r="67" spans="1:25" x14ac:dyDescent="0.25">
      <c r="A67" t="s">
        <v>35</v>
      </c>
      <c r="G67" t="s">
        <v>184</v>
      </c>
      <c r="J67" t="s">
        <v>421</v>
      </c>
      <c r="Y67" t="s">
        <v>329</v>
      </c>
    </row>
    <row r="68" spans="1:25" x14ac:dyDescent="0.25">
      <c r="A68" t="s">
        <v>35</v>
      </c>
      <c r="B68" t="s">
        <v>36</v>
      </c>
      <c r="G68" t="s">
        <v>232</v>
      </c>
      <c r="Y68" t="s">
        <v>330</v>
      </c>
    </row>
    <row r="69" spans="1:25" x14ac:dyDescent="0.25">
      <c r="A69" t="s">
        <v>35</v>
      </c>
      <c r="B69" t="s">
        <v>70</v>
      </c>
      <c r="G69" t="s">
        <v>375</v>
      </c>
      <c r="Y69" t="s">
        <v>331</v>
      </c>
    </row>
    <row r="70" spans="1:25" x14ac:dyDescent="0.25">
      <c r="A70" t="s">
        <v>35</v>
      </c>
      <c r="B70" t="s">
        <v>37</v>
      </c>
      <c r="G70" t="s">
        <v>376</v>
      </c>
      <c r="Y70" t="s">
        <v>332</v>
      </c>
    </row>
    <row r="71" spans="1:25" x14ac:dyDescent="0.25">
      <c r="A71" t="s">
        <v>35</v>
      </c>
      <c r="B71" t="s">
        <v>122</v>
      </c>
      <c r="G71" t="s">
        <v>377</v>
      </c>
      <c r="Y71" t="s">
        <v>333</v>
      </c>
    </row>
    <row r="72" spans="1:25" x14ac:dyDescent="0.25">
      <c r="A72" t="s">
        <v>52</v>
      </c>
      <c r="G72" t="s">
        <v>378</v>
      </c>
      <c r="Y72" t="s">
        <v>334</v>
      </c>
    </row>
    <row r="73" spans="1:25" x14ac:dyDescent="0.25">
      <c r="A73" t="s">
        <v>52</v>
      </c>
      <c r="B73" t="s">
        <v>71</v>
      </c>
      <c r="G73" t="s">
        <v>379</v>
      </c>
      <c r="Y73" t="s">
        <v>335</v>
      </c>
    </row>
    <row r="74" spans="1:25" x14ac:dyDescent="0.25">
      <c r="A74" t="s">
        <v>52</v>
      </c>
      <c r="B74" t="s">
        <v>72</v>
      </c>
      <c r="G74" t="s">
        <v>460</v>
      </c>
      <c r="Y74" t="s">
        <v>336</v>
      </c>
    </row>
    <row r="75" spans="1:25" x14ac:dyDescent="0.25">
      <c r="A75" t="s">
        <v>52</v>
      </c>
      <c r="B75" t="s">
        <v>53</v>
      </c>
      <c r="G75" t="s">
        <v>390</v>
      </c>
      <c r="Y75" t="s">
        <v>338</v>
      </c>
    </row>
    <row r="76" spans="1:25" x14ac:dyDescent="0.25">
      <c r="A76" t="s">
        <v>52</v>
      </c>
      <c r="B76" t="s">
        <v>54</v>
      </c>
      <c r="G76" t="s">
        <v>391</v>
      </c>
      <c r="Y76" t="s">
        <v>337</v>
      </c>
    </row>
    <row r="77" spans="1:25" x14ac:dyDescent="0.25">
      <c r="A77" t="s">
        <v>52</v>
      </c>
      <c r="B77" t="s">
        <v>123</v>
      </c>
      <c r="G77" t="s">
        <v>380</v>
      </c>
      <c r="Y77" t="s">
        <v>339</v>
      </c>
    </row>
    <row r="78" spans="1:25" x14ac:dyDescent="0.25">
      <c r="A78" t="s">
        <v>73</v>
      </c>
      <c r="G78" t="s">
        <v>381</v>
      </c>
      <c r="Y78" t="s">
        <v>340</v>
      </c>
    </row>
    <row r="79" spans="1:25" x14ac:dyDescent="0.25">
      <c r="A79" t="s">
        <v>73</v>
      </c>
      <c r="B79" t="s">
        <v>151</v>
      </c>
      <c r="G79" t="s">
        <v>382</v>
      </c>
      <c r="Y79" t="s">
        <v>341</v>
      </c>
    </row>
    <row r="80" spans="1:25" x14ac:dyDescent="0.25">
      <c r="A80" t="s">
        <v>74</v>
      </c>
      <c r="G80" t="s">
        <v>383</v>
      </c>
      <c r="Y80" t="s">
        <v>342</v>
      </c>
    </row>
    <row r="81" spans="1:25" x14ac:dyDescent="0.25">
      <c r="A81" t="s">
        <v>74</v>
      </c>
      <c r="B81" t="s">
        <v>75</v>
      </c>
      <c r="G81" t="s">
        <v>392</v>
      </c>
      <c r="Y81" t="s">
        <v>343</v>
      </c>
    </row>
    <row r="82" spans="1:25" x14ac:dyDescent="0.25">
      <c r="A82" t="s">
        <v>74</v>
      </c>
      <c r="B82" t="s">
        <v>38</v>
      </c>
      <c r="G82" t="s">
        <v>186</v>
      </c>
      <c r="Y82" t="s">
        <v>344</v>
      </c>
    </row>
    <row r="83" spans="1:25" x14ac:dyDescent="0.25">
      <c r="A83" t="s">
        <v>74</v>
      </c>
      <c r="B83" t="s">
        <v>39</v>
      </c>
      <c r="G83" t="s">
        <v>393</v>
      </c>
      <c r="Y83" t="s">
        <v>345</v>
      </c>
    </row>
    <row r="84" spans="1:25" x14ac:dyDescent="0.25">
      <c r="A84" t="s">
        <v>74</v>
      </c>
      <c r="B84" t="s">
        <v>76</v>
      </c>
      <c r="Y84" t="s">
        <v>346</v>
      </c>
    </row>
    <row r="85" spans="1:25" x14ac:dyDescent="0.25">
      <c r="A85" t="s">
        <v>74</v>
      </c>
      <c r="B85" t="s">
        <v>77</v>
      </c>
      <c r="Y85" t="s">
        <v>347</v>
      </c>
    </row>
    <row r="86" spans="1:25" x14ac:dyDescent="0.25">
      <c r="A86" t="s">
        <v>74</v>
      </c>
      <c r="B86" t="s">
        <v>124</v>
      </c>
      <c r="Y86" t="s">
        <v>349</v>
      </c>
    </row>
    <row r="87" spans="1:25" x14ac:dyDescent="0.25">
      <c r="A87" t="s">
        <v>40</v>
      </c>
      <c r="Y87" t="s">
        <v>350</v>
      </c>
    </row>
    <row r="88" spans="1:25" x14ac:dyDescent="0.25">
      <c r="A88" t="s">
        <v>40</v>
      </c>
      <c r="B88" t="s">
        <v>40</v>
      </c>
      <c r="Y88" t="s">
        <v>314</v>
      </c>
    </row>
    <row r="89" spans="1:25" x14ac:dyDescent="0.25">
      <c r="A89" t="s">
        <v>40</v>
      </c>
      <c r="B89" t="s">
        <v>55</v>
      </c>
    </row>
    <row r="90" spans="1:25" x14ac:dyDescent="0.25">
      <c r="A90" t="s">
        <v>40</v>
      </c>
      <c r="B90" t="s">
        <v>125</v>
      </c>
    </row>
    <row r="92" spans="1:25" x14ac:dyDescent="0.25">
      <c r="A92" t="s">
        <v>0</v>
      </c>
    </row>
    <row r="93" spans="1:25" x14ac:dyDescent="0.25">
      <c r="A93" t="s">
        <v>0</v>
      </c>
      <c r="B93" t="s">
        <v>1</v>
      </c>
      <c r="C93" t="str">
        <f>CONCATENATE(A93,": ",B93)</f>
        <v>Personnel: Salaries -- health care workers</v>
      </c>
    </row>
    <row r="94" spans="1:25" x14ac:dyDescent="0.25">
      <c r="A94" t="s">
        <v>0</v>
      </c>
      <c r="B94" t="s">
        <v>78</v>
      </c>
      <c r="C94" t="str">
        <f t="shared" ref="C94:C119" si="3">CONCATENATE(A94,": ",B94)</f>
        <v>Personnel: Salaries -- other staff</v>
      </c>
    </row>
    <row r="95" spans="1:25" x14ac:dyDescent="0.25">
      <c r="A95" t="s">
        <v>0</v>
      </c>
      <c r="B95" t="s">
        <v>98</v>
      </c>
      <c r="C95" t="str">
        <f t="shared" si="3"/>
        <v>Personnel: Top-Ups</v>
      </c>
    </row>
    <row r="96" spans="1:25" x14ac:dyDescent="0.25">
      <c r="A96" t="s">
        <v>2</v>
      </c>
      <c r="F96" t="s">
        <v>16</v>
      </c>
    </row>
    <row r="97" spans="1:6" x14ac:dyDescent="0.25">
      <c r="A97" t="s">
        <v>2</v>
      </c>
      <c r="B97" t="s">
        <v>2</v>
      </c>
      <c r="C97" t="str">
        <f t="shared" si="3"/>
        <v>Fringe Benefits: Fringe Benefits</v>
      </c>
      <c r="F97" t="s">
        <v>85</v>
      </c>
    </row>
    <row r="98" spans="1:6" x14ac:dyDescent="0.25">
      <c r="A98" t="s">
        <v>3</v>
      </c>
      <c r="F98" t="s">
        <v>126</v>
      </c>
    </row>
    <row r="99" spans="1:6" x14ac:dyDescent="0.25">
      <c r="A99" t="s">
        <v>3</v>
      </c>
      <c r="B99" t="s">
        <v>79</v>
      </c>
      <c r="C99" t="str">
        <f t="shared" si="3"/>
        <v>Travel: International travel</v>
      </c>
      <c r="F99" t="s">
        <v>17</v>
      </c>
    </row>
    <row r="100" spans="1:6" x14ac:dyDescent="0.25">
      <c r="A100" t="s">
        <v>3</v>
      </c>
      <c r="B100" t="s">
        <v>80</v>
      </c>
      <c r="C100" t="str">
        <f t="shared" si="3"/>
        <v>Travel: Domestic travel</v>
      </c>
      <c r="F100" t="s">
        <v>86</v>
      </c>
    </row>
    <row r="101" spans="1:6" x14ac:dyDescent="0.25">
      <c r="A101" t="s">
        <v>4</v>
      </c>
      <c r="F101" t="s">
        <v>87</v>
      </c>
    </row>
    <row r="102" spans="1:6" x14ac:dyDescent="0.25">
      <c r="A102" t="s">
        <v>4</v>
      </c>
      <c r="B102" t="s">
        <v>81</v>
      </c>
      <c r="C102" t="str">
        <f t="shared" si="3"/>
        <v>Equipment: Health equipment</v>
      </c>
      <c r="F102" t="s">
        <v>18</v>
      </c>
    </row>
    <row r="103" spans="1:6" x14ac:dyDescent="0.25">
      <c r="A103" t="s">
        <v>4</v>
      </c>
      <c r="B103" t="s">
        <v>82</v>
      </c>
      <c r="C103" t="str">
        <f t="shared" si="3"/>
        <v>Equipment: Non-health equipment</v>
      </c>
      <c r="F103" t="s">
        <v>19</v>
      </c>
    </row>
    <row r="104" spans="1:6" x14ac:dyDescent="0.25">
      <c r="A104" t="s">
        <v>5</v>
      </c>
      <c r="F104" t="s">
        <v>88</v>
      </c>
    </row>
    <row r="105" spans="1:6" x14ac:dyDescent="0.25">
      <c r="A105" t="s">
        <v>5</v>
      </c>
      <c r="B105" t="s">
        <v>83</v>
      </c>
      <c r="C105" t="str">
        <f t="shared" si="3"/>
        <v xml:space="preserve">Supplies : Pharmaceutical </v>
      </c>
      <c r="F105" t="s">
        <v>20</v>
      </c>
    </row>
    <row r="106" spans="1:6" x14ac:dyDescent="0.25">
      <c r="A106" t="s">
        <v>5</v>
      </c>
      <c r="B106" t="s">
        <v>6</v>
      </c>
      <c r="C106" t="str">
        <f t="shared" si="3"/>
        <v>Supplies : Health product -- non pharmaceutical</v>
      </c>
      <c r="F106" t="s">
        <v>21</v>
      </c>
    </row>
    <row r="107" spans="1:6" x14ac:dyDescent="0.25">
      <c r="A107" t="s">
        <v>5</v>
      </c>
      <c r="B107" t="s">
        <v>7</v>
      </c>
      <c r="C107" t="str">
        <f t="shared" si="3"/>
        <v>Supplies : Other supplies</v>
      </c>
      <c r="F107" t="s">
        <v>22</v>
      </c>
    </row>
    <row r="108" spans="1:6" x14ac:dyDescent="0.25">
      <c r="A108" t="s">
        <v>8</v>
      </c>
      <c r="F108" t="s">
        <v>23</v>
      </c>
    </row>
    <row r="109" spans="1:6" x14ac:dyDescent="0.25">
      <c r="A109" t="s">
        <v>8</v>
      </c>
      <c r="B109" t="s">
        <v>9</v>
      </c>
      <c r="C109" t="str">
        <f t="shared" si="3"/>
        <v>Contractual: Contractual services</v>
      </c>
      <c r="F109" t="s">
        <v>24</v>
      </c>
    </row>
    <row r="110" spans="1:6" x14ac:dyDescent="0.25">
      <c r="A110" t="s">
        <v>8</v>
      </c>
      <c r="B110" t="s">
        <v>10</v>
      </c>
      <c r="C110" t="str">
        <f t="shared" si="3"/>
        <v>Contractual: Sub-recipient</v>
      </c>
      <c r="F110" t="s">
        <v>25</v>
      </c>
    </row>
    <row r="111" spans="1:6" x14ac:dyDescent="0.25">
      <c r="A111" t="s">
        <v>11</v>
      </c>
      <c r="F111" t="s">
        <v>26</v>
      </c>
    </row>
    <row r="112" spans="1:6" x14ac:dyDescent="0.25">
      <c r="A112" t="s">
        <v>11</v>
      </c>
      <c r="B112" t="s">
        <v>11</v>
      </c>
      <c r="C112" t="str">
        <f t="shared" si="3"/>
        <v>Construction: Construction</v>
      </c>
      <c r="F112" t="s">
        <v>27</v>
      </c>
    </row>
    <row r="113" spans="1:6" x14ac:dyDescent="0.25">
      <c r="A113" t="s">
        <v>12</v>
      </c>
      <c r="F113" t="s">
        <v>28</v>
      </c>
    </row>
    <row r="114" spans="1:6" x14ac:dyDescent="0.25">
      <c r="A114" t="s">
        <v>12</v>
      </c>
      <c r="B114" t="s">
        <v>13</v>
      </c>
      <c r="C114" t="str">
        <f t="shared" si="3"/>
        <v>Other: Continuous charges</v>
      </c>
      <c r="F114" t="s">
        <v>29</v>
      </c>
    </row>
    <row r="115" spans="1:6" x14ac:dyDescent="0.25">
      <c r="A115" t="s">
        <v>12</v>
      </c>
      <c r="B115" t="s">
        <v>14</v>
      </c>
      <c r="C115" t="str">
        <f t="shared" si="3"/>
        <v>Other: Professional services</v>
      </c>
    </row>
    <row r="116" spans="1:6" x14ac:dyDescent="0.25">
      <c r="A116" t="s">
        <v>12</v>
      </c>
      <c r="B116" t="s">
        <v>84</v>
      </c>
      <c r="C116" t="str">
        <f t="shared" si="3"/>
        <v>Other: Support for beneficiaries</v>
      </c>
    </row>
    <row r="117" spans="1:6" x14ac:dyDescent="0.25">
      <c r="A117" t="s">
        <v>12</v>
      </c>
      <c r="B117" t="s">
        <v>12</v>
      </c>
      <c r="C117" t="str">
        <f t="shared" si="3"/>
        <v>Other: Other</v>
      </c>
    </row>
    <row r="118" spans="1:6" x14ac:dyDescent="0.25">
      <c r="A118" t="s">
        <v>15</v>
      </c>
    </row>
    <row r="119" spans="1:6" x14ac:dyDescent="0.25">
      <c r="A119" t="s">
        <v>15</v>
      </c>
      <c r="B119" t="s">
        <v>15</v>
      </c>
      <c r="C119" t="str">
        <f t="shared" si="3"/>
        <v>Indirect charges: Indirect charges</v>
      </c>
    </row>
  </sheetData>
  <sheetProtection algorithmName="SHA-512" hashValue="1aIlbn1QBO4KaChMfCxPa760GDhAFa9y0wDoe+l9pn4Bzq9N4MznbzWbcAhFK3/B+8qgJmF4znlSdhjq1uEz3w==" saltValue="rUqAdZ+8Z2NgerIc5wnnHA==" spinCount="100000" sheet="1" scenarios="1" selectLockedCells="1" selectUnlockedCells="1"/>
  <pageMargins left="0.7" right="0.7" top="0.75" bottom="0.75" header="0.3" footer="0.3"/>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54e040e9-bc5a-4778-bc2d-f4c316b2e12b">
      <Terms xmlns="http://schemas.microsoft.com/office/infopath/2007/PartnerControls"/>
    </TaxKeywordTaxHTField>
    <Program_x0020_Area xmlns="54e040e9-bc5a-4778-bc2d-f4c316b2e12b" xsi:nil="true"/>
    <TaxCatchAll xmlns="54e040e9-bc5a-4778-bc2d-f4c316b2e12b"/>
    <Planning_x0020_and_x0020_Reporting_x0020_Cycle xmlns="54e040e9-bc5a-4778-bc2d-f4c316b2e12b" xsi:nil="true"/>
    <Activities xmlns="54e040e9-bc5a-4778-bc2d-f4c316b2e12b" xsi:nil="true"/>
    <Agencies xmlns="54e040e9-bc5a-4778-bc2d-f4c316b2e12b" xsi:nil="true"/>
    <Fiscal_x0020_Year xmlns="54e040e9-bc5a-4778-bc2d-f4c316b2e12b" xsi:nil="true"/>
    <PEPFAR_x0020_Country xmlns="54e040e9-bc5a-4778-bc2d-f4c316b2e12b"/>
  </documentManagement>
</p:properties>
</file>

<file path=customXml/item3.xml><?xml version="1.0" encoding="utf-8"?>
<ct:contentTypeSchema xmlns:ct="http://schemas.microsoft.com/office/2006/metadata/contentType" xmlns:ma="http://schemas.microsoft.com/office/2006/metadata/properties/metaAttributes" ct:_="" ma:_="" ma:contentTypeName="HQ Document" ma:contentTypeID="0x0101000719DADD6E6D384B9CD115415321B5300051B5FDC15168EB4C9BEF083AC3B73DAB" ma:contentTypeVersion="1" ma:contentTypeDescription="" ma:contentTypeScope="" ma:versionID="34ba63d088dc7453d545dcf9022e1811">
  <xsd:schema xmlns:xsd="http://www.w3.org/2001/XMLSchema" xmlns:xs="http://www.w3.org/2001/XMLSchema" xmlns:p="http://schemas.microsoft.com/office/2006/metadata/properties" xmlns:ns2="54e040e9-bc5a-4778-bc2d-f4c316b2e12b" targetNamespace="http://schemas.microsoft.com/office/2006/metadata/properties" ma:root="true" ma:fieldsID="4b674678a39362d35d645d63b0e5add1" ns2:_="">
    <xsd:import namespace="54e040e9-bc5a-4778-bc2d-f4c316b2e12b"/>
    <xsd:element name="properties">
      <xsd:complexType>
        <xsd:sequence>
          <xsd:element name="documentManagement">
            <xsd:complexType>
              <xsd:all>
                <xsd:element ref="ns2:Activities" minOccurs="0"/>
                <xsd:element ref="ns2:Program_x0020_Area" minOccurs="0"/>
                <xsd:element ref="ns2:Planning_x0020_and_x0020_Reporting_x0020_Cycle" minOccurs="0"/>
                <xsd:element ref="ns2:Fiscal_x0020_Year" minOccurs="0"/>
                <xsd:element ref="ns2:Agencies" minOccurs="0"/>
                <xsd:element ref="ns2:PEPFAR_x0020_Country" minOccurs="0"/>
                <xsd:element ref="ns2:TaxCatchAllLabel" minOccurs="0"/>
                <xsd:element ref="ns2:TaxKeywordTaxHTField" minOccurs="0"/>
                <xsd:element ref="ns2:TaxCatchAll"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e040e9-bc5a-4778-bc2d-f4c316b2e12b" elementFormDefault="qualified">
    <xsd:import namespace="http://schemas.microsoft.com/office/2006/documentManagement/types"/>
    <xsd:import namespace="http://schemas.microsoft.com/office/infopath/2007/PartnerControls"/>
    <xsd:element name="Activities" ma:index="1" nillable="true" ma:displayName="Activities" ma:format="Dropdown" ma:internalName="Activities" ma:readOnly="false">
      <xsd:simpleType>
        <xsd:restriction base="dms:Choice">
          <xsd:enumeration value="(None)"/>
          <xsd:enumeration value="Communications"/>
          <xsd:enumeration value="Event"/>
          <xsd:enumeration value="Financial"/>
          <xsd:enumeration value="Human Resources"/>
          <xsd:enumeration value="Meeting"/>
          <xsd:enumeration value="Planning"/>
          <xsd:enumeration value="Records"/>
          <xsd:enumeration value="Training"/>
        </xsd:restriction>
      </xsd:simpleType>
    </xsd:element>
    <xsd:element name="Program_x0020_Area" ma:index="2" nillable="true" ma:displayName="Program Area" ma:format="Dropdown" ma:internalName="Program_x0020_Area" ma:readOnly="false">
      <xsd:simpleType>
        <xsd:restriction base="dms:Choice">
          <xsd:enumeration value="(None)"/>
          <xsd:enumeration value="Prevention"/>
          <xsd:enumeration value="Care"/>
          <xsd:enumeration value="Treatment"/>
          <xsd:enumeration value="Systems and Governance"/>
          <xsd:enumeration value="Cross Cutting"/>
        </xsd:restriction>
      </xsd:simpleType>
    </xsd:element>
    <xsd:element name="Planning_x0020_and_x0020_Reporting_x0020_Cycle" ma:index="3" nillable="true" ma:displayName="Planning and Reporting Cycle" ma:format="Dropdown" ma:internalName="Planning_x0020_and_x0020_Reporting_x0020_Cycle" ma:readOnly="false">
      <xsd:simpleType>
        <xsd:restriction base="dms:Choice">
          <xsd:enumeration value="(None)"/>
          <xsd:enumeration value="Archive"/>
          <xsd:enumeration value="APR"/>
          <xsd:enumeration value="COP"/>
          <xsd:enumeration value="HOP"/>
          <xsd:enumeration value="OPU"/>
          <xsd:enumeration value="Pre-COP"/>
          <xsd:enumeration value="SAPR"/>
        </xsd:restriction>
      </xsd:simpleType>
    </xsd:element>
    <xsd:element name="Fiscal_x0020_Year" ma:index="4" nillable="true" ma:displayName="Fiscal Year" ma:format="Dropdown" ma:internalName="Fiscal_x0020_Year" ma:readOnly="false">
      <xsd:simpleType>
        <xsd:restriction base="dms:Choice">
          <xsd:enumeration value="(None)"/>
          <xsd:enumeration value="2023"/>
          <xsd:enumeration value="2022"/>
          <xsd:enumeration value="2021"/>
          <xsd:enumeration value="2020"/>
          <xsd:enumeration value="2019"/>
          <xsd:enumeration value="2018"/>
          <xsd:enumeration value="2017"/>
          <xsd:enumeration value="2016"/>
          <xsd:enumeration value="2014"/>
          <xsd:enumeration value="2013"/>
          <xsd:enumeration value="2012"/>
          <xsd:enumeration value="2011"/>
        </xsd:restriction>
      </xsd:simpleType>
    </xsd:element>
    <xsd:element name="Agencies" ma:index="5" nillable="true" ma:displayName="Agency" ma:format="Dropdown" ma:internalName="Agencies" ma:readOnly="false">
      <xsd:simpleType>
        <xsd:restriction base="dms:Choice">
          <xsd:enumeration value="(None)"/>
          <xsd:enumeration value="All"/>
          <xsd:enumeration value="Commerce"/>
          <xsd:enumeration value="Defense"/>
          <xsd:enumeration value="Labor"/>
          <xsd:enumeration value="HHS/CDC"/>
          <xsd:enumeration value="HHS/FDA"/>
          <xsd:enumeration value="HHS/HRSA"/>
          <xsd:enumeration value="HHS/NIH"/>
          <xsd:enumeration value="HHS/OGA"/>
          <xsd:enumeration value="HHS/SAMHSA"/>
          <xsd:enumeration value="Other"/>
          <xsd:enumeration value="Peace Corps"/>
          <xsd:enumeration value="State"/>
          <xsd:enumeration value="Treasury"/>
          <xsd:enumeration value="USAID"/>
        </xsd:restriction>
      </xsd:simpleType>
    </xsd:element>
    <xsd:element name="PEPFAR_x0020_Country" ma:index="6" nillable="true" ma:displayName="OU" ma:internalName="PEPFAR_x0020_Country" ma:readOnly="false">
      <xsd:complexType>
        <xsd:complexContent>
          <xsd:extension base="dms:MultiChoice">
            <xsd:sequence>
              <xsd:element name="Value" maxOccurs="unbounded" minOccurs="0" nillable="true">
                <xsd:simpleType>
                  <xsd:restriction base="dms:Choice">
                    <xsd:enumeration value="(None)"/>
                    <xsd:enumeration value="All"/>
                    <xsd:enumeration value="Angola"/>
                    <xsd:enumeration value="Asia Regional Program (ARP)"/>
                    <xsd:enumeration value="Botswana"/>
                    <xsd:enumeration value="Burma"/>
                    <xsd:enumeration value="Burundi"/>
                    <xsd:enumeration value="Cambodia"/>
                    <xsd:enumeration value="Cameroon"/>
                    <xsd:enumeration value="Caribbean Region"/>
                    <xsd:enumeration value="Central America Region"/>
                    <xsd:enumeration value="Central Asia Region"/>
                    <xsd:enumeration value="Cote d' Ivoire"/>
                    <xsd:enumeration value="Democratic Republic of the Congo"/>
                    <xsd:enumeration value="Dominican Republic"/>
                    <xsd:enumeration value="Eswatini"/>
                    <xsd:enumeration value="Ethiopia"/>
                    <xsd:enumeration value="Ghana"/>
                    <xsd:enumeration value="Guyana"/>
                    <xsd:enumeration value="Haiti"/>
                    <xsd:enumeration value="HQ"/>
                    <xsd:enumeration value="India"/>
                    <xsd:enumeration value="Indonesia"/>
                    <xsd:enumeration value="Kenya"/>
                    <xsd:enumeration value="Lesotho"/>
                    <xsd:enumeration value="Malawi"/>
                    <xsd:enumeration value="Mozambique"/>
                    <xsd:enumeration value="Namibia"/>
                    <xsd:enumeration value="Nigeria"/>
                    <xsd:enumeration value="PNG"/>
                    <xsd:enumeration value="Russia"/>
                    <xsd:enumeration value="Rwanda"/>
                    <xsd:enumeration value="South Africa"/>
                    <xsd:enumeration value="South Sudan"/>
                    <xsd:enumeration value="Tanzania"/>
                    <xsd:enumeration value="Uganda"/>
                    <xsd:enumeration value="Ukraine"/>
                    <xsd:enumeration value="Vietnam"/>
                    <xsd:enumeration value="Zambia"/>
                    <xsd:enumeration value="Zimbabwe"/>
                  </xsd:restriction>
                </xsd:simpleType>
              </xsd:element>
            </xsd:sequence>
          </xsd:extension>
        </xsd:complexContent>
      </xsd:complexType>
    </xsd:element>
    <xsd:element name="TaxCatchAllLabel" ma:index="8" nillable="true" ma:displayName="Taxonomy Catch All Column1" ma:hidden="true" ma:list="{2cc5ae64-a620-450e-845b-f73f3eb4e805}" ma:internalName="TaxCatchAllLabel" ma:readOnly="true" ma:showField="CatchAllDataLabel" ma:web="54e040e9-bc5a-4778-bc2d-f4c316b2e12b">
      <xsd:complexType>
        <xsd:complexContent>
          <xsd:extension base="dms:MultiChoiceLookup">
            <xsd:sequence>
              <xsd:element name="Value" type="dms:Lookup" maxOccurs="unbounded" minOccurs="0" nillable="true"/>
            </xsd:sequence>
          </xsd:extension>
        </xsd:complexContent>
      </xsd:complexType>
    </xsd:element>
    <xsd:element name="TaxKeywordTaxHTField" ma:index="9" nillable="true" ma:taxonomy="true" ma:internalName="TaxKeywordTaxHTField" ma:taxonomyFieldName="TaxKeyword" ma:displayName="Enterprise Keywords" ma:fieldId="{23f27201-bee3-471e-b2e7-b64fd8b7ca38}" ma:taxonomyMulti="true" ma:sspId="a0048e47-9258-427b-b476-27e0ab29a8e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2cc5ae64-a620-450e-845b-f73f3eb4e805}" ma:internalName="TaxCatchAll" ma:showField="CatchAllData" ma:web="54e040e9-bc5a-4778-bc2d-f4c316b2e12b">
      <xsd:complexType>
        <xsd:complexContent>
          <xsd:extension base="dms:MultiChoiceLookup">
            <xsd:sequence>
              <xsd:element name="Value" type="dms:Lookup" maxOccurs="unbounded" minOccurs="0" nillable="true"/>
            </xsd:sequence>
          </xsd:extension>
        </xsd:complexContent>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SharedWithUsers" ma:index="2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A1D8EE34-1A7A-4EC9-86CA-D95E3659966D}">
  <ds:schemaRefs>
    <ds:schemaRef ds:uri="http://schemas.microsoft.com/sharepoint/v3/contenttype/forms"/>
  </ds:schemaRefs>
</ds:datastoreItem>
</file>

<file path=customXml/itemProps2.xml><?xml version="1.0" encoding="utf-8"?>
<ds:datastoreItem xmlns:ds="http://schemas.openxmlformats.org/officeDocument/2006/customXml" ds:itemID="{EC990498-846B-4483-AE8D-4E62F52F3396}">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54e040e9-bc5a-4778-bc2d-f4c316b2e12b"/>
    <ds:schemaRef ds:uri="http://purl.org/dc/elements/1.1/"/>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F3518826-636B-4BA1-BF3B-D7CAA2EAC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e040e9-bc5a-4778-bc2d-f4c316b2e1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35658B0-761B-4B93-8EEF-1CF87B042CF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Metadata and Error Checks</vt:lpstr>
      <vt:lpstr>Expenditure Template</vt:lpstr>
      <vt:lpstr>config</vt:lpstr>
      <vt:lpstr>Lists</vt:lpstr>
      <vt:lpstr>Asia_Regional</vt:lpstr>
      <vt:lpstr>C_T__HIV_Clinical_Services__SD</vt:lpstr>
      <vt:lpstr>Caribbean_Region</vt:lpstr>
      <vt:lpstr>Central_America_Region</vt:lpstr>
      <vt:lpstr>Central_Asia_Region</vt:lpstr>
      <vt:lpstr>Countries</vt:lpstr>
      <vt:lpstr>OU_List_COP18</vt:lpstr>
      <vt:lpstr>Program</vt:lpstr>
    </vt:vector>
  </TitlesOfParts>
  <Company>U S Department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BlatzduRivageJK</dc:creator>
  <cp:keywords/>
  <cp:lastModifiedBy>Carter, Ronald L</cp:lastModifiedBy>
  <cp:lastPrinted>2018-08-03T21:18:07Z</cp:lastPrinted>
  <dcterms:created xsi:type="dcterms:W3CDTF">2018-05-31T16:30:33Z</dcterms:created>
  <dcterms:modified xsi:type="dcterms:W3CDTF">2020-03-10T19:50:30Z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0x0101000719DADD6E6D384B9CD115415321B5300051B5FDC15168EB4C9BEF083AC3B73DAB</vt:lpwstr>
  </property>
  <property fmtid="{D5CDD505-2E9C-101B-9397-08002B2CF9AE}" pid="3" name="TaxKeyword">
    <vt:lpwstr/>
  </property>
  <property fmtid="{D5CDD505-2E9C-101B-9397-08002B2CF9AE}" pid="4" name="MSIP_Label_1665d9ee-429a-4d5f-97cc-cfb56e044a6e_Enabled">
    <vt:lpwstr>True</vt:lpwstr>
  </property>
  <property fmtid="{D5CDD505-2E9C-101B-9397-08002B2CF9AE}" pid="5" name="MSIP_Label_1665d9ee-429a-4d5f-97cc-cfb56e044a6e_SiteId">
    <vt:lpwstr>66cf5074-5afe-48d1-a691-a12b2121f44b</vt:lpwstr>
  </property>
  <property fmtid="{D5CDD505-2E9C-101B-9397-08002B2CF9AE}" pid="6" name="MSIP_Label_1665d9ee-429a-4d5f-97cc-cfb56e044a6e_Owner">
    <vt:lpwstr>ReedK3@state.gov</vt:lpwstr>
  </property>
  <property fmtid="{D5CDD505-2E9C-101B-9397-08002B2CF9AE}" pid="7" name="MSIP_Label_1665d9ee-429a-4d5f-97cc-cfb56e044a6e_SetDate">
    <vt:lpwstr>2019-12-12T20:40:46.4256204Z</vt:lpwstr>
  </property>
  <property fmtid="{D5CDD505-2E9C-101B-9397-08002B2CF9AE}" pid="8" name="MSIP_Label_1665d9ee-429a-4d5f-97cc-cfb56e044a6e_Name">
    <vt:lpwstr>Unclassified</vt:lpwstr>
  </property>
  <property fmtid="{D5CDD505-2E9C-101B-9397-08002B2CF9AE}" pid="9" name="MSIP_Label_1665d9ee-429a-4d5f-97cc-cfb56e044a6e_Application">
    <vt:lpwstr>Microsoft Azure Information Protection</vt:lpwstr>
  </property>
  <property fmtid="{D5CDD505-2E9C-101B-9397-08002B2CF9AE}" pid="10" name="MSIP_Label_1665d9ee-429a-4d5f-97cc-cfb56e044a6e_ActionId">
    <vt:lpwstr>2dacd62e-5f7d-496d-91c9-8585ebdbbec0</vt:lpwstr>
  </property>
  <property fmtid="{D5CDD505-2E9C-101B-9397-08002B2CF9AE}" pid="11" name="MSIP_Label_1665d9ee-429a-4d5f-97cc-cfb56e044a6e_Extended_MSFT_Method">
    <vt:lpwstr>Manual</vt:lpwstr>
  </property>
  <property fmtid="{D5CDD505-2E9C-101B-9397-08002B2CF9AE}" pid="12" name="Sensitivity">
    <vt:lpwstr>Unclassified</vt:lpwstr>
  </property>
</Properties>
</file>