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HARE\_NRG\Cellulose\2020 Promulgation Signature Pkg\ICR\"/>
    </mc:Choice>
  </mc:AlternateContent>
  <xr:revisionPtr revIDLastSave="0" documentId="8_{E4A7775A-BFA2-4C81-9DDC-EAFAAA6BF566}" xr6:coauthVersionLast="41" xr6:coauthVersionMax="41" xr10:uidLastSave="{00000000-0000-0000-0000-000000000000}"/>
  <bookViews>
    <workbookView xWindow="2370" yWindow="2940" windowWidth="22830" windowHeight="12810" activeTab="1" xr2:uid="{00000000-000D-0000-FFFF-FFFF00000000}"/>
  </bookViews>
  <sheets>
    <sheet name="Table 1" sheetId="1" r:id="rId1"/>
    <sheet name="Table 2" sheetId="2" r:id="rId2"/>
    <sheet name="ESRI_MAPINFO_SHEET" sheetId="4"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E16" i="2"/>
  <c r="E15" i="2"/>
  <c r="E14" i="2"/>
  <c r="E13" i="2"/>
  <c r="E12" i="2"/>
  <c r="E6" i="2"/>
  <c r="E7" i="2"/>
  <c r="E22" i="1"/>
  <c r="D11" i="1"/>
  <c r="F11" i="1" s="1"/>
  <c r="D10" i="1"/>
  <c r="E11" i="1"/>
  <c r="E19" i="1"/>
  <c r="E18" i="1"/>
  <c r="E10" i="1"/>
  <c r="F10" i="1" s="1"/>
  <c r="G10" i="1" l="1"/>
  <c r="G11" i="1"/>
  <c r="H10" i="1"/>
  <c r="H11" i="1"/>
  <c r="I11" i="1" l="1"/>
  <c r="I10" i="1"/>
  <c r="E8" i="1" l="1"/>
  <c r="O21" i="1" l="1"/>
  <c r="O20" i="1"/>
  <c r="D21" i="1"/>
  <c r="F21" i="1" s="1"/>
  <c r="D20" i="1"/>
  <c r="F20" i="1" s="1"/>
  <c r="H21" i="1" l="1"/>
  <c r="G21" i="1"/>
  <c r="G20" i="1"/>
  <c r="H20" i="1"/>
  <c r="I21" i="1" l="1"/>
  <c r="I20" i="1"/>
  <c r="D16" i="2" l="1"/>
  <c r="F16" i="2" s="1"/>
  <c r="D15" i="2"/>
  <c r="F15" i="2" s="1"/>
  <c r="D14" i="2"/>
  <c r="F14" i="2" s="1"/>
  <c r="D13" i="2"/>
  <c r="F13" i="2" s="1"/>
  <c r="D12" i="2"/>
  <c r="F12" i="2" s="1"/>
  <c r="D11" i="2"/>
  <c r="F11" i="2" s="1"/>
  <c r="D10" i="2"/>
  <c r="F10" i="2" s="1"/>
  <c r="D9" i="2"/>
  <c r="F9" i="2" s="1"/>
  <c r="E18" i="2"/>
  <c r="E17" i="2"/>
  <c r="D6" i="2"/>
  <c r="F6" i="2" s="1"/>
  <c r="G9" i="2" l="1"/>
  <c r="I9" i="2" s="1"/>
  <c r="H9" i="2"/>
  <c r="I13" i="2"/>
  <c r="G13" i="2"/>
  <c r="H13" i="2"/>
  <c r="H15" i="2"/>
  <c r="G15" i="2"/>
  <c r="G16" i="2"/>
  <c r="I16" i="2" s="1"/>
  <c r="H16" i="2"/>
  <c r="H11" i="2"/>
  <c r="G11" i="2"/>
  <c r="G12" i="2"/>
  <c r="I12" i="2" s="1"/>
  <c r="H12" i="2"/>
  <c r="G10" i="2"/>
  <c r="G14" i="2"/>
  <c r="H10" i="2"/>
  <c r="H14" i="2"/>
  <c r="I14" i="2" s="1"/>
  <c r="H6" i="2"/>
  <c r="G6" i="2"/>
  <c r="I15" i="2" l="1"/>
  <c r="I10" i="2"/>
  <c r="I6" i="2"/>
  <c r="I11" i="2"/>
  <c r="D22" i="1" l="1"/>
  <c r="F22" i="1" s="1"/>
  <c r="D19" i="1"/>
  <c r="F19" i="1" s="1"/>
  <c r="D18" i="1"/>
  <c r="F18" i="1" s="1"/>
  <c r="D17" i="1"/>
  <c r="F17" i="1" s="1"/>
  <c r="D16" i="1"/>
  <c r="F16" i="1" s="1"/>
  <c r="D15" i="1"/>
  <c r="F15" i="1" s="1"/>
  <c r="H17" i="1" l="1"/>
  <c r="G17" i="1"/>
  <c r="G22" i="1"/>
  <c r="H22" i="1"/>
  <c r="H15" i="1"/>
  <c r="G15" i="1"/>
  <c r="G16" i="1"/>
  <c r="H16" i="1"/>
  <c r="H19" i="1"/>
  <c r="G19" i="1"/>
  <c r="G18" i="1"/>
  <c r="H18" i="1"/>
  <c r="I19" i="1" l="1"/>
  <c r="I15" i="1"/>
  <c r="I16" i="1"/>
  <c r="I17" i="1"/>
  <c r="I22" i="1"/>
  <c r="I18" i="1"/>
  <c r="O27" i="1" l="1"/>
  <c r="O25" i="1"/>
  <c r="O22" i="1"/>
  <c r="O19" i="1"/>
  <c r="O18" i="1"/>
  <c r="O17" i="1"/>
  <c r="O16" i="1"/>
  <c r="O15" i="1"/>
  <c r="E24" i="1" l="1"/>
  <c r="O24" i="1" s="1"/>
  <c r="E23" i="1"/>
  <c r="O23" i="1" s="1"/>
  <c r="D44" i="1"/>
  <c r="F44" i="1" s="1"/>
  <c r="O28" i="1" l="1"/>
  <c r="G44" i="1"/>
  <c r="H44" i="1"/>
  <c r="I44" i="1" l="1"/>
  <c r="D17" i="2" l="1"/>
  <c r="F17" i="2" s="1"/>
  <c r="G17" i="2" s="1"/>
  <c r="D18" i="2"/>
  <c r="F18" i="2" s="1"/>
  <c r="G18" i="2" s="1"/>
  <c r="D19" i="2"/>
  <c r="F19" i="2" s="1"/>
  <c r="G19" i="2" s="1"/>
  <c r="D20" i="2"/>
  <c r="F20" i="2" s="1"/>
  <c r="G20" i="2" s="1"/>
  <c r="D21" i="2"/>
  <c r="F21" i="2" s="1"/>
  <c r="G21" i="2" s="1"/>
  <c r="D7" i="2"/>
  <c r="F7" i="2" s="1"/>
  <c r="G7" i="2" l="1"/>
  <c r="H7" i="2"/>
  <c r="I19" i="2"/>
  <c r="H21" i="2"/>
  <c r="I21" i="2" s="1"/>
  <c r="I22" i="2" s="1"/>
  <c r="H19" i="2"/>
  <c r="H17" i="2"/>
  <c r="I17" i="2" s="1"/>
  <c r="H20" i="2"/>
  <c r="I20" i="2" s="1"/>
  <c r="H18" i="2"/>
  <c r="I18" i="2" s="1"/>
  <c r="D23" i="1"/>
  <c r="F23" i="1" s="1"/>
  <c r="D24" i="1"/>
  <c r="F24" i="1" s="1"/>
  <c r="D25" i="1"/>
  <c r="F25" i="1" s="1"/>
  <c r="D27" i="1"/>
  <c r="F27" i="1" s="1"/>
  <c r="D35" i="1"/>
  <c r="F35" i="1" s="1"/>
  <c r="D36" i="1"/>
  <c r="F36" i="1" s="1"/>
  <c r="D47" i="1"/>
  <c r="F47" i="1" s="1"/>
  <c r="D48" i="1"/>
  <c r="F48" i="1" s="1"/>
  <c r="D37" i="1"/>
  <c r="F37" i="1" s="1"/>
  <c r="D38" i="1"/>
  <c r="F38" i="1" s="1"/>
  <c r="D39" i="1"/>
  <c r="F39" i="1" s="1"/>
  <c r="D40" i="1"/>
  <c r="F40" i="1" s="1"/>
  <c r="D45" i="1"/>
  <c r="F45" i="1" s="1"/>
  <c r="G45" i="1" s="1"/>
  <c r="D8" i="1"/>
  <c r="F8" i="1" s="1"/>
  <c r="I7" i="2" l="1"/>
  <c r="F22" i="2"/>
  <c r="G8" i="1"/>
  <c r="H8" i="1"/>
  <c r="G39" i="1"/>
  <c r="H39" i="1"/>
  <c r="G47" i="1"/>
  <c r="H47" i="1"/>
  <c r="H25" i="1"/>
  <c r="G25" i="1"/>
  <c r="G36" i="1"/>
  <c r="H36" i="1"/>
  <c r="G38" i="1"/>
  <c r="H38" i="1"/>
  <c r="H24" i="1"/>
  <c r="G24" i="1"/>
  <c r="G37" i="1"/>
  <c r="H37" i="1"/>
  <c r="G40" i="1"/>
  <c r="H40" i="1"/>
  <c r="G48" i="1"/>
  <c r="H48" i="1"/>
  <c r="H27" i="1"/>
  <c r="G27" i="1"/>
  <c r="H23" i="1"/>
  <c r="G23" i="1"/>
  <c r="H45" i="1"/>
  <c r="I45" i="1" s="1"/>
  <c r="G35" i="1"/>
  <c r="H35" i="1"/>
  <c r="I25" i="1" l="1"/>
  <c r="I39" i="1"/>
  <c r="I8" i="1"/>
  <c r="I27" i="1"/>
  <c r="I47" i="1"/>
  <c r="I24" i="1"/>
  <c r="I40" i="1"/>
  <c r="F28" i="1"/>
  <c r="I35" i="1"/>
  <c r="I48" i="1"/>
  <c r="I37" i="1"/>
  <c r="I38" i="1"/>
  <c r="I23" i="1"/>
  <c r="F50" i="1"/>
  <c r="I36" i="1"/>
  <c r="F51" i="1" l="1"/>
  <c r="O51" i="1" s="1"/>
  <c r="I28" i="1"/>
  <c r="I50" i="1"/>
  <c r="I51" i="1" l="1"/>
  <c r="I53" i="1" s="1"/>
</calcChain>
</file>

<file path=xl/sharedStrings.xml><?xml version="1.0" encoding="utf-8"?>
<sst xmlns="http://schemas.openxmlformats.org/spreadsheetml/2006/main" count="154" uniqueCount="136">
  <si>
    <t>Burden item</t>
  </si>
  <si>
    <t>(A)</t>
  </si>
  <si>
    <t>Person hours per occurrence</t>
  </si>
  <si>
    <t>(B)</t>
  </si>
  <si>
    <t>No. of occurrences per respondent per year</t>
  </si>
  <si>
    <t>(C)</t>
  </si>
  <si>
    <t>(H)</t>
  </si>
  <si>
    <r>
      <t>Total Cost per year</t>
    </r>
    <r>
      <rPr>
        <b/>
        <vertAlign val="superscript"/>
        <sz val="10"/>
        <color rgb="FF000000"/>
        <rFont val="Times New Roman"/>
        <family val="1"/>
      </rPr>
      <t xml:space="preserve"> b</t>
    </r>
  </si>
  <si>
    <t>1.  Applications</t>
  </si>
  <si>
    <t>N/A</t>
  </si>
  <si>
    <t>2.  Survey and Studies</t>
  </si>
  <si>
    <t>See 3E</t>
  </si>
  <si>
    <t>See 4E</t>
  </si>
  <si>
    <t>Subtotal for Reporting Requirements</t>
  </si>
  <si>
    <t>4.  Recordkeeping requirements</t>
  </si>
  <si>
    <t>Subtotal for Recordkeeping Requirements</t>
  </si>
  <si>
    <t xml:space="preserve">(D) </t>
  </si>
  <si>
    <t xml:space="preserve">(E) </t>
  </si>
  <si>
    <t xml:space="preserve">(F) </t>
  </si>
  <si>
    <t xml:space="preserve">(G) </t>
  </si>
  <si>
    <r>
      <t xml:space="preserve">Respondents per year </t>
    </r>
    <r>
      <rPr>
        <b/>
        <vertAlign val="superscript"/>
        <sz val="10"/>
        <color rgb="FF000000"/>
        <rFont val="Times New Roman"/>
        <family val="1"/>
      </rPr>
      <t>a</t>
    </r>
  </si>
  <si>
    <r>
      <t xml:space="preserve">A.  Familiarize with regulatory requirements </t>
    </r>
    <r>
      <rPr>
        <vertAlign val="superscript"/>
        <sz val="10"/>
        <color rgb="FF000000"/>
        <rFont val="Times New Roman"/>
        <family val="1"/>
      </rPr>
      <t>c</t>
    </r>
  </si>
  <si>
    <t>C.  Create information</t>
  </si>
  <si>
    <t>D.  Gather existing information</t>
  </si>
  <si>
    <t>A.  Familiarize with regulatory requirements</t>
  </si>
  <si>
    <t>B.  Plan activities</t>
  </si>
  <si>
    <t>D.  Develop record system</t>
  </si>
  <si>
    <t>E.  Time to enter information</t>
  </si>
  <si>
    <t>Records for equipment leaks</t>
  </si>
  <si>
    <t>All other records</t>
  </si>
  <si>
    <t>Assumptions:</t>
  </si>
  <si>
    <t>Activity</t>
  </si>
  <si>
    <t xml:space="preserve">(A) </t>
  </si>
  <si>
    <t>EPA person-hours per occurrence</t>
  </si>
  <si>
    <t xml:space="preserve">(B) </t>
  </si>
  <si>
    <t>No. of occurrences per plant per year</t>
  </si>
  <si>
    <t xml:space="preserve">(C) </t>
  </si>
  <si>
    <r>
      <t xml:space="preserve">Cost, $ </t>
    </r>
    <r>
      <rPr>
        <b/>
        <vertAlign val="superscript"/>
        <sz val="10"/>
        <color rgb="FF000000"/>
        <rFont val="Times New Roman"/>
        <family val="1"/>
      </rPr>
      <t>b</t>
    </r>
  </si>
  <si>
    <t>Review reports</t>
  </si>
  <si>
    <r>
      <t xml:space="preserve">Plants per year </t>
    </r>
    <r>
      <rPr>
        <b/>
        <vertAlign val="superscript"/>
        <sz val="10"/>
        <color rgb="FF000000"/>
        <rFont val="Times New Roman"/>
        <family val="1"/>
      </rPr>
      <t>a</t>
    </r>
    <r>
      <rPr>
        <b/>
        <sz val="10"/>
        <color rgb="FF000000"/>
        <rFont val="Times New Roman"/>
        <family val="1"/>
      </rPr>
      <t xml:space="preserve">  </t>
    </r>
  </si>
  <si>
    <t>Technical person-hours per year 
(E=CxD)</t>
  </si>
  <si>
    <t>Management person-hours per year (F=Ex0.05)</t>
  </si>
  <si>
    <t>Clerical person-hours per year (G=Ex0.1)</t>
  </si>
  <si>
    <t>EPA person hours per plant per year 
(C=AxB)</t>
  </si>
  <si>
    <t>Person hours per respondent per year 
(C=AxB)</t>
  </si>
  <si>
    <t>Technical person- hours per year 
(E=CxD)</t>
  </si>
  <si>
    <t>Management person hours per year 
(F=Ex0.05)</t>
  </si>
  <si>
    <t>Clerical person hours per year 
(G=Ex0.1)</t>
  </si>
  <si>
    <t>See 3A</t>
  </si>
  <si>
    <t>E.  Write report</t>
  </si>
  <si>
    <t>See 3B</t>
  </si>
  <si>
    <t>Semiannual report - wastewater</t>
  </si>
  <si>
    <t xml:space="preserve">C.  Implement activities </t>
  </si>
  <si>
    <t>Labor Cost Per Hour</t>
  </si>
  <si>
    <t>No. of responses</t>
  </si>
  <si>
    <t>Hours per response</t>
  </si>
  <si>
    <t>F.  Time to train personnel</t>
  </si>
  <si>
    <t>Compile data</t>
  </si>
  <si>
    <t>Enter and verify information for semiannual report</t>
  </si>
  <si>
    <r>
      <t>b</t>
    </r>
    <r>
      <rPr>
        <sz val="10"/>
        <color theme="1"/>
        <rFont val="Times New Roman"/>
        <family val="1"/>
      </rPr>
      <t xml:space="preserve"> This ICR uses the following labor rates:  $139.63 per hour for Managerial labor; $119.47 per hour for Technical labor, and $58.15 per hour for Clerical labor.  These rates are from the United States Department of Labor, Bureau of Labor Statistics, December 2018, Table 2. Civilian Workers, by Occupational and Industry Group.  The rates are from column 1, Total Compensation.  The rates have been increased by 110% to account for the benefit packages available to those employed by private industry.</t>
    </r>
  </si>
  <si>
    <r>
      <t xml:space="preserve">Attend performance test </t>
    </r>
    <r>
      <rPr>
        <vertAlign val="superscript"/>
        <sz val="10"/>
        <color rgb="FF000000"/>
        <rFont val="Times New Roman"/>
        <family val="1"/>
      </rPr>
      <t>c</t>
    </r>
  </si>
  <si>
    <r>
      <t xml:space="preserve">Excess emissions enforcement activities </t>
    </r>
    <r>
      <rPr>
        <vertAlign val="superscript"/>
        <sz val="10"/>
        <color rgb="FF000000"/>
        <rFont val="Times New Roman"/>
        <family val="1"/>
      </rPr>
      <t>d</t>
    </r>
  </si>
  <si>
    <r>
      <t xml:space="preserve">Notification of construction/reconstruction </t>
    </r>
    <r>
      <rPr>
        <vertAlign val="superscript"/>
        <sz val="10"/>
        <color rgb="FF000000"/>
        <rFont val="Times New Roman"/>
        <family val="1"/>
      </rPr>
      <t>e</t>
    </r>
  </si>
  <si>
    <r>
      <t xml:space="preserve">Notification of actual startup </t>
    </r>
    <r>
      <rPr>
        <vertAlign val="superscript"/>
        <sz val="10"/>
        <color rgb="FF000000"/>
        <rFont val="Times New Roman"/>
        <family val="1"/>
      </rPr>
      <t>e</t>
    </r>
  </si>
  <si>
    <r>
      <t xml:space="preserve">Notification of applicability </t>
    </r>
    <r>
      <rPr>
        <vertAlign val="superscript"/>
        <sz val="10"/>
        <color rgb="FF000000"/>
        <rFont val="Times New Roman"/>
        <family val="1"/>
      </rPr>
      <t>e</t>
    </r>
  </si>
  <si>
    <r>
      <t xml:space="preserve">Notification of performance test </t>
    </r>
    <r>
      <rPr>
        <vertAlign val="superscript"/>
        <sz val="10"/>
        <color rgb="FF000000"/>
        <rFont val="Times New Roman"/>
        <family val="1"/>
      </rPr>
      <t>f</t>
    </r>
  </si>
  <si>
    <r>
      <t xml:space="preserve">Notification of CMS performance evaluation </t>
    </r>
    <r>
      <rPr>
        <vertAlign val="superscript"/>
        <sz val="10"/>
        <color rgb="FF000000"/>
        <rFont val="Times New Roman"/>
        <family val="1"/>
      </rPr>
      <t>f</t>
    </r>
  </si>
  <si>
    <r>
      <t xml:space="preserve">Notification of compliance status </t>
    </r>
    <r>
      <rPr>
        <vertAlign val="superscript"/>
        <sz val="10"/>
        <color rgb="FF000000"/>
        <rFont val="Times New Roman"/>
        <family val="1"/>
      </rPr>
      <t>g</t>
    </r>
  </si>
  <si>
    <r>
      <t xml:space="preserve">Report of performance test </t>
    </r>
    <r>
      <rPr>
        <vertAlign val="superscript"/>
        <sz val="10"/>
        <color rgb="FF000000"/>
        <rFont val="Times New Roman"/>
        <family val="1"/>
      </rPr>
      <t>h</t>
    </r>
  </si>
  <si>
    <r>
      <t xml:space="preserve">Report of CMS performance evaluation </t>
    </r>
    <r>
      <rPr>
        <vertAlign val="superscript"/>
        <sz val="10"/>
        <color rgb="FF000000"/>
        <rFont val="Times New Roman"/>
        <family val="1"/>
      </rPr>
      <t>h</t>
    </r>
  </si>
  <si>
    <t>Labor Cost per Hour</t>
  </si>
  <si>
    <r>
      <t xml:space="preserve">B.  Required activities </t>
    </r>
    <r>
      <rPr>
        <vertAlign val="superscript"/>
        <sz val="10"/>
        <color rgb="FF000000"/>
        <rFont val="Times New Roman"/>
        <family val="1"/>
      </rPr>
      <t>d</t>
    </r>
  </si>
  <si>
    <t>Table 2: Average Annual EPA Burden and Cost – NESHAP for Cellulose Products Manufacturing (40 CFR Part 63, Subpart UUUU) (Proposed Amendments)</t>
  </si>
  <si>
    <t>Prepare for periodic performance test</t>
  </si>
  <si>
    <t>Attend periodic performance test</t>
  </si>
  <si>
    <r>
      <t xml:space="preserve">Notification of construction/reconstruction </t>
    </r>
    <r>
      <rPr>
        <vertAlign val="superscript"/>
        <sz val="10"/>
        <color rgb="FF000000"/>
        <rFont val="Times New Roman"/>
        <family val="1"/>
      </rPr>
      <t>e,f</t>
    </r>
  </si>
  <si>
    <r>
      <t xml:space="preserve">Notification of actual startup </t>
    </r>
    <r>
      <rPr>
        <vertAlign val="superscript"/>
        <sz val="10"/>
        <color rgb="FF000000"/>
        <rFont val="Times New Roman"/>
        <family val="1"/>
      </rPr>
      <t>e,f</t>
    </r>
  </si>
  <si>
    <r>
      <t xml:space="preserve">Notification of applicability </t>
    </r>
    <r>
      <rPr>
        <vertAlign val="superscript"/>
        <sz val="10"/>
        <color rgb="FF000000"/>
        <rFont val="Times New Roman"/>
        <family val="1"/>
      </rPr>
      <t>e,f</t>
    </r>
  </si>
  <si>
    <r>
      <t xml:space="preserve">Notifications for equipment leaks </t>
    </r>
    <r>
      <rPr>
        <vertAlign val="superscript"/>
        <sz val="10"/>
        <color rgb="FF000000"/>
        <rFont val="Times New Roman"/>
        <family val="1"/>
      </rPr>
      <t>e,f</t>
    </r>
  </si>
  <si>
    <r>
      <t xml:space="preserve">Notifications for wastewater </t>
    </r>
    <r>
      <rPr>
        <vertAlign val="superscript"/>
        <sz val="10"/>
        <color rgb="FF000000"/>
        <rFont val="Times New Roman"/>
        <family val="1"/>
      </rPr>
      <t>e,f</t>
    </r>
  </si>
  <si>
    <r>
      <t xml:space="preserve">Semiannual report - no deviations </t>
    </r>
    <r>
      <rPr>
        <vertAlign val="superscript"/>
        <sz val="10"/>
        <color rgb="FF000000"/>
        <rFont val="Times New Roman"/>
        <family val="1"/>
      </rPr>
      <t>i</t>
    </r>
  </si>
  <si>
    <r>
      <t xml:space="preserve">Semiannual report - deviations </t>
    </r>
    <r>
      <rPr>
        <vertAlign val="superscript"/>
        <sz val="10"/>
        <color rgb="FF000000"/>
        <rFont val="Times New Roman"/>
        <family val="1"/>
      </rPr>
      <t>j</t>
    </r>
  </si>
  <si>
    <r>
      <t xml:space="preserve">Semiannual report - equipment leaks </t>
    </r>
    <r>
      <rPr>
        <vertAlign val="superscript"/>
        <sz val="10"/>
        <color rgb="FF000000"/>
        <rFont val="Times New Roman"/>
        <family val="1"/>
      </rPr>
      <t>k</t>
    </r>
  </si>
  <si>
    <r>
      <t xml:space="preserve">Semiannual report - other </t>
    </r>
    <r>
      <rPr>
        <vertAlign val="superscript"/>
        <sz val="10"/>
        <color rgb="FF000000"/>
        <rFont val="Times New Roman"/>
        <family val="1"/>
      </rPr>
      <t>l</t>
    </r>
  </si>
  <si>
    <r>
      <t xml:space="preserve">Records of failures to meet standards/actions taken to minimize emissions </t>
    </r>
    <r>
      <rPr>
        <vertAlign val="superscript"/>
        <sz val="10"/>
        <color rgb="FF000000"/>
        <rFont val="Times New Roman"/>
        <family val="1"/>
      </rPr>
      <t>m</t>
    </r>
  </si>
  <si>
    <r>
      <t xml:space="preserve">Records of closed-loop systems </t>
    </r>
    <r>
      <rPr>
        <vertAlign val="superscript"/>
        <sz val="10"/>
        <color rgb="FF000000"/>
        <rFont val="Times New Roman"/>
        <family val="1"/>
      </rPr>
      <t>o</t>
    </r>
  </si>
  <si>
    <r>
      <t xml:space="preserve">Records of nitrogen systems </t>
    </r>
    <r>
      <rPr>
        <vertAlign val="superscript"/>
        <sz val="10"/>
        <color rgb="FF000000"/>
        <rFont val="Times New Roman"/>
        <family val="1"/>
      </rPr>
      <t>p</t>
    </r>
  </si>
  <si>
    <r>
      <t xml:space="preserve">Records of material balances </t>
    </r>
    <r>
      <rPr>
        <vertAlign val="superscript"/>
        <sz val="10"/>
        <color rgb="FF000000"/>
        <rFont val="Times New Roman"/>
        <family val="1"/>
      </rPr>
      <t>q</t>
    </r>
  </si>
  <si>
    <r>
      <t xml:space="preserve">Records of supporting calculations </t>
    </r>
    <r>
      <rPr>
        <vertAlign val="superscript"/>
        <sz val="10"/>
        <color rgb="FF000000"/>
        <rFont val="Times New Roman"/>
        <family val="1"/>
      </rPr>
      <t>r</t>
    </r>
  </si>
  <si>
    <r>
      <t xml:space="preserve">Initial training </t>
    </r>
    <r>
      <rPr>
        <vertAlign val="superscript"/>
        <sz val="10"/>
        <color rgb="FF000000"/>
        <rFont val="Times New Roman"/>
        <family val="1"/>
      </rPr>
      <t>e,s</t>
    </r>
  </si>
  <si>
    <r>
      <t xml:space="preserve">Refresher training </t>
    </r>
    <r>
      <rPr>
        <vertAlign val="superscript"/>
        <sz val="10"/>
        <color rgb="FF000000"/>
        <rFont val="Times New Roman"/>
        <family val="1"/>
      </rPr>
      <t>t</t>
    </r>
  </si>
  <si>
    <r>
      <t>e</t>
    </r>
    <r>
      <rPr>
        <sz val="10"/>
        <rFont val="Times New Roman"/>
        <family val="1"/>
      </rPr>
      <t xml:space="preserve"> These requirements are one-time requirements that apply to new respondents. There are no new respondents estimated over the 3-year period of this ICR.</t>
    </r>
  </si>
  <si>
    <r>
      <rPr>
        <vertAlign val="superscript"/>
        <sz val="10"/>
        <color theme="1"/>
        <rFont val="Times New Roman"/>
        <family val="1"/>
      </rPr>
      <t>f</t>
    </r>
    <r>
      <rPr>
        <sz val="10"/>
        <color theme="1"/>
        <rFont val="Times New Roman"/>
        <family val="1"/>
      </rPr>
      <t xml:space="preserve">  We estimate that it will take the respondent 2 hours to complete the notification.</t>
    </r>
  </si>
  <si>
    <r>
      <t xml:space="preserve">Notification of performance test </t>
    </r>
    <r>
      <rPr>
        <vertAlign val="superscript"/>
        <sz val="10"/>
        <color rgb="FF000000"/>
        <rFont val="Times New Roman"/>
        <family val="1"/>
      </rPr>
      <t>f,g</t>
    </r>
  </si>
  <si>
    <r>
      <t xml:space="preserve">Notification of CMS performance evaluation </t>
    </r>
    <r>
      <rPr>
        <vertAlign val="superscript"/>
        <sz val="10"/>
        <color rgb="FF000000"/>
        <rFont val="Times New Roman"/>
        <family val="1"/>
      </rPr>
      <t>f,g</t>
    </r>
  </si>
  <si>
    <r>
      <rPr>
        <vertAlign val="superscript"/>
        <sz val="10"/>
        <color theme="1"/>
        <rFont val="Times New Roman"/>
        <family val="1"/>
      </rPr>
      <t>g</t>
    </r>
    <r>
      <rPr>
        <sz val="10"/>
        <color theme="1"/>
        <rFont val="Times New Roman"/>
        <family val="1"/>
      </rPr>
      <t xml:space="preserve"> We estimate that 6 facilities will need to submit notification of performance test, conduct the test, and report the results through CEDRI. No performance test required for the 2 cellulosic sponge and cellophane facilities because these facilities use recovery devices to meet the emission limit. These facilities are required to conduct a compliance demonstration based on the material balance for their process. The periodic testing will occur once during the 3-year ICR period (6 respondents/3 years = 2). All 8 facilities must submit a notification of compliance status with results of the performance test (8 respondents/3 years = 2.7).</t>
    </r>
  </si>
  <si>
    <r>
      <t xml:space="preserve">Notification of compliance status </t>
    </r>
    <r>
      <rPr>
        <vertAlign val="superscript"/>
        <sz val="10"/>
        <color rgb="FF000000"/>
        <rFont val="Times New Roman"/>
        <family val="1"/>
      </rPr>
      <t>g,h</t>
    </r>
  </si>
  <si>
    <r>
      <rPr>
        <vertAlign val="superscript"/>
        <sz val="10"/>
        <rFont val="Times New Roman"/>
        <family val="1"/>
      </rPr>
      <t>g</t>
    </r>
    <r>
      <rPr>
        <sz val="10"/>
        <rFont val="Times New Roman"/>
        <family val="1"/>
      </rPr>
      <t xml:space="preserve"> We estimate that it will take EPA personnel 4 hours to complete review of the notification of compliance status for all 8 facilities (8 respondents/3 years = 2.7).</t>
    </r>
  </si>
  <si>
    <r>
      <rPr>
        <vertAlign val="superscript"/>
        <sz val="10"/>
        <rFont val="Times New Roman"/>
        <family val="1"/>
      </rPr>
      <t>h</t>
    </r>
    <r>
      <rPr>
        <sz val="10"/>
        <rFont val="Times New Roman"/>
        <family val="1"/>
      </rPr>
      <t xml:space="preserve"> We estimate that it will take EPA personnel 8 hours to complete review of the performance test and CMS performance evaluation data for facilities required to test (6 respondents/3 years = 2).</t>
    </r>
  </si>
  <si>
    <t>TOTAL LABOR BURDEN AND COST</t>
  </si>
  <si>
    <t>TOTAL ANNUALIZED CAPITAL AND O&amp;M COST</t>
  </si>
  <si>
    <t>3.  Reporting Requirements</t>
  </si>
  <si>
    <r>
      <t xml:space="preserve">Semiannual report - wastewater </t>
    </r>
    <r>
      <rPr>
        <vertAlign val="superscript"/>
        <sz val="10"/>
        <color rgb="FF000000"/>
        <rFont val="Times New Roman"/>
        <family val="1"/>
      </rPr>
      <t>k</t>
    </r>
  </si>
  <si>
    <r>
      <t xml:space="preserve">Semiannual report - other  </t>
    </r>
    <r>
      <rPr>
        <vertAlign val="superscript"/>
        <sz val="10"/>
        <color rgb="FF000000"/>
        <rFont val="Times New Roman"/>
        <family val="1"/>
      </rPr>
      <t>l</t>
    </r>
  </si>
  <si>
    <t>TOTAL ANNUAL BURDEN AND COST</t>
  </si>
  <si>
    <t>GRAND TOTAL</t>
  </si>
  <si>
    <r>
      <t xml:space="preserve">G.  Time to transmit or disclose information </t>
    </r>
    <r>
      <rPr>
        <vertAlign val="superscript"/>
        <sz val="10"/>
        <color rgb="FF000000"/>
        <rFont val="Times New Roman"/>
        <family val="1"/>
      </rPr>
      <t>u</t>
    </r>
  </si>
  <si>
    <t>H.  Time for audits</t>
  </si>
  <si>
    <r>
      <rPr>
        <vertAlign val="superscript"/>
        <sz val="10"/>
        <color theme="1"/>
        <rFont val="Times New Roman"/>
        <family val="1"/>
      </rPr>
      <t>h</t>
    </r>
    <r>
      <rPr>
        <sz val="10"/>
        <color theme="1"/>
        <rFont val="Times New Roman"/>
        <family val="1"/>
      </rPr>
      <t xml:space="preserve"> We estimate that it will take each respondent 40 hours to prepare the notification of compliance status.</t>
    </r>
  </si>
  <si>
    <r>
      <rPr>
        <vertAlign val="superscript"/>
        <sz val="10"/>
        <color theme="1"/>
        <rFont val="Times New Roman"/>
        <family val="1"/>
      </rPr>
      <t>d</t>
    </r>
    <r>
      <rPr>
        <sz val="10"/>
        <color theme="1"/>
        <rFont val="Times New Roman"/>
        <family val="1"/>
      </rPr>
      <t xml:space="preserve"> We estimate that it will take the respondent 24 hours to prepare for periodic performance test (e.g., prepare test plan) and 24 hours to attend the test. We also estimate 2 plant personnel will attend the test. </t>
    </r>
  </si>
  <si>
    <r>
      <t>a</t>
    </r>
    <r>
      <rPr>
        <sz val="10"/>
        <color theme="1"/>
        <rFont val="Times New Roman"/>
        <family val="1"/>
      </rPr>
      <t xml:space="preserve"> We estimate that there are 8 sources that are subject to the standard which includes the following facilities: 3 cellulose ether; 1 cellulosic sponge; 3 cellulose food casing; and 1 cellophane (for a total of 8 respondents). We estimate no new sources will become subject to the rule each year over the 3-year period of this ICR.</t>
    </r>
  </si>
  <si>
    <r>
      <t>i</t>
    </r>
    <r>
      <rPr>
        <sz val="10"/>
        <color theme="1"/>
        <rFont val="Times New Roman"/>
        <family val="1"/>
      </rPr>
      <t xml:space="preserve"> We have assumed that 80% of all respondents will report no deviation (0.8 x 8 respondents = 6.4).</t>
    </r>
  </si>
  <si>
    <r>
      <t>j</t>
    </r>
    <r>
      <rPr>
        <sz val="10"/>
        <color theme="1"/>
        <rFont val="Times New Roman"/>
        <family val="1"/>
      </rPr>
      <t xml:space="preserve"> We have assumed that 20% of all respondents will report a deviation (0.2 x 8 respondents = 1.6).</t>
    </r>
  </si>
  <si>
    <r>
      <t>k</t>
    </r>
    <r>
      <rPr>
        <sz val="10"/>
        <color theme="1"/>
        <rFont val="Times New Roman"/>
        <family val="1"/>
      </rPr>
      <t xml:space="preserve"> We estimate that it will take each respondent 303 hours on a semiannual basis to write reports for 3 cellulose ether facilities subject to leak detection and repair (LDAR) requirements.</t>
    </r>
  </si>
  <si>
    <r>
      <t>l</t>
    </r>
    <r>
      <rPr>
        <sz val="10"/>
        <color theme="1"/>
        <rFont val="Times New Roman"/>
        <family val="1"/>
      </rPr>
      <t xml:space="preserve"> All other reports, including changes of information, closed-vent systems, bypass lines, heat exchanger systems, and storage vessel control device maintenance, will be reported twice per year for all 8 facilities.</t>
    </r>
  </si>
  <si>
    <r>
      <t xml:space="preserve">m </t>
    </r>
    <r>
      <rPr>
        <sz val="10"/>
        <color theme="1"/>
        <rFont val="Times New Roman"/>
        <family val="1"/>
      </rPr>
      <t>We have assumed that 5% of respondents will fail to meet standards each year (0.05 x 8 = 0.4). We estimate that each respondent will take 2 hours 12 times per year to keep records of failures to meet the standards and the actions taken to minimize emissions..</t>
    </r>
  </si>
  <si>
    <r>
      <t xml:space="preserve">n </t>
    </r>
    <r>
      <rPr>
        <sz val="10"/>
        <color theme="1"/>
        <rFont val="Times New Roman"/>
        <family val="1"/>
      </rPr>
      <t>We estimate that it will take each respondent 1 hour to record information on a daily basis on process vent, storage tank and wastewater monitoring and inspections.</t>
    </r>
  </si>
  <si>
    <r>
      <t>o</t>
    </r>
    <r>
      <rPr>
        <sz val="10"/>
        <color theme="1"/>
        <rFont val="Times New Roman"/>
        <family val="1"/>
      </rPr>
      <t xml:space="preserve"> We estimate that it will take each respondent 2 hours to enter information on 1 cellulose ether facility with a closed-loop system.</t>
    </r>
  </si>
  <si>
    <r>
      <t xml:space="preserve">p  </t>
    </r>
    <r>
      <rPr>
        <sz val="10"/>
        <color theme="1"/>
        <rFont val="Times New Roman"/>
        <family val="1"/>
      </rPr>
      <t>We estimate that it will take each respondent 2 hours to enter information on 5 viscose process facilities with CS</t>
    </r>
    <r>
      <rPr>
        <vertAlign val="subscript"/>
        <sz val="10"/>
        <color theme="1"/>
        <rFont val="Times New Roman"/>
        <family val="1"/>
      </rPr>
      <t>2</t>
    </r>
    <r>
      <rPr>
        <sz val="10"/>
        <color theme="1"/>
        <rFont val="Times New Roman"/>
        <family val="1"/>
      </rPr>
      <t>, unloading and storage operations.</t>
    </r>
  </si>
  <si>
    <r>
      <t>q</t>
    </r>
    <r>
      <rPr>
        <sz val="10"/>
        <color theme="1"/>
        <rFont val="Times New Roman"/>
        <family val="1"/>
      </rPr>
      <t xml:space="preserve"> We estimate that it will take each respondent 8 hours to enter information on 5 viscose process facilities using material balances.</t>
    </r>
  </si>
  <si>
    <r>
      <t>r</t>
    </r>
    <r>
      <rPr>
        <sz val="10"/>
        <color theme="1"/>
        <rFont val="Times New Roman"/>
        <family val="1"/>
      </rPr>
      <t xml:space="preserve"> We estimate that it will take each respondent 8 hours to enter information on supporting calculations twice per year.</t>
    </r>
  </si>
  <si>
    <r>
      <t>s</t>
    </r>
    <r>
      <rPr>
        <sz val="10"/>
        <color theme="1"/>
        <rFont val="Times New Roman"/>
        <family val="1"/>
      </rPr>
      <t xml:space="preserve"> We estimate that it will take each respondent 1 week (40 hours) to provide initial training to personnel with new sources.</t>
    </r>
  </si>
  <si>
    <r>
      <t>t</t>
    </r>
    <r>
      <rPr>
        <sz val="10"/>
        <color theme="1"/>
        <rFont val="Times New Roman"/>
        <family val="1"/>
      </rPr>
      <t xml:space="preserve"> We estimate that it will take each respondent 2 days (16 hours) to provide refresher training to personnel.</t>
    </r>
  </si>
  <si>
    <r>
      <t xml:space="preserve">u </t>
    </r>
    <r>
      <rPr>
        <sz val="10"/>
        <color theme="1"/>
        <rFont val="Times New Roman"/>
        <family val="1"/>
      </rPr>
      <t>We have assumed that each respondent will enter and verify information for the semiannual report twice per year.</t>
    </r>
  </si>
  <si>
    <r>
      <t>b</t>
    </r>
    <r>
      <rPr>
        <sz val="10"/>
        <color theme="1"/>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“2019 General Schedule” which excludes locality rates of pay. </t>
    </r>
  </si>
  <si>
    <r>
      <rPr>
        <vertAlign val="superscript"/>
        <sz val="10"/>
        <color theme="1"/>
        <rFont val="Times New Roman"/>
        <family val="1"/>
      </rPr>
      <t>c</t>
    </r>
    <r>
      <rPr>
        <sz val="10"/>
        <color theme="1"/>
        <rFont val="Times New Roman"/>
        <family val="1"/>
      </rPr>
      <t xml:space="preserve"> We estimate that it will take EPA personnel 24 hours to attend performance tests at 10% of facilities required to test (0.1 x 6 respondents/3 years = 0.2).</t>
    </r>
  </si>
  <si>
    <r>
      <rPr>
        <vertAlign val="superscript"/>
        <sz val="10"/>
        <rFont val="Times New Roman"/>
        <family val="1"/>
      </rPr>
      <t>d</t>
    </r>
    <r>
      <rPr>
        <sz val="10"/>
        <rFont val="Times New Roman"/>
        <family val="1"/>
      </rPr>
      <t xml:space="preserve"> We estimate that 10% of the affected facilities will be required to retest as a result of deviations, and EPA personnel will attend 10% of these tests (0.1 x 0.1 x 6 respondents = 0.06).</t>
    </r>
  </si>
  <si>
    <r>
      <t>e</t>
    </r>
    <r>
      <rPr>
        <sz val="10"/>
        <color theme="1"/>
        <rFont val="Times New Roman"/>
        <family val="1"/>
      </rPr>
      <t xml:space="preserve"> We estimate that it will take EPA personnel 2 hours to complete review of the initial notifications (construction/reconstruction, actual startup, applicability of standard).</t>
    </r>
  </si>
  <si>
    <r>
      <t>f</t>
    </r>
    <r>
      <rPr>
        <sz val="10"/>
        <color theme="1"/>
        <rFont val="Times New Roman"/>
        <family val="1"/>
      </rPr>
      <t xml:space="preserve"> We estimate that it will take EPA personnel 2 hours to complete review of the notifications of performance test and CMS performance evaluation for facilities required to test (6 respondents/3 years = 2).</t>
    </r>
  </si>
  <si>
    <r>
      <t>i</t>
    </r>
    <r>
      <rPr>
        <sz val="10"/>
        <color theme="1"/>
        <rFont val="Times New Roman"/>
        <family val="1"/>
      </rPr>
      <t xml:space="preserve"> We have assumed that 80% of respondents will report no deviations (0.8 x 8 respondents = 6.4) and that it will take EPA personnel 2 hours two times per year to review those reports.</t>
    </r>
  </si>
  <si>
    <r>
      <t xml:space="preserve">j </t>
    </r>
    <r>
      <rPr>
        <sz val="10"/>
        <color theme="1"/>
        <rFont val="Times New Roman"/>
        <family val="1"/>
      </rPr>
      <t>We have assumed that 20% of respondents will report deviations (0.2 x 8 respondents = 1.6) and that it will take EPA personnel 8 hours two times per year to review those reports.</t>
    </r>
  </si>
  <si>
    <r>
      <t xml:space="preserve">k </t>
    </r>
    <r>
      <rPr>
        <sz val="10"/>
        <color theme="1"/>
        <rFont val="Times New Roman"/>
        <family val="1"/>
      </rPr>
      <t>We estimate that it will take EPA personnel 8 hours two times per year to review the reports of 3 cellulose ether facilities subject to LDAR and wastewater requirements.</t>
    </r>
  </si>
  <si>
    <r>
      <t xml:space="preserve">l </t>
    </r>
    <r>
      <rPr>
        <sz val="10"/>
        <color theme="1"/>
        <rFont val="Times New Roman"/>
        <family val="1"/>
      </rPr>
      <t>We estimate that it will take EPA personnel 2 hours two times per year to review all other reports, including changes of information, closed-vent systems, bypass lines, heat exchanger systems, and storage vessel control device maintenance, for all 8 facilities.</t>
    </r>
  </si>
  <si>
    <r>
      <rPr>
        <vertAlign val="superscript"/>
        <sz val="10"/>
        <color theme="1"/>
        <rFont val="Times New Roman"/>
        <family val="1"/>
      </rPr>
      <t>c</t>
    </r>
    <r>
      <rPr>
        <sz val="10"/>
        <color theme="1"/>
        <rFont val="Times New Roman"/>
        <family val="1"/>
      </rPr>
      <t xml:space="preserve"> We have assumed that it will take the respondents 8 hours to familiarize themselves with the regulatory requirements in the first year after publication of RTR amendments (8 respondents/3 years = 2.7).</t>
    </r>
  </si>
  <si>
    <t>Table 1: Average Annual Respondent Burden and Cost – NESHAP for Cellulose Products Manufacturing (40 CFR Part 63, Subpart UUUU) (Revised)</t>
  </si>
  <si>
    <r>
      <t xml:space="preserve">Records of continuous parameters monitoring
system (CPMS) data </t>
    </r>
    <r>
      <rPr>
        <vertAlign val="superscript"/>
        <sz val="10"/>
        <color rgb="FF000000"/>
        <rFont val="Times New Roman"/>
        <family val="1"/>
      </rP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</si>
</sst>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44" formatCode="_(&quot;$&quot;* #,##0.00_);_(&quot;$&quot;* \(#,##0.00\);_(&quot;$&quot;* &quot;-&quot;??_);_(@_)"/>
    <numFmt numFmtId="164" formatCode="&quot;$&quot;#,##0.00"/>
    <numFmt numFmtId="165" formatCode="0.0"/>
  </numFmts>
  <fonts count="16" x14ac:knownFonts="1">
    <font>
      <sz val="11"/>
      <color theme="1"/>
      <name val="Calibri"/>
      <family val="2"/>
      <scheme val="minor"/>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theme="1"/>
      <name val="Times New Roman"/>
      <family val="1"/>
    </font>
    <font>
      <vertAlign val="superscript"/>
      <sz val="12"/>
      <color theme="1"/>
      <name val="Times New Roman"/>
      <family val="1"/>
    </font>
    <font>
      <vertAlign val="superscript"/>
      <sz val="10"/>
      <color theme="1"/>
      <name val="Times New Roman"/>
      <family val="1"/>
    </font>
    <font>
      <vertAlign val="subscript"/>
      <sz val="10"/>
      <color theme="1"/>
      <name val="Times New Roman"/>
      <family val="1"/>
    </font>
    <font>
      <sz val="11"/>
      <color theme="1"/>
      <name val="Calibri"/>
      <family val="2"/>
      <scheme val="minor"/>
    </font>
    <font>
      <sz val="10"/>
      <name val="Times New Roman"/>
      <family val="1"/>
    </font>
    <font>
      <vertAlign val="superscript"/>
      <sz val="10"/>
      <name val="Times New Roman"/>
      <family val="1"/>
    </font>
    <font>
      <vertAlign val="superscript"/>
      <sz val="12"/>
      <name val="Times New Roman"/>
      <family val="1"/>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1" fillId="0" borderId="0" applyFont="0" applyFill="0" applyBorder="0" applyAlignment="0" applyProtection="0"/>
  </cellStyleXfs>
  <cellXfs count="58">
    <xf numFmtId="0" fontId="0" fillId="0" borderId="0" xfId="0"/>
    <xf numFmtId="0" fontId="0" fillId="0" borderId="0" xfId="0" applyAlignment="1">
      <alignment horizontal="left"/>
    </xf>
    <xf numFmtId="0" fontId="1" fillId="0" borderId="0" xfId="0" applyFont="1" applyAlignment="1">
      <alignment horizontal="left" vertical="center"/>
    </xf>
    <xf numFmtId="0" fontId="3"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vertical="center"/>
    </xf>
    <xf numFmtId="3" fontId="5" fillId="0" borderId="1" xfId="0" applyNumberFormat="1" applyFont="1" applyBorder="1" applyAlignment="1">
      <alignment horizontal="center" vertical="center"/>
    </xf>
    <xf numFmtId="6" fontId="3" fillId="0" borderId="1" xfId="0" applyNumberFormat="1" applyFont="1" applyBorder="1" applyAlignment="1">
      <alignment horizontal="right" vertical="center"/>
    </xf>
    <xf numFmtId="0" fontId="3" fillId="0" borderId="1" xfId="0" applyFont="1" applyBorder="1" applyAlignment="1">
      <alignment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indent="2"/>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indent="3"/>
    </xf>
    <xf numFmtId="6" fontId="5" fillId="0" borderId="1" xfId="0" applyNumberFormat="1" applyFont="1" applyBorder="1" applyAlignment="1">
      <alignment horizontal="right" vertical="center"/>
    </xf>
    <xf numFmtId="0" fontId="9" fillId="0" borderId="0" xfId="0" applyFont="1"/>
    <xf numFmtId="0" fontId="2" fillId="0" borderId="0" xfId="0" applyFont="1"/>
    <xf numFmtId="165"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12" fillId="0" borderId="0" xfId="0" applyFont="1"/>
    <xf numFmtId="0" fontId="15" fillId="0" borderId="0" xfId="0" applyFont="1" applyAlignment="1">
      <alignment wrapText="1"/>
    </xf>
    <xf numFmtId="0" fontId="14" fillId="0" borderId="0" xfId="0" applyFont="1"/>
    <xf numFmtId="37" fontId="2" fillId="0" borderId="1" xfId="0" applyNumberFormat="1" applyFont="1" applyBorder="1" applyAlignment="1">
      <alignment horizontal="center" vertical="center"/>
    </xf>
    <xf numFmtId="7" fontId="12" fillId="0" borderId="1" xfId="1" applyNumberFormat="1" applyFont="1" applyBorder="1" applyAlignment="1">
      <alignment horizontal="center" vertical="center"/>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6" fontId="2" fillId="0" borderId="1" xfId="0" applyNumberFormat="1" applyFont="1" applyBorder="1" applyAlignment="1">
      <alignment vertical="center"/>
    </xf>
    <xf numFmtId="0" fontId="2" fillId="0" borderId="0" xfId="0" applyFont="1" applyBorder="1"/>
    <xf numFmtId="0" fontId="0" fillId="0" borderId="0" xfId="0" applyBorder="1"/>
    <xf numFmtId="37" fontId="5" fillId="0" borderId="0" xfId="0" applyNumberFormat="1" applyFont="1" applyBorder="1" applyAlignment="1">
      <alignment horizontal="center" vertical="center"/>
    </xf>
    <xf numFmtId="0" fontId="2" fillId="0" borderId="0" xfId="0" applyFont="1" applyBorder="1" applyAlignment="1">
      <alignment horizontal="center" vertical="center"/>
    </xf>
    <xf numFmtId="37"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7" fontId="2" fillId="0" borderId="0" xfId="0" applyNumberFormat="1" applyFont="1" applyBorder="1" applyAlignment="1">
      <alignment vertical="center"/>
    </xf>
    <xf numFmtId="0" fontId="2" fillId="0" borderId="0" xfId="0" applyFont="1" applyFill="1" applyAlignment="1">
      <alignment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xf numFmtId="0" fontId="0" fillId="0" borderId="0" xfId="0" applyFill="1"/>
    <xf numFmtId="0" fontId="5" fillId="0" borderId="1" xfId="0" applyFont="1" applyBorder="1" applyAlignment="1">
      <alignment horizontal="left" vertical="center" wrapText="1" indent="2"/>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F59EC124-B607-4A1D-9F9F-C0C644E1777C}"/>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7"/>
  <sheetViews>
    <sheetView topLeftCell="A20" workbookViewId="0">
      <selection activeCell="I53" sqref="I53"/>
    </sheetView>
  </sheetViews>
  <sheetFormatPr defaultRowHeight="15" x14ac:dyDescent="0.25"/>
  <cols>
    <col min="1" max="1" width="61.5703125" customWidth="1"/>
    <col min="2" max="2" width="9.85546875" customWidth="1"/>
    <col min="3" max="3" width="11.42578125" customWidth="1"/>
    <col min="4" max="4" width="9.42578125" customWidth="1"/>
    <col min="5" max="5" width="10.85546875" customWidth="1"/>
    <col min="7" max="7" width="11" customWidth="1"/>
    <col min="9" max="9" width="11.140625" customWidth="1"/>
    <col min="15" max="15" width="16.42578125" bestFit="1" customWidth="1"/>
  </cols>
  <sheetData>
    <row r="1" spans="1:22" ht="15.75" x14ac:dyDescent="0.25">
      <c r="A1" s="2" t="s">
        <v>134</v>
      </c>
    </row>
    <row r="2" spans="1:22" ht="25.5" x14ac:dyDescent="0.25">
      <c r="A2" s="1"/>
      <c r="F2" s="35">
        <v>119.46900000000001</v>
      </c>
      <c r="G2" s="35">
        <v>139.62899999999999</v>
      </c>
      <c r="H2" s="35">
        <v>58.149000000000001</v>
      </c>
      <c r="I2" s="34" t="s">
        <v>53</v>
      </c>
    </row>
    <row r="3" spans="1:22" ht="15" customHeight="1" x14ac:dyDescent="0.25">
      <c r="A3" s="56" t="s">
        <v>0</v>
      </c>
      <c r="B3" s="3" t="s">
        <v>1</v>
      </c>
      <c r="C3" s="3" t="s">
        <v>3</v>
      </c>
      <c r="D3" s="3" t="s">
        <v>5</v>
      </c>
      <c r="E3" s="3" t="s">
        <v>16</v>
      </c>
      <c r="F3" s="3" t="s">
        <v>17</v>
      </c>
      <c r="G3" s="3" t="s">
        <v>18</v>
      </c>
      <c r="H3" s="3" t="s">
        <v>19</v>
      </c>
      <c r="I3" s="3" t="s">
        <v>6</v>
      </c>
    </row>
    <row r="4" spans="1:22" ht="63.75" x14ac:dyDescent="0.25">
      <c r="A4" s="56"/>
      <c r="B4" s="3" t="s">
        <v>2</v>
      </c>
      <c r="C4" s="3" t="s">
        <v>4</v>
      </c>
      <c r="D4" s="3" t="s">
        <v>44</v>
      </c>
      <c r="E4" s="3" t="s">
        <v>20</v>
      </c>
      <c r="F4" s="3" t="s">
        <v>45</v>
      </c>
      <c r="G4" s="3" t="s">
        <v>46</v>
      </c>
      <c r="H4" s="3" t="s">
        <v>47</v>
      </c>
      <c r="I4" s="3" t="s">
        <v>7</v>
      </c>
    </row>
    <row r="5" spans="1:22" x14ac:dyDescent="0.25">
      <c r="A5" s="4" t="s">
        <v>8</v>
      </c>
      <c r="B5" s="5" t="s">
        <v>9</v>
      </c>
      <c r="C5" s="6"/>
      <c r="D5" s="6"/>
      <c r="E5" s="6"/>
      <c r="F5" s="6"/>
      <c r="G5" s="6"/>
      <c r="H5" s="6"/>
      <c r="I5" s="6"/>
    </row>
    <row r="6" spans="1:22" x14ac:dyDescent="0.25">
      <c r="A6" s="4" t="s">
        <v>10</v>
      </c>
      <c r="B6" s="5" t="s">
        <v>9</v>
      </c>
      <c r="C6" s="6"/>
      <c r="D6" s="6"/>
      <c r="E6" s="6"/>
      <c r="F6" s="6"/>
      <c r="G6" s="6"/>
      <c r="H6" s="6"/>
      <c r="I6" s="6"/>
    </row>
    <row r="7" spans="1:22" x14ac:dyDescent="0.25">
      <c r="A7" s="4" t="s">
        <v>101</v>
      </c>
      <c r="B7" s="6"/>
      <c r="C7" s="6"/>
      <c r="D7" s="6"/>
      <c r="E7" s="6"/>
      <c r="F7" s="6"/>
      <c r="G7" s="6"/>
      <c r="H7" s="6"/>
      <c r="I7" s="6"/>
    </row>
    <row r="8" spans="1:22" ht="15.75" x14ac:dyDescent="0.25">
      <c r="A8" s="10" t="s">
        <v>21</v>
      </c>
      <c r="B8" s="51">
        <v>8</v>
      </c>
      <c r="C8" s="18">
        <v>1</v>
      </c>
      <c r="D8" s="18">
        <f>+B8*C8</f>
        <v>8</v>
      </c>
      <c r="E8" s="25">
        <f>8/3</f>
        <v>2.6666666666666665</v>
      </c>
      <c r="F8" s="26">
        <f>+D8*E8</f>
        <v>21.333333333333332</v>
      </c>
      <c r="G8" s="25">
        <f>+F8*0.05</f>
        <v>1.0666666666666667</v>
      </c>
      <c r="H8" s="25">
        <f>+F8*0.1</f>
        <v>2.1333333333333333</v>
      </c>
      <c r="I8" s="22">
        <f>+$F$2*F8+$G$2*G8+$H$2*H8</f>
        <v>2821.6607999999997</v>
      </c>
      <c r="K8" s="52"/>
      <c r="L8" s="53"/>
      <c r="M8" s="53"/>
    </row>
    <row r="9" spans="1:22" ht="15.75" x14ac:dyDescent="0.25">
      <c r="A9" s="10" t="s">
        <v>71</v>
      </c>
      <c r="B9" s="5"/>
      <c r="C9" s="6"/>
      <c r="D9" s="18"/>
      <c r="E9" s="6"/>
      <c r="F9" s="6"/>
      <c r="G9" s="6"/>
      <c r="H9" s="6"/>
      <c r="I9" s="6"/>
      <c r="O9" s="39"/>
      <c r="P9" s="40"/>
      <c r="Q9" s="40"/>
      <c r="R9" s="40"/>
      <c r="S9" s="40"/>
      <c r="T9" s="40"/>
      <c r="U9" s="40"/>
      <c r="V9" s="40"/>
    </row>
    <row r="10" spans="1:22" x14ac:dyDescent="0.25">
      <c r="A10" s="11" t="s">
        <v>73</v>
      </c>
      <c r="B10" s="32">
        <v>24</v>
      </c>
      <c r="C10" s="18">
        <v>1</v>
      </c>
      <c r="D10" s="18">
        <f t="shared" ref="D10:D11" si="0">+B10*C10</f>
        <v>24</v>
      </c>
      <c r="E10" s="18">
        <f>6/3</f>
        <v>2</v>
      </c>
      <c r="F10" s="26">
        <f t="shared" ref="F10:F11" si="1">+D10*E10</f>
        <v>48</v>
      </c>
      <c r="G10" s="25">
        <f t="shared" ref="G10:G11" si="2">+F10*0.05</f>
        <v>2.4000000000000004</v>
      </c>
      <c r="H10" s="25">
        <f t="shared" ref="H10:H11" si="3">+F10*0.1</f>
        <v>4.8000000000000007</v>
      </c>
      <c r="I10" s="22">
        <f t="shared" ref="I10:I11" si="4">+$F$2*F10+$G$2*G10+$H$2*H10</f>
        <v>6348.7368000000006</v>
      </c>
      <c r="O10" s="41"/>
      <c r="P10" s="42"/>
      <c r="Q10" s="43"/>
      <c r="R10" s="42"/>
      <c r="S10" s="44"/>
      <c r="T10" s="44"/>
      <c r="U10" s="44"/>
      <c r="V10" s="45"/>
    </row>
    <row r="11" spans="1:22" x14ac:dyDescent="0.25">
      <c r="A11" s="11" t="s">
        <v>74</v>
      </c>
      <c r="B11" s="32">
        <v>24</v>
      </c>
      <c r="C11" s="18">
        <v>2</v>
      </c>
      <c r="D11" s="18">
        <f t="shared" si="0"/>
        <v>48</v>
      </c>
      <c r="E11" s="18">
        <f>6/3</f>
        <v>2</v>
      </c>
      <c r="F11" s="26">
        <f t="shared" si="1"/>
        <v>96</v>
      </c>
      <c r="G11" s="25">
        <f t="shared" si="2"/>
        <v>4.8000000000000007</v>
      </c>
      <c r="H11" s="25">
        <f t="shared" si="3"/>
        <v>9.6000000000000014</v>
      </c>
      <c r="I11" s="22">
        <f t="shared" si="4"/>
        <v>12697.473600000001</v>
      </c>
      <c r="O11" s="41"/>
      <c r="P11" s="42"/>
      <c r="Q11" s="43"/>
      <c r="R11" s="42"/>
      <c r="S11" s="44"/>
      <c r="T11" s="44"/>
      <c r="U11" s="44"/>
      <c r="V11" s="45"/>
    </row>
    <row r="12" spans="1:22" x14ac:dyDescent="0.25">
      <c r="A12" s="10" t="s">
        <v>22</v>
      </c>
      <c r="B12" s="5" t="s">
        <v>50</v>
      </c>
      <c r="C12" s="6"/>
      <c r="D12" s="18"/>
      <c r="E12" s="6"/>
      <c r="F12" s="6"/>
      <c r="G12" s="6"/>
      <c r="H12" s="6"/>
      <c r="I12" s="6"/>
    </row>
    <row r="13" spans="1:22" x14ac:dyDescent="0.25">
      <c r="A13" s="10" t="s">
        <v>23</v>
      </c>
      <c r="B13" s="5" t="s">
        <v>50</v>
      </c>
      <c r="C13" s="6"/>
      <c r="D13" s="18"/>
      <c r="E13" s="6"/>
      <c r="F13" s="6"/>
      <c r="G13" s="6"/>
      <c r="H13" s="6"/>
      <c r="I13" s="6"/>
    </row>
    <row r="14" spans="1:22" x14ac:dyDescent="0.25">
      <c r="A14" s="10" t="s">
        <v>49</v>
      </c>
      <c r="B14" s="6"/>
      <c r="C14" s="6"/>
      <c r="D14" s="18"/>
      <c r="E14" s="6"/>
      <c r="F14" s="6"/>
      <c r="G14" s="6"/>
      <c r="H14" s="6"/>
      <c r="I14" s="6"/>
      <c r="O14" s="37" t="s">
        <v>54</v>
      </c>
    </row>
    <row r="15" spans="1:22" ht="15.75" x14ac:dyDescent="0.25">
      <c r="A15" s="11" t="s">
        <v>75</v>
      </c>
      <c r="B15" s="5">
        <v>2</v>
      </c>
      <c r="C15" s="18">
        <v>1</v>
      </c>
      <c r="D15" s="18">
        <f t="shared" ref="D15:D19" si="5">+B15*C15</f>
        <v>2</v>
      </c>
      <c r="E15" s="18">
        <v>0</v>
      </c>
      <c r="F15" s="18">
        <f t="shared" ref="F15:F19" si="6">+D15*E15</f>
        <v>0</v>
      </c>
      <c r="G15" s="18">
        <f t="shared" ref="G15:G19" si="7">+F15*0.05</f>
        <v>0</v>
      </c>
      <c r="H15" s="18">
        <f t="shared" ref="H15:H19" si="8">+F15*0.1</f>
        <v>0</v>
      </c>
      <c r="I15" s="22">
        <f t="shared" ref="I15:I19" si="9">+$F$2*F15+$G$2*G15+$H$2*H15</f>
        <v>0</v>
      </c>
      <c r="O15" s="47">
        <f>C15*E15</f>
        <v>0</v>
      </c>
    </row>
    <row r="16" spans="1:22" ht="15.75" x14ac:dyDescent="0.25">
      <c r="A16" s="11" t="s">
        <v>76</v>
      </c>
      <c r="B16" s="5">
        <v>2</v>
      </c>
      <c r="C16" s="18">
        <v>1</v>
      </c>
      <c r="D16" s="18">
        <f t="shared" si="5"/>
        <v>2</v>
      </c>
      <c r="E16" s="18">
        <v>0</v>
      </c>
      <c r="F16" s="18">
        <f t="shared" si="6"/>
        <v>0</v>
      </c>
      <c r="G16" s="18">
        <f t="shared" si="7"/>
        <v>0</v>
      </c>
      <c r="H16" s="18">
        <f t="shared" si="8"/>
        <v>0</v>
      </c>
      <c r="I16" s="22">
        <f t="shared" si="9"/>
        <v>0</v>
      </c>
      <c r="O16" s="48">
        <f>C16*E16</f>
        <v>0</v>
      </c>
    </row>
    <row r="17" spans="1:15" ht="15.75" x14ac:dyDescent="0.25">
      <c r="A17" s="11" t="s">
        <v>77</v>
      </c>
      <c r="B17" s="5">
        <v>2</v>
      </c>
      <c r="C17" s="18">
        <v>1</v>
      </c>
      <c r="D17" s="18">
        <f t="shared" si="5"/>
        <v>2</v>
      </c>
      <c r="E17" s="18">
        <v>0</v>
      </c>
      <c r="F17" s="18">
        <f t="shared" si="6"/>
        <v>0</v>
      </c>
      <c r="G17" s="18">
        <f t="shared" si="7"/>
        <v>0</v>
      </c>
      <c r="H17" s="18">
        <f t="shared" si="8"/>
        <v>0</v>
      </c>
      <c r="I17" s="22">
        <f t="shared" si="9"/>
        <v>0</v>
      </c>
      <c r="O17" s="48">
        <f t="shared" ref="O17:O18" si="10">C17*E17</f>
        <v>0</v>
      </c>
    </row>
    <row r="18" spans="1:15" ht="15.75" x14ac:dyDescent="0.25">
      <c r="A18" s="11" t="s">
        <v>93</v>
      </c>
      <c r="B18" s="5">
        <v>2</v>
      </c>
      <c r="C18" s="18">
        <v>1</v>
      </c>
      <c r="D18" s="18">
        <f t="shared" si="5"/>
        <v>2</v>
      </c>
      <c r="E18" s="18">
        <f>6/3</f>
        <v>2</v>
      </c>
      <c r="F18" s="26">
        <f t="shared" si="6"/>
        <v>4</v>
      </c>
      <c r="G18" s="18">
        <f t="shared" si="7"/>
        <v>0.2</v>
      </c>
      <c r="H18" s="18">
        <f t="shared" si="8"/>
        <v>0.4</v>
      </c>
      <c r="I18" s="22">
        <f t="shared" si="9"/>
        <v>529.06140000000005</v>
      </c>
      <c r="O18" s="48">
        <f t="shared" si="10"/>
        <v>2</v>
      </c>
    </row>
    <row r="19" spans="1:15" ht="15.75" x14ac:dyDescent="0.25">
      <c r="A19" s="11" t="s">
        <v>94</v>
      </c>
      <c r="B19" s="5">
        <v>2</v>
      </c>
      <c r="C19" s="18">
        <v>1</v>
      </c>
      <c r="D19" s="18">
        <f t="shared" si="5"/>
        <v>2</v>
      </c>
      <c r="E19" s="18">
        <f>6/3</f>
        <v>2</v>
      </c>
      <c r="F19" s="26">
        <f t="shared" si="6"/>
        <v>4</v>
      </c>
      <c r="G19" s="18">
        <f t="shared" si="7"/>
        <v>0.2</v>
      </c>
      <c r="H19" s="18">
        <f t="shared" si="8"/>
        <v>0.4</v>
      </c>
      <c r="I19" s="22">
        <f t="shared" si="9"/>
        <v>529.06140000000005</v>
      </c>
      <c r="O19" s="48">
        <f>C19*E19</f>
        <v>2</v>
      </c>
    </row>
    <row r="20" spans="1:15" ht="15.75" x14ac:dyDescent="0.25">
      <c r="A20" s="11" t="s">
        <v>78</v>
      </c>
      <c r="B20" s="5">
        <v>2</v>
      </c>
      <c r="C20" s="18">
        <v>1</v>
      </c>
      <c r="D20" s="18">
        <f t="shared" ref="D20:D21" si="11">+B20*C20</f>
        <v>2</v>
      </c>
      <c r="E20" s="18">
        <v>0</v>
      </c>
      <c r="F20" s="18">
        <f t="shared" ref="F20:F21" si="12">+D20*E20</f>
        <v>0</v>
      </c>
      <c r="G20" s="18">
        <f t="shared" ref="G20:G21" si="13">+F20*0.05</f>
        <v>0</v>
      </c>
      <c r="H20" s="18">
        <f t="shared" ref="H20:H21" si="14">+F20*0.1</f>
        <v>0</v>
      </c>
      <c r="I20" s="22">
        <f t="shared" ref="I20:I21" si="15">+$F$2*F20+$G$2*G20+$H$2*H20</f>
        <v>0</v>
      </c>
      <c r="O20" s="48">
        <f t="shared" ref="O20:O21" si="16">C20*E20</f>
        <v>0</v>
      </c>
    </row>
    <row r="21" spans="1:15" ht="15.75" x14ac:dyDescent="0.25">
      <c r="A21" s="11" t="s">
        <v>79</v>
      </c>
      <c r="B21" s="5">
        <v>2</v>
      </c>
      <c r="C21" s="18">
        <v>1</v>
      </c>
      <c r="D21" s="18">
        <f t="shared" si="11"/>
        <v>2</v>
      </c>
      <c r="E21" s="18">
        <v>0</v>
      </c>
      <c r="F21" s="18">
        <f t="shared" si="12"/>
        <v>0</v>
      </c>
      <c r="G21" s="18">
        <f t="shared" si="13"/>
        <v>0</v>
      </c>
      <c r="H21" s="18">
        <f t="shared" si="14"/>
        <v>0</v>
      </c>
      <c r="I21" s="22">
        <f t="shared" si="15"/>
        <v>0</v>
      </c>
      <c r="O21" s="48">
        <f t="shared" si="16"/>
        <v>0</v>
      </c>
    </row>
    <row r="22" spans="1:15" ht="15.75" x14ac:dyDescent="0.25">
      <c r="A22" s="11" t="s">
        <v>96</v>
      </c>
      <c r="B22" s="5">
        <v>40</v>
      </c>
      <c r="C22" s="18">
        <v>1</v>
      </c>
      <c r="D22" s="18">
        <f>+B22*C22</f>
        <v>40</v>
      </c>
      <c r="E22" s="25">
        <f>8/3</f>
        <v>2.6666666666666665</v>
      </c>
      <c r="F22" s="26">
        <f>+D22*E22</f>
        <v>106.66666666666666</v>
      </c>
      <c r="G22" s="25">
        <f>+F22*0.05</f>
        <v>5.333333333333333</v>
      </c>
      <c r="H22" s="26">
        <f>+F22*0.1</f>
        <v>10.666666666666666</v>
      </c>
      <c r="I22" s="22">
        <f>+$F$2*F22+$G$2*G22+$H$2*H22</f>
        <v>14108.304</v>
      </c>
      <c r="O22" s="50">
        <f>C22*E22</f>
        <v>2.6666666666666665</v>
      </c>
    </row>
    <row r="23" spans="1:15" ht="15.75" x14ac:dyDescent="0.25">
      <c r="A23" s="11" t="s">
        <v>80</v>
      </c>
      <c r="B23" s="5">
        <v>8</v>
      </c>
      <c r="C23" s="5">
        <v>2</v>
      </c>
      <c r="D23" s="18">
        <f t="shared" ref="D23:D45" si="17">+B23*C23</f>
        <v>16</v>
      </c>
      <c r="E23" s="5">
        <f>0.8*8</f>
        <v>6.4</v>
      </c>
      <c r="F23" s="28">
        <f t="shared" ref="F23:F27" si="18">+D23*E23</f>
        <v>102.4</v>
      </c>
      <c r="G23" s="27">
        <f t="shared" ref="G23:G27" si="19">+F23*0.05</f>
        <v>5.120000000000001</v>
      </c>
      <c r="H23" s="28">
        <f t="shared" ref="H23:H27" si="20">+F23*0.1</f>
        <v>10.240000000000002</v>
      </c>
      <c r="I23" s="22">
        <f t="shared" ref="I23:I27" si="21">+$F$2*F23+$G$2*G23+$H$2*H23</f>
        <v>13543.971840000002</v>
      </c>
      <c r="O23" s="48">
        <f t="shared" ref="O23:O27" si="22">C23*E23</f>
        <v>12.8</v>
      </c>
    </row>
    <row r="24" spans="1:15" ht="15.75" x14ac:dyDescent="0.25">
      <c r="A24" s="11" t="s">
        <v>81</v>
      </c>
      <c r="B24" s="5">
        <v>16</v>
      </c>
      <c r="C24" s="5">
        <v>2</v>
      </c>
      <c r="D24" s="18">
        <f t="shared" si="17"/>
        <v>32</v>
      </c>
      <c r="E24" s="5">
        <f>0.2*8</f>
        <v>1.6</v>
      </c>
      <c r="F24" s="28">
        <f t="shared" si="18"/>
        <v>51.2</v>
      </c>
      <c r="G24" s="27">
        <f t="shared" si="19"/>
        <v>2.5600000000000005</v>
      </c>
      <c r="H24" s="27">
        <f t="shared" si="20"/>
        <v>5.120000000000001</v>
      </c>
      <c r="I24" s="22">
        <f t="shared" si="21"/>
        <v>6771.985920000001</v>
      </c>
      <c r="O24" s="48">
        <f t="shared" si="22"/>
        <v>3.2</v>
      </c>
    </row>
    <row r="25" spans="1:15" ht="15.75" x14ac:dyDescent="0.25">
      <c r="A25" s="11" t="s">
        <v>82</v>
      </c>
      <c r="B25" s="5">
        <v>303</v>
      </c>
      <c r="C25" s="5">
        <v>2</v>
      </c>
      <c r="D25" s="18">
        <f t="shared" si="17"/>
        <v>606</v>
      </c>
      <c r="E25" s="5">
        <v>3</v>
      </c>
      <c r="F25" s="7">
        <f t="shared" si="18"/>
        <v>1818</v>
      </c>
      <c r="G25" s="28">
        <f t="shared" si="19"/>
        <v>90.9</v>
      </c>
      <c r="H25" s="28">
        <f t="shared" si="20"/>
        <v>181.8</v>
      </c>
      <c r="I25" s="22">
        <f t="shared" si="21"/>
        <v>240458.4063</v>
      </c>
      <c r="O25" s="48">
        <f t="shared" si="22"/>
        <v>6</v>
      </c>
    </row>
    <row r="26" spans="1:15" x14ac:dyDescent="0.25">
      <c r="A26" s="11" t="s">
        <v>51</v>
      </c>
      <c r="B26" s="5" t="s">
        <v>12</v>
      </c>
      <c r="C26" s="6"/>
      <c r="D26" s="18"/>
      <c r="E26" s="6"/>
      <c r="F26" s="6"/>
      <c r="G26" s="6"/>
      <c r="H26" s="6"/>
      <c r="I26" s="38"/>
      <c r="O26" s="48">
        <v>6</v>
      </c>
    </row>
    <row r="27" spans="1:15" ht="15.75" x14ac:dyDescent="0.25">
      <c r="A27" s="11" t="s">
        <v>83</v>
      </c>
      <c r="B27" s="5">
        <v>8</v>
      </c>
      <c r="C27" s="5">
        <v>2</v>
      </c>
      <c r="D27" s="18">
        <f t="shared" si="17"/>
        <v>16</v>
      </c>
      <c r="E27" s="5">
        <v>8</v>
      </c>
      <c r="F27" s="5">
        <f t="shared" si="18"/>
        <v>128</v>
      </c>
      <c r="G27" s="5">
        <f t="shared" si="19"/>
        <v>6.4</v>
      </c>
      <c r="H27" s="28">
        <f t="shared" si="20"/>
        <v>12.8</v>
      </c>
      <c r="I27" s="22">
        <f t="shared" si="21"/>
        <v>16929.964800000002</v>
      </c>
      <c r="O27" s="49">
        <f t="shared" si="22"/>
        <v>16</v>
      </c>
    </row>
    <row r="28" spans="1:15" x14ac:dyDescent="0.25">
      <c r="A28" s="9" t="s">
        <v>13</v>
      </c>
      <c r="B28" s="9"/>
      <c r="C28" s="9"/>
      <c r="D28" s="18"/>
      <c r="E28" s="9"/>
      <c r="F28" s="55">
        <f>+SUM(F5:H27)</f>
        <v>2736.5400000000004</v>
      </c>
      <c r="G28" s="55"/>
      <c r="H28" s="55"/>
      <c r="I28" s="8">
        <f>SUM(I5:I27)</f>
        <v>314738.62686000002</v>
      </c>
      <c r="O28" s="36">
        <f>SUM(O15:O27)</f>
        <v>50.666666666666671</v>
      </c>
    </row>
    <row r="29" spans="1:15" x14ac:dyDescent="0.25">
      <c r="A29" s="4" t="s">
        <v>14</v>
      </c>
      <c r="B29" s="6"/>
      <c r="C29" s="6"/>
      <c r="D29" s="18"/>
      <c r="E29" s="6"/>
      <c r="F29" s="6"/>
      <c r="G29" s="6"/>
      <c r="H29" s="6"/>
      <c r="I29" s="6"/>
    </row>
    <row r="30" spans="1:15" x14ac:dyDescent="0.25">
      <c r="A30" s="10" t="s">
        <v>24</v>
      </c>
      <c r="B30" s="5" t="s">
        <v>48</v>
      </c>
      <c r="C30" s="6"/>
      <c r="D30" s="18"/>
      <c r="E30" s="6"/>
      <c r="F30" s="6"/>
      <c r="G30" s="6"/>
      <c r="H30" s="6"/>
      <c r="I30" s="6"/>
    </row>
    <row r="31" spans="1:15" x14ac:dyDescent="0.25">
      <c r="A31" s="10" t="s">
        <v>25</v>
      </c>
      <c r="B31" s="5" t="s">
        <v>9</v>
      </c>
      <c r="C31" s="6"/>
      <c r="D31" s="18"/>
      <c r="E31" s="6"/>
      <c r="F31" s="6"/>
      <c r="G31" s="6"/>
      <c r="H31" s="6"/>
      <c r="I31" s="6"/>
    </row>
    <row r="32" spans="1:15" x14ac:dyDescent="0.25">
      <c r="A32" s="10" t="s">
        <v>52</v>
      </c>
      <c r="B32" s="5" t="s">
        <v>9</v>
      </c>
      <c r="C32" s="6"/>
      <c r="D32" s="18"/>
      <c r="E32" s="6"/>
      <c r="F32" s="6"/>
      <c r="G32" s="6"/>
      <c r="H32" s="6"/>
      <c r="I32" s="6"/>
    </row>
    <row r="33" spans="1:9" x14ac:dyDescent="0.25">
      <c r="A33" s="10" t="s">
        <v>26</v>
      </c>
      <c r="B33" s="5" t="s">
        <v>9</v>
      </c>
      <c r="C33" s="6"/>
      <c r="D33" s="18"/>
      <c r="E33" s="6"/>
      <c r="F33" s="6"/>
      <c r="G33" s="6"/>
      <c r="H33" s="6"/>
      <c r="I33" s="6"/>
    </row>
    <row r="34" spans="1:9" x14ac:dyDescent="0.25">
      <c r="A34" s="10" t="s">
        <v>27</v>
      </c>
      <c r="B34" s="6"/>
      <c r="C34" s="6"/>
      <c r="D34" s="18"/>
      <c r="E34" s="6"/>
      <c r="F34" s="6"/>
      <c r="G34" s="6"/>
      <c r="H34" s="6"/>
      <c r="I34" s="6"/>
    </row>
    <row r="35" spans="1:9" ht="15.75" x14ac:dyDescent="0.25">
      <c r="A35" s="11" t="s">
        <v>84</v>
      </c>
      <c r="B35" s="5">
        <v>2</v>
      </c>
      <c r="C35" s="5">
        <v>12</v>
      </c>
      <c r="D35" s="18">
        <f t="shared" si="17"/>
        <v>24</v>
      </c>
      <c r="E35" s="5">
        <f>0.05*8</f>
        <v>0.4</v>
      </c>
      <c r="F35" s="7">
        <f t="shared" ref="F35" si="23">+D35*E35</f>
        <v>9.6000000000000014</v>
      </c>
      <c r="G35" s="27">
        <f t="shared" ref="G35:G45" si="24">+F35*0.05</f>
        <v>0.48000000000000009</v>
      </c>
      <c r="H35" s="27">
        <f t="shared" ref="H35" si="25">+F35*0.1</f>
        <v>0.96000000000000019</v>
      </c>
      <c r="I35" s="22">
        <f t="shared" ref="I35" si="26">+$F$2*F35+$G$2*G35+$H$2*H35</f>
        <v>1269.7473600000001</v>
      </c>
    </row>
    <row r="36" spans="1:9" ht="28.5" x14ac:dyDescent="0.25">
      <c r="A36" s="54" t="s">
        <v>135</v>
      </c>
      <c r="B36" s="5">
        <v>1</v>
      </c>
      <c r="C36" s="5">
        <v>365</v>
      </c>
      <c r="D36" s="18">
        <f>+B36*C36</f>
        <v>365</v>
      </c>
      <c r="E36" s="5">
        <v>8</v>
      </c>
      <c r="F36" s="7">
        <f>+D36*E36</f>
        <v>2920</v>
      </c>
      <c r="G36" s="5">
        <f>+F36*0.05</f>
        <v>146</v>
      </c>
      <c r="H36" s="5">
        <f>+F36*0.1</f>
        <v>292</v>
      </c>
      <c r="I36" s="22">
        <f>+$F$2*F36+$G$2*G36+$H$2*H36</f>
        <v>386214.82200000004</v>
      </c>
    </row>
    <row r="37" spans="1:9" ht="15.75" x14ac:dyDescent="0.25">
      <c r="A37" s="11" t="s">
        <v>85</v>
      </c>
      <c r="B37" s="5">
        <v>2</v>
      </c>
      <c r="C37" s="5">
        <v>2</v>
      </c>
      <c r="D37" s="18">
        <f t="shared" si="17"/>
        <v>4</v>
      </c>
      <c r="E37" s="5">
        <v>1</v>
      </c>
      <c r="F37" s="5">
        <f t="shared" ref="F37:F45" si="27">+D37*E37</f>
        <v>4</v>
      </c>
      <c r="G37" s="5">
        <f t="shared" si="24"/>
        <v>0.2</v>
      </c>
      <c r="H37" s="5">
        <f t="shared" ref="H37:H45" si="28">+F37*0.1</f>
        <v>0.4</v>
      </c>
      <c r="I37" s="22">
        <f t="shared" ref="I37:I45" si="29">+$F$2*F37+$G$2*G37+$H$2*H37</f>
        <v>529.06140000000005</v>
      </c>
    </row>
    <row r="38" spans="1:9" ht="15.75" x14ac:dyDescent="0.25">
      <c r="A38" s="11" t="s">
        <v>86</v>
      </c>
      <c r="B38" s="5">
        <v>2</v>
      </c>
      <c r="C38" s="5">
        <v>2</v>
      </c>
      <c r="D38" s="18">
        <f t="shared" si="17"/>
        <v>4</v>
      </c>
      <c r="E38" s="5">
        <v>5</v>
      </c>
      <c r="F38" s="5">
        <f t="shared" si="27"/>
        <v>20</v>
      </c>
      <c r="G38" s="5">
        <f t="shared" si="24"/>
        <v>1</v>
      </c>
      <c r="H38" s="5">
        <f t="shared" si="28"/>
        <v>2</v>
      </c>
      <c r="I38" s="22">
        <f t="shared" si="29"/>
        <v>2645.3069999999998</v>
      </c>
    </row>
    <row r="39" spans="1:9" ht="15.75" x14ac:dyDescent="0.25">
      <c r="A39" s="11" t="s">
        <v>87</v>
      </c>
      <c r="B39" s="5">
        <v>8</v>
      </c>
      <c r="C39" s="5">
        <v>2</v>
      </c>
      <c r="D39" s="18">
        <f t="shared" si="17"/>
        <v>16</v>
      </c>
      <c r="E39" s="5">
        <v>5</v>
      </c>
      <c r="F39" s="5">
        <f t="shared" si="27"/>
        <v>80</v>
      </c>
      <c r="G39" s="5">
        <f t="shared" si="24"/>
        <v>4</v>
      </c>
      <c r="H39" s="5">
        <f t="shared" si="28"/>
        <v>8</v>
      </c>
      <c r="I39" s="22">
        <f t="shared" si="29"/>
        <v>10581.227999999999</v>
      </c>
    </row>
    <row r="40" spans="1:9" ht="15.75" x14ac:dyDescent="0.25">
      <c r="A40" s="11" t="s">
        <v>88</v>
      </c>
      <c r="B40" s="5">
        <v>8</v>
      </c>
      <c r="C40" s="5">
        <v>2</v>
      </c>
      <c r="D40" s="18">
        <f t="shared" si="17"/>
        <v>16</v>
      </c>
      <c r="E40" s="5">
        <v>8</v>
      </c>
      <c r="F40" s="5">
        <f t="shared" si="27"/>
        <v>128</v>
      </c>
      <c r="G40" s="5">
        <f t="shared" si="24"/>
        <v>6.4</v>
      </c>
      <c r="H40" s="28">
        <f t="shared" si="28"/>
        <v>12.8</v>
      </c>
      <c r="I40" s="22">
        <f t="shared" si="29"/>
        <v>16929.964800000002</v>
      </c>
    </row>
    <row r="41" spans="1:9" x14ac:dyDescent="0.25">
      <c r="A41" s="11" t="s">
        <v>28</v>
      </c>
      <c r="B41" s="5" t="s">
        <v>11</v>
      </c>
      <c r="C41" s="6"/>
      <c r="D41" s="18"/>
      <c r="E41" s="6"/>
      <c r="F41" s="6"/>
      <c r="G41" s="6"/>
      <c r="H41" s="6"/>
      <c r="I41" s="38"/>
    </row>
    <row r="42" spans="1:9" x14ac:dyDescent="0.25">
      <c r="A42" s="11" t="s">
        <v>29</v>
      </c>
      <c r="B42" s="5" t="s">
        <v>11</v>
      </c>
      <c r="C42" s="6"/>
      <c r="D42" s="18"/>
      <c r="E42" s="6"/>
      <c r="F42" s="6"/>
      <c r="G42" s="6"/>
      <c r="H42" s="6"/>
      <c r="I42" s="38"/>
    </row>
    <row r="43" spans="1:9" x14ac:dyDescent="0.25">
      <c r="A43" s="10" t="s">
        <v>56</v>
      </c>
      <c r="B43" s="5"/>
      <c r="C43" s="6"/>
      <c r="D43" s="18"/>
      <c r="E43" s="6"/>
      <c r="F43" s="6"/>
      <c r="G43" s="6"/>
      <c r="H43" s="6"/>
      <c r="I43" s="38"/>
    </row>
    <row r="44" spans="1:9" ht="15.75" x14ac:dyDescent="0.25">
      <c r="A44" s="11" t="s">
        <v>89</v>
      </c>
      <c r="B44" s="5">
        <v>40</v>
      </c>
      <c r="C44" s="5">
        <v>1</v>
      </c>
      <c r="D44" s="18">
        <f t="shared" ref="D44" si="30">+B44*C44</f>
        <v>40</v>
      </c>
      <c r="E44" s="5">
        <v>0</v>
      </c>
      <c r="F44" s="5">
        <f t="shared" ref="F44" si="31">+D44*E44</f>
        <v>0</v>
      </c>
      <c r="G44" s="5">
        <f t="shared" ref="G44" si="32">+F44*0.05</f>
        <v>0</v>
      </c>
      <c r="H44" s="5">
        <f t="shared" ref="H44" si="33">+F44*0.1</f>
        <v>0</v>
      </c>
      <c r="I44" s="22">
        <f t="shared" ref="I44" si="34">+$F$2*F44+$G$2*G44+$H$2*H44</f>
        <v>0</v>
      </c>
    </row>
    <row r="45" spans="1:9" ht="15.75" x14ac:dyDescent="0.25">
      <c r="A45" s="11" t="s">
        <v>90</v>
      </c>
      <c r="B45" s="5">
        <v>16</v>
      </c>
      <c r="C45" s="5">
        <v>1</v>
      </c>
      <c r="D45" s="18">
        <f t="shared" si="17"/>
        <v>16</v>
      </c>
      <c r="E45" s="5">
        <v>8</v>
      </c>
      <c r="F45" s="5">
        <f t="shared" si="27"/>
        <v>128</v>
      </c>
      <c r="G45" s="5">
        <f t="shared" si="24"/>
        <v>6.4</v>
      </c>
      <c r="H45" s="28">
        <f t="shared" si="28"/>
        <v>12.8</v>
      </c>
      <c r="I45" s="22">
        <f t="shared" si="29"/>
        <v>16929.964800000002</v>
      </c>
    </row>
    <row r="46" spans="1:9" ht="15.75" x14ac:dyDescent="0.25">
      <c r="A46" s="10" t="s">
        <v>106</v>
      </c>
      <c r="B46" s="5"/>
      <c r="C46" s="5"/>
      <c r="D46" s="18"/>
      <c r="E46" s="5"/>
      <c r="F46" s="5"/>
      <c r="G46" s="5"/>
      <c r="H46" s="5"/>
      <c r="I46" s="22"/>
    </row>
    <row r="47" spans="1:9" x14ac:dyDescent="0.25">
      <c r="A47" s="21" t="s">
        <v>57</v>
      </c>
      <c r="B47" s="5">
        <v>24</v>
      </c>
      <c r="C47" s="5">
        <v>2</v>
      </c>
      <c r="D47" s="18">
        <f>+B47*C47</f>
        <v>48</v>
      </c>
      <c r="E47" s="5">
        <v>8</v>
      </c>
      <c r="F47" s="5">
        <f>+D47*E47</f>
        <v>384</v>
      </c>
      <c r="G47" s="28">
        <f>+F47*0.05</f>
        <v>19.200000000000003</v>
      </c>
      <c r="H47" s="28">
        <f>+F47*0.1</f>
        <v>38.400000000000006</v>
      </c>
      <c r="I47" s="22">
        <f>+$F$2*F47+$G$2*G47+$H$2*H47</f>
        <v>50789.894400000005</v>
      </c>
    </row>
    <row r="48" spans="1:9" x14ac:dyDescent="0.25">
      <c r="A48" s="21" t="s">
        <v>58</v>
      </c>
      <c r="B48" s="5">
        <v>16</v>
      </c>
      <c r="C48" s="5">
        <v>2</v>
      </c>
      <c r="D48" s="18">
        <f>+B48*C48</f>
        <v>32</v>
      </c>
      <c r="E48" s="5">
        <v>8</v>
      </c>
      <c r="F48" s="5">
        <f>+D48*E48</f>
        <v>256</v>
      </c>
      <c r="G48" s="28">
        <f>+F48*0.05</f>
        <v>12.8</v>
      </c>
      <c r="H48" s="28">
        <f>+F48*0.1</f>
        <v>25.6</v>
      </c>
      <c r="I48" s="22">
        <f>+$F$2*F48+$G$2*G48+$H$2*H48</f>
        <v>33859.929600000003</v>
      </c>
    </row>
    <row r="49" spans="1:15" x14ac:dyDescent="0.25">
      <c r="A49" s="10" t="s">
        <v>107</v>
      </c>
      <c r="B49" s="5" t="s">
        <v>9</v>
      </c>
      <c r="C49" s="6"/>
      <c r="D49" s="6"/>
      <c r="E49" s="6"/>
      <c r="F49" s="6"/>
      <c r="G49" s="6"/>
      <c r="H49" s="6"/>
      <c r="I49" s="6"/>
    </row>
    <row r="50" spans="1:15" x14ac:dyDescent="0.25">
      <c r="A50" s="9" t="s">
        <v>15</v>
      </c>
      <c r="B50" s="9"/>
      <c r="C50" s="9"/>
      <c r="D50" s="9"/>
      <c r="E50" s="9"/>
      <c r="F50" s="55">
        <f>SUM(F29:H49)</f>
        <v>4519.0400000000009</v>
      </c>
      <c r="G50" s="55"/>
      <c r="H50" s="55"/>
      <c r="I50" s="8">
        <f>SUM(I29:I49)</f>
        <v>519749.91936000006</v>
      </c>
      <c r="O50" s="37" t="s">
        <v>55</v>
      </c>
    </row>
    <row r="51" spans="1:15" x14ac:dyDescent="0.25">
      <c r="A51" s="9" t="s">
        <v>99</v>
      </c>
      <c r="B51" s="9"/>
      <c r="C51" s="9"/>
      <c r="D51" s="9"/>
      <c r="E51" s="9"/>
      <c r="F51" s="55">
        <f>F28+F50</f>
        <v>7255.5800000000017</v>
      </c>
      <c r="G51" s="55"/>
      <c r="H51" s="55"/>
      <c r="I51" s="8">
        <f>SUM(I28+I50)</f>
        <v>834488.54622000013</v>
      </c>
      <c r="O51" s="36">
        <f>F51/O28</f>
        <v>143.20223684210529</v>
      </c>
    </row>
    <row r="52" spans="1:15" x14ac:dyDescent="0.25">
      <c r="A52" s="9" t="s">
        <v>100</v>
      </c>
      <c r="B52" s="9"/>
      <c r="C52" s="9"/>
      <c r="D52" s="9"/>
      <c r="E52" s="9"/>
      <c r="F52" s="19"/>
      <c r="G52" s="19"/>
      <c r="H52" s="19"/>
      <c r="I52" s="8">
        <v>120135</v>
      </c>
    </row>
    <row r="53" spans="1:15" x14ac:dyDescent="0.25">
      <c r="A53" s="9" t="s">
        <v>105</v>
      </c>
      <c r="B53" s="9"/>
      <c r="C53" s="9"/>
      <c r="D53" s="9"/>
      <c r="E53" s="9"/>
      <c r="F53" s="19"/>
      <c r="G53" s="19"/>
      <c r="H53" s="19"/>
      <c r="I53" s="8">
        <f>I51+I52</f>
        <v>954623.54622000013</v>
      </c>
    </row>
    <row r="55" spans="1:15" x14ac:dyDescent="0.25">
      <c r="A55" s="14" t="s">
        <v>30</v>
      </c>
    </row>
    <row r="56" spans="1:15" ht="15.75" customHeight="1" x14ac:dyDescent="0.25">
      <c r="A56" s="13" t="s">
        <v>110</v>
      </c>
    </row>
    <row r="57" spans="1:15" ht="15.75" customHeight="1" x14ac:dyDescent="0.25">
      <c r="A57" s="15" t="s">
        <v>59</v>
      </c>
    </row>
    <row r="58" spans="1:15" ht="15.75" customHeight="1" x14ac:dyDescent="0.25">
      <c r="A58" s="16" t="s">
        <v>133</v>
      </c>
    </row>
    <row r="59" spans="1:15" ht="15.75" customHeight="1" x14ac:dyDescent="0.25">
      <c r="A59" s="46" t="s">
        <v>109</v>
      </c>
    </row>
    <row r="60" spans="1:15" ht="15.75" customHeight="1" x14ac:dyDescent="0.25">
      <c r="A60" s="31" t="s">
        <v>91</v>
      </c>
      <c r="B60" s="24"/>
      <c r="E60" s="30"/>
      <c r="F60" s="30"/>
      <c r="G60" s="30"/>
      <c r="H60" s="30"/>
      <c r="I60" s="30"/>
      <c r="J60" s="30"/>
      <c r="K60" s="30"/>
      <c r="L60" s="30"/>
    </row>
    <row r="61" spans="1:15" ht="15.75" customHeight="1" x14ac:dyDescent="0.25">
      <c r="A61" s="24" t="s">
        <v>92</v>
      </c>
      <c r="B61" s="24"/>
      <c r="D61" s="31"/>
      <c r="E61" s="30"/>
      <c r="F61" s="30"/>
      <c r="G61" s="30"/>
      <c r="H61" s="30"/>
      <c r="I61" s="30"/>
      <c r="J61" s="30"/>
      <c r="K61" s="30"/>
      <c r="L61" s="30"/>
    </row>
    <row r="62" spans="1:15" ht="15.75" customHeight="1" x14ac:dyDescent="0.25">
      <c r="A62" s="24" t="s">
        <v>95</v>
      </c>
      <c r="B62" s="24"/>
      <c r="D62" s="31"/>
      <c r="E62" s="30"/>
      <c r="F62" s="30"/>
      <c r="G62" s="30"/>
      <c r="H62" s="30"/>
      <c r="I62" s="30"/>
      <c r="J62" s="30"/>
      <c r="K62" s="30"/>
      <c r="L62" s="30"/>
    </row>
    <row r="63" spans="1:15" ht="15.75" customHeight="1" x14ac:dyDescent="0.25">
      <c r="A63" s="24" t="s">
        <v>108</v>
      </c>
    </row>
    <row r="64" spans="1:15" ht="15.75" customHeight="1" x14ac:dyDescent="0.25">
      <c r="A64" s="15" t="s">
        <v>111</v>
      </c>
    </row>
    <row r="65" spans="1:1" ht="15.75" customHeight="1" x14ac:dyDescent="0.25">
      <c r="A65" s="15" t="s">
        <v>112</v>
      </c>
    </row>
    <row r="66" spans="1:1" ht="15.75" customHeight="1" x14ac:dyDescent="0.25">
      <c r="A66" s="15" t="s">
        <v>113</v>
      </c>
    </row>
    <row r="67" spans="1:1" ht="15.75" customHeight="1" x14ac:dyDescent="0.25">
      <c r="A67" s="15" t="s">
        <v>114</v>
      </c>
    </row>
    <row r="68" spans="1:1" ht="15.75" customHeight="1" x14ac:dyDescent="0.25">
      <c r="A68" s="15" t="s">
        <v>115</v>
      </c>
    </row>
    <row r="69" spans="1:1" ht="15.75" customHeight="1" x14ac:dyDescent="0.25">
      <c r="A69" s="15" t="s">
        <v>116</v>
      </c>
    </row>
    <row r="70" spans="1:1" ht="15.75" customHeight="1" x14ac:dyDescent="0.25">
      <c r="A70" s="15" t="s">
        <v>117</v>
      </c>
    </row>
    <row r="71" spans="1:1" ht="15.75" customHeight="1" x14ac:dyDescent="0.25">
      <c r="A71" s="17" t="s">
        <v>118</v>
      </c>
    </row>
    <row r="72" spans="1:1" ht="15.75" customHeight="1" x14ac:dyDescent="0.25">
      <c r="A72" s="17" t="s">
        <v>119</v>
      </c>
    </row>
    <row r="73" spans="1:1" ht="15.75" customHeight="1" x14ac:dyDescent="0.25">
      <c r="A73" s="17" t="s">
        <v>120</v>
      </c>
    </row>
    <row r="74" spans="1:1" ht="15.75" customHeight="1" x14ac:dyDescent="0.25">
      <c r="A74" s="17" t="s">
        <v>121</v>
      </c>
    </row>
    <row r="75" spans="1:1" ht="15.75" customHeight="1" x14ac:dyDescent="0.25">
      <c r="A75" s="17" t="s">
        <v>122</v>
      </c>
    </row>
    <row r="76" spans="1:1" ht="15.75" customHeight="1" x14ac:dyDescent="0.25">
      <c r="A76" s="15" t="s">
        <v>123</v>
      </c>
    </row>
    <row r="77" spans="1:1" ht="15.75" customHeight="1" x14ac:dyDescent="0.25">
      <c r="A77" s="17"/>
    </row>
  </sheetData>
  <mergeCells count="4">
    <mergeCell ref="F50:H50"/>
    <mergeCell ref="F51:H51"/>
    <mergeCell ref="A3:A4"/>
    <mergeCell ref="F28:H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tabSelected="1" topLeftCell="A5" workbookViewId="0">
      <selection activeCell="A35" sqref="A35"/>
    </sheetView>
  </sheetViews>
  <sheetFormatPr defaultRowHeight="15" x14ac:dyDescent="0.25"/>
  <cols>
    <col min="1" max="1" width="42.85546875" customWidth="1"/>
    <col min="2" max="2" width="10.140625" customWidth="1"/>
    <col min="3" max="3" width="10.42578125" customWidth="1"/>
    <col min="7" max="7" width="11.140625" customWidth="1"/>
    <col min="9" max="9" width="10.5703125" customWidth="1"/>
  </cols>
  <sheetData>
    <row r="1" spans="1:9" ht="15.75" x14ac:dyDescent="0.25">
      <c r="A1" s="2" t="s">
        <v>72</v>
      </c>
    </row>
    <row r="2" spans="1:9" ht="25.5" x14ac:dyDescent="0.25">
      <c r="F2" s="33">
        <v>48.75</v>
      </c>
      <c r="G2" s="33">
        <v>65.709999999999994</v>
      </c>
      <c r="H2" s="33">
        <v>26.38</v>
      </c>
      <c r="I2" s="34" t="s">
        <v>70</v>
      </c>
    </row>
    <row r="3" spans="1:9" ht="15" customHeight="1" x14ac:dyDescent="0.25">
      <c r="A3" s="57" t="s">
        <v>31</v>
      </c>
      <c r="B3" s="3" t="s">
        <v>32</v>
      </c>
      <c r="C3" s="3" t="s">
        <v>34</v>
      </c>
      <c r="D3" s="3" t="s">
        <v>36</v>
      </c>
      <c r="E3" s="3" t="s">
        <v>16</v>
      </c>
      <c r="F3" s="3" t="s">
        <v>17</v>
      </c>
      <c r="G3" s="3" t="s">
        <v>18</v>
      </c>
      <c r="H3" s="3" t="s">
        <v>19</v>
      </c>
      <c r="I3" s="3" t="s">
        <v>6</v>
      </c>
    </row>
    <row r="4" spans="1:9" ht="76.5" x14ac:dyDescent="0.25">
      <c r="A4" s="57"/>
      <c r="B4" s="3" t="s">
        <v>33</v>
      </c>
      <c r="C4" s="3" t="s">
        <v>35</v>
      </c>
      <c r="D4" s="3" t="s">
        <v>43</v>
      </c>
      <c r="E4" s="3" t="s">
        <v>39</v>
      </c>
      <c r="F4" s="3" t="s">
        <v>40</v>
      </c>
      <c r="G4" s="3" t="s">
        <v>41</v>
      </c>
      <c r="H4" s="3" t="s">
        <v>42</v>
      </c>
      <c r="I4" s="3" t="s">
        <v>37</v>
      </c>
    </row>
    <row r="5" spans="1:9" x14ac:dyDescent="0.25">
      <c r="A5" s="4" t="s">
        <v>31</v>
      </c>
      <c r="B5" s="5"/>
      <c r="C5" s="5"/>
      <c r="D5" s="5"/>
      <c r="E5" s="5"/>
      <c r="F5" s="5"/>
      <c r="G5" s="5"/>
      <c r="H5" s="5"/>
      <c r="I5" s="20"/>
    </row>
    <row r="6" spans="1:9" ht="15.75" x14ac:dyDescent="0.25">
      <c r="A6" s="10" t="s">
        <v>60</v>
      </c>
      <c r="B6" s="5">
        <v>24</v>
      </c>
      <c r="C6" s="5">
        <v>1</v>
      </c>
      <c r="D6" s="5">
        <f>+B6*C6</f>
        <v>24</v>
      </c>
      <c r="E6" s="5">
        <f>0.1*6/3</f>
        <v>0.20000000000000004</v>
      </c>
      <c r="F6" s="5">
        <f>+D6*E6</f>
        <v>4.8000000000000007</v>
      </c>
      <c r="G6" s="27">
        <f>+F6*0.05</f>
        <v>0.24000000000000005</v>
      </c>
      <c r="H6" s="27">
        <f>+F6*0.1</f>
        <v>0.48000000000000009</v>
      </c>
      <c r="I6" s="22">
        <f>+$F$2*F6+$G$2*G6+$H$2*H6</f>
        <v>262.43280000000004</v>
      </c>
    </row>
    <row r="7" spans="1:9" ht="15.75" x14ac:dyDescent="0.25">
      <c r="A7" s="10" t="s">
        <v>61</v>
      </c>
      <c r="B7" s="5">
        <v>120</v>
      </c>
      <c r="C7" s="5">
        <v>1</v>
      </c>
      <c r="D7" s="5">
        <f>+B7*C7</f>
        <v>120</v>
      </c>
      <c r="E7" s="5">
        <f>0.1*0.1*6</f>
        <v>6.0000000000000012E-2</v>
      </c>
      <c r="F7" s="5">
        <f>+D7*E7</f>
        <v>7.2000000000000011</v>
      </c>
      <c r="G7" s="27">
        <f>+F7*0.05</f>
        <v>0.3600000000000001</v>
      </c>
      <c r="H7" s="27">
        <f>+F7*0.1</f>
        <v>0.7200000000000002</v>
      </c>
      <c r="I7" s="22">
        <f>+$F$2*F7+$G$2*G7+$H$2*H7</f>
        <v>393.64920000000006</v>
      </c>
    </row>
    <row r="8" spans="1:9" x14ac:dyDescent="0.25">
      <c r="A8" s="4" t="s">
        <v>38</v>
      </c>
      <c r="B8" s="5"/>
      <c r="C8" s="5"/>
      <c r="D8" s="5"/>
      <c r="E8" s="5"/>
      <c r="F8" s="5"/>
      <c r="G8" s="5"/>
      <c r="H8" s="5"/>
      <c r="I8" s="20"/>
    </row>
    <row r="9" spans="1:9" ht="15.75" x14ac:dyDescent="0.25">
      <c r="A9" s="10" t="s">
        <v>62</v>
      </c>
      <c r="B9" s="5">
        <v>2</v>
      </c>
      <c r="C9" s="5">
        <v>1</v>
      </c>
      <c r="D9" s="5">
        <f t="shared" ref="D9:D14" si="0">+B9*C9</f>
        <v>2</v>
      </c>
      <c r="E9" s="5">
        <v>0</v>
      </c>
      <c r="F9" s="5">
        <f t="shared" ref="F9:F14" si="1">+D9*E9</f>
        <v>0</v>
      </c>
      <c r="G9" s="5">
        <f t="shared" ref="G9:G16" si="2">+F9*0.05</f>
        <v>0</v>
      </c>
      <c r="H9" s="5">
        <f t="shared" ref="H9:H14" si="3">+F9*0.1</f>
        <v>0</v>
      </c>
      <c r="I9" s="22">
        <f t="shared" ref="I9:I14" si="4">+$F$2*F9+$G$2*G9+$H$2*H9</f>
        <v>0</v>
      </c>
    </row>
    <row r="10" spans="1:9" ht="15.75" x14ac:dyDescent="0.25">
      <c r="A10" s="10" t="s">
        <v>63</v>
      </c>
      <c r="B10" s="5">
        <v>2</v>
      </c>
      <c r="C10" s="5">
        <v>1</v>
      </c>
      <c r="D10" s="5">
        <f t="shared" si="0"/>
        <v>2</v>
      </c>
      <c r="E10" s="5">
        <v>0</v>
      </c>
      <c r="F10" s="5">
        <f t="shared" si="1"/>
        <v>0</v>
      </c>
      <c r="G10" s="5">
        <f t="shared" si="2"/>
        <v>0</v>
      </c>
      <c r="H10" s="5">
        <f t="shared" si="3"/>
        <v>0</v>
      </c>
      <c r="I10" s="22">
        <f t="shared" si="4"/>
        <v>0</v>
      </c>
    </row>
    <row r="11" spans="1:9" ht="15.75" x14ac:dyDescent="0.25">
      <c r="A11" s="10" t="s">
        <v>64</v>
      </c>
      <c r="B11" s="5">
        <v>2</v>
      </c>
      <c r="C11" s="5">
        <v>1</v>
      </c>
      <c r="D11" s="5">
        <f t="shared" si="0"/>
        <v>2</v>
      </c>
      <c r="E11" s="5">
        <v>0</v>
      </c>
      <c r="F11" s="5">
        <f t="shared" si="1"/>
        <v>0</v>
      </c>
      <c r="G11" s="5">
        <f t="shared" si="2"/>
        <v>0</v>
      </c>
      <c r="H11" s="5">
        <f t="shared" si="3"/>
        <v>0</v>
      </c>
      <c r="I11" s="22">
        <f t="shared" si="4"/>
        <v>0</v>
      </c>
    </row>
    <row r="12" spans="1:9" ht="15.75" x14ac:dyDescent="0.25">
      <c r="A12" s="10" t="s">
        <v>65</v>
      </c>
      <c r="B12" s="5">
        <v>2</v>
      </c>
      <c r="C12" s="5">
        <v>1</v>
      </c>
      <c r="D12" s="5">
        <f t="shared" si="0"/>
        <v>2</v>
      </c>
      <c r="E12" s="5">
        <f>6/3</f>
        <v>2</v>
      </c>
      <c r="F12" s="5">
        <f t="shared" si="1"/>
        <v>4</v>
      </c>
      <c r="G12" s="5">
        <f t="shared" si="2"/>
        <v>0.2</v>
      </c>
      <c r="H12" s="5">
        <f t="shared" si="3"/>
        <v>0.4</v>
      </c>
      <c r="I12" s="22">
        <f t="shared" si="4"/>
        <v>218.69399999999999</v>
      </c>
    </row>
    <row r="13" spans="1:9" ht="15.75" x14ac:dyDescent="0.25">
      <c r="A13" s="10" t="s">
        <v>66</v>
      </c>
      <c r="B13" s="5">
        <v>2</v>
      </c>
      <c r="C13" s="5">
        <v>1</v>
      </c>
      <c r="D13" s="5">
        <f t="shared" si="0"/>
        <v>2</v>
      </c>
      <c r="E13" s="5">
        <f>6/3</f>
        <v>2</v>
      </c>
      <c r="F13" s="5">
        <f t="shared" si="1"/>
        <v>4</v>
      </c>
      <c r="G13" s="5">
        <f t="shared" si="2"/>
        <v>0.2</v>
      </c>
      <c r="H13" s="5">
        <f t="shared" si="3"/>
        <v>0.4</v>
      </c>
      <c r="I13" s="22">
        <f t="shared" si="4"/>
        <v>218.69399999999999</v>
      </c>
    </row>
    <row r="14" spans="1:9" ht="15.75" x14ac:dyDescent="0.25">
      <c r="A14" s="10" t="s">
        <v>67</v>
      </c>
      <c r="B14" s="5">
        <v>4</v>
      </c>
      <c r="C14" s="5">
        <v>1</v>
      </c>
      <c r="D14" s="5">
        <f t="shared" si="0"/>
        <v>4</v>
      </c>
      <c r="E14" s="27">
        <f>8/3</f>
        <v>2.6666666666666665</v>
      </c>
      <c r="F14" s="28">
        <f t="shared" si="1"/>
        <v>10.666666666666666</v>
      </c>
      <c r="G14" s="27">
        <f t="shared" si="2"/>
        <v>0.53333333333333333</v>
      </c>
      <c r="H14" s="27">
        <f t="shared" si="3"/>
        <v>1.0666666666666667</v>
      </c>
      <c r="I14" s="22">
        <f t="shared" si="4"/>
        <v>583.18399999999997</v>
      </c>
    </row>
    <row r="15" spans="1:9" ht="15.75" x14ac:dyDescent="0.25">
      <c r="A15" s="10" t="s">
        <v>68</v>
      </c>
      <c r="B15" s="5">
        <v>8</v>
      </c>
      <c r="C15" s="5">
        <v>1</v>
      </c>
      <c r="D15" s="5">
        <f t="shared" ref="D15:D16" si="5">+B15*C15</f>
        <v>8</v>
      </c>
      <c r="E15" s="5">
        <f>6/3</f>
        <v>2</v>
      </c>
      <c r="F15" s="5">
        <f t="shared" ref="F15:F16" si="6">+D15*E15</f>
        <v>16</v>
      </c>
      <c r="G15" s="5">
        <f t="shared" si="2"/>
        <v>0.8</v>
      </c>
      <c r="H15" s="5">
        <f t="shared" ref="H15:H16" si="7">+F15*0.1</f>
        <v>1.6</v>
      </c>
      <c r="I15" s="22">
        <f t="shared" ref="I15:I16" si="8">+$F$2*F15+$G$2*G15+$H$2*H15</f>
        <v>874.77599999999995</v>
      </c>
    </row>
    <row r="16" spans="1:9" ht="15.75" x14ac:dyDescent="0.25">
      <c r="A16" s="10" t="s">
        <v>69</v>
      </c>
      <c r="B16" s="5">
        <v>8</v>
      </c>
      <c r="C16" s="5">
        <v>1</v>
      </c>
      <c r="D16" s="5">
        <f t="shared" si="5"/>
        <v>8</v>
      </c>
      <c r="E16" s="5">
        <f>6/3</f>
        <v>2</v>
      </c>
      <c r="F16" s="5">
        <f t="shared" si="6"/>
        <v>16</v>
      </c>
      <c r="G16" s="5">
        <f t="shared" si="2"/>
        <v>0.8</v>
      </c>
      <c r="H16" s="5">
        <f t="shared" si="7"/>
        <v>1.6</v>
      </c>
      <c r="I16" s="22">
        <f t="shared" si="8"/>
        <v>874.77599999999995</v>
      </c>
    </row>
    <row r="17" spans="1:9" ht="15.75" x14ac:dyDescent="0.25">
      <c r="A17" s="10" t="s">
        <v>80</v>
      </c>
      <c r="B17" s="5">
        <v>2</v>
      </c>
      <c r="C17" s="5">
        <v>2</v>
      </c>
      <c r="D17" s="5">
        <f>+B17*C17</f>
        <v>4</v>
      </c>
      <c r="E17" s="5">
        <f>0.8*8</f>
        <v>6.4</v>
      </c>
      <c r="F17" s="28">
        <f>+D17*E17</f>
        <v>25.6</v>
      </c>
      <c r="G17" s="27">
        <f>+F17*0.05</f>
        <v>1.2800000000000002</v>
      </c>
      <c r="H17" s="27">
        <f>+F17*0.1</f>
        <v>2.5600000000000005</v>
      </c>
      <c r="I17" s="22">
        <f>+$F$2*F17+$G$2*G17+$H$2*H17</f>
        <v>1399.6415999999999</v>
      </c>
    </row>
    <row r="18" spans="1:9" ht="15.75" x14ac:dyDescent="0.25">
      <c r="A18" s="10" t="s">
        <v>81</v>
      </c>
      <c r="B18" s="5">
        <v>8</v>
      </c>
      <c r="C18" s="5">
        <v>2</v>
      </c>
      <c r="D18" s="5">
        <f t="shared" ref="D18:D21" si="9">+B18*C18</f>
        <v>16</v>
      </c>
      <c r="E18" s="5">
        <f>0.2*8</f>
        <v>1.6</v>
      </c>
      <c r="F18" s="28">
        <f t="shared" ref="F18:F21" si="10">+D18*E18</f>
        <v>25.6</v>
      </c>
      <c r="G18" s="27">
        <f t="shared" ref="G18:G21" si="11">+F18*0.05</f>
        <v>1.2800000000000002</v>
      </c>
      <c r="H18" s="27">
        <f t="shared" ref="H18:H21" si="12">+F18*0.1</f>
        <v>2.5600000000000005</v>
      </c>
      <c r="I18" s="22">
        <f t="shared" ref="I18:I21" si="13">+$F$2*F18+$G$2*G18+$H$2*H18</f>
        <v>1399.6415999999999</v>
      </c>
    </row>
    <row r="19" spans="1:9" ht="15.75" x14ac:dyDescent="0.25">
      <c r="A19" s="10" t="s">
        <v>82</v>
      </c>
      <c r="B19" s="5">
        <v>8</v>
      </c>
      <c r="C19" s="5">
        <v>2</v>
      </c>
      <c r="D19" s="5">
        <f t="shared" si="9"/>
        <v>16</v>
      </c>
      <c r="E19" s="5">
        <v>3</v>
      </c>
      <c r="F19" s="5">
        <f t="shared" si="10"/>
        <v>48</v>
      </c>
      <c r="G19" s="5">
        <f t="shared" si="11"/>
        <v>2.4000000000000004</v>
      </c>
      <c r="H19" s="5">
        <f t="shared" si="12"/>
        <v>4.8000000000000007</v>
      </c>
      <c r="I19" s="22">
        <f t="shared" si="13"/>
        <v>2624.328</v>
      </c>
    </row>
    <row r="20" spans="1:9" ht="15.75" x14ac:dyDescent="0.25">
      <c r="A20" s="10" t="s">
        <v>102</v>
      </c>
      <c r="B20" s="5">
        <v>8</v>
      </c>
      <c r="C20" s="5">
        <v>2</v>
      </c>
      <c r="D20" s="5">
        <f t="shared" si="9"/>
        <v>16</v>
      </c>
      <c r="E20" s="5">
        <v>3</v>
      </c>
      <c r="F20" s="5">
        <f t="shared" si="10"/>
        <v>48</v>
      </c>
      <c r="G20" s="5">
        <f t="shared" si="11"/>
        <v>2.4000000000000004</v>
      </c>
      <c r="H20" s="5">
        <f t="shared" si="12"/>
        <v>4.8000000000000007</v>
      </c>
      <c r="I20" s="22">
        <f t="shared" si="13"/>
        <v>2624.328</v>
      </c>
    </row>
    <row r="21" spans="1:9" ht="15.75" x14ac:dyDescent="0.25">
      <c r="A21" s="10" t="s">
        <v>103</v>
      </c>
      <c r="B21" s="5">
        <v>2</v>
      </c>
      <c r="C21" s="5">
        <v>2</v>
      </c>
      <c r="D21" s="5">
        <f t="shared" si="9"/>
        <v>4</v>
      </c>
      <c r="E21" s="5">
        <v>8</v>
      </c>
      <c r="F21" s="5">
        <f t="shared" si="10"/>
        <v>32</v>
      </c>
      <c r="G21" s="5">
        <f t="shared" si="11"/>
        <v>1.6</v>
      </c>
      <c r="H21" s="5">
        <f t="shared" si="12"/>
        <v>3.2</v>
      </c>
      <c r="I21" s="22">
        <f t="shared" si="13"/>
        <v>1749.5519999999999</v>
      </c>
    </row>
    <row r="22" spans="1:9" x14ac:dyDescent="0.25">
      <c r="A22" s="9" t="s">
        <v>104</v>
      </c>
      <c r="B22" s="9"/>
      <c r="C22" s="9"/>
      <c r="D22" s="9"/>
      <c r="E22" s="9"/>
      <c r="F22" s="56">
        <f>ROUND(SUM(F5:H21),0)</f>
        <v>278</v>
      </c>
      <c r="G22" s="56"/>
      <c r="H22" s="56"/>
      <c r="I22" s="8">
        <f>SUM(I5:I21)</f>
        <v>13223.697199999999</v>
      </c>
    </row>
    <row r="24" spans="1:9" x14ac:dyDescent="0.25">
      <c r="A24" s="12" t="s">
        <v>30</v>
      </c>
    </row>
    <row r="25" spans="1:9" ht="15.75" x14ac:dyDescent="0.25">
      <c r="A25" s="13" t="s">
        <v>110</v>
      </c>
    </row>
    <row r="26" spans="1:9" ht="15.75" x14ac:dyDescent="0.25">
      <c r="A26" s="13" t="s">
        <v>124</v>
      </c>
    </row>
    <row r="27" spans="1:9" ht="15.75" x14ac:dyDescent="0.25">
      <c r="A27" s="16" t="s">
        <v>125</v>
      </c>
    </row>
    <row r="28" spans="1:9" ht="16.5" x14ac:dyDescent="0.25">
      <c r="A28" s="29" t="s">
        <v>126</v>
      </c>
    </row>
    <row r="29" spans="1:9" ht="15.75" x14ac:dyDescent="0.25">
      <c r="A29" s="17" t="s">
        <v>127</v>
      </c>
    </row>
    <row r="30" spans="1:9" ht="15.75" x14ac:dyDescent="0.25">
      <c r="A30" s="17" t="s">
        <v>128</v>
      </c>
    </row>
    <row r="31" spans="1:9" ht="16.5" x14ac:dyDescent="0.25">
      <c r="A31" s="29" t="s">
        <v>97</v>
      </c>
    </row>
    <row r="32" spans="1:9" ht="16.5" x14ac:dyDescent="0.25">
      <c r="A32" s="29" t="s">
        <v>98</v>
      </c>
    </row>
    <row r="33" spans="1:1" ht="15.75" x14ac:dyDescent="0.25">
      <c r="A33" s="13" t="s">
        <v>129</v>
      </c>
    </row>
    <row r="34" spans="1:1" ht="15.75" x14ac:dyDescent="0.25">
      <c r="A34" s="13" t="s">
        <v>130</v>
      </c>
    </row>
    <row r="35" spans="1:1" ht="15.75" x14ac:dyDescent="0.25">
      <c r="A35" s="13" t="s">
        <v>131</v>
      </c>
    </row>
    <row r="36" spans="1:1" ht="16.5" x14ac:dyDescent="0.25">
      <c r="A36" s="23" t="s">
        <v>132</v>
      </c>
    </row>
  </sheetData>
  <mergeCells count="2">
    <mergeCell ref="A3:A4"/>
    <mergeCell ref="F22:H2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D7C25-0A0B-4681-B620-F25FD63406BB}">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EPA</cp:lastModifiedBy>
  <dcterms:created xsi:type="dcterms:W3CDTF">2017-04-27T14:38:05Z</dcterms:created>
  <dcterms:modified xsi:type="dcterms:W3CDTF">2020-02-24T20:25:28Z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4ffc013a014444d7a0b29737e3e538a4</vt:lpwstr>
  </property>
</Properties>
</file>