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SHARE\_NRG\Cellulose\2020 Promulgation Signature Pkg\ICR\"/>
    </mc:Choice>
  </mc:AlternateContent>
  <xr:revisionPtr revIDLastSave="0" documentId="8_{E4A7775A-BFA2-4C81-9DDC-EAFAAA6BF566}" xr6:coauthVersionLast="41" xr6:coauthVersionMax="41" xr10:uidLastSave="{00000000-0000-0000-0000-000000000000}"/>
  <bookViews>
    <workbookView xWindow="2370" yWindow="2940" windowWidth="22830" windowHeight="12810" activeTab="1" xr2:uid="{00000000-000D-0000-FFFF-FFFF00000000}"/>
  </bookViews>
  <sheets>
    <sheet name="Table 1" sheetId="1" r:id="rId1"/>
    <sheet name="Table 2" sheetId="2" r:id="rId2"/>
    <sheet name="ESRI_MAPINFO_SHEET" sheetId="4" state="very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 i="1" l="1"/>
  <c r="E16" i="2"/>
  <c r="E15" i="2"/>
  <c r="E14" i="2"/>
  <c r="E13" i="2"/>
  <c r="E12" i="2"/>
  <c r="E6" i="2"/>
  <c r="E7" i="2"/>
  <c r="E22" i="1"/>
  <c r="D11" i="1"/>
  <c r="F11" i="1" s="1"/>
  <c r="D10" i="1"/>
  <c r="E11" i="1"/>
  <c r="E19" i="1"/>
  <c r="E18" i="1"/>
  <c r="E10" i="1"/>
  <c r="F10" i="1" s="1"/>
  <c r="G10" i="1" l="1"/>
  <c r="G11" i="1"/>
  <c r="H10" i="1"/>
  <c r="H11" i="1"/>
  <c r="I11" i="1" l="1"/>
  <c r="I10" i="1"/>
  <c r="E8" i="1" l="1"/>
  <c r="O21" i="1" l="1"/>
  <c r="O20" i="1"/>
  <c r="D21" i="1"/>
  <c r="F21" i="1" s="1"/>
  <c r="D20" i="1"/>
  <c r="F20" i="1" s="1"/>
  <c r="H21" i="1" l="1"/>
  <c r="G21" i="1"/>
  <c r="G20" i="1"/>
  <c r="H20" i="1"/>
  <c r="I21" i="1" l="1"/>
  <c r="I20" i="1"/>
  <c r="D16" i="2" l="1"/>
  <c r="F16" i="2" s="1"/>
  <c r="D15" i="2"/>
  <c r="F15" i="2" s="1"/>
  <c r="D14" i="2"/>
  <c r="F14" i="2" s="1"/>
  <c r="D13" i="2"/>
  <c r="F13" i="2" s="1"/>
  <c r="D12" i="2"/>
  <c r="F12" i="2" s="1"/>
  <c r="D11" i="2"/>
  <c r="F11" i="2" s="1"/>
  <c r="D10" i="2"/>
  <c r="F10" i="2" s="1"/>
  <c r="D9" i="2"/>
  <c r="F9" i="2" s="1"/>
  <c r="E18" i="2"/>
  <c r="E17" i="2"/>
  <c r="D6" i="2"/>
  <c r="F6" i="2" s="1"/>
  <c r="G9" i="2" l="1"/>
  <c r="I9" i="2" s="1"/>
  <c r="H9" i="2"/>
  <c r="I13" i="2"/>
  <c r="G13" i="2"/>
  <c r="H13" i="2"/>
  <c r="H15" i="2"/>
  <c r="G15" i="2"/>
  <c r="G16" i="2"/>
  <c r="I16" i="2" s="1"/>
  <c r="H16" i="2"/>
  <c r="H11" i="2"/>
  <c r="G11" i="2"/>
  <c r="G12" i="2"/>
  <c r="I12" i="2" s="1"/>
  <c r="H12" i="2"/>
  <c r="G10" i="2"/>
  <c r="G14" i="2"/>
  <c r="H10" i="2"/>
  <c r="H14" i="2"/>
  <c r="I14" i="2" s="1"/>
  <c r="H6" i="2"/>
  <c r="G6" i="2"/>
  <c r="I15" i="2" l="1"/>
  <c r="I10" i="2"/>
  <c r="I6" i="2"/>
  <c r="I11" i="2"/>
  <c r="D22" i="1" l="1"/>
  <c r="F22" i="1" s="1"/>
  <c r="D19" i="1"/>
  <c r="F19" i="1" s="1"/>
  <c r="D18" i="1"/>
  <c r="F18" i="1" s="1"/>
  <c r="D17" i="1"/>
  <c r="F17" i="1" s="1"/>
  <c r="D16" i="1"/>
  <c r="F16" i="1" s="1"/>
  <c r="D15" i="1"/>
  <c r="F15" i="1" s="1"/>
  <c r="H17" i="1" l="1"/>
  <c r="G17" i="1"/>
  <c r="G22" i="1"/>
  <c r="H22" i="1"/>
  <c r="H15" i="1"/>
  <c r="G15" i="1"/>
  <c r="G16" i="1"/>
  <c r="H16" i="1"/>
  <c r="H19" i="1"/>
  <c r="G19" i="1"/>
  <c r="G18" i="1"/>
  <c r="H18" i="1"/>
  <c r="I19" i="1" l="1"/>
  <c r="I15" i="1"/>
  <c r="I16" i="1"/>
  <c r="I17" i="1"/>
  <c r="I22" i="1"/>
  <c r="I18" i="1"/>
  <c r="O27" i="1" l="1"/>
  <c r="O25" i="1"/>
  <c r="O22" i="1"/>
  <c r="O19" i="1"/>
  <c r="O18" i="1"/>
  <c r="O17" i="1"/>
  <c r="O16" i="1"/>
  <c r="O15" i="1"/>
  <c r="E24" i="1" l="1"/>
  <c r="O24" i="1" s="1"/>
  <c r="E23" i="1"/>
  <c r="O23" i="1" s="1"/>
  <c r="D44" i="1"/>
  <c r="F44" i="1" s="1"/>
  <c r="O28" i="1" l="1"/>
  <c r="G44" i="1"/>
  <c r="H44" i="1"/>
  <c r="I44" i="1" l="1"/>
  <c r="D17" i="2" l="1"/>
  <c r="F17" i="2" s="1"/>
  <c r="G17" i="2" s="1"/>
  <c r="D18" i="2"/>
  <c r="F18" i="2" s="1"/>
  <c r="G18" i="2" s="1"/>
  <c r="D19" i="2"/>
  <c r="F19" i="2" s="1"/>
  <c r="G19" i="2" s="1"/>
  <c r="D20" i="2"/>
  <c r="F20" i="2" s="1"/>
  <c r="G20" i="2" s="1"/>
  <c r="D21" i="2"/>
  <c r="F21" i="2" s="1"/>
  <c r="G21" i="2" s="1"/>
  <c r="D7" i="2"/>
  <c r="F7" i="2" s="1"/>
  <c r="G7" i="2" l="1"/>
  <c r="H7" i="2"/>
  <c r="I19" i="2"/>
  <c r="H21" i="2"/>
  <c r="I21" i="2" s="1"/>
  <c r="I22" i="2" s="1"/>
  <c r="H19" i="2"/>
  <c r="H17" i="2"/>
  <c r="I17" i="2" s="1"/>
  <c r="H20" i="2"/>
  <c r="I20" i="2" s="1"/>
  <c r="H18" i="2"/>
  <c r="I18" i="2" s="1"/>
  <c r="D23" i="1"/>
  <c r="F23" i="1" s="1"/>
  <c r="D24" i="1"/>
  <c r="F24" i="1" s="1"/>
  <c r="D25" i="1"/>
  <c r="F25" i="1" s="1"/>
  <c r="D27" i="1"/>
  <c r="F27" i="1" s="1"/>
  <c r="D35" i="1"/>
  <c r="F35" i="1" s="1"/>
  <c r="D36" i="1"/>
  <c r="F36" i="1" s="1"/>
  <c r="D47" i="1"/>
  <c r="F47" i="1" s="1"/>
  <c r="D48" i="1"/>
  <c r="F48" i="1" s="1"/>
  <c r="D37" i="1"/>
  <c r="F37" i="1" s="1"/>
  <c r="D38" i="1"/>
  <c r="F38" i="1" s="1"/>
  <c r="D39" i="1"/>
  <c r="F39" i="1" s="1"/>
  <c r="D40" i="1"/>
  <c r="F40" i="1" s="1"/>
  <c r="D45" i="1"/>
  <c r="F45" i="1" s="1"/>
  <c r="G45" i="1" s="1"/>
  <c r="D8" i="1"/>
  <c r="F8" i="1" s="1"/>
  <c r="I7" i="2" l="1"/>
  <c r="F22" i="2"/>
  <c r="G8" i="1"/>
  <c r="H8" i="1"/>
  <c r="G39" i="1"/>
  <c r="H39" i="1"/>
  <c r="G47" i="1"/>
  <c r="H47" i="1"/>
  <c r="H25" i="1"/>
  <c r="G25" i="1"/>
  <c r="G36" i="1"/>
  <c r="H36" i="1"/>
  <c r="G38" i="1"/>
  <c r="H38" i="1"/>
  <c r="H24" i="1"/>
  <c r="G24" i="1"/>
  <c r="G37" i="1"/>
  <c r="H37" i="1"/>
  <c r="G40" i="1"/>
  <c r="H40" i="1"/>
  <c r="G48" i="1"/>
  <c r="H48" i="1"/>
  <c r="H27" i="1"/>
  <c r="G27" i="1"/>
  <c r="H23" i="1"/>
  <c r="G23" i="1"/>
  <c r="H45" i="1"/>
  <c r="I45" i="1" s="1"/>
  <c r="G35" i="1"/>
  <c r="H35" i="1"/>
  <c r="I25" i="1" l="1"/>
  <c r="I39" i="1"/>
  <c r="I8" i="1"/>
  <c r="I27" i="1"/>
  <c r="I47" i="1"/>
  <c r="I24" i="1"/>
  <c r="I40" i="1"/>
  <c r="F28" i="1"/>
  <c r="I35" i="1"/>
  <c r="I48" i="1"/>
  <c r="I37" i="1"/>
  <c r="I38" i="1"/>
  <c r="I23" i="1"/>
  <c r="F50" i="1"/>
  <c r="I36" i="1"/>
  <c r="F51" i="1" l="1"/>
  <c r="O51" i="1" s="1"/>
  <c r="I28" i="1"/>
  <c r="I50" i="1"/>
  <c r="I51" i="1" l="1"/>
  <c r="I53" i="1" s="1"/>
</calcChain>
</file>

<file path=xl/sharedStrings.xml><?xml version="1.0" encoding="utf-8"?>
<sst xmlns="http://schemas.openxmlformats.org/spreadsheetml/2006/main" count="154" uniqueCount="136">
  <si>
    <t>Burden item</t>
  </si>
  <si>
    <t>(A)</t>
  </si>
  <si>
    <t>Person hours per occurrence</t>
  </si>
  <si>
    <t>(B)</t>
  </si>
  <si>
    <t>No. of occurrences per respondent per year</t>
  </si>
  <si>
    <t>(C)</t>
  </si>
  <si>
    <t>(H)</t>
  </si>
  <si>
    <r>
      <t>Total Cost per year</t>
    </r>
    <r>
      <rPr>
        <b/>
        <vertAlign val="superscript"/>
        <sz val="10"/>
        <color rgb="FF000000"/>
        <rFont val="Times New Roman"/>
        <family val="1"/>
      </rPr>
      <t xml:space="preserve"> b</t>
    </r>
  </si>
  <si>
    <t>1.  Applications</t>
  </si>
  <si>
    <t>N/A</t>
  </si>
  <si>
    <t>2.  Survey and Studies</t>
  </si>
  <si>
    <t>See 3E</t>
  </si>
  <si>
    <t>See 4E</t>
  </si>
  <si>
    <t>Subtotal for Reporting Requirements</t>
  </si>
  <si>
    <t>4.  Recordkeeping requirements</t>
  </si>
  <si>
    <t>Subtotal for Recordkeeping Requirements</t>
  </si>
  <si>
    <t xml:space="preserve">(D) </t>
  </si>
  <si>
    <t xml:space="preserve">(E) </t>
  </si>
  <si>
    <t xml:space="preserve">(F) </t>
  </si>
  <si>
    <t xml:space="preserve">(G) </t>
  </si>
  <si>
    <r>
      <t xml:space="preserve">Respondents per year </t>
    </r>
    <r>
      <rPr>
        <b/>
        <vertAlign val="superscript"/>
        <sz val="10"/>
        <color rgb="FF000000"/>
        <rFont val="Times New Roman"/>
        <family val="1"/>
      </rPr>
      <t>a</t>
    </r>
  </si>
  <si>
    <r>
      <t xml:space="preserve">A.  Familiarize with regulatory requirements </t>
    </r>
    <r>
      <rPr>
        <vertAlign val="superscript"/>
        <sz val="10"/>
        <color rgb="FF000000"/>
        <rFont val="Times New Roman"/>
        <family val="1"/>
      </rPr>
      <t>c</t>
    </r>
  </si>
  <si>
    <t>C.  Create information</t>
  </si>
  <si>
    <t>D.  Gather existing information</t>
  </si>
  <si>
    <t>A.  Familiarize with regulatory requirements</t>
  </si>
  <si>
    <t>B.  Plan activities</t>
  </si>
  <si>
    <t>D.  Develop record system</t>
  </si>
  <si>
    <t>E.  Time to enter information</t>
  </si>
  <si>
    <t>Records for equipment leaks</t>
  </si>
  <si>
    <t>All other records</t>
  </si>
  <si>
    <t>Assumptions:</t>
  </si>
  <si>
    <t>Activity</t>
  </si>
  <si>
    <t xml:space="preserve">(A) </t>
  </si>
  <si>
    <t>EPA person-hours per occurrence</t>
  </si>
  <si>
    <t xml:space="preserve">(B) </t>
  </si>
  <si>
    <t>No. of occurrences per plant per year</t>
  </si>
  <si>
    <t xml:space="preserve">(C) </t>
  </si>
  <si>
    <r>
      <t xml:space="preserve">Cost, $ </t>
    </r>
    <r>
      <rPr>
        <b/>
        <vertAlign val="superscript"/>
        <sz val="10"/>
        <color rgb="FF000000"/>
        <rFont val="Times New Roman"/>
        <family val="1"/>
      </rPr>
      <t>b</t>
    </r>
  </si>
  <si>
    <t>Review reports</t>
  </si>
  <si>
    <r>
      <t xml:space="preserve">Plants per year </t>
    </r>
    <r>
      <rPr>
        <b/>
        <vertAlign val="superscript"/>
        <sz val="10"/>
        <color rgb="FF000000"/>
        <rFont val="Times New Roman"/>
        <family val="1"/>
      </rPr>
      <t>a</t>
    </r>
    <r>
      <rPr>
        <b/>
        <sz val="10"/>
        <color rgb="FF000000"/>
        <rFont val="Times New Roman"/>
        <family val="1"/>
      </rPr>
      <t xml:space="preserve">  </t>
    </r>
  </si>
  <si>
    <t>Technical person-hours per year 
(E=CxD)</t>
  </si>
  <si>
    <t>Management person-hours per year (F=Ex0.05)</t>
  </si>
  <si>
    <t>Clerical person-hours per year (G=Ex0.1)</t>
  </si>
  <si>
    <t>EPA person hours per plant per year 
(C=AxB)</t>
  </si>
  <si>
    <t>Person hours per respondent per year 
(C=AxB)</t>
  </si>
  <si>
    <t>Technical person- hours per year 
(E=CxD)</t>
  </si>
  <si>
    <t>Management person hours per year 
(F=Ex0.05)</t>
  </si>
  <si>
    <t>Clerical person hours per year 
(G=Ex0.1)</t>
  </si>
  <si>
    <t>See 3A</t>
  </si>
  <si>
    <t>E.  Write report</t>
  </si>
  <si>
    <t>See 3B</t>
  </si>
  <si>
    <t>Semiannual report - wastewater</t>
  </si>
  <si>
    <t xml:space="preserve">C.  Implement activities </t>
  </si>
  <si>
    <t>Labor Cost Per Hour</t>
  </si>
  <si>
    <t>No. of responses</t>
  </si>
  <si>
    <t>Hours per response</t>
  </si>
  <si>
    <t>F.  Time to train personnel</t>
  </si>
  <si>
    <t>Compile data</t>
  </si>
  <si>
    <t>Enter and verify information for semiannual report</t>
  </si>
  <si>
    <r>
      <t>b</t>
    </r>
    <r>
      <rPr>
        <sz val="10"/>
        <color theme="1"/>
        <rFont val="Times New Roman"/>
        <family val="1"/>
      </rPr>
      <t xml:space="preserve"> This ICR uses the following labor rates:  $139.63 per hour for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</si>
  <si>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 xml:space="preserve">Attend performance test </t>
    </r>
    <r>
      <rPr>
        <vertAlign val="superscript"/>
        <sz val="10"/>
        <color rgb="FF000000"/>
        <rFont val="Times New Roman"/>
        <family val="1"/>
      </rPr>
      <t>c</t>
    </r>
  </si>
  <si>
    <r>
      <t xml:space="preserve">Excess emissions enforcement activities </t>
    </r>
    <r>
      <rPr>
        <vertAlign val="superscript"/>
        <sz val="10"/>
        <color rgb="FF000000"/>
        <rFont val="Times New Roman"/>
        <family val="1"/>
      </rPr>
      <t>d</t>
    </r>
  </si>
  <si>
    <r>
      <t xml:space="preserve">Notification of construction/reconstruction </t>
    </r>
    <r>
      <rPr>
        <vertAlign val="superscript"/>
        <sz val="10"/>
        <color rgb="FF000000"/>
        <rFont val="Times New Roman"/>
        <family val="1"/>
      </rPr>
      <t>e</t>
    </r>
  </si>
  <si>
    <r>
      <t xml:space="preserve">Notification of actual startup </t>
    </r>
    <r>
      <rPr>
        <vertAlign val="superscript"/>
        <sz val="10"/>
        <color rgb="FF000000"/>
        <rFont val="Times New Roman"/>
        <family val="1"/>
      </rPr>
      <t>e</t>
    </r>
  </si>
  <si>
    <r>
      <t xml:space="preserve">Notification of applicability </t>
    </r>
    <r>
      <rPr>
        <vertAlign val="superscript"/>
        <sz val="10"/>
        <color rgb="FF000000"/>
        <rFont val="Times New Roman"/>
        <family val="1"/>
      </rPr>
      <t>e</t>
    </r>
  </si>
  <si>
    <r>
      <t xml:space="preserve">Notification of performance test </t>
    </r>
    <r>
      <rPr>
        <vertAlign val="superscript"/>
        <sz val="10"/>
        <color rgb="FF000000"/>
        <rFont val="Times New Roman"/>
        <family val="1"/>
      </rPr>
      <t>f</t>
    </r>
  </si>
  <si>
    <r>
      <t xml:space="preserve">Notification of CMS performance evaluation </t>
    </r>
    <r>
      <rPr>
        <vertAlign val="superscript"/>
        <sz val="10"/>
        <color rgb="FF000000"/>
        <rFont val="Times New Roman"/>
        <family val="1"/>
      </rPr>
      <t>f</t>
    </r>
  </si>
  <si>
    <r>
      <t xml:space="preserve">Notification of compliance status </t>
    </r>
    <r>
      <rPr>
        <vertAlign val="superscript"/>
        <sz val="10"/>
        <color rgb="FF000000"/>
        <rFont val="Times New Roman"/>
        <family val="1"/>
      </rPr>
      <t>g</t>
    </r>
  </si>
  <si>
    <r>
      <t xml:space="preserve">Report of performance test </t>
    </r>
    <r>
      <rPr>
        <vertAlign val="superscript"/>
        <sz val="10"/>
        <color rgb="FF000000"/>
        <rFont val="Times New Roman"/>
        <family val="1"/>
      </rPr>
      <t>h</t>
    </r>
  </si>
  <si>
    <r>
      <t xml:space="preserve">Report of CMS performance evaluation </t>
    </r>
    <r>
      <rPr>
        <vertAlign val="superscript"/>
        <sz val="10"/>
        <color rgb="FF000000"/>
        <rFont val="Times New Roman"/>
        <family val="1"/>
      </rPr>
      <t>h</t>
    </r>
  </si>
  <si>
    <t>Labor Cost per Hour</t>
  </si>
  <si>
    <r>
      <t xml:space="preserve">B.  Required activities </t>
    </r>
    <r>
      <rPr>
        <vertAlign val="superscript"/>
        <sz val="10"/>
        <color rgb="FF000000"/>
        <rFont val="Times New Roman"/>
        <family val="1"/>
      </rPr>
      <t>d</t>
    </r>
  </si>
  <si>
    <t>Table 2: Average Annual EPA Burden and Cost – NESHAP for Cellulose Products Manufacturing (40 CFR Part 63, Subpart UUUU) (Proposed Amendments)</t>
  </si>
  <si>
    <t>Prepare for periodic performance test</t>
  </si>
  <si>
    <t>Attend periodic performance test</t>
  </si>
  <si>
    <r>
      <t xml:space="preserve">Notification of construction/reconstruction </t>
    </r>
    <r>
      <rPr>
        <vertAlign val="superscript"/>
        <sz val="10"/>
        <color rgb="FF000000"/>
        <rFont val="Times New Roman"/>
        <family val="1"/>
      </rPr>
      <t>e,f</t>
    </r>
  </si>
  <si>
    <r>
      <t xml:space="preserve">Notification of actual startup </t>
    </r>
    <r>
      <rPr>
        <vertAlign val="superscript"/>
        <sz val="10"/>
        <color rgb="FF000000"/>
        <rFont val="Times New Roman"/>
        <family val="1"/>
      </rPr>
      <t>e,f</t>
    </r>
  </si>
  <si>
    <r>
      <t xml:space="preserve">Notification of applicability </t>
    </r>
    <r>
      <rPr>
        <vertAlign val="superscript"/>
        <sz val="10"/>
        <color rgb="FF000000"/>
        <rFont val="Times New Roman"/>
        <family val="1"/>
      </rPr>
      <t>e,f</t>
    </r>
  </si>
  <si>
    <r>
      <t xml:space="preserve">Notifications for equipment leaks </t>
    </r>
    <r>
      <rPr>
        <vertAlign val="superscript"/>
        <sz val="10"/>
        <color rgb="FF000000"/>
        <rFont val="Times New Roman"/>
        <family val="1"/>
      </rPr>
      <t>e,f</t>
    </r>
  </si>
  <si>
    <r>
      <t xml:space="preserve">Notifications for wastewater </t>
    </r>
    <r>
      <rPr>
        <vertAlign val="superscript"/>
        <sz val="10"/>
        <color rgb="FF000000"/>
        <rFont val="Times New Roman"/>
        <family val="1"/>
      </rPr>
      <t>e,f</t>
    </r>
  </si>
  <si>
    <r>
      <t xml:space="preserve">Semiannual report - no deviations </t>
    </r>
    <r>
      <rPr>
        <vertAlign val="superscript"/>
        <sz val="10"/>
        <color rgb="FF000000"/>
        <rFont val="Times New Roman"/>
        <family val="1"/>
      </rPr>
      <t>i</t>
    </r>
  </si>
  <si>
    <r>
      <t xml:space="preserve">Semiannual report - deviations </t>
    </r>
    <r>
      <rPr>
        <vertAlign val="superscript"/>
        <sz val="10"/>
        <color rgb="FF000000"/>
        <rFont val="Times New Roman"/>
        <family val="1"/>
      </rPr>
      <t>j</t>
    </r>
  </si>
  <si>
    <r>
      <t xml:space="preserve">Semiannual report - equipment leaks </t>
    </r>
    <r>
      <rPr>
        <vertAlign val="superscript"/>
        <sz val="10"/>
        <color rgb="FF000000"/>
        <rFont val="Times New Roman"/>
        <family val="1"/>
      </rPr>
      <t>k</t>
    </r>
  </si>
  <si>
    <r>
      <t xml:space="preserve">Semiannual report - other </t>
    </r>
    <r>
      <rPr>
        <vertAlign val="superscript"/>
        <sz val="10"/>
        <color rgb="FF000000"/>
        <rFont val="Times New Roman"/>
        <family val="1"/>
      </rPr>
      <t>l</t>
    </r>
  </si>
  <si>
    <r>
      <t xml:space="preserve">Records of failures to meet standards/actions taken to minimize emissions </t>
    </r>
    <r>
      <rPr>
        <vertAlign val="superscript"/>
        <sz val="10"/>
        <color rgb="FF000000"/>
        <rFont val="Times New Roman"/>
        <family val="1"/>
      </rPr>
      <t>m</t>
    </r>
  </si>
  <si>
    <r>
      <t xml:space="preserve">Records of closed-loop systems </t>
    </r>
    <r>
      <rPr>
        <vertAlign val="superscript"/>
        <sz val="10"/>
        <color rgb="FF000000"/>
        <rFont val="Times New Roman"/>
        <family val="1"/>
      </rPr>
      <t>o</t>
    </r>
  </si>
  <si>
    <r>
      <t xml:space="preserve">Records of nitrogen systems </t>
    </r>
    <r>
      <rPr>
        <vertAlign val="superscript"/>
        <sz val="10"/>
        <color rgb="FF000000"/>
        <rFont val="Times New Roman"/>
        <family val="1"/>
      </rPr>
      <t>p</t>
    </r>
  </si>
  <si>
    <r>
      <t xml:space="preserve">Records of material balances </t>
    </r>
    <r>
      <rPr>
        <vertAlign val="superscript"/>
        <sz val="10"/>
        <color rgb="FF000000"/>
        <rFont val="Times New Roman"/>
        <family val="1"/>
      </rPr>
      <t>q</t>
    </r>
  </si>
  <si>
    <r>
      <t xml:space="preserve">Records of supporting calculations </t>
    </r>
    <r>
      <rPr>
        <vertAlign val="superscript"/>
        <sz val="10"/>
        <color rgb="FF000000"/>
        <rFont val="Times New Roman"/>
        <family val="1"/>
      </rPr>
      <t>r</t>
    </r>
  </si>
  <si>
    <r>
      <t xml:space="preserve">Initial training </t>
    </r>
    <r>
      <rPr>
        <vertAlign val="superscript"/>
        <sz val="10"/>
        <color rgb="FF000000"/>
        <rFont val="Times New Roman"/>
        <family val="1"/>
      </rPr>
      <t>e,s</t>
    </r>
  </si>
  <si>
    <r>
      <t xml:space="preserve">Refresher training </t>
    </r>
    <r>
      <rPr>
        <vertAlign val="superscript"/>
        <sz val="10"/>
        <color rgb="FF000000"/>
        <rFont val="Times New Roman"/>
        <family val="1"/>
      </rPr>
      <t>t</t>
    </r>
  </si>
  <si>
    <r>
      <t>e</t>
    </r>
    <r>
      <rPr>
        <sz val="10"/>
        <rFont val="Times New Roman"/>
        <family val="1"/>
      </rPr>
      <t xml:space="preserve"> These requirements are one-time requirements that apply to new respondents. There are no new respondents estimated over the 3-year period of this ICR.</t>
    </r>
  </si>
  <si>
    <r>
      <rPr>
        <vertAlign val="superscript"/>
        <sz val="10"/>
        <color theme="1"/>
        <rFont val="Times New Roman"/>
        <family val="1"/>
      </rPr>
      <t>f</t>
    </r>
    <r>
      <rPr>
        <sz val="10"/>
        <color theme="1"/>
        <rFont val="Times New Roman"/>
        <family val="1"/>
      </rPr>
      <t xml:space="preserve">  We estimate that it will take the respondent 2 hours to complete the notification.</t>
    </r>
  </si>
  <si>
    <r>
      <t xml:space="preserve">Notification of performance test </t>
    </r>
    <r>
      <rPr>
        <vertAlign val="superscript"/>
        <sz val="10"/>
        <color rgb="FF000000"/>
        <rFont val="Times New Roman"/>
        <family val="1"/>
      </rPr>
      <t>f,g</t>
    </r>
  </si>
  <si>
    <r>
      <t xml:space="preserve">Notification of CMS performance evaluation </t>
    </r>
    <r>
      <rPr>
        <vertAlign val="superscript"/>
        <sz val="10"/>
        <color rgb="FF000000"/>
        <rFont val="Times New Roman"/>
        <family val="1"/>
      </rPr>
      <t>f,g</t>
    </r>
  </si>
  <si>
    <r>
      <rPr>
        <vertAlign val="superscript"/>
        <sz val="10"/>
        <color theme="1"/>
        <rFont val="Times New Roman"/>
        <family val="1"/>
      </rPr>
      <t>g</t>
    </r>
    <r>
      <rPr>
        <sz val="10"/>
        <color theme="1"/>
        <rFont val="Times New Roman"/>
        <family val="1"/>
      </rPr>
      <t xml:space="preserve"> We estimate that 6 facilities will need to submit notification of performance test, conduct the test, and report the results through CEDRI. No performance test required for the 2 cellulosic sponge and cellophane facilities because these facilities use recovery devices to meet the emission limit. These facilities are required to conduct a compliance demonstration based on the material balance for their process. The periodic testing will occur once during the 3-year ICR period (6 respondents/3 years = 2). All 8 facilities must submit a notification of compliance status with results of the performance test (8 respondents/3 years = 2.7).</t>
    </r>
  </si>
  <si>
    <r>
      <t xml:space="preserve">Notification of compliance status </t>
    </r>
    <r>
      <rPr>
        <vertAlign val="superscript"/>
        <sz val="10"/>
        <color rgb="FF000000"/>
        <rFont val="Times New Roman"/>
        <family val="1"/>
      </rPr>
      <t>g,h</t>
    </r>
  </si>
  <si>
    <r>
      <rPr>
        <vertAlign val="superscript"/>
        <sz val="10"/>
        <rFont val="Times New Roman"/>
        <family val="1"/>
      </rPr>
      <t>g</t>
    </r>
    <r>
      <rPr>
        <sz val="10"/>
        <rFont val="Times New Roman"/>
        <family val="1"/>
      </rPr>
      <t xml:space="preserve"> We estimate that it will take EPA personnel 4 hours to complete review of the notification of compliance status for all 8 facilities (8 respondents/3 years = 2.7).</t>
    </r>
  </si>
  <si>
    <r>
      <rPr>
        <vertAlign val="superscript"/>
        <sz val="10"/>
        <rFont val="Times New Roman"/>
        <family val="1"/>
      </rPr>
      <t>h</t>
    </r>
    <r>
      <rPr>
        <sz val="10"/>
        <rFont val="Times New Roman"/>
        <family val="1"/>
      </rPr>
      <t xml:space="preserve"> We estimate that it will take EPA personnel 8 hours to complete review of the performance test and CMS performance evaluation data for facilities required to test (6 respondents/3 years = 2).</t>
    </r>
  </si>
  <si>
    <t>TOTAL LABOR BURDEN AND COST</t>
  </si>
  <si>
    <t>TOTAL ANNUALIZED CAPITAL AND O&amp;M COST</t>
  </si>
  <si>
    <t>3.  Reporting Requirements</t>
  </si>
  <si>
    <r>
      <t xml:space="preserve">Semiannual report - wastewater </t>
    </r>
    <r>
      <rPr>
        <vertAlign val="superscript"/>
        <sz val="10"/>
        <color rgb="FF000000"/>
        <rFont val="Times New Roman"/>
        <family val="1"/>
      </rPr>
      <t>k</t>
    </r>
  </si>
  <si>
    <r>
      <t xml:space="preserve">Semiannual report - other  </t>
    </r>
    <r>
      <rPr>
        <vertAlign val="superscript"/>
        <sz val="10"/>
        <color rgb="FF000000"/>
        <rFont val="Times New Roman"/>
        <family val="1"/>
      </rPr>
      <t>l</t>
    </r>
  </si>
  <si>
    <t>TOTAL ANNUAL BURDEN AND COST</t>
  </si>
  <si>
    <t>GRAND TOTAL</t>
  </si>
  <si>
    <r>
      <t xml:space="preserve">G.  Time to transmit or disclose information </t>
    </r>
    <r>
      <rPr>
        <vertAlign val="superscript"/>
        <sz val="10"/>
        <color rgb="FF000000"/>
        <rFont val="Times New Roman"/>
        <family val="1"/>
      </rPr>
      <t>u</t>
    </r>
  </si>
  <si>
    <t>H.  Time for audits</t>
  </si>
  <si>
    <r>
      <rPr>
        <vertAlign val="superscript"/>
        <sz val="10"/>
        <color theme="1"/>
        <rFont val="Times New Roman"/>
        <family val="1"/>
      </rPr>
      <t>h</t>
    </r>
    <r>
      <rPr>
        <sz val="10"/>
        <color theme="1"/>
        <rFont val="Times New Roman"/>
        <family val="1"/>
      </rPr>
      <t xml:space="preserve"> We estimate that it will take each respondent 40 hours to prepare the notification of compliance status.</t>
    </r>
  </si>
  <si>
    <r>
      <rPr>
        <vertAlign val="superscript"/>
        <sz val="10"/>
        <color theme="1"/>
        <rFont val="Times New Roman"/>
        <family val="1"/>
      </rPr>
      <t>d</t>
    </r>
    <r>
      <rPr>
        <sz val="10"/>
        <color theme="1"/>
        <rFont val="Times New Roman"/>
        <family val="1"/>
      </rPr>
      <t xml:space="preserve"> We estimate that it will take the respondent 24 hours to prepare for periodic performance test (e.g., prepare test plan) and 24 hours to attend the test. We also estimate 2 plant personnel will attend the test. </t>
    </r>
  </si>
  <si>
    <r>
      <t>a</t>
    </r>
    <r>
      <rPr>
        <sz val="10"/>
        <color theme="1"/>
        <rFont val="Times New Roman"/>
        <family val="1"/>
      </rPr>
      <t xml:space="preserve"> We estimate that there are 8 sources that are subject to the standard which includes the following facilities: 3 cellulose ether; 1 cellulosic sponge; 3 cellulose food casing; and 1 cellophane (for a total of 8 respondents). We estimate no new sources will become subject to the rule each year over the 3-year period of this ICR.</t>
    </r>
  </si>
  <si>
    <r>
      <t>i</t>
    </r>
    <r>
      <rPr>
        <sz val="10"/>
        <color theme="1"/>
        <rFont val="Times New Roman"/>
        <family val="1"/>
      </rPr>
      <t xml:space="preserve"> We have assumed that 80% of all respondents will report no deviation (0.8 x 8 respondents = 6.4).</t>
    </r>
  </si>
  <si>
    <r>
      <t>j</t>
    </r>
    <r>
      <rPr>
        <sz val="10"/>
        <color theme="1"/>
        <rFont val="Times New Roman"/>
        <family val="1"/>
      </rPr>
      <t xml:space="preserve"> We have assumed that 20% of all respondents will report a deviation (0.2 x 8 respondents = 1.6).</t>
    </r>
  </si>
  <si>
    <r>
      <t>k</t>
    </r>
    <r>
      <rPr>
        <sz val="10"/>
        <color theme="1"/>
        <rFont val="Times New Roman"/>
        <family val="1"/>
      </rPr>
      <t xml:space="preserve"> We estimate that it will take each respondent 303 hours on a semiannual basis to write reports for 3 cellulose ether facilities subject to leak detection and repair (LDAR) requirements.</t>
    </r>
  </si>
  <si>
    <r>
      <t>l</t>
    </r>
    <r>
      <rPr>
        <sz val="10"/>
        <color theme="1"/>
        <rFont val="Times New Roman"/>
        <family val="1"/>
      </rPr>
      <t xml:space="preserve"> All other reports, including changes of information, closed-vent systems, bypass lines, heat exchanger systems, and storage vessel control device maintenance, will be reported twice per year for all 8 facilities.</t>
    </r>
  </si>
  <si>
    <r>
      <t xml:space="preserve">m </t>
    </r>
    <r>
      <rPr>
        <sz val="10"/>
        <color theme="1"/>
        <rFont val="Times New Roman"/>
        <family val="1"/>
      </rPr>
      <t>We have assumed that 5% of respondents will fail to meet standards each year (0.05 x 8 = 0.4). We estimate that each respondent will take 2 hours 12 times per year to keep records of failures to meet the standards and the actions taken to minimize emissions..</t>
    </r>
  </si>
  <si>
    <r>
      <t xml:space="preserve">n </t>
    </r>
    <r>
      <rPr>
        <sz val="10"/>
        <color theme="1"/>
        <rFont val="Times New Roman"/>
        <family val="1"/>
      </rPr>
      <t>We estimate that it will take each respondent 1 hour to record information on a daily basis on process vent, storage tank and wastewater monitoring and inspections.</t>
    </r>
  </si>
  <si>
    <r>
      <t>o</t>
    </r>
    <r>
      <rPr>
        <sz val="10"/>
        <color theme="1"/>
        <rFont val="Times New Roman"/>
        <family val="1"/>
      </rPr>
      <t xml:space="preserve"> We estimate that it will take each respondent 2 hours to enter information on 1 cellulose ether facility with a closed-loop system.</t>
    </r>
  </si>
  <si>
    <r>
      <t xml:space="preserve">p  </t>
    </r>
    <r>
      <rPr>
        <sz val="10"/>
        <color theme="1"/>
        <rFont val="Times New Roman"/>
        <family val="1"/>
      </rPr>
      <t>We estimate that it will take each respondent 2 hours to enter information on 5 viscose process facilities with CS</t>
    </r>
    <r>
      <rPr>
        <vertAlign val="subscript"/>
        <sz val="10"/>
        <color theme="1"/>
        <rFont val="Times New Roman"/>
        <family val="1"/>
      </rPr>
      <t>2</t>
    </r>
    <r>
      <rPr>
        <sz val="10"/>
        <color theme="1"/>
        <rFont val="Times New Roman"/>
        <family val="1"/>
      </rPr>
      <t>, unloading and storage operations.</t>
    </r>
  </si>
  <si>
    <r>
      <t>q</t>
    </r>
    <r>
      <rPr>
        <sz val="10"/>
        <color theme="1"/>
        <rFont val="Times New Roman"/>
        <family val="1"/>
      </rPr>
      <t xml:space="preserve"> We estimate that it will take each respondent 8 hours to enter information on 5 viscose process facilities using material balances.</t>
    </r>
  </si>
  <si>
    <r>
      <t>r</t>
    </r>
    <r>
      <rPr>
        <sz val="10"/>
        <color theme="1"/>
        <rFont val="Times New Roman"/>
        <family val="1"/>
      </rPr>
      <t xml:space="preserve"> We estimate that it will take each respondent 8 hours to enter information on supporting calculations twice per year.</t>
    </r>
  </si>
  <si>
    <r>
      <t>s</t>
    </r>
    <r>
      <rPr>
        <sz val="10"/>
        <color theme="1"/>
        <rFont val="Times New Roman"/>
        <family val="1"/>
      </rPr>
      <t xml:space="preserve"> We estimate that it will take each respondent 1 week (40 hours) to provide initial training to personnel with new sources.</t>
    </r>
  </si>
  <si>
    <r>
      <t>t</t>
    </r>
    <r>
      <rPr>
        <sz val="10"/>
        <color theme="1"/>
        <rFont val="Times New Roman"/>
        <family val="1"/>
      </rPr>
      <t xml:space="preserve"> We estimate that it will take each respondent 2 days (16 hours) to provide refresher training to personnel.</t>
    </r>
  </si>
  <si>
    <r>
      <t xml:space="preserve">u </t>
    </r>
    <r>
      <rPr>
        <sz val="10"/>
        <color theme="1"/>
        <rFont val="Times New Roman"/>
        <family val="1"/>
      </rPr>
      <t>We have assumed that each respondent will enter and verify information for the semiannual report twice per year.</t>
    </r>
  </si>
  <si>
    <r>
      <t>b</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</si>
  <si>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r>
      <rPr>
        <vertAlign val="superscript"/>
        <sz val="10"/>
        <color theme="1"/>
        <rFont val="Times New Roman"/>
        <family val="1"/>
      </rPr>
      <t>c</t>
    </r>
    <r>
      <rPr>
        <sz val="10"/>
        <color theme="1"/>
        <rFont val="Times New Roman"/>
        <family val="1"/>
      </rPr>
      <t xml:space="preserve"> We estimate that it will take EPA personnel 24 hours to attend performance tests at 10% of facilities required to test (0.1 x 6 respondents/3 years = 0.2).</t>
    </r>
  </si>
  <si>
    <r>
      <rPr>
        <vertAlign val="superscript"/>
        <sz val="10"/>
        <rFont val="Times New Roman"/>
        <family val="1"/>
      </rPr>
      <t>d</t>
    </r>
    <r>
      <rPr>
        <sz val="10"/>
        <rFont val="Times New Roman"/>
        <family val="1"/>
      </rPr>
      <t xml:space="preserve"> We estimate that 10% of the affected facilities will be required to retest as a result of deviations, and EPA personnel will attend 10% of these tests (0.1 x 0.1 x 6 respondents = 0.06).</t>
    </r>
  </si>
  <si>
    <r>
      <t>e</t>
    </r>
    <r>
      <rPr>
        <sz val="10"/>
        <color theme="1"/>
        <rFont val="Times New Roman"/>
        <family val="1"/>
      </rPr>
      <t xml:space="preserve"> We estimate that it will take EPA personnel 2 hours to complete review of the initial notifications (construction/reconstruction, actual startup, applicability of standard).</t>
    </r>
  </si>
  <si>
    <r>
      <t>f</t>
    </r>
    <r>
      <rPr>
        <sz val="10"/>
        <color theme="1"/>
        <rFont val="Times New Roman"/>
        <family val="1"/>
      </rPr>
      <t xml:space="preserve"> We estimate that it will take EPA personnel 2 hours to complete review of the notifications of performance test and CMS performance evaluation for facilities required to test (6 respondents/3 years = 2).</t>
    </r>
  </si>
  <si>
    <r>
      <t>i</t>
    </r>
    <r>
      <rPr>
        <sz val="10"/>
        <color theme="1"/>
        <rFont val="Times New Roman"/>
        <family val="1"/>
      </rPr>
      <t xml:space="preserve"> We have assumed that 80% of respondents will report no deviations (0.8 x 8 respondents = 6.4) and that it will take EPA personnel 2 hours two times per year to review those reports.</t>
    </r>
  </si>
  <si>
    <r>
      <t xml:space="preserve">j </t>
    </r>
    <r>
      <rPr>
        <sz val="10"/>
        <color theme="1"/>
        <rFont val="Times New Roman"/>
        <family val="1"/>
      </rPr>
      <t>We have assumed that 20% of respondents will report deviations (0.2 x 8 respondents = 1.6) and that it will take EPA personnel 8 hours two times per year to review those reports.</t>
    </r>
  </si>
  <si>
    <r>
      <t xml:space="preserve">k </t>
    </r>
    <r>
      <rPr>
        <sz val="10"/>
        <color theme="1"/>
        <rFont val="Times New Roman"/>
        <family val="1"/>
      </rPr>
      <t>We estimate that it will take EPA personnel 8 hours two times per year to review the reports of 3 cellulose ether facilities subject to LDAR and wastewater requirements.</t>
    </r>
  </si>
  <si>
    <r>
      <t xml:space="preserve">l </t>
    </r>
    <r>
      <rPr>
        <sz val="10"/>
        <color theme="1"/>
        <rFont val="Times New Roman"/>
        <family val="1"/>
      </rPr>
      <t>We estimate that it will take EPA personnel 2 hours two times per year to review all other reports, including changes of information, closed-vent systems, bypass lines, heat exchanger systems, and storage vessel control device maintenance, for all 8 facilities.</t>
    </r>
  </si>
  <si>
    <r>
      <rPr>
        <vertAlign val="superscript"/>
        <sz val="10"/>
        <color theme="1"/>
        <rFont val="Times New Roman"/>
        <family val="1"/>
      </rPr>
      <t>c</t>
    </r>
    <r>
      <rPr>
        <sz val="10"/>
        <color theme="1"/>
        <rFont val="Times New Roman"/>
        <family val="1"/>
      </rPr>
      <t xml:space="preserve"> We have assumed that it will take the respondents 8 hours to familiarize themselves with the regulatory requirements in the first year after publication of RTR amendments (8 respondents/3 years = 2.7).</t>
    </r>
  </si>
  <si>
    <t>Table 1: Average Annual Respondent Burden and Cost – NESHAP for Cellulose Products Manufacturing (40 CFR Part 63, Subpart UUUU) (Revised)</t>
  </si>
  <si>
    <r>
      <t xml:space="preserve">Records of continuous parameters monitoring
system (CPMS) data </t>
    </r>
    <r>
      <rPr>
        <vertAlign val="superscript"/>
        <sz val="10"/>
        <color rgb="FF000000"/>
        <rFont val="Times New Roman"/>
        <family val="1"/>
      </rPr>
      <t>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</si>
</sst>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44" formatCode="_(&quot;$&quot;* #,##0.00_);_(&quot;$&quot;* \(#,##0.00\);_(&quot;$&quot;* &quot;-&quot;??_);_(@_)"/>
    <numFmt numFmtId="164" formatCode="&quot;$&quot;#,##0.00"/>
    <numFmt numFmtId="165" formatCode="0.0"/>
  </numFmts>
  <fonts count="16"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
      <vertAlign val="subscript"/>
      <sz val="10"/>
      <color theme="1"/>
      <name val="Times New Roman"/>
      <family val="1"/>
    </font>
    <font>
      <sz val="11"/>
      <color theme="1"/>
      <name val="Calibri"/>
      <family val="2"/>
      <scheme val="minor"/>
    </font>
    <font>
      <sz val="10"/>
      <name val="Times New Roman"/>
      <family val="1"/>
    </font>
    <font>
      <vertAlign val="superscript"/>
      <sz val="10"/>
      <name val="Times New Roman"/>
      <family val="1"/>
    </font>
    <font>
      <vertAlign val="superscript"/>
      <sz val="12"/>
      <name val="Times New Roman"/>
      <family val="1"/>
    </font>
    <font>
      <sz val="1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1" fillId="0" borderId="0" applyFont="0" applyFill="0" applyBorder="0" applyAlignment="0" applyProtection="0"/>
  </cellStyleXfs>
  <cellXfs count="58">
    <xf numFmtId="0" fontId="0" fillId="0" borderId="0" xfId="0"/>
    <xf numFmtId="0" fontId="0" fillId="0" borderId="0" xfId="0" applyAlignment="1">
      <alignment horizontal="left"/>
    </xf>
    <xf numFmtId="0" fontId="1" fillId="0" borderId="0" xfId="0" applyFont="1" applyAlignment="1">
      <alignment horizontal="left"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vertical="center"/>
    </xf>
    <xf numFmtId="3" fontId="5" fillId="0" borderId="1" xfId="0" applyNumberFormat="1" applyFont="1" applyBorder="1" applyAlignment="1">
      <alignment horizontal="center" vertical="center"/>
    </xf>
    <xf numFmtId="6" fontId="3" fillId="0" borderId="1" xfId="0" applyNumberFormat="1" applyFont="1" applyBorder="1" applyAlignment="1">
      <alignment horizontal="right" vertical="center"/>
    </xf>
    <xf numFmtId="0" fontId="3" fillId="0" borderId="1" xfId="0" applyFont="1" applyBorder="1" applyAlignment="1">
      <alignment vertical="center"/>
    </xf>
    <xf numFmtId="0" fontId="5" fillId="0" borderId="1" xfId="0" applyFont="1" applyBorder="1" applyAlignment="1">
      <alignment horizontal="left" vertical="center" indent="1"/>
    </xf>
    <xf numFmtId="0" fontId="5" fillId="0" borderId="1" xfId="0" applyFont="1" applyBorder="1" applyAlignment="1">
      <alignment horizontal="left" vertical="center" indent="2"/>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2" fillId="0" borderId="1" xfId="0" applyFont="1" applyBorder="1" applyAlignment="1">
      <alignment horizontal="center" vertical="center"/>
    </xf>
    <xf numFmtId="3" fontId="3" fillId="0" borderId="1" xfId="0" applyNumberFormat="1"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left" vertical="center" indent="3"/>
    </xf>
    <xf numFmtId="6" fontId="5" fillId="0" borderId="1" xfId="0" applyNumberFormat="1" applyFont="1" applyBorder="1" applyAlignment="1">
      <alignment horizontal="right" vertical="center"/>
    </xf>
    <xf numFmtId="0" fontId="9" fillId="0" borderId="0" xfId="0" applyFont="1"/>
    <xf numFmtId="0" fontId="2" fillId="0" borderId="0" xfId="0" applyFont="1"/>
    <xf numFmtId="165"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12" fillId="0" borderId="0" xfId="0" applyFont="1"/>
    <xf numFmtId="0" fontId="15" fillId="0" borderId="0" xfId="0" applyFont="1" applyAlignment="1">
      <alignment wrapText="1"/>
    </xf>
    <xf numFmtId="0" fontId="14" fillId="0" borderId="0" xfId="0" applyFont="1"/>
    <xf numFmtId="37" fontId="2" fillId="0" borderId="1" xfId="0" applyNumberFormat="1" applyFont="1" applyBorder="1" applyAlignment="1">
      <alignment horizontal="center" vertical="center"/>
    </xf>
    <xf numFmtId="7" fontId="12" fillId="0" borderId="1" xfId="1" applyNumberFormat="1" applyFont="1" applyBorder="1" applyAlignment="1">
      <alignment horizontal="center" vertical="center"/>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7" fillId="0" borderId="1" xfId="0" applyFont="1" applyBorder="1" applyAlignment="1">
      <alignment horizontal="center" vertical="center"/>
    </xf>
    <xf numFmtId="6" fontId="2" fillId="0" borderId="1" xfId="0" applyNumberFormat="1" applyFont="1" applyBorder="1" applyAlignment="1">
      <alignment vertical="center"/>
    </xf>
    <xf numFmtId="0" fontId="2" fillId="0" borderId="0" xfId="0" applyFont="1" applyBorder="1"/>
    <xf numFmtId="0" fontId="0" fillId="0" borderId="0" xfId="0" applyBorder="1"/>
    <xf numFmtId="37" fontId="5" fillId="0" borderId="0" xfId="0" applyNumberFormat="1" applyFont="1" applyBorder="1" applyAlignment="1">
      <alignment horizontal="center" vertical="center"/>
    </xf>
    <xf numFmtId="0" fontId="2" fillId="0" borderId="0" xfId="0" applyFont="1" applyBorder="1" applyAlignment="1">
      <alignment horizontal="center" vertical="center"/>
    </xf>
    <xf numFmtId="37" fontId="2" fillId="0" borderId="0" xfId="0" applyNumberFormat="1" applyFont="1" applyBorder="1" applyAlignment="1">
      <alignment horizontal="center" vertical="center"/>
    </xf>
    <xf numFmtId="3" fontId="2" fillId="0" borderId="0" xfId="0" applyNumberFormat="1" applyFont="1" applyBorder="1" applyAlignment="1">
      <alignment horizontal="center" vertical="center"/>
    </xf>
    <xf numFmtId="7" fontId="2" fillId="0" borderId="0" xfId="0" applyNumberFormat="1" applyFont="1" applyBorder="1" applyAlignment="1">
      <alignment vertical="center"/>
    </xf>
    <xf numFmtId="0" fontId="2" fillId="0" borderId="0" xfId="0" applyFont="1" applyFill="1" applyAlignment="1">
      <alignment vertical="center"/>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5" fillId="0" borderId="1" xfId="0" applyFont="1" applyFill="1" applyBorder="1" applyAlignment="1">
      <alignment horizontal="center" vertical="center"/>
    </xf>
    <xf numFmtId="0" fontId="2" fillId="0" borderId="0" xfId="0" applyFont="1" applyFill="1"/>
    <xf numFmtId="0" fontId="0" fillId="0" borderId="0" xfId="0" applyFill="1"/>
    <xf numFmtId="0" fontId="5" fillId="0" borderId="1" xfId="0" applyFont="1" applyBorder="1" applyAlignment="1">
      <alignment horizontal="left" vertical="center" wrapText="1" indent="2"/>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F59EC124-B607-4A1D-9F9F-C0C644E1777C}"/>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7"/>
  <sheetViews>
    <sheetView topLeftCell="A20" workbookViewId="0">
      <selection activeCell="I53" sqref="I53"/>
    </sheetView>
  </sheetViews>
  <sheetFormatPr defaultRowHeight="15" x14ac:dyDescent="0.25"/>
  <cols>
    <col min="1" max="1" width="61.5703125" customWidth="1"/>
    <col min="2" max="2" width="9.85546875" customWidth="1"/>
    <col min="3" max="3" width="11.42578125" customWidth="1"/>
    <col min="4" max="4" width="9.42578125" customWidth="1"/>
    <col min="5" max="5" width="10.85546875" customWidth="1"/>
    <col min="7" max="7" width="11" customWidth="1"/>
    <col min="9" max="9" width="11.140625" customWidth="1"/>
    <col min="15" max="15" width="16.42578125" bestFit="1" customWidth="1"/>
  </cols>
  <sheetData>
    <row r="1" spans="1:22" ht="15.75" x14ac:dyDescent="0.25">
      <c r="A1" s="2" t="s">
        <v>134</v>
      </c>
    </row>
    <row r="2" spans="1:22" ht="25.5" x14ac:dyDescent="0.25">
      <c r="A2" s="1"/>
      <c r="F2" s="35">
        <v>119.46900000000001</v>
      </c>
      <c r="G2" s="35">
        <v>139.62899999999999</v>
      </c>
      <c r="H2" s="35">
        <v>58.149000000000001</v>
      </c>
      <c r="I2" s="34" t="s">
        <v>53</v>
      </c>
    </row>
    <row r="3" spans="1:22" ht="15" customHeight="1" x14ac:dyDescent="0.25">
      <c r="A3" s="56" t="s">
        <v>0</v>
      </c>
      <c r="B3" s="3" t="s">
        <v>1</v>
      </c>
      <c r="C3" s="3" t="s">
        <v>3</v>
      </c>
      <c r="D3" s="3" t="s">
        <v>5</v>
      </c>
      <c r="E3" s="3" t="s">
        <v>16</v>
      </c>
      <c r="F3" s="3" t="s">
        <v>17</v>
      </c>
      <c r="G3" s="3" t="s">
        <v>18</v>
      </c>
      <c r="H3" s="3" t="s">
        <v>19</v>
      </c>
      <c r="I3" s="3" t="s">
        <v>6</v>
      </c>
    </row>
    <row r="4" spans="1:22" ht="63.75" x14ac:dyDescent="0.25">
      <c r="A4" s="56"/>
      <c r="B4" s="3" t="s">
        <v>2</v>
      </c>
      <c r="C4" s="3" t="s">
        <v>4</v>
      </c>
      <c r="D4" s="3" t="s">
        <v>44</v>
      </c>
      <c r="E4" s="3" t="s">
        <v>20</v>
      </c>
      <c r="F4" s="3" t="s">
        <v>45</v>
      </c>
      <c r="G4" s="3" t="s">
        <v>46</v>
      </c>
      <c r="H4" s="3" t="s">
        <v>47</v>
      </c>
      <c r="I4" s="3" t="s">
        <v>7</v>
      </c>
    </row>
    <row r="5" spans="1:22" x14ac:dyDescent="0.25">
      <c r="A5" s="4" t="s">
        <v>8</v>
      </c>
      <c r="B5" s="5" t="s">
        <v>9</v>
      </c>
      <c r="C5" s="6"/>
      <c r="D5" s="6"/>
      <c r="E5" s="6"/>
      <c r="F5" s="6"/>
      <c r="G5" s="6"/>
      <c r="H5" s="6"/>
      <c r="I5" s="6"/>
    </row>
    <row r="6" spans="1:22" x14ac:dyDescent="0.25">
      <c r="A6" s="4" t="s">
        <v>10</v>
      </c>
      <c r="B6" s="5" t="s">
        <v>9</v>
      </c>
      <c r="C6" s="6"/>
      <c r="D6" s="6"/>
      <c r="E6" s="6"/>
      <c r="F6" s="6"/>
      <c r="G6" s="6"/>
      <c r="H6" s="6"/>
      <c r="I6" s="6"/>
    </row>
    <row r="7" spans="1:22" x14ac:dyDescent="0.25">
      <c r="A7" s="4" t="s">
        <v>101</v>
      </c>
      <c r="B7" s="6"/>
      <c r="C7" s="6"/>
      <c r="D7" s="6"/>
      <c r="E7" s="6"/>
      <c r="F7" s="6"/>
      <c r="G7" s="6"/>
      <c r="H7" s="6"/>
      <c r="I7" s="6"/>
    </row>
    <row r="8" spans="1:22" ht="15.75" x14ac:dyDescent="0.25">
      <c r="A8" s="10" t="s">
        <v>21</v>
      </c>
      <c r="B8" s="51">
        <v>8</v>
      </c>
      <c r="C8" s="18">
        <v>1</v>
      </c>
      <c r="D8" s="18">
        <f>+B8*C8</f>
        <v>8</v>
      </c>
      <c r="E8" s="25">
        <f>8/3</f>
        <v>2.6666666666666665</v>
      </c>
      <c r="F8" s="26">
        <f>+D8*E8</f>
        <v>21.333333333333332</v>
      </c>
      <c r="G8" s="25">
        <f>+F8*0.05</f>
        <v>1.0666666666666667</v>
      </c>
      <c r="H8" s="25">
        <f>+F8*0.1</f>
        <v>2.1333333333333333</v>
      </c>
      <c r="I8" s="22">
        <f>+$F$2*F8+$G$2*G8+$H$2*H8</f>
        <v>2821.6607999999997</v>
      </c>
      <c r="K8" s="52"/>
      <c r="L8" s="53"/>
      <c r="M8" s="53"/>
    </row>
    <row r="9" spans="1:22" ht="15.75" x14ac:dyDescent="0.25">
      <c r="A9" s="10" t="s">
        <v>71</v>
      </c>
      <c r="B9" s="5"/>
      <c r="C9" s="6"/>
      <c r="D9" s="18"/>
      <c r="E9" s="6"/>
      <c r="F9" s="6"/>
      <c r="G9" s="6"/>
      <c r="H9" s="6"/>
      <c r="I9" s="6"/>
      <c r="O9" s="39"/>
      <c r="P9" s="40"/>
      <c r="Q9" s="40"/>
      <c r="R9" s="40"/>
      <c r="S9" s="40"/>
      <c r="T9" s="40"/>
      <c r="U9" s="40"/>
      <c r="V9" s="40"/>
    </row>
    <row r="10" spans="1:22" x14ac:dyDescent="0.25">
      <c r="A10" s="11" t="s">
        <v>73</v>
      </c>
      <c r="B10" s="32">
        <v>24</v>
      </c>
      <c r="C10" s="18">
        <v>1</v>
      </c>
      <c r="D10" s="18">
        <f t="shared" ref="D10:D11" si="0">+B10*C10</f>
        <v>24</v>
      </c>
      <c r="E10" s="18">
        <f>6/3</f>
        <v>2</v>
      </c>
      <c r="F10" s="26">
        <f t="shared" ref="F10:F11" si="1">+D10*E10</f>
        <v>48</v>
      </c>
      <c r="G10" s="25">
        <f t="shared" ref="G10:G11" si="2">+F10*0.05</f>
        <v>2.4000000000000004</v>
      </c>
      <c r="H10" s="25">
        <f t="shared" ref="H10:H11" si="3">+F10*0.1</f>
        <v>4.8000000000000007</v>
      </c>
      <c r="I10" s="22">
        <f t="shared" ref="I10:I11" si="4">+$F$2*F10+$G$2*G10+$H$2*H10</f>
        <v>6348.7368000000006</v>
      </c>
      <c r="O10" s="41"/>
      <c r="P10" s="42"/>
      <c r="Q10" s="43"/>
      <c r="R10" s="42"/>
      <c r="S10" s="44"/>
      <c r="T10" s="44"/>
      <c r="U10" s="44"/>
      <c r="V10" s="45"/>
    </row>
    <row r="11" spans="1:22" x14ac:dyDescent="0.25">
      <c r="A11" s="11" t="s">
        <v>74</v>
      </c>
      <c r="B11" s="32">
        <v>24</v>
      </c>
      <c r="C11" s="18">
        <v>2</v>
      </c>
      <c r="D11" s="18">
        <f t="shared" si="0"/>
        <v>48</v>
      </c>
      <c r="E11" s="18">
        <f>6/3</f>
        <v>2</v>
      </c>
      <c r="F11" s="26">
        <f t="shared" si="1"/>
        <v>96</v>
      </c>
      <c r="G11" s="25">
        <f t="shared" si="2"/>
        <v>4.8000000000000007</v>
      </c>
      <c r="H11" s="25">
        <f t="shared" si="3"/>
        <v>9.6000000000000014</v>
      </c>
      <c r="I11" s="22">
        <f t="shared" si="4"/>
        <v>12697.473600000001</v>
      </c>
      <c r="O11" s="41"/>
      <c r="P11" s="42"/>
      <c r="Q11" s="43"/>
      <c r="R11" s="42"/>
      <c r="S11" s="44"/>
      <c r="T11" s="44"/>
      <c r="U11" s="44"/>
      <c r="V11" s="45"/>
    </row>
    <row r="12" spans="1:22" x14ac:dyDescent="0.25">
      <c r="A12" s="10" t="s">
        <v>22</v>
      </c>
      <c r="B12" s="5" t="s">
        <v>50</v>
      </c>
      <c r="C12" s="6"/>
      <c r="D12" s="18"/>
      <c r="E12" s="6"/>
      <c r="F12" s="6"/>
      <c r="G12" s="6"/>
      <c r="H12" s="6"/>
      <c r="I12" s="6"/>
    </row>
    <row r="13" spans="1:22" x14ac:dyDescent="0.25">
      <c r="A13" s="10" t="s">
        <v>23</v>
      </c>
      <c r="B13" s="5" t="s">
        <v>50</v>
      </c>
      <c r="C13" s="6"/>
      <c r="D13" s="18"/>
      <c r="E13" s="6"/>
      <c r="F13" s="6"/>
      <c r="G13" s="6"/>
      <c r="H13" s="6"/>
      <c r="I13" s="6"/>
    </row>
    <row r="14" spans="1:22" x14ac:dyDescent="0.25">
      <c r="A14" s="10" t="s">
        <v>49</v>
      </c>
      <c r="B14" s="6"/>
      <c r="C14" s="6"/>
      <c r="D14" s="18"/>
      <c r="E14" s="6"/>
      <c r="F14" s="6"/>
      <c r="G14" s="6"/>
      <c r="H14" s="6"/>
      <c r="I14" s="6"/>
      <c r="O14" s="37" t="s">
        <v>54</v>
      </c>
    </row>
    <row r="15" spans="1:22" ht="15.75" x14ac:dyDescent="0.25">
      <c r="A15" s="11" t="s">
        <v>75</v>
      </c>
      <c r="B15" s="5">
        <v>2</v>
      </c>
      <c r="C15" s="18">
        <v>1</v>
      </c>
      <c r="D15" s="18">
        <f t="shared" ref="D15:D19" si="5">+B15*C15</f>
        <v>2</v>
      </c>
      <c r="E15" s="18">
        <v>0</v>
      </c>
      <c r="F15" s="18">
        <f t="shared" ref="F15:F19" si="6">+D15*E15</f>
        <v>0</v>
      </c>
      <c r="G15" s="18">
        <f t="shared" ref="G15:G19" si="7">+F15*0.05</f>
        <v>0</v>
      </c>
      <c r="H15" s="18">
        <f t="shared" ref="H15:H19" si="8">+F15*0.1</f>
        <v>0</v>
      </c>
      <c r="I15" s="22">
        <f t="shared" ref="I15:I19" si="9">+$F$2*F15+$G$2*G15+$H$2*H15</f>
        <v>0</v>
      </c>
      <c r="O15" s="47">
        <f>C15*E15</f>
        <v>0</v>
      </c>
    </row>
    <row r="16" spans="1:22" ht="15.75" x14ac:dyDescent="0.25">
      <c r="A16" s="11" t="s">
        <v>76</v>
      </c>
      <c r="B16" s="5">
        <v>2</v>
      </c>
      <c r="C16" s="18">
        <v>1</v>
      </c>
      <c r="D16" s="18">
        <f t="shared" si="5"/>
        <v>2</v>
      </c>
      <c r="E16" s="18">
        <v>0</v>
      </c>
      <c r="F16" s="18">
        <f t="shared" si="6"/>
        <v>0</v>
      </c>
      <c r="G16" s="18">
        <f t="shared" si="7"/>
        <v>0</v>
      </c>
      <c r="H16" s="18">
        <f t="shared" si="8"/>
        <v>0</v>
      </c>
      <c r="I16" s="22">
        <f t="shared" si="9"/>
        <v>0</v>
      </c>
      <c r="O16" s="48">
        <f>C16*E16</f>
        <v>0</v>
      </c>
    </row>
    <row r="17" spans="1:15" ht="15.75" x14ac:dyDescent="0.25">
      <c r="A17" s="11" t="s">
        <v>77</v>
      </c>
      <c r="B17" s="5">
        <v>2</v>
      </c>
      <c r="C17" s="18">
        <v>1</v>
      </c>
      <c r="D17" s="18">
        <f t="shared" si="5"/>
        <v>2</v>
      </c>
      <c r="E17" s="18">
        <v>0</v>
      </c>
      <c r="F17" s="18">
        <f t="shared" si="6"/>
        <v>0</v>
      </c>
      <c r="G17" s="18">
        <f t="shared" si="7"/>
        <v>0</v>
      </c>
      <c r="H17" s="18">
        <f t="shared" si="8"/>
        <v>0</v>
      </c>
      <c r="I17" s="22">
        <f t="shared" si="9"/>
        <v>0</v>
      </c>
      <c r="O17" s="48">
        <f t="shared" ref="O17:O18" si="10">C17*E17</f>
        <v>0</v>
      </c>
    </row>
    <row r="18" spans="1:15" ht="15.75" x14ac:dyDescent="0.25">
      <c r="A18" s="11" t="s">
        <v>93</v>
      </c>
      <c r="B18" s="5">
        <v>2</v>
      </c>
      <c r="C18" s="18">
        <v>1</v>
      </c>
      <c r="D18" s="18">
        <f t="shared" si="5"/>
        <v>2</v>
      </c>
      <c r="E18" s="18">
        <f>6/3</f>
        <v>2</v>
      </c>
      <c r="F18" s="26">
        <f t="shared" si="6"/>
        <v>4</v>
      </c>
      <c r="G18" s="18">
        <f t="shared" si="7"/>
        <v>0.2</v>
      </c>
      <c r="H18" s="18">
        <f t="shared" si="8"/>
        <v>0.4</v>
      </c>
      <c r="I18" s="22">
        <f t="shared" si="9"/>
        <v>529.06140000000005</v>
      </c>
      <c r="O18" s="48">
        <f t="shared" si="10"/>
        <v>2</v>
      </c>
    </row>
    <row r="19" spans="1:15" ht="15.75" x14ac:dyDescent="0.25">
      <c r="A19" s="11" t="s">
        <v>94</v>
      </c>
      <c r="B19" s="5">
        <v>2</v>
      </c>
      <c r="C19" s="18">
        <v>1</v>
      </c>
      <c r="D19" s="18">
        <f t="shared" si="5"/>
        <v>2</v>
      </c>
      <c r="E19" s="18">
        <f>6/3</f>
        <v>2</v>
      </c>
      <c r="F19" s="26">
        <f t="shared" si="6"/>
        <v>4</v>
      </c>
      <c r="G19" s="18">
        <f t="shared" si="7"/>
        <v>0.2</v>
      </c>
      <c r="H19" s="18">
        <f t="shared" si="8"/>
        <v>0.4</v>
      </c>
      <c r="I19" s="22">
        <f t="shared" si="9"/>
        <v>529.06140000000005</v>
      </c>
      <c r="O19" s="48">
        <f>C19*E19</f>
        <v>2</v>
      </c>
    </row>
    <row r="20" spans="1:15" ht="15.75" x14ac:dyDescent="0.25">
      <c r="A20" s="11" t="s">
        <v>78</v>
      </c>
      <c r="B20" s="5">
        <v>2</v>
      </c>
      <c r="C20" s="18">
        <v>1</v>
      </c>
      <c r="D20" s="18">
        <f t="shared" ref="D20:D21" si="11">+B20*C20</f>
        <v>2</v>
      </c>
      <c r="E20" s="18">
        <v>0</v>
      </c>
      <c r="F20" s="18">
        <f t="shared" ref="F20:F21" si="12">+D20*E20</f>
        <v>0</v>
      </c>
      <c r="G20" s="18">
        <f t="shared" ref="G20:G21" si="13">+F20*0.05</f>
        <v>0</v>
      </c>
      <c r="H20" s="18">
        <f t="shared" ref="H20:H21" si="14">+F20*0.1</f>
        <v>0</v>
      </c>
      <c r="I20" s="22">
        <f t="shared" ref="I20:I21" si="15">+$F$2*F20+$G$2*G20+$H$2*H20</f>
        <v>0</v>
      </c>
      <c r="O20" s="48">
        <f t="shared" ref="O20:O21" si="16">C20*E20</f>
        <v>0</v>
      </c>
    </row>
    <row r="21" spans="1:15" ht="15.75" x14ac:dyDescent="0.25">
      <c r="A21" s="11" t="s">
        <v>79</v>
      </c>
      <c r="B21" s="5">
        <v>2</v>
      </c>
      <c r="C21" s="18">
        <v>1</v>
      </c>
      <c r="D21" s="18">
        <f t="shared" si="11"/>
        <v>2</v>
      </c>
      <c r="E21" s="18">
        <v>0</v>
      </c>
      <c r="F21" s="18">
        <f t="shared" si="12"/>
        <v>0</v>
      </c>
      <c r="G21" s="18">
        <f t="shared" si="13"/>
        <v>0</v>
      </c>
      <c r="H21" s="18">
        <f t="shared" si="14"/>
        <v>0</v>
      </c>
      <c r="I21" s="22">
        <f t="shared" si="15"/>
        <v>0</v>
      </c>
      <c r="O21" s="48">
        <f t="shared" si="16"/>
        <v>0</v>
      </c>
    </row>
    <row r="22" spans="1:15" ht="15.75" x14ac:dyDescent="0.25">
      <c r="A22" s="11" t="s">
        <v>96</v>
      </c>
      <c r="B22" s="5">
        <v>40</v>
      </c>
      <c r="C22" s="18">
        <v>1</v>
      </c>
      <c r="D22" s="18">
        <f>+B22*C22</f>
        <v>40</v>
      </c>
      <c r="E22" s="25">
        <f>8/3</f>
        <v>2.6666666666666665</v>
      </c>
      <c r="F22" s="26">
        <f>+D22*E22</f>
        <v>106.66666666666666</v>
      </c>
      <c r="G22" s="25">
        <f>+F22*0.05</f>
        <v>5.333333333333333</v>
      </c>
      <c r="H22" s="26">
        <f>+F22*0.1</f>
        <v>10.666666666666666</v>
      </c>
      <c r="I22" s="22">
        <f>+$F$2*F22+$G$2*G22+$H$2*H22</f>
        <v>14108.304</v>
      </c>
      <c r="O22" s="50">
        <f>C22*E22</f>
        <v>2.6666666666666665</v>
      </c>
    </row>
    <row r="23" spans="1:15" ht="15.75" x14ac:dyDescent="0.25">
      <c r="A23" s="11" t="s">
        <v>80</v>
      </c>
      <c r="B23" s="5">
        <v>8</v>
      </c>
      <c r="C23" s="5">
        <v>2</v>
      </c>
      <c r="D23" s="18">
        <f t="shared" ref="D23:D45" si="17">+B23*C23</f>
        <v>16</v>
      </c>
      <c r="E23" s="5">
        <f>0.8*8</f>
        <v>6.4</v>
      </c>
      <c r="F23" s="28">
        <f t="shared" ref="F23:F27" si="18">+D23*E23</f>
        <v>102.4</v>
      </c>
      <c r="G23" s="27">
        <f t="shared" ref="G23:G27" si="19">+F23*0.05</f>
        <v>5.120000000000001</v>
      </c>
      <c r="H23" s="28">
        <f t="shared" ref="H23:H27" si="20">+F23*0.1</f>
        <v>10.240000000000002</v>
      </c>
      <c r="I23" s="22">
        <f t="shared" ref="I23:I27" si="21">+$F$2*F23+$G$2*G23+$H$2*H23</f>
        <v>13543.971840000002</v>
      </c>
      <c r="O23" s="48">
        <f t="shared" ref="O23:O27" si="22">C23*E23</f>
        <v>12.8</v>
      </c>
    </row>
    <row r="24" spans="1:15" ht="15.75" x14ac:dyDescent="0.25">
      <c r="A24" s="11" t="s">
        <v>81</v>
      </c>
      <c r="B24" s="5">
        <v>16</v>
      </c>
      <c r="C24" s="5">
        <v>2</v>
      </c>
      <c r="D24" s="18">
        <f t="shared" si="17"/>
        <v>32</v>
      </c>
      <c r="E24" s="5">
        <f>0.2*8</f>
        <v>1.6</v>
      </c>
      <c r="F24" s="28">
        <f t="shared" si="18"/>
        <v>51.2</v>
      </c>
      <c r="G24" s="27">
        <f t="shared" si="19"/>
        <v>2.5600000000000005</v>
      </c>
      <c r="H24" s="27">
        <f t="shared" si="20"/>
        <v>5.120000000000001</v>
      </c>
      <c r="I24" s="22">
        <f t="shared" si="21"/>
        <v>6771.985920000001</v>
      </c>
      <c r="O24" s="48">
        <f t="shared" si="22"/>
        <v>3.2</v>
      </c>
    </row>
    <row r="25" spans="1:15" ht="15.75" x14ac:dyDescent="0.25">
      <c r="A25" s="11" t="s">
        <v>82</v>
      </c>
      <c r="B25" s="5">
        <v>303</v>
      </c>
      <c r="C25" s="5">
        <v>2</v>
      </c>
      <c r="D25" s="18">
        <f t="shared" si="17"/>
        <v>606</v>
      </c>
      <c r="E25" s="5">
        <v>3</v>
      </c>
      <c r="F25" s="7">
        <f t="shared" si="18"/>
        <v>1818</v>
      </c>
      <c r="G25" s="28">
        <f t="shared" si="19"/>
        <v>90.9</v>
      </c>
      <c r="H25" s="28">
        <f t="shared" si="20"/>
        <v>181.8</v>
      </c>
      <c r="I25" s="22">
        <f t="shared" si="21"/>
        <v>240458.4063</v>
      </c>
      <c r="O25" s="48">
        <f t="shared" si="22"/>
        <v>6</v>
      </c>
    </row>
    <row r="26" spans="1:15" x14ac:dyDescent="0.25">
      <c r="A26" s="11" t="s">
        <v>51</v>
      </c>
      <c r="B26" s="5" t="s">
        <v>12</v>
      </c>
      <c r="C26" s="6"/>
      <c r="D26" s="18"/>
      <c r="E26" s="6"/>
      <c r="F26" s="6"/>
      <c r="G26" s="6"/>
      <c r="H26" s="6"/>
      <c r="I26" s="38"/>
      <c r="O26" s="48">
        <v>6</v>
      </c>
    </row>
    <row r="27" spans="1:15" ht="15.75" x14ac:dyDescent="0.25">
      <c r="A27" s="11" t="s">
        <v>83</v>
      </c>
      <c r="B27" s="5">
        <v>8</v>
      </c>
      <c r="C27" s="5">
        <v>2</v>
      </c>
      <c r="D27" s="18">
        <f t="shared" si="17"/>
        <v>16</v>
      </c>
      <c r="E27" s="5">
        <v>8</v>
      </c>
      <c r="F27" s="5">
        <f t="shared" si="18"/>
        <v>128</v>
      </c>
      <c r="G27" s="5">
        <f t="shared" si="19"/>
        <v>6.4</v>
      </c>
      <c r="H27" s="28">
        <f t="shared" si="20"/>
        <v>12.8</v>
      </c>
      <c r="I27" s="22">
        <f t="shared" si="21"/>
        <v>16929.964800000002</v>
      </c>
      <c r="O27" s="49">
        <f t="shared" si="22"/>
        <v>16</v>
      </c>
    </row>
    <row r="28" spans="1:15" x14ac:dyDescent="0.25">
      <c r="A28" s="9" t="s">
        <v>13</v>
      </c>
      <c r="B28" s="9"/>
      <c r="C28" s="9"/>
      <c r="D28" s="18"/>
      <c r="E28" s="9"/>
      <c r="F28" s="55">
        <f>+SUM(F5:H27)</f>
        <v>2736.5400000000004</v>
      </c>
      <c r="G28" s="55"/>
      <c r="H28" s="55"/>
      <c r="I28" s="8">
        <f>SUM(I5:I27)</f>
        <v>314738.62686000002</v>
      </c>
      <c r="O28" s="36">
        <f>SUM(O15:O27)</f>
        <v>50.666666666666671</v>
      </c>
    </row>
    <row r="29" spans="1:15" x14ac:dyDescent="0.25">
      <c r="A29" s="4" t="s">
        <v>14</v>
      </c>
      <c r="B29" s="6"/>
      <c r="C29" s="6"/>
      <c r="D29" s="18"/>
      <c r="E29" s="6"/>
      <c r="F29" s="6"/>
      <c r="G29" s="6"/>
      <c r="H29" s="6"/>
      <c r="I29" s="6"/>
    </row>
    <row r="30" spans="1:15" x14ac:dyDescent="0.25">
      <c r="A30" s="10" t="s">
        <v>24</v>
      </c>
      <c r="B30" s="5" t="s">
        <v>48</v>
      </c>
      <c r="C30" s="6"/>
      <c r="D30" s="18"/>
      <c r="E30" s="6"/>
      <c r="F30" s="6"/>
      <c r="G30" s="6"/>
      <c r="H30" s="6"/>
      <c r="I30" s="6"/>
    </row>
    <row r="31" spans="1:15" x14ac:dyDescent="0.25">
      <c r="A31" s="10" t="s">
        <v>25</v>
      </c>
      <c r="B31" s="5" t="s">
        <v>9</v>
      </c>
      <c r="C31" s="6"/>
      <c r="D31" s="18"/>
      <c r="E31" s="6"/>
      <c r="F31" s="6"/>
      <c r="G31" s="6"/>
      <c r="H31" s="6"/>
      <c r="I31" s="6"/>
    </row>
    <row r="32" spans="1:15" x14ac:dyDescent="0.25">
      <c r="A32" s="10" t="s">
        <v>52</v>
      </c>
      <c r="B32" s="5" t="s">
        <v>9</v>
      </c>
      <c r="C32" s="6"/>
      <c r="D32" s="18"/>
      <c r="E32" s="6"/>
      <c r="F32" s="6"/>
      <c r="G32" s="6"/>
      <c r="H32" s="6"/>
      <c r="I32" s="6"/>
    </row>
    <row r="33" spans="1:9" x14ac:dyDescent="0.25">
      <c r="A33" s="10" t="s">
        <v>26</v>
      </c>
      <c r="B33" s="5" t="s">
        <v>9</v>
      </c>
      <c r="C33" s="6"/>
      <c r="D33" s="18"/>
      <c r="E33" s="6"/>
      <c r="F33" s="6"/>
      <c r="G33" s="6"/>
      <c r="H33" s="6"/>
      <c r="I33" s="6"/>
    </row>
    <row r="34" spans="1:9" x14ac:dyDescent="0.25">
      <c r="A34" s="10" t="s">
        <v>27</v>
      </c>
      <c r="B34" s="6"/>
      <c r="C34" s="6"/>
      <c r="D34" s="18"/>
      <c r="E34" s="6"/>
      <c r="F34" s="6"/>
      <c r="G34" s="6"/>
      <c r="H34" s="6"/>
      <c r="I34" s="6"/>
    </row>
    <row r="35" spans="1:9" ht="15.75" x14ac:dyDescent="0.25">
      <c r="A35" s="11" t="s">
        <v>84</v>
      </c>
      <c r="B35" s="5">
        <v>2</v>
      </c>
      <c r="C35" s="5">
        <v>12</v>
      </c>
      <c r="D35" s="18">
        <f t="shared" si="17"/>
        <v>24</v>
      </c>
      <c r="E35" s="5">
        <f>0.05*8</f>
        <v>0.4</v>
      </c>
      <c r="F35" s="7">
        <f t="shared" ref="F35" si="23">+D35*E35</f>
        <v>9.6000000000000014</v>
      </c>
      <c r="G35" s="27">
        <f t="shared" ref="G35:G45" si="24">+F35*0.05</f>
        <v>0.48000000000000009</v>
      </c>
      <c r="H35" s="27">
        <f t="shared" ref="H35" si="25">+F35*0.1</f>
        <v>0.96000000000000019</v>
      </c>
      <c r="I35" s="22">
        <f t="shared" ref="I35" si="26">+$F$2*F35+$G$2*G35+$H$2*H35</f>
        <v>1269.7473600000001</v>
      </c>
    </row>
    <row r="36" spans="1:9" ht="28.5" x14ac:dyDescent="0.25">
      <c r="A36" s="54" t="s">
        <v>135</v>
      </c>
      <c r="B36" s="5">
        <v>1</v>
      </c>
      <c r="C36" s="5">
        <v>365</v>
      </c>
      <c r="D36" s="18">
        <f>+B36*C36</f>
        <v>365</v>
      </c>
      <c r="E36" s="5">
        <v>8</v>
      </c>
      <c r="F36" s="7">
        <f>+D36*E36</f>
        <v>2920</v>
      </c>
      <c r="G36" s="5">
        <f>+F36*0.05</f>
        <v>146</v>
      </c>
      <c r="H36" s="5">
        <f>+F36*0.1</f>
        <v>292</v>
      </c>
      <c r="I36" s="22">
        <f>+$F$2*F36+$G$2*G36+$H$2*H36</f>
        <v>386214.82200000004</v>
      </c>
    </row>
    <row r="37" spans="1:9" ht="15.75" x14ac:dyDescent="0.25">
      <c r="A37" s="11" t="s">
        <v>85</v>
      </c>
      <c r="B37" s="5">
        <v>2</v>
      </c>
      <c r="C37" s="5">
        <v>2</v>
      </c>
      <c r="D37" s="18">
        <f t="shared" si="17"/>
        <v>4</v>
      </c>
      <c r="E37" s="5">
        <v>1</v>
      </c>
      <c r="F37" s="5">
        <f t="shared" ref="F37:F45" si="27">+D37*E37</f>
        <v>4</v>
      </c>
      <c r="G37" s="5">
        <f t="shared" si="24"/>
        <v>0.2</v>
      </c>
      <c r="H37" s="5">
        <f t="shared" ref="H37:H45" si="28">+F37*0.1</f>
        <v>0.4</v>
      </c>
      <c r="I37" s="22">
        <f t="shared" ref="I37:I45" si="29">+$F$2*F37+$G$2*G37+$H$2*H37</f>
        <v>529.06140000000005</v>
      </c>
    </row>
    <row r="38" spans="1:9" ht="15.75" x14ac:dyDescent="0.25">
      <c r="A38" s="11" t="s">
        <v>86</v>
      </c>
      <c r="B38" s="5">
        <v>2</v>
      </c>
      <c r="C38" s="5">
        <v>2</v>
      </c>
      <c r="D38" s="18">
        <f t="shared" si="17"/>
        <v>4</v>
      </c>
      <c r="E38" s="5">
        <v>5</v>
      </c>
      <c r="F38" s="5">
        <f t="shared" si="27"/>
        <v>20</v>
      </c>
      <c r="G38" s="5">
        <f t="shared" si="24"/>
        <v>1</v>
      </c>
      <c r="H38" s="5">
        <f t="shared" si="28"/>
        <v>2</v>
      </c>
      <c r="I38" s="22">
        <f t="shared" si="29"/>
        <v>2645.3069999999998</v>
      </c>
    </row>
    <row r="39" spans="1:9" ht="15.75" x14ac:dyDescent="0.25">
      <c r="A39" s="11" t="s">
        <v>87</v>
      </c>
      <c r="B39" s="5">
        <v>8</v>
      </c>
      <c r="C39" s="5">
        <v>2</v>
      </c>
      <c r="D39" s="18">
        <f t="shared" si="17"/>
        <v>16</v>
      </c>
      <c r="E39" s="5">
        <v>5</v>
      </c>
      <c r="F39" s="5">
        <f t="shared" si="27"/>
        <v>80</v>
      </c>
      <c r="G39" s="5">
        <f t="shared" si="24"/>
        <v>4</v>
      </c>
      <c r="H39" s="5">
        <f t="shared" si="28"/>
        <v>8</v>
      </c>
      <c r="I39" s="22">
        <f t="shared" si="29"/>
        <v>10581.227999999999</v>
      </c>
    </row>
    <row r="40" spans="1:9" ht="15.75" x14ac:dyDescent="0.25">
      <c r="A40" s="11" t="s">
        <v>88</v>
      </c>
      <c r="B40" s="5">
        <v>8</v>
      </c>
      <c r="C40" s="5">
        <v>2</v>
      </c>
      <c r="D40" s="18">
        <f t="shared" si="17"/>
        <v>16</v>
      </c>
      <c r="E40" s="5">
        <v>8</v>
      </c>
      <c r="F40" s="5">
        <f t="shared" si="27"/>
        <v>128</v>
      </c>
      <c r="G40" s="5">
        <f t="shared" si="24"/>
        <v>6.4</v>
      </c>
      <c r="H40" s="28">
        <f t="shared" si="28"/>
        <v>12.8</v>
      </c>
      <c r="I40" s="22">
        <f t="shared" si="29"/>
        <v>16929.964800000002</v>
      </c>
    </row>
    <row r="41" spans="1:9" x14ac:dyDescent="0.25">
      <c r="A41" s="11" t="s">
        <v>28</v>
      </c>
      <c r="B41" s="5" t="s">
        <v>11</v>
      </c>
      <c r="C41" s="6"/>
      <c r="D41" s="18"/>
      <c r="E41" s="6"/>
      <c r="F41" s="6"/>
      <c r="G41" s="6"/>
      <c r="H41" s="6"/>
      <c r="I41" s="38"/>
    </row>
    <row r="42" spans="1:9" x14ac:dyDescent="0.25">
      <c r="A42" s="11" t="s">
        <v>29</v>
      </c>
      <c r="B42" s="5" t="s">
        <v>11</v>
      </c>
      <c r="C42" s="6"/>
      <c r="D42" s="18"/>
      <c r="E42" s="6"/>
      <c r="F42" s="6"/>
      <c r="G42" s="6"/>
      <c r="H42" s="6"/>
      <c r="I42" s="38"/>
    </row>
    <row r="43" spans="1:9" x14ac:dyDescent="0.25">
      <c r="A43" s="10" t="s">
        <v>56</v>
      </c>
      <c r="B43" s="5"/>
      <c r="C43" s="6"/>
      <c r="D43" s="18"/>
      <c r="E43" s="6"/>
      <c r="F43" s="6"/>
      <c r="G43" s="6"/>
      <c r="H43" s="6"/>
      <c r="I43" s="38"/>
    </row>
    <row r="44" spans="1:9" ht="15.75" x14ac:dyDescent="0.25">
      <c r="A44" s="11" t="s">
        <v>89</v>
      </c>
      <c r="B44" s="5">
        <v>40</v>
      </c>
      <c r="C44" s="5">
        <v>1</v>
      </c>
      <c r="D44" s="18">
        <f t="shared" ref="D44" si="30">+B44*C44</f>
        <v>40</v>
      </c>
      <c r="E44" s="5">
        <v>0</v>
      </c>
      <c r="F44" s="5">
        <f t="shared" ref="F44" si="31">+D44*E44</f>
        <v>0</v>
      </c>
      <c r="G44" s="5">
        <f t="shared" ref="G44" si="32">+F44*0.05</f>
        <v>0</v>
      </c>
      <c r="H44" s="5">
        <f t="shared" ref="H44" si="33">+F44*0.1</f>
        <v>0</v>
      </c>
      <c r="I44" s="22">
        <f t="shared" ref="I44" si="34">+$F$2*F44+$G$2*G44+$H$2*H44</f>
        <v>0</v>
      </c>
    </row>
    <row r="45" spans="1:9" ht="15.75" x14ac:dyDescent="0.25">
      <c r="A45" s="11" t="s">
        <v>90</v>
      </c>
      <c r="B45" s="5">
        <v>16</v>
      </c>
      <c r="C45" s="5">
        <v>1</v>
      </c>
      <c r="D45" s="18">
        <f t="shared" si="17"/>
        <v>16</v>
      </c>
      <c r="E45" s="5">
        <v>8</v>
      </c>
      <c r="F45" s="5">
        <f t="shared" si="27"/>
        <v>128</v>
      </c>
      <c r="G45" s="5">
        <f t="shared" si="24"/>
        <v>6.4</v>
      </c>
      <c r="H45" s="28">
        <f t="shared" si="28"/>
        <v>12.8</v>
      </c>
      <c r="I45" s="22">
        <f t="shared" si="29"/>
        <v>16929.964800000002</v>
      </c>
    </row>
    <row r="46" spans="1:9" ht="15.75" x14ac:dyDescent="0.25">
      <c r="A46" s="10" t="s">
        <v>106</v>
      </c>
      <c r="B46" s="5"/>
      <c r="C46" s="5"/>
      <c r="D46" s="18"/>
      <c r="E46" s="5"/>
      <c r="F46" s="5"/>
      <c r="G46" s="5"/>
      <c r="H46" s="5"/>
      <c r="I46" s="22"/>
    </row>
    <row r="47" spans="1:9" x14ac:dyDescent="0.25">
      <c r="A47" s="21" t="s">
        <v>57</v>
      </c>
      <c r="B47" s="5">
        <v>24</v>
      </c>
      <c r="C47" s="5">
        <v>2</v>
      </c>
      <c r="D47" s="18">
        <f>+B47*C47</f>
        <v>48</v>
      </c>
      <c r="E47" s="5">
        <v>8</v>
      </c>
      <c r="F47" s="5">
        <f>+D47*E47</f>
        <v>384</v>
      </c>
      <c r="G47" s="28">
        <f>+F47*0.05</f>
        <v>19.200000000000003</v>
      </c>
      <c r="H47" s="28">
        <f>+F47*0.1</f>
        <v>38.400000000000006</v>
      </c>
      <c r="I47" s="22">
        <f>+$F$2*F47+$G$2*G47+$H$2*H47</f>
        <v>50789.894400000005</v>
      </c>
    </row>
    <row r="48" spans="1:9" x14ac:dyDescent="0.25">
      <c r="A48" s="21" t="s">
        <v>58</v>
      </c>
      <c r="B48" s="5">
        <v>16</v>
      </c>
      <c r="C48" s="5">
        <v>2</v>
      </c>
      <c r="D48" s="18">
        <f>+B48*C48</f>
        <v>32</v>
      </c>
      <c r="E48" s="5">
        <v>8</v>
      </c>
      <c r="F48" s="5">
        <f>+D48*E48</f>
        <v>256</v>
      </c>
      <c r="G48" s="28">
        <f>+F48*0.05</f>
        <v>12.8</v>
      </c>
      <c r="H48" s="28">
        <f>+F48*0.1</f>
        <v>25.6</v>
      </c>
      <c r="I48" s="22">
        <f>+$F$2*F48+$G$2*G48+$H$2*H48</f>
        <v>33859.929600000003</v>
      </c>
    </row>
    <row r="49" spans="1:15" x14ac:dyDescent="0.25">
      <c r="A49" s="10" t="s">
        <v>107</v>
      </c>
      <c r="B49" s="5" t="s">
        <v>9</v>
      </c>
      <c r="C49" s="6"/>
      <c r="D49" s="6"/>
      <c r="E49" s="6"/>
      <c r="F49" s="6"/>
      <c r="G49" s="6"/>
      <c r="H49" s="6"/>
      <c r="I49" s="6"/>
    </row>
    <row r="50" spans="1:15" x14ac:dyDescent="0.25">
      <c r="A50" s="9" t="s">
        <v>15</v>
      </c>
      <c r="B50" s="9"/>
      <c r="C50" s="9"/>
      <c r="D50" s="9"/>
      <c r="E50" s="9"/>
      <c r="F50" s="55">
        <f>SUM(F29:H49)</f>
        <v>4519.0400000000009</v>
      </c>
      <c r="G50" s="55"/>
      <c r="H50" s="55"/>
      <c r="I50" s="8">
        <f>SUM(I29:I49)</f>
        <v>519749.91936000006</v>
      </c>
      <c r="O50" s="37" t="s">
        <v>55</v>
      </c>
    </row>
    <row r="51" spans="1:15" x14ac:dyDescent="0.25">
      <c r="A51" s="9" t="s">
        <v>99</v>
      </c>
      <c r="B51" s="9"/>
      <c r="C51" s="9"/>
      <c r="D51" s="9"/>
      <c r="E51" s="9"/>
      <c r="F51" s="55">
        <f>F28+F50</f>
        <v>7255.5800000000017</v>
      </c>
      <c r="G51" s="55"/>
      <c r="H51" s="55"/>
      <c r="I51" s="8">
        <f>SUM(I28+I50)</f>
        <v>834488.54622000013</v>
      </c>
      <c r="O51" s="36">
        <f>F51/O28</f>
        <v>143.20223684210529</v>
      </c>
    </row>
    <row r="52" spans="1:15" x14ac:dyDescent="0.25">
      <c r="A52" s="9" t="s">
        <v>100</v>
      </c>
      <c r="B52" s="9"/>
      <c r="C52" s="9"/>
      <c r="D52" s="9"/>
      <c r="E52" s="9"/>
      <c r="F52" s="19"/>
      <c r="G52" s="19"/>
      <c r="H52" s="19"/>
      <c r="I52" s="8">
        <v>120135</v>
      </c>
    </row>
    <row r="53" spans="1:15" x14ac:dyDescent="0.25">
      <c r="A53" s="9" t="s">
        <v>105</v>
      </c>
      <c r="B53" s="9"/>
      <c r="C53" s="9"/>
      <c r="D53" s="9"/>
      <c r="E53" s="9"/>
      <c r="F53" s="19"/>
      <c r="G53" s="19"/>
      <c r="H53" s="19"/>
      <c r="I53" s="8">
        <f>I51+I52</f>
        <v>954623.54622000013</v>
      </c>
    </row>
    <row r="55" spans="1:15" x14ac:dyDescent="0.25">
      <c r="A55" s="14" t="s">
        <v>30</v>
      </c>
    </row>
    <row r="56" spans="1:15" ht="15.75" customHeight="1" x14ac:dyDescent="0.25">
      <c r="A56" s="13" t="s">
        <v>110</v>
      </c>
    </row>
    <row r="57" spans="1:15" ht="15.75" customHeight="1" x14ac:dyDescent="0.25">
      <c r="A57" s="15" t="s">
        <v>59</v>
      </c>
    </row>
    <row r="58" spans="1:15" ht="15.75" customHeight="1" x14ac:dyDescent="0.25">
      <c r="A58" s="16" t="s">
        <v>133</v>
      </c>
    </row>
    <row r="59" spans="1:15" ht="15.75" customHeight="1" x14ac:dyDescent="0.25">
      <c r="A59" s="46" t="s">
        <v>109</v>
      </c>
    </row>
    <row r="60" spans="1:15" ht="15.75" customHeight="1" x14ac:dyDescent="0.25">
      <c r="A60" s="31" t="s">
        <v>91</v>
      </c>
      <c r="B60" s="24"/>
      <c r="E60" s="30"/>
      <c r="F60" s="30"/>
      <c r="G60" s="30"/>
      <c r="H60" s="30"/>
      <c r="I60" s="30"/>
      <c r="J60" s="30"/>
      <c r="K60" s="30"/>
      <c r="L60" s="30"/>
    </row>
    <row r="61" spans="1:15" ht="15.75" customHeight="1" x14ac:dyDescent="0.25">
      <c r="A61" s="24" t="s">
        <v>92</v>
      </c>
      <c r="B61" s="24"/>
      <c r="D61" s="31"/>
      <c r="E61" s="30"/>
      <c r="F61" s="30"/>
      <c r="G61" s="30"/>
      <c r="H61" s="30"/>
      <c r="I61" s="30"/>
      <c r="J61" s="30"/>
      <c r="K61" s="30"/>
      <c r="L61" s="30"/>
    </row>
    <row r="62" spans="1:15" ht="15.75" customHeight="1" x14ac:dyDescent="0.25">
      <c r="A62" s="24" t="s">
        <v>95</v>
      </c>
      <c r="B62" s="24"/>
      <c r="D62" s="31"/>
      <c r="E62" s="30"/>
      <c r="F62" s="30"/>
      <c r="G62" s="30"/>
      <c r="H62" s="30"/>
      <c r="I62" s="30"/>
      <c r="J62" s="30"/>
      <c r="K62" s="30"/>
      <c r="L62" s="30"/>
    </row>
    <row r="63" spans="1:15" ht="15.75" customHeight="1" x14ac:dyDescent="0.25">
      <c r="A63" s="24" t="s">
        <v>108</v>
      </c>
    </row>
    <row r="64" spans="1:15" ht="15.75" customHeight="1" x14ac:dyDescent="0.25">
      <c r="A64" s="15" t="s">
        <v>111</v>
      </c>
    </row>
    <row r="65" spans="1:1" ht="15.75" customHeight="1" x14ac:dyDescent="0.25">
      <c r="A65" s="15" t="s">
        <v>112</v>
      </c>
    </row>
    <row r="66" spans="1:1" ht="15.75" customHeight="1" x14ac:dyDescent="0.25">
      <c r="A66" s="15" t="s">
        <v>113</v>
      </c>
    </row>
    <row r="67" spans="1:1" ht="15.75" customHeight="1" x14ac:dyDescent="0.25">
      <c r="A67" s="15" t="s">
        <v>114</v>
      </c>
    </row>
    <row r="68" spans="1:1" ht="15.75" customHeight="1" x14ac:dyDescent="0.25">
      <c r="A68" s="15" t="s">
        <v>115</v>
      </c>
    </row>
    <row r="69" spans="1:1" ht="15.75" customHeight="1" x14ac:dyDescent="0.25">
      <c r="A69" s="15" t="s">
        <v>116</v>
      </c>
    </row>
    <row r="70" spans="1:1" ht="15.75" customHeight="1" x14ac:dyDescent="0.25">
      <c r="A70" s="15" t="s">
        <v>117</v>
      </c>
    </row>
    <row r="71" spans="1:1" ht="15.75" customHeight="1" x14ac:dyDescent="0.25">
      <c r="A71" s="17" t="s">
        <v>118</v>
      </c>
    </row>
    <row r="72" spans="1:1" ht="15.75" customHeight="1" x14ac:dyDescent="0.25">
      <c r="A72" s="17" t="s">
        <v>119</v>
      </c>
    </row>
    <row r="73" spans="1:1" ht="15.75" customHeight="1" x14ac:dyDescent="0.25">
      <c r="A73" s="17" t="s">
        <v>120</v>
      </c>
    </row>
    <row r="74" spans="1:1" ht="15.75" customHeight="1" x14ac:dyDescent="0.25">
      <c r="A74" s="17" t="s">
        <v>121</v>
      </c>
    </row>
    <row r="75" spans="1:1" ht="15.75" customHeight="1" x14ac:dyDescent="0.25">
      <c r="A75" s="17" t="s">
        <v>122</v>
      </c>
    </row>
    <row r="76" spans="1:1" ht="15.75" customHeight="1" x14ac:dyDescent="0.25">
      <c r="A76" s="15" t="s">
        <v>123</v>
      </c>
    </row>
    <row r="77" spans="1:1" ht="15.75" customHeight="1" x14ac:dyDescent="0.25">
      <c r="A77" s="17"/>
    </row>
  </sheetData>
  <mergeCells count="4">
    <mergeCell ref="F50:H50"/>
    <mergeCell ref="F51:H51"/>
    <mergeCell ref="A3:A4"/>
    <mergeCell ref="F28:H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tabSelected="1" topLeftCell="A5" workbookViewId="0">
      <selection activeCell="A35" sqref="A35"/>
    </sheetView>
  </sheetViews>
  <sheetFormatPr defaultRowHeight="15" x14ac:dyDescent="0.25"/>
  <cols>
    <col min="1" max="1" width="42.85546875" customWidth="1"/>
    <col min="2" max="2" width="10.140625" customWidth="1"/>
    <col min="3" max="3" width="10.42578125" customWidth="1"/>
    <col min="7" max="7" width="11.140625" customWidth="1"/>
    <col min="9" max="9" width="10.5703125" customWidth="1"/>
  </cols>
  <sheetData>
    <row r="1" spans="1:9" ht="15.75" x14ac:dyDescent="0.25">
      <c r="A1" s="2" t="s">
        <v>72</v>
      </c>
    </row>
    <row r="2" spans="1:9" ht="25.5" x14ac:dyDescent="0.25">
      <c r="F2" s="33">
        <v>48.75</v>
      </c>
      <c r="G2" s="33">
        <v>65.709999999999994</v>
      </c>
      <c r="H2" s="33">
        <v>26.38</v>
      </c>
      <c r="I2" s="34" t="s">
        <v>70</v>
      </c>
    </row>
    <row r="3" spans="1:9" ht="15" customHeight="1" x14ac:dyDescent="0.25">
      <c r="A3" s="57" t="s">
        <v>31</v>
      </c>
      <c r="B3" s="3" t="s">
        <v>32</v>
      </c>
      <c r="C3" s="3" t="s">
        <v>34</v>
      </c>
      <c r="D3" s="3" t="s">
        <v>36</v>
      </c>
      <c r="E3" s="3" t="s">
        <v>16</v>
      </c>
      <c r="F3" s="3" t="s">
        <v>17</v>
      </c>
      <c r="G3" s="3" t="s">
        <v>18</v>
      </c>
      <c r="H3" s="3" t="s">
        <v>19</v>
      </c>
      <c r="I3" s="3" t="s">
        <v>6</v>
      </c>
    </row>
    <row r="4" spans="1:9" ht="76.5" x14ac:dyDescent="0.25">
      <c r="A4" s="57"/>
      <c r="B4" s="3" t="s">
        <v>33</v>
      </c>
      <c r="C4" s="3" t="s">
        <v>35</v>
      </c>
      <c r="D4" s="3" t="s">
        <v>43</v>
      </c>
      <c r="E4" s="3" t="s">
        <v>39</v>
      </c>
      <c r="F4" s="3" t="s">
        <v>40</v>
      </c>
      <c r="G4" s="3" t="s">
        <v>41</v>
      </c>
      <c r="H4" s="3" t="s">
        <v>42</v>
      </c>
      <c r="I4" s="3" t="s">
        <v>37</v>
      </c>
    </row>
    <row r="5" spans="1:9" x14ac:dyDescent="0.25">
      <c r="A5" s="4" t="s">
        <v>31</v>
      </c>
      <c r="B5" s="5"/>
      <c r="C5" s="5"/>
      <c r="D5" s="5"/>
      <c r="E5" s="5"/>
      <c r="F5" s="5"/>
      <c r="G5" s="5"/>
      <c r="H5" s="5"/>
      <c r="I5" s="20"/>
    </row>
    <row r="6" spans="1:9" ht="15.75" x14ac:dyDescent="0.25">
      <c r="A6" s="10" t="s">
        <v>60</v>
      </c>
      <c r="B6" s="5">
        <v>24</v>
      </c>
      <c r="C6" s="5">
        <v>1</v>
      </c>
      <c r="D6" s="5">
        <f>+B6*C6</f>
        <v>24</v>
      </c>
      <c r="E6" s="5">
        <f>0.1*6/3</f>
        <v>0.20000000000000004</v>
      </c>
      <c r="F6" s="5">
        <f>+D6*E6</f>
        <v>4.8000000000000007</v>
      </c>
      <c r="G6" s="27">
        <f>+F6*0.05</f>
        <v>0.24000000000000005</v>
      </c>
      <c r="H6" s="27">
        <f>+F6*0.1</f>
        <v>0.48000000000000009</v>
      </c>
      <c r="I6" s="22">
        <f>+$F$2*F6+$G$2*G6+$H$2*H6</f>
        <v>262.43280000000004</v>
      </c>
    </row>
    <row r="7" spans="1:9" ht="15.75" x14ac:dyDescent="0.25">
      <c r="A7" s="10" t="s">
        <v>61</v>
      </c>
      <c r="B7" s="5">
        <v>120</v>
      </c>
      <c r="C7" s="5">
        <v>1</v>
      </c>
      <c r="D7" s="5">
        <f>+B7*C7</f>
        <v>120</v>
      </c>
      <c r="E7" s="5">
        <f>0.1*0.1*6</f>
        <v>6.0000000000000012E-2</v>
      </c>
      <c r="F7" s="5">
        <f>+D7*E7</f>
        <v>7.2000000000000011</v>
      </c>
      <c r="G7" s="27">
        <f>+F7*0.05</f>
        <v>0.3600000000000001</v>
      </c>
      <c r="H7" s="27">
        <f>+F7*0.1</f>
        <v>0.7200000000000002</v>
      </c>
      <c r="I7" s="22">
        <f>+$F$2*F7+$G$2*G7+$H$2*H7</f>
        <v>393.64920000000006</v>
      </c>
    </row>
    <row r="8" spans="1:9" x14ac:dyDescent="0.25">
      <c r="A8" s="4" t="s">
        <v>38</v>
      </c>
      <c r="B8" s="5"/>
      <c r="C8" s="5"/>
      <c r="D8" s="5"/>
      <c r="E8" s="5"/>
      <c r="F8" s="5"/>
      <c r="G8" s="5"/>
      <c r="H8" s="5"/>
      <c r="I8" s="20"/>
    </row>
    <row r="9" spans="1:9" ht="15.75" x14ac:dyDescent="0.25">
      <c r="A9" s="10" t="s">
        <v>62</v>
      </c>
      <c r="B9" s="5">
        <v>2</v>
      </c>
      <c r="C9" s="5">
        <v>1</v>
      </c>
      <c r="D9" s="5">
        <f t="shared" ref="D9:D14" si="0">+B9*C9</f>
        <v>2</v>
      </c>
      <c r="E9" s="5">
        <v>0</v>
      </c>
      <c r="F9" s="5">
        <f t="shared" ref="F9:F14" si="1">+D9*E9</f>
        <v>0</v>
      </c>
      <c r="G9" s="5">
        <f t="shared" ref="G9:G16" si="2">+F9*0.05</f>
        <v>0</v>
      </c>
      <c r="H9" s="5">
        <f t="shared" ref="H9:H14" si="3">+F9*0.1</f>
        <v>0</v>
      </c>
      <c r="I9" s="22">
        <f t="shared" ref="I9:I14" si="4">+$F$2*F9+$G$2*G9+$H$2*H9</f>
        <v>0</v>
      </c>
    </row>
    <row r="10" spans="1:9" ht="15.75" x14ac:dyDescent="0.25">
      <c r="A10" s="10" t="s">
        <v>63</v>
      </c>
      <c r="B10" s="5">
        <v>2</v>
      </c>
      <c r="C10" s="5">
        <v>1</v>
      </c>
      <c r="D10" s="5">
        <f t="shared" si="0"/>
        <v>2</v>
      </c>
      <c r="E10" s="5">
        <v>0</v>
      </c>
      <c r="F10" s="5">
        <f t="shared" si="1"/>
        <v>0</v>
      </c>
      <c r="G10" s="5">
        <f t="shared" si="2"/>
        <v>0</v>
      </c>
      <c r="H10" s="5">
        <f t="shared" si="3"/>
        <v>0</v>
      </c>
      <c r="I10" s="22">
        <f t="shared" si="4"/>
        <v>0</v>
      </c>
    </row>
    <row r="11" spans="1:9" ht="15.75" x14ac:dyDescent="0.25">
      <c r="A11" s="10" t="s">
        <v>64</v>
      </c>
      <c r="B11" s="5">
        <v>2</v>
      </c>
      <c r="C11" s="5">
        <v>1</v>
      </c>
      <c r="D11" s="5">
        <f t="shared" si="0"/>
        <v>2</v>
      </c>
      <c r="E11" s="5">
        <v>0</v>
      </c>
      <c r="F11" s="5">
        <f t="shared" si="1"/>
        <v>0</v>
      </c>
      <c r="G11" s="5">
        <f t="shared" si="2"/>
        <v>0</v>
      </c>
      <c r="H11" s="5">
        <f t="shared" si="3"/>
        <v>0</v>
      </c>
      <c r="I11" s="22">
        <f t="shared" si="4"/>
        <v>0</v>
      </c>
    </row>
    <row r="12" spans="1:9" ht="15.75" x14ac:dyDescent="0.25">
      <c r="A12" s="10" t="s">
        <v>65</v>
      </c>
      <c r="B12" s="5">
        <v>2</v>
      </c>
      <c r="C12" s="5">
        <v>1</v>
      </c>
      <c r="D12" s="5">
        <f t="shared" si="0"/>
        <v>2</v>
      </c>
      <c r="E12" s="5">
        <f>6/3</f>
        <v>2</v>
      </c>
      <c r="F12" s="5">
        <f t="shared" si="1"/>
        <v>4</v>
      </c>
      <c r="G12" s="5">
        <f t="shared" si="2"/>
        <v>0.2</v>
      </c>
      <c r="H12" s="5">
        <f t="shared" si="3"/>
        <v>0.4</v>
      </c>
      <c r="I12" s="22">
        <f t="shared" si="4"/>
        <v>218.69399999999999</v>
      </c>
    </row>
    <row r="13" spans="1:9" ht="15.75" x14ac:dyDescent="0.25">
      <c r="A13" s="10" t="s">
        <v>66</v>
      </c>
      <c r="B13" s="5">
        <v>2</v>
      </c>
      <c r="C13" s="5">
        <v>1</v>
      </c>
      <c r="D13" s="5">
        <f t="shared" si="0"/>
        <v>2</v>
      </c>
      <c r="E13" s="5">
        <f>6/3</f>
        <v>2</v>
      </c>
      <c r="F13" s="5">
        <f t="shared" si="1"/>
        <v>4</v>
      </c>
      <c r="G13" s="5">
        <f t="shared" si="2"/>
        <v>0.2</v>
      </c>
      <c r="H13" s="5">
        <f t="shared" si="3"/>
        <v>0.4</v>
      </c>
      <c r="I13" s="22">
        <f t="shared" si="4"/>
        <v>218.69399999999999</v>
      </c>
    </row>
    <row r="14" spans="1:9" ht="15.75" x14ac:dyDescent="0.25">
      <c r="A14" s="10" t="s">
        <v>67</v>
      </c>
      <c r="B14" s="5">
        <v>4</v>
      </c>
      <c r="C14" s="5">
        <v>1</v>
      </c>
      <c r="D14" s="5">
        <f t="shared" si="0"/>
        <v>4</v>
      </c>
      <c r="E14" s="27">
        <f>8/3</f>
        <v>2.6666666666666665</v>
      </c>
      <c r="F14" s="28">
        <f t="shared" si="1"/>
        <v>10.666666666666666</v>
      </c>
      <c r="G14" s="27">
        <f t="shared" si="2"/>
        <v>0.53333333333333333</v>
      </c>
      <c r="H14" s="27">
        <f t="shared" si="3"/>
        <v>1.0666666666666667</v>
      </c>
      <c r="I14" s="22">
        <f t="shared" si="4"/>
        <v>583.18399999999997</v>
      </c>
    </row>
    <row r="15" spans="1:9" ht="15.75" x14ac:dyDescent="0.25">
      <c r="A15" s="10" t="s">
        <v>68</v>
      </c>
      <c r="B15" s="5">
        <v>8</v>
      </c>
      <c r="C15" s="5">
        <v>1</v>
      </c>
      <c r="D15" s="5">
        <f t="shared" ref="D15:D16" si="5">+B15*C15</f>
        <v>8</v>
      </c>
      <c r="E15" s="5">
        <f>6/3</f>
        <v>2</v>
      </c>
      <c r="F15" s="5">
        <f t="shared" ref="F15:F16" si="6">+D15*E15</f>
        <v>16</v>
      </c>
      <c r="G15" s="5">
        <f t="shared" si="2"/>
        <v>0.8</v>
      </c>
      <c r="H15" s="5">
        <f t="shared" ref="H15:H16" si="7">+F15*0.1</f>
        <v>1.6</v>
      </c>
      <c r="I15" s="22">
        <f t="shared" ref="I15:I16" si="8">+$F$2*F15+$G$2*G15+$H$2*H15</f>
        <v>874.77599999999995</v>
      </c>
    </row>
    <row r="16" spans="1:9" ht="15.75" x14ac:dyDescent="0.25">
      <c r="A16" s="10" t="s">
        <v>69</v>
      </c>
      <c r="B16" s="5">
        <v>8</v>
      </c>
      <c r="C16" s="5">
        <v>1</v>
      </c>
      <c r="D16" s="5">
        <f t="shared" si="5"/>
        <v>8</v>
      </c>
      <c r="E16" s="5">
        <f>6/3</f>
        <v>2</v>
      </c>
      <c r="F16" s="5">
        <f t="shared" si="6"/>
        <v>16</v>
      </c>
      <c r="G16" s="5">
        <f t="shared" si="2"/>
        <v>0.8</v>
      </c>
      <c r="H16" s="5">
        <f t="shared" si="7"/>
        <v>1.6</v>
      </c>
      <c r="I16" s="22">
        <f t="shared" si="8"/>
        <v>874.77599999999995</v>
      </c>
    </row>
    <row r="17" spans="1:9" ht="15.75" x14ac:dyDescent="0.25">
      <c r="A17" s="10" t="s">
        <v>80</v>
      </c>
      <c r="B17" s="5">
        <v>2</v>
      </c>
      <c r="C17" s="5">
        <v>2</v>
      </c>
      <c r="D17" s="5">
        <f>+B17*C17</f>
        <v>4</v>
      </c>
      <c r="E17" s="5">
        <f>0.8*8</f>
        <v>6.4</v>
      </c>
      <c r="F17" s="28">
        <f>+D17*E17</f>
        <v>25.6</v>
      </c>
      <c r="G17" s="27">
        <f>+F17*0.05</f>
        <v>1.2800000000000002</v>
      </c>
      <c r="H17" s="27">
        <f>+F17*0.1</f>
        <v>2.5600000000000005</v>
      </c>
      <c r="I17" s="22">
        <f>+$F$2*F17+$G$2*G17+$H$2*H17</f>
        <v>1399.6415999999999</v>
      </c>
    </row>
    <row r="18" spans="1:9" ht="15.75" x14ac:dyDescent="0.25">
      <c r="A18" s="10" t="s">
        <v>81</v>
      </c>
      <c r="B18" s="5">
        <v>8</v>
      </c>
      <c r="C18" s="5">
        <v>2</v>
      </c>
      <c r="D18" s="5">
        <f t="shared" ref="D18:D21" si="9">+B18*C18</f>
        <v>16</v>
      </c>
      <c r="E18" s="5">
        <f>0.2*8</f>
        <v>1.6</v>
      </c>
      <c r="F18" s="28">
        <f t="shared" ref="F18:F21" si="10">+D18*E18</f>
        <v>25.6</v>
      </c>
      <c r="G18" s="27">
        <f t="shared" ref="G18:G21" si="11">+F18*0.05</f>
        <v>1.2800000000000002</v>
      </c>
      <c r="H18" s="27">
        <f t="shared" ref="H18:H21" si="12">+F18*0.1</f>
        <v>2.5600000000000005</v>
      </c>
      <c r="I18" s="22">
        <f t="shared" ref="I18:I21" si="13">+$F$2*F18+$G$2*G18+$H$2*H18</f>
        <v>1399.6415999999999</v>
      </c>
    </row>
    <row r="19" spans="1:9" ht="15.75" x14ac:dyDescent="0.25">
      <c r="A19" s="10" t="s">
        <v>82</v>
      </c>
      <c r="B19" s="5">
        <v>8</v>
      </c>
      <c r="C19" s="5">
        <v>2</v>
      </c>
      <c r="D19" s="5">
        <f t="shared" si="9"/>
        <v>16</v>
      </c>
      <c r="E19" s="5">
        <v>3</v>
      </c>
      <c r="F19" s="5">
        <f t="shared" si="10"/>
        <v>48</v>
      </c>
      <c r="G19" s="5">
        <f t="shared" si="11"/>
        <v>2.4000000000000004</v>
      </c>
      <c r="H19" s="5">
        <f t="shared" si="12"/>
        <v>4.8000000000000007</v>
      </c>
      <c r="I19" s="22">
        <f t="shared" si="13"/>
        <v>2624.328</v>
      </c>
    </row>
    <row r="20" spans="1:9" ht="15.75" x14ac:dyDescent="0.25">
      <c r="A20" s="10" t="s">
        <v>102</v>
      </c>
      <c r="B20" s="5">
        <v>8</v>
      </c>
      <c r="C20" s="5">
        <v>2</v>
      </c>
      <c r="D20" s="5">
        <f t="shared" si="9"/>
        <v>16</v>
      </c>
      <c r="E20" s="5">
        <v>3</v>
      </c>
      <c r="F20" s="5">
        <f t="shared" si="10"/>
        <v>48</v>
      </c>
      <c r="G20" s="5">
        <f t="shared" si="11"/>
        <v>2.4000000000000004</v>
      </c>
      <c r="H20" s="5">
        <f t="shared" si="12"/>
        <v>4.8000000000000007</v>
      </c>
      <c r="I20" s="22">
        <f t="shared" si="13"/>
        <v>2624.328</v>
      </c>
    </row>
    <row r="21" spans="1:9" ht="15.75" x14ac:dyDescent="0.25">
      <c r="A21" s="10" t="s">
        <v>103</v>
      </c>
      <c r="B21" s="5">
        <v>2</v>
      </c>
      <c r="C21" s="5">
        <v>2</v>
      </c>
      <c r="D21" s="5">
        <f t="shared" si="9"/>
        <v>4</v>
      </c>
      <c r="E21" s="5">
        <v>8</v>
      </c>
      <c r="F21" s="5">
        <f t="shared" si="10"/>
        <v>32</v>
      </c>
      <c r="G21" s="5">
        <f t="shared" si="11"/>
        <v>1.6</v>
      </c>
      <c r="H21" s="5">
        <f t="shared" si="12"/>
        <v>3.2</v>
      </c>
      <c r="I21" s="22">
        <f t="shared" si="13"/>
        <v>1749.5519999999999</v>
      </c>
    </row>
    <row r="22" spans="1:9" x14ac:dyDescent="0.25">
      <c r="A22" s="9" t="s">
        <v>104</v>
      </c>
      <c r="B22" s="9"/>
      <c r="C22" s="9"/>
      <c r="D22" s="9"/>
      <c r="E22" s="9"/>
      <c r="F22" s="56">
        <f>ROUND(SUM(F5:H21),0)</f>
        <v>278</v>
      </c>
      <c r="G22" s="56"/>
      <c r="H22" s="56"/>
      <c r="I22" s="8">
        <f>SUM(I5:I21)</f>
        <v>13223.697199999999</v>
      </c>
    </row>
    <row r="24" spans="1:9" x14ac:dyDescent="0.25">
      <c r="A24" s="12" t="s">
        <v>30</v>
      </c>
    </row>
    <row r="25" spans="1:9" ht="15.75" x14ac:dyDescent="0.25">
      <c r="A25" s="13" t="s">
        <v>110</v>
      </c>
    </row>
    <row r="26" spans="1:9" ht="15.75" x14ac:dyDescent="0.25">
      <c r="A26" s="13" t="s">
        <v>124</v>
      </c>
    </row>
    <row r="27" spans="1:9" ht="15.75" x14ac:dyDescent="0.25">
      <c r="A27" s="16" t="s">
        <v>125</v>
      </c>
    </row>
    <row r="28" spans="1:9" ht="16.5" x14ac:dyDescent="0.25">
      <c r="A28" s="29" t="s">
        <v>126</v>
      </c>
    </row>
    <row r="29" spans="1:9" ht="15.75" x14ac:dyDescent="0.25">
      <c r="A29" s="17" t="s">
        <v>127</v>
      </c>
    </row>
    <row r="30" spans="1:9" ht="15.75" x14ac:dyDescent="0.25">
      <c r="A30" s="17" t="s">
        <v>128</v>
      </c>
    </row>
    <row r="31" spans="1:9" ht="16.5" x14ac:dyDescent="0.25">
      <c r="A31" s="29" t="s">
        <v>97</v>
      </c>
    </row>
    <row r="32" spans="1:9" ht="16.5" x14ac:dyDescent="0.25">
      <c r="A32" s="29" t="s">
        <v>98</v>
      </c>
    </row>
    <row r="33" spans="1:1" ht="15.75" x14ac:dyDescent="0.25">
      <c r="A33" s="13" t="s">
        <v>129</v>
      </c>
    </row>
    <row r="34" spans="1:1" ht="15.75" x14ac:dyDescent="0.25">
      <c r="A34" s="13" t="s">
        <v>130</v>
      </c>
    </row>
    <row r="35" spans="1:1" ht="15.75" x14ac:dyDescent="0.25">
      <c r="A35" s="13" t="s">
        <v>131</v>
      </c>
    </row>
    <row r="36" spans="1:1" ht="16.5" x14ac:dyDescent="0.25">
      <c r="A36" s="23" t="s">
        <v>132</v>
      </c>
    </row>
  </sheetData>
  <mergeCells count="2">
    <mergeCell ref="A3:A4"/>
    <mergeCell ref="F22:H2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7C25-0A0B-4681-B620-F25FD63406BB}">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EPA</cp:lastModifiedBy>
  <dcterms:created xsi:type="dcterms:W3CDTF">2017-04-27T14:38:05Z</dcterms:created>
  <dcterms:modified xsi:type="dcterms:W3CDTF">2020-02-24T20:25:28Z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4ffc013a014444d7a0b29737e3e538a4</vt:lpwstr>
  </property>
</Properties>
</file>