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defaultThemeVersion="166925"/>
  <mc:AlternateContent xmlns:mc="http://schemas.openxmlformats.org/markup-compatibility/2006">
    <mc:Choice Requires="x15">
      <x15ac:absPath xmlns:x15ac="http://schemas.microsoft.com/office/spreadsheetml/2010/11/ac" url="C:\Users\CKerwin\Downloads\"/>
    </mc:Choice>
  </mc:AlternateContent>
  <xr:revisionPtr revIDLastSave="0" documentId="8_{8B4CDE5A-59EF-4030-B244-82580705EF36}" xr6:coauthVersionLast="41" xr6:coauthVersionMax="41" xr10:uidLastSave="{00000000-0000-0000-0000-000000000000}"/>
  <bookViews>
    <workbookView xWindow="-120" yWindow="-120" windowWidth="20730" windowHeight="11310" tabRatio="768" firstSheet="4" activeTab="10" xr2:uid="{00000000-000D-0000-FFFF-FFFF00000000}"/>
  </bookViews>
  <sheets>
    <sheet name="Cover" sheetId="3" r:id="rId1"/>
    <sheet name="Inputs" sheetId="4" r:id="rId2"/>
    <sheet name="Current ICR" sheetId="5" r:id="rId3"/>
    <sheet name="TBL1-ResY1" sheetId="12" r:id="rId4"/>
    <sheet name="TBL2-ResY2" sheetId="16" r:id="rId5"/>
    <sheet name="TBL3-ResY3" sheetId="17" r:id="rId6"/>
    <sheet name="TBL4-ResSUM" sheetId="8" r:id="rId7"/>
    <sheet name="TBL5-EPAY1" sheetId="13" r:id="rId8"/>
    <sheet name="TBL6-EPAY2" sheetId="18" r:id="rId9"/>
    <sheet name="TBL7-EPAY3" sheetId="19" r:id="rId10"/>
    <sheet name="TBL8-EPA SUMMARY" sheetId="11" r:id="rId11"/>
  </sheets>
  <definedNames>
    <definedName name="_Hlk226374301" localSheetId="2">'Current ICR'!$A$9</definedName>
    <definedName name="_Hlk226374301" localSheetId="3">'TBL1-ResY1'!$A$9</definedName>
    <definedName name="_Hlk226374301" localSheetId="4">'TBL2-ResY2'!$A$9</definedName>
    <definedName name="_Hlk226374301" localSheetId="5">'TBL3-ResY3'!$A$9</definedName>
    <definedName name="_Hlk226374301" localSheetId="7">'TBL5-EPAY1'!#REF!</definedName>
    <definedName name="_Hlk226374301" localSheetId="8">'TBL6-EPAY2'!#REF!</definedName>
    <definedName name="_Hlk226374301" localSheetId="9">'TBL7-EPAY3'!#REF!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L8" i="17" l="1"/>
  <c r="L7" i="17"/>
  <c r="L6" i="17"/>
  <c r="L7" i="16"/>
  <c r="L8" i="16"/>
  <c r="L6" i="16"/>
  <c r="I80" i="5"/>
  <c r="F80" i="5"/>
  <c r="I50" i="5"/>
  <c r="I29" i="5"/>
  <c r="F29" i="5"/>
  <c r="F50" i="5"/>
  <c r="I51" i="5" l="1"/>
  <c r="F51" i="5"/>
  <c r="C5" i="11" l="1"/>
  <c r="D5" i="11"/>
  <c r="B5" i="11"/>
  <c r="C6" i="11"/>
  <c r="D6" i="11"/>
  <c r="B6" i="11"/>
  <c r="C4" i="11"/>
  <c r="D4" i="11"/>
  <c r="B4" i="11"/>
  <c r="F19" i="19"/>
  <c r="I18" i="19"/>
  <c r="D18" i="19"/>
  <c r="I14" i="19"/>
  <c r="D14" i="19"/>
  <c r="I7" i="19"/>
  <c r="D7" i="19"/>
  <c r="F19" i="18"/>
  <c r="I18" i="18"/>
  <c r="D18" i="18"/>
  <c r="I14" i="18"/>
  <c r="D14" i="18"/>
  <c r="I7" i="18"/>
  <c r="D7" i="18"/>
  <c r="I18" i="13"/>
  <c r="I14" i="13"/>
  <c r="I7" i="13"/>
  <c r="G6" i="8"/>
  <c r="G5" i="8"/>
  <c r="G4" i="8"/>
  <c r="D33" i="17"/>
  <c r="F33" i="17" s="1"/>
  <c r="D31" i="17"/>
  <c r="F31" i="17" s="1"/>
  <c r="D28" i="17"/>
  <c r="F28" i="17" s="1"/>
  <c r="D16" i="17"/>
  <c r="F16" i="17" s="1"/>
  <c r="D12" i="17"/>
  <c r="F12" i="17" s="1"/>
  <c r="D8" i="17"/>
  <c r="F8" i="17" s="1"/>
  <c r="D33" i="16"/>
  <c r="F33" i="16" s="1"/>
  <c r="D31" i="16"/>
  <c r="F31" i="16" s="1"/>
  <c r="G31" i="16" s="1"/>
  <c r="D28" i="16"/>
  <c r="F28" i="16" s="1"/>
  <c r="D16" i="16"/>
  <c r="F16" i="16" s="1"/>
  <c r="G16" i="16" s="1"/>
  <c r="D12" i="16"/>
  <c r="F12" i="16" s="1"/>
  <c r="D8" i="16"/>
  <c r="F8" i="16" s="1"/>
  <c r="D33" i="12"/>
  <c r="F33" i="12" s="1"/>
  <c r="F19" i="13"/>
  <c r="D18" i="13"/>
  <c r="D14" i="13"/>
  <c r="D7" i="13"/>
  <c r="D31" i="12"/>
  <c r="F31" i="12" s="1"/>
  <c r="D12" i="12"/>
  <c r="F12" i="12" s="1"/>
  <c r="H12" i="12" s="1"/>
  <c r="D28" i="12"/>
  <c r="F28" i="12" s="1"/>
  <c r="D16" i="12"/>
  <c r="F16" i="12" s="1"/>
  <c r="D8" i="12"/>
  <c r="F8" i="12" s="1"/>
  <c r="D17" i="4"/>
  <c r="D18" i="4"/>
  <c r="D16" i="4"/>
  <c r="D6" i="4"/>
  <c r="D5" i="4"/>
  <c r="D4" i="4"/>
  <c r="I19" i="13" l="1"/>
  <c r="F4" i="11" s="1"/>
  <c r="G16" i="17"/>
  <c r="H16" i="17"/>
  <c r="I19" i="19"/>
  <c r="F6" i="11" s="1"/>
  <c r="I19" i="18"/>
  <c r="F5" i="11" s="1"/>
  <c r="B6" i="8"/>
  <c r="B5" i="8"/>
  <c r="H16" i="16"/>
  <c r="I16" i="16" s="1"/>
  <c r="B4" i="8"/>
  <c r="E6" i="11"/>
  <c r="E5" i="11"/>
  <c r="H31" i="16"/>
  <c r="I31" i="16" s="1"/>
  <c r="H12" i="17"/>
  <c r="G12" i="17"/>
  <c r="G31" i="17"/>
  <c r="H31" i="17"/>
  <c r="H28" i="17"/>
  <c r="G28" i="17"/>
  <c r="I28" i="17" s="1"/>
  <c r="G33" i="17"/>
  <c r="H33" i="17"/>
  <c r="G8" i="17"/>
  <c r="I16" i="17"/>
  <c r="H8" i="17"/>
  <c r="H12" i="16"/>
  <c r="G12" i="16"/>
  <c r="H28" i="16"/>
  <c r="G28" i="16"/>
  <c r="H33" i="16"/>
  <c r="G33" i="16"/>
  <c r="G8" i="16"/>
  <c r="H8" i="16"/>
  <c r="H33" i="12"/>
  <c r="G33" i="12"/>
  <c r="H31" i="12"/>
  <c r="G31" i="12"/>
  <c r="G12" i="12"/>
  <c r="I12" i="12" s="1"/>
  <c r="H28" i="12"/>
  <c r="G28" i="12"/>
  <c r="H16" i="12"/>
  <c r="G16" i="12"/>
  <c r="G8" i="12"/>
  <c r="H8" i="12"/>
  <c r="I12" i="17" l="1"/>
  <c r="I33" i="16"/>
  <c r="I33" i="12"/>
  <c r="I12" i="16"/>
  <c r="I33" i="17"/>
  <c r="I31" i="17"/>
  <c r="I37" i="17" s="1"/>
  <c r="D6" i="8"/>
  <c r="F19" i="17"/>
  <c r="C6" i="8"/>
  <c r="F37" i="16"/>
  <c r="I28" i="16"/>
  <c r="I37" i="16" s="1"/>
  <c r="D5" i="8"/>
  <c r="I8" i="16"/>
  <c r="C5" i="8"/>
  <c r="F37" i="12"/>
  <c r="D4" i="8"/>
  <c r="C4" i="8"/>
  <c r="F19" i="12"/>
  <c r="F37" i="17"/>
  <c r="I8" i="17"/>
  <c r="I19" i="17" s="1"/>
  <c r="F19" i="16"/>
  <c r="I16" i="12"/>
  <c r="I31" i="12"/>
  <c r="I28" i="12"/>
  <c r="I37" i="12" s="1"/>
  <c r="I8" i="12"/>
  <c r="I19" i="16" l="1"/>
  <c r="F38" i="17"/>
  <c r="F38" i="12"/>
  <c r="F38" i="16"/>
  <c r="I38" i="16"/>
  <c r="I19" i="12"/>
  <c r="I38" i="12" s="1"/>
  <c r="F4" i="8" s="1"/>
  <c r="I38" i="17"/>
  <c r="I40" i="17" l="1"/>
  <c r="H6" i="8" s="1"/>
  <c r="F6" i="8"/>
  <c r="I40" i="16"/>
  <c r="H5" i="8" s="1"/>
  <c r="F5" i="8"/>
  <c r="I40" i="12"/>
  <c r="H4" i="8" s="1"/>
  <c r="G8" i="11"/>
  <c r="G7" i="11"/>
  <c r="G8" i="8" l="1"/>
  <c r="H5" i="11"/>
  <c r="H6" i="11"/>
  <c r="B7" i="11"/>
  <c r="B8" i="11"/>
  <c r="H4" i="11" l="1"/>
  <c r="E6" i="8"/>
  <c r="G7" i="8"/>
  <c r="E5" i="8"/>
  <c r="E4" i="11"/>
  <c r="C7" i="11"/>
  <c r="C8" i="11"/>
  <c r="D8" i="11"/>
  <c r="D7" i="11"/>
  <c r="I53" i="5" l="1"/>
  <c r="F8" i="11"/>
  <c r="F7" i="11"/>
  <c r="E8" i="11"/>
  <c r="E7" i="11"/>
  <c r="H8" i="11"/>
  <c r="H7" i="11"/>
  <c r="B7" i="8" l="1"/>
  <c r="B8" i="8"/>
  <c r="E4" i="8" l="1"/>
  <c r="C7" i="8"/>
  <c r="C8" i="8"/>
  <c r="D7" i="8"/>
  <c r="D8" i="8"/>
  <c r="E7" i="8" l="1"/>
  <c r="E8" i="8"/>
  <c r="H7" i="8" l="1"/>
  <c r="F7" i="8"/>
  <c r="F8" i="8"/>
  <c r="H8" i="8" l="1"/>
</calcChain>
</file>

<file path=xl/sharedStrings.xml><?xml version="1.0" encoding="utf-8"?>
<sst xmlns="http://schemas.openxmlformats.org/spreadsheetml/2006/main" count="628" uniqueCount="251">
  <si>
    <t>Burden item</t>
  </si>
  <si>
    <t>(A)</t>
  </si>
  <si>
    <t>(B)</t>
  </si>
  <si>
    <t>(C)</t>
  </si>
  <si>
    <t>(D)</t>
  </si>
  <si>
    <t>(E)</t>
  </si>
  <si>
    <t>(F)</t>
  </si>
  <si>
    <t>(G)</t>
  </si>
  <si>
    <t>(H)</t>
  </si>
  <si>
    <t>Subtotal for Reporting Requirements</t>
  </si>
  <si>
    <t>Assumptions:</t>
  </si>
  <si>
    <t>N/A</t>
  </si>
  <si>
    <t>Activity</t>
  </si>
  <si>
    <t>ATTACHMENT 1</t>
  </si>
  <si>
    <t>SUPPORTING STATEMENT</t>
  </si>
  <si>
    <t>https://www.opm.gov/policy-data-oversight/pay-leave/salaries-wages/salary-tables/17Tables/html/GS_h.aspx</t>
  </si>
  <si>
    <t>Footnotes:</t>
  </si>
  <si>
    <t>(GS-6, step 3) - Clerical</t>
  </si>
  <si>
    <t>(GS- 13, step 5) - Managerial</t>
  </si>
  <si>
    <t>(GS- 12, step 1) - Technical</t>
  </si>
  <si>
    <t>Category (1)</t>
  </si>
  <si>
    <t>EPA Wages ($2016)</t>
  </si>
  <si>
    <t xml:space="preserve">(3) Loaded Wage is the 2016 Wage increased by 110 percent to account for the benefit packages available to those employed by private industry. </t>
  </si>
  <si>
    <t>Managerial</t>
  </si>
  <si>
    <t>Clerical</t>
  </si>
  <si>
    <t>Technical</t>
  </si>
  <si>
    <t>Loaded Wage (3)</t>
  </si>
  <si>
    <t>Hourly Mean Wage (2)</t>
  </si>
  <si>
    <t>Respondent Wages ($2016)</t>
  </si>
  <si>
    <t>Total</t>
  </si>
  <si>
    <t>(Ex0.1)</t>
  </si>
  <si>
    <t>(Ex0.05)</t>
  </si>
  <si>
    <t>(E=CxD)</t>
  </si>
  <si>
    <t>(C=AxB)</t>
  </si>
  <si>
    <t>Management person-hours per year</t>
  </si>
  <si>
    <t>See 4B</t>
  </si>
  <si>
    <r>
      <t>Cost, $</t>
    </r>
    <r>
      <rPr>
        <b/>
        <vertAlign val="superscript"/>
        <sz val="12"/>
        <color theme="1"/>
        <rFont val="Times New Roman"/>
        <family val="1"/>
      </rPr>
      <t xml:space="preserve"> </t>
    </r>
    <r>
      <rPr>
        <b/>
        <vertAlign val="superscript"/>
        <sz val="15"/>
        <color theme="1"/>
        <rFont val="Times New Roman"/>
        <family val="1"/>
      </rPr>
      <t xml:space="preserve"> </t>
    </r>
    <r>
      <rPr>
        <b/>
        <vertAlign val="superscript"/>
        <sz val="12"/>
        <color theme="1"/>
        <rFont val="Times New Roman"/>
        <family val="1"/>
      </rPr>
      <t>b</t>
    </r>
  </si>
  <si>
    <t>Clerical person - hours per year</t>
  </si>
  <si>
    <t>Technical Person - hours per year</t>
  </si>
  <si>
    <r>
      <t xml:space="preserve">Respondents per year  </t>
    </r>
    <r>
      <rPr>
        <b/>
        <vertAlign val="superscript"/>
        <sz val="12"/>
        <color theme="1"/>
        <rFont val="Times New Roman"/>
        <family val="1"/>
      </rPr>
      <t>a</t>
    </r>
  </si>
  <si>
    <t>Person-hours per respondent per year</t>
  </si>
  <si>
    <t>No. of occurrence per respondent per year</t>
  </si>
  <si>
    <t>Person - hours per occurrence</t>
  </si>
  <si>
    <t>Year</t>
  </si>
  <si>
    <t>Technical Hours</t>
  </si>
  <si>
    <t>Clerical Hours</t>
  </si>
  <si>
    <t>Management Hours</t>
  </si>
  <si>
    <t>Total Labor Hours</t>
  </si>
  <si>
    <t>Labor Costs</t>
  </si>
  <si>
    <t>Total Costs</t>
  </si>
  <si>
    <t>Average</t>
  </si>
  <si>
    <t>Total Hours</t>
  </si>
  <si>
    <t>Non-Labor Costs</t>
  </si>
  <si>
    <t>Non-Labor (Capital/Startup and O&amp;M) Costs</t>
  </si>
  <si>
    <t>TABLES 1, 2, and 3</t>
  </si>
  <si>
    <t>TABLE 4</t>
  </si>
  <si>
    <t>TABLES 5, 6, and 7</t>
  </si>
  <si>
    <t>TABLE 8</t>
  </si>
  <si>
    <t>1. Applications</t>
  </si>
  <si>
    <t>2. Surveys and studies</t>
  </si>
  <si>
    <r>
      <t xml:space="preserve">3. Familiarize with regulatory requirements </t>
    </r>
    <r>
      <rPr>
        <vertAlign val="superscript"/>
        <sz val="10"/>
        <color rgb="FF000000"/>
        <rFont val="Times New Roman"/>
        <family val="1"/>
      </rPr>
      <t>c</t>
    </r>
  </si>
  <si>
    <t xml:space="preserve"> b. Enter information into recordkeeping system</t>
  </si>
  <si>
    <t>6. Create information</t>
  </si>
  <si>
    <t xml:space="preserve">7. Gather information </t>
  </si>
  <si>
    <t>8. Notification requirements</t>
  </si>
  <si>
    <t xml:space="preserve">9. Reporting requirements </t>
  </si>
  <si>
    <t>10. Recordkeeping requirements</t>
  </si>
  <si>
    <t xml:space="preserve"> b. Plan and develop record system </t>
  </si>
  <si>
    <t xml:space="preserve"> c. Record information</t>
  </si>
  <si>
    <t>11. Time to train personnel</t>
  </si>
  <si>
    <t>12. Time for audits</t>
  </si>
  <si>
    <t xml:space="preserve">Subtotal for Recordkeeping Requirements </t>
  </si>
  <si>
    <r>
      <t>TOTAL LABOR BURDEN AND COST (rounded)</t>
    </r>
    <r>
      <rPr>
        <b/>
        <vertAlign val="superscript"/>
        <sz val="10"/>
        <color rgb="FF000000"/>
        <rFont val="Times New Roman"/>
        <family val="1"/>
      </rPr>
      <t>n</t>
    </r>
    <r>
      <rPr>
        <b/>
        <sz val="10"/>
        <color rgb="FF000000"/>
        <rFont val="Times New Roman"/>
        <family val="1"/>
      </rPr>
      <t xml:space="preserve"> </t>
    </r>
  </si>
  <si>
    <t>Capital and O&amp;M Cost (see Section 6(b)(iii))</t>
  </si>
  <si>
    <r>
      <t>GRAND TOTAL (rounded)</t>
    </r>
    <r>
      <rPr>
        <b/>
        <vertAlign val="superscript"/>
        <sz val="10"/>
        <color rgb="FF000000"/>
        <rFont val="Times New Roman"/>
        <family val="1"/>
      </rPr>
      <t>n</t>
    </r>
  </si>
  <si>
    <t>See 4A</t>
  </si>
  <si>
    <r>
      <t xml:space="preserve">4. Required activities for sources with add-on control devices </t>
    </r>
    <r>
      <rPr>
        <vertAlign val="superscript"/>
        <sz val="10"/>
        <color rgb="FF000000"/>
        <rFont val="Times New Roman"/>
        <family val="1"/>
      </rPr>
      <t>d</t>
    </r>
  </si>
  <si>
    <t xml:space="preserve"> d. Records for area sources not subject to the standard</t>
  </si>
  <si>
    <t>Wage With  Fringe &amp; Overhead (3)</t>
  </si>
  <si>
    <t>(2) This value differs from the wages used in the 2013 ICR amendments, which were based on 2016 rates of pay</t>
  </si>
  <si>
    <t xml:space="preserve">(3) Wage with fringe and overhead is the hourly mean wage increased by 60 percent to account for the benefit packages available to government employees.  </t>
  </si>
  <si>
    <t>(1) The hourly mean wage for each category is based on 2017 wages, and are found here:</t>
  </si>
  <si>
    <t>2013 ICR Wages</t>
  </si>
  <si>
    <t xml:space="preserve">(A) </t>
  </si>
  <si>
    <t xml:space="preserve">(B) </t>
  </si>
  <si>
    <t xml:space="preserve">(C) </t>
  </si>
  <si>
    <t xml:space="preserve">EPA hours per year </t>
  </si>
  <si>
    <t xml:space="preserve">(D) </t>
  </si>
  <si>
    <t xml:space="preserve">(E=CxD) </t>
  </si>
  <si>
    <t xml:space="preserve">(E x 0.05) </t>
  </si>
  <si>
    <t xml:space="preserve">(G) </t>
  </si>
  <si>
    <t xml:space="preserve">Clerical hours per year </t>
  </si>
  <si>
    <t>(E x 0.1)</t>
  </si>
  <si>
    <t xml:space="preserve">(H) </t>
  </si>
  <si>
    <t>1. Read instructions</t>
  </si>
  <si>
    <r>
      <t xml:space="preserve">2. Enter and update information into agency recordkeeping system </t>
    </r>
    <r>
      <rPr>
        <vertAlign val="superscript"/>
        <sz val="10"/>
        <color rgb="FF000000"/>
        <rFont val="Times New Roman"/>
        <family val="1"/>
      </rPr>
      <t>c</t>
    </r>
  </si>
  <si>
    <r>
      <t xml:space="preserve">  b. Notification for new major sources </t>
    </r>
    <r>
      <rPr>
        <vertAlign val="superscript"/>
        <sz val="10"/>
        <color rgb="FF000000"/>
        <rFont val="Times New Roman"/>
        <family val="1"/>
      </rPr>
      <t>e</t>
    </r>
  </si>
  <si>
    <t xml:space="preserve">  c. Review request for compliance extension </t>
  </si>
  <si>
    <t xml:space="preserve">  d. Review special compliance requirements </t>
  </si>
  <si>
    <t xml:space="preserve">  e. Review initial performance test and test plan</t>
  </si>
  <si>
    <r>
      <t xml:space="preserve">  f. Review compliance status </t>
    </r>
    <r>
      <rPr>
        <vertAlign val="superscript"/>
        <sz val="10"/>
        <color rgb="FF000000"/>
        <rFont val="Times New Roman"/>
        <family val="1"/>
      </rPr>
      <t>f</t>
    </r>
  </si>
  <si>
    <t xml:space="preserve">  g. Area sources not subject to standard </t>
  </si>
  <si>
    <t xml:space="preserve">  h. Review waiver application </t>
  </si>
  <si>
    <t>4. Reporting requirements</t>
  </si>
  <si>
    <r>
      <t xml:space="preserve">  a. Semiannual compliance reports for all sources </t>
    </r>
    <r>
      <rPr>
        <vertAlign val="superscript"/>
        <sz val="10"/>
        <color rgb="FF000000"/>
        <rFont val="Times New Roman"/>
        <family val="1"/>
      </rPr>
      <t>g</t>
    </r>
  </si>
  <si>
    <r>
      <t>e</t>
    </r>
    <r>
      <rPr>
        <sz val="10"/>
        <color rgb="FF000000"/>
        <rFont val="Times New Roman"/>
        <family val="1"/>
      </rPr>
      <t xml:space="preserve"> We have assumed that there will be not new sources over the three-year period of this ICR.</t>
    </r>
  </si>
  <si>
    <r>
      <t>f</t>
    </r>
    <r>
      <rPr>
        <sz val="10"/>
        <color rgb="FF000000"/>
        <rFont val="Times New Roman"/>
        <family val="1"/>
      </rPr>
      <t xml:space="preserve"> We have assumed that it will take 2 hours to review the compliance status notification.</t>
    </r>
  </si>
  <si>
    <r>
      <t xml:space="preserve">g </t>
    </r>
    <r>
      <rPr>
        <sz val="10"/>
        <color rgb="FF000000"/>
        <rFont val="Times New Roman"/>
        <family val="1"/>
      </rPr>
      <t>We have assumed that it will take four hours two times per year to review the semiannual compliance report.</t>
    </r>
  </si>
  <si>
    <t>EPA Hours per occurrence</t>
  </si>
  <si>
    <t>No of occurrences per year</t>
  </si>
  <si>
    <t xml:space="preserve">(E) </t>
  </si>
  <si>
    <t xml:space="preserve">Technical hours per year </t>
  </si>
  <si>
    <t xml:space="preserve">(F) </t>
  </si>
  <si>
    <t>Managerial hours per year</t>
  </si>
  <si>
    <r>
      <t xml:space="preserve">Facilities per year </t>
    </r>
    <r>
      <rPr>
        <b/>
        <vertAlign val="superscript"/>
        <sz val="10"/>
        <color rgb="FF000000"/>
        <rFont val="Times New Roman"/>
        <family val="1"/>
      </rPr>
      <t>a</t>
    </r>
  </si>
  <si>
    <r>
      <t xml:space="preserve">Total Cost per Year </t>
    </r>
    <r>
      <rPr>
        <b/>
        <vertAlign val="superscript"/>
        <sz val="10"/>
        <color rgb="FF000000"/>
        <rFont val="Times New Roman"/>
        <family val="1"/>
      </rPr>
      <t>a</t>
    </r>
  </si>
  <si>
    <r>
      <t xml:space="preserve">Table: Average Annual EPA Burden and Cost – </t>
    </r>
    <r>
      <rPr>
        <b/>
        <sz val="12"/>
        <color theme="1"/>
        <rFont val="Times New Roman"/>
        <family val="1"/>
      </rPr>
      <t>NESHAP for Boat Manufacturing (40 CFR Part 63, Subpart VVVV) (Renewal)</t>
    </r>
  </si>
  <si>
    <t xml:space="preserve"> a. Familiarize with CEDRI and CDX registration</t>
  </si>
  <si>
    <t xml:space="preserve"> c. Re-evaluating startup, shutdown, and amlfucntion requirements </t>
  </si>
  <si>
    <t>5. Required activities for sources using pollution prevention measures</t>
  </si>
  <si>
    <r>
      <t xml:space="preserve"> c. Work practice requirements </t>
    </r>
    <r>
      <rPr>
        <vertAlign val="superscript"/>
        <sz val="10"/>
        <color rgb="FF000000"/>
        <rFont val="Times New Roman"/>
        <family val="1"/>
      </rPr>
      <t>e</t>
    </r>
  </si>
  <si>
    <r>
      <t>GRAND TOTAL (rounded)</t>
    </r>
    <r>
      <rPr>
        <b/>
        <vertAlign val="superscript"/>
        <sz val="10"/>
        <color rgb="FF000000"/>
        <rFont val="Times New Roman"/>
        <family val="1"/>
      </rPr>
      <t>g</t>
    </r>
  </si>
  <si>
    <r>
      <t xml:space="preserve"> a. Semiannual compliance reports for all sources </t>
    </r>
    <r>
      <rPr>
        <vertAlign val="superscript"/>
        <sz val="10"/>
        <color rgb="FF000000"/>
        <rFont val="Times New Roman"/>
        <family val="1"/>
      </rPr>
      <t>f</t>
    </r>
  </si>
  <si>
    <r>
      <rPr>
        <vertAlign val="superscript"/>
        <sz val="10"/>
        <color theme="1"/>
        <rFont val="Times New Roman"/>
        <family val="1"/>
      </rPr>
      <t>h</t>
    </r>
    <r>
      <rPr>
        <sz val="10"/>
        <color theme="1"/>
        <rFont val="Times New Roman"/>
        <family val="1"/>
      </rPr>
      <t xml:space="preserve"> We have assumed that no new facilities will become operational in the next three years.</t>
    </r>
  </si>
  <si>
    <r>
      <t xml:space="preserve"> a. Initial performance test and report </t>
    </r>
    <r>
      <rPr>
        <vertAlign val="superscript"/>
        <sz val="10"/>
        <color rgb="FF000000"/>
        <rFont val="Times New Roman"/>
        <family val="1"/>
      </rPr>
      <t>h</t>
    </r>
  </si>
  <si>
    <r>
      <t xml:space="preserve"> b. Establish operating parameters </t>
    </r>
    <r>
      <rPr>
        <vertAlign val="superscript"/>
        <sz val="10"/>
        <color rgb="FF000000"/>
        <rFont val="Times New Roman"/>
        <family val="1"/>
      </rPr>
      <t>h</t>
    </r>
  </si>
  <si>
    <r>
      <t xml:space="preserve"> a. Develop recordkeeping system </t>
    </r>
    <r>
      <rPr>
        <vertAlign val="superscript"/>
        <sz val="10"/>
        <color rgb="FF000000"/>
        <rFont val="Times New Roman"/>
        <family val="1"/>
      </rPr>
      <t>h</t>
    </r>
  </si>
  <si>
    <t>See 5.c.</t>
  </si>
  <si>
    <r>
      <t xml:space="preserve"> a. Initial notification that existing sources are subject to the standard </t>
    </r>
    <r>
      <rPr>
        <vertAlign val="superscript"/>
        <sz val="10"/>
        <color rgb="FF000000"/>
        <rFont val="Times New Roman"/>
        <family val="1"/>
      </rPr>
      <t>h</t>
    </r>
  </si>
  <si>
    <r>
      <t xml:space="preserve"> b. Notification for new major sources </t>
    </r>
    <r>
      <rPr>
        <vertAlign val="superscript"/>
        <sz val="10"/>
        <color rgb="FF000000"/>
        <rFont val="Times New Roman"/>
        <family val="1"/>
      </rPr>
      <t>h</t>
    </r>
  </si>
  <si>
    <r>
      <t xml:space="preserve"> c. Request for compliance extension </t>
    </r>
    <r>
      <rPr>
        <vertAlign val="superscript"/>
        <sz val="10"/>
        <color rgb="FF000000"/>
        <rFont val="Times New Roman"/>
        <family val="1"/>
      </rPr>
      <t>h</t>
    </r>
  </si>
  <si>
    <r>
      <t xml:space="preserve"> d. Notification of special compliance requirements </t>
    </r>
    <r>
      <rPr>
        <vertAlign val="superscript"/>
        <sz val="10"/>
        <color rgb="FF000000"/>
        <rFont val="Times New Roman"/>
        <family val="1"/>
      </rPr>
      <t>h</t>
    </r>
  </si>
  <si>
    <r>
      <t xml:space="preserve"> e. Notification of performance tests </t>
    </r>
    <r>
      <rPr>
        <vertAlign val="superscript"/>
        <sz val="10"/>
        <color rgb="FF000000"/>
        <rFont val="Times New Roman"/>
        <family val="1"/>
      </rPr>
      <t>e</t>
    </r>
  </si>
  <si>
    <r>
      <t xml:space="preserve"> f. Notification of compliance status </t>
    </r>
    <r>
      <rPr>
        <vertAlign val="superscript"/>
        <sz val="10"/>
        <color rgb="FF000000"/>
        <rFont val="Times New Roman"/>
        <family val="1"/>
      </rPr>
      <t>h</t>
    </r>
  </si>
  <si>
    <r>
      <t xml:space="preserve"> b. Additional reports for sources with add-on control devices </t>
    </r>
    <r>
      <rPr>
        <vertAlign val="superscript"/>
        <sz val="10"/>
        <color rgb="FF000000"/>
        <rFont val="Times New Roman"/>
        <family val="1"/>
      </rPr>
      <t>e</t>
    </r>
  </si>
  <si>
    <t>See 10.a.</t>
  </si>
  <si>
    <t xml:space="preserve">TOTAL LABOR BURDEN AND COST </t>
  </si>
  <si>
    <r>
      <t>b</t>
    </r>
    <r>
      <rPr>
        <sz val="10"/>
        <color rgb="FF000000"/>
        <rFont val="Times New Roman"/>
        <family val="1"/>
      </rPr>
      <t xml:space="preserve"> This cost is based on the following labor rates which incorporates a 1.6 benefits multiplication factor to account for government overhead expenses: $64.80 Managerial rate, $48.08 Technical rate, and $26.02 Clerical rate. These rates are from the Office of Personnel Management (OPM) “2017 General Schedule”, which excludes locality rates of pay.</t>
    </r>
  </si>
  <si>
    <r>
      <t>d</t>
    </r>
    <r>
      <rPr>
        <sz val="10"/>
        <color rgb="FF000000"/>
        <rFont val="Times New Roman"/>
        <family val="1"/>
      </rPr>
      <t xml:space="preserve"> We have assumed that all existing sources will be in compliance in year one.</t>
    </r>
  </si>
  <si>
    <r>
      <t xml:space="preserve">3. Notification review </t>
    </r>
    <r>
      <rPr>
        <vertAlign val="superscript"/>
        <sz val="10"/>
        <color rgb="FF000000"/>
        <rFont val="Times New Roman"/>
        <family val="1"/>
      </rPr>
      <t>d</t>
    </r>
  </si>
  <si>
    <t xml:space="preserve">  a. Review initial notification for existing sources</t>
  </si>
  <si>
    <r>
      <t>TOTAL LABOR BURDEN AND COST (rounded)</t>
    </r>
    <r>
      <rPr>
        <vertAlign val="superscript"/>
        <sz val="9"/>
        <color rgb="FF000000"/>
        <rFont val="Times New Roman"/>
        <family val="1"/>
      </rPr>
      <t>h</t>
    </r>
  </si>
  <si>
    <r>
      <t>h</t>
    </r>
    <r>
      <rPr>
        <sz val="10"/>
        <color rgb="FF000000"/>
        <rFont val="Times New Roman"/>
        <family val="1"/>
      </rPr>
      <t xml:space="preserve"> Totals have been rounded to 3 significant figures. Figures may not add exactly due to rounding</t>
    </r>
  </si>
  <si>
    <t>National Emission Standards for Hazardous Air Pollutants for Reinforced Plastic Composites Production (40 CFR Part 63, Subpart WWWW)</t>
  </si>
  <si>
    <t>Annual Respondent Burden and Cost of Recordkeeping and Reporting Requirements for the Reinforced Plastic Composites Production NESHAP Residual Risk and Technology Review – Years 1-3</t>
  </si>
  <si>
    <t>Summary of Annual Respondent Burden and Cost of Recordkeeping and Reporting Requirements for the Reinforced Plastic Composites Production NESHAP Residual Risk and Technology Review</t>
  </si>
  <si>
    <t>Annual Agency Burden and Cost of Recordkeeping and Reporting Requirements for theReinforced Plastic Composites Production NESHAP Residual Risk and Technology Review - Year 1-3</t>
  </si>
  <si>
    <t>Summary of Annual Agency Burden and Cost of Recordkeeping and Reporting Requirements for the Reinforced Plastic Composites Production NESHAP Residual Risk and Technology Review</t>
  </si>
  <si>
    <t xml:space="preserve">(1) These rates are from the United States Department of Labor, Bureau of Labor Statistics, "May 2016 National Industry-Specific Occupational Employment and Wage Estimates NAICS 326100 – Plastics Product Manufacturing”.  The rates are from column 8, “Mean hourly wage.” </t>
  </si>
  <si>
    <t xml:space="preserve">(2) Selected "mean hourly wage" in the table referenced in footnote 1.  </t>
  </si>
  <si>
    <t>https://www.bls.gov/oes/current/naics4_326100.htm</t>
  </si>
  <si>
    <t>Table: Annual Respondent Burden and Cost – Boat Manufacturing NESHAP (40 CFR Part 63, Subpart WWWW) (Amendments)</t>
  </si>
  <si>
    <t>2014 ICR Wages</t>
  </si>
  <si>
    <t>1.  Applications</t>
  </si>
  <si>
    <t>2.  Survey and Studies</t>
  </si>
  <si>
    <t>3.  Acquisition, Installation, and Utilization of  Technology and  Systems</t>
  </si>
  <si>
    <t>4.  Reporting Requirements</t>
  </si>
  <si>
    <t>A.  Familiarization with the regulatory requirement:</t>
  </si>
  <si>
    <t xml:space="preserve">   i.  Facilities with 4 groups of operations</t>
  </si>
  <si>
    <t xml:space="preserve">   ii.  Facilities with 5 groups of operations             </t>
  </si>
  <si>
    <t xml:space="preserve"> B.  Required activities: Sources with add-on controls</t>
  </si>
  <si>
    <r>
      <t xml:space="preserve">   i.  Initial performance test  </t>
    </r>
    <r>
      <rPr>
        <vertAlign val="superscript"/>
        <sz val="10"/>
        <color rgb="FF000000"/>
        <rFont val="Times New Roman"/>
        <family val="1"/>
      </rPr>
      <t xml:space="preserve">c  </t>
    </r>
    <r>
      <rPr>
        <sz val="10"/>
        <color rgb="FF000000"/>
        <rFont val="Times New Roman"/>
        <family val="1"/>
      </rPr>
      <t xml:space="preserve">  </t>
    </r>
  </si>
  <si>
    <t xml:space="preserve">  ii.  Repeat of performance test</t>
  </si>
  <si>
    <t xml:space="preserve"> iii.  Operation, maintenance, monitoring plan</t>
  </si>
  <si>
    <t xml:space="preserve"> iv.  Startup, shutdown, malfunction plan</t>
  </si>
  <si>
    <r>
      <t xml:space="preserve"> v.   Monitoring of operating parameters and equipment </t>
    </r>
    <r>
      <rPr>
        <vertAlign val="superscript"/>
        <sz val="10"/>
        <color rgb="FF000000"/>
        <rFont val="Times New Roman"/>
        <family val="1"/>
      </rPr>
      <t>d</t>
    </r>
  </si>
  <si>
    <t>See 5E</t>
  </si>
  <si>
    <t>C.  Gather Existing Information</t>
  </si>
  <si>
    <t>See 5D, 5E</t>
  </si>
  <si>
    <r>
      <t xml:space="preserve">D.  Write report  </t>
    </r>
    <r>
      <rPr>
        <vertAlign val="superscript"/>
        <sz val="10"/>
        <color rgb="FF000000"/>
        <rFont val="Times New Roman"/>
        <family val="1"/>
      </rPr>
      <t xml:space="preserve">a, c </t>
    </r>
  </si>
  <si>
    <r>
      <t xml:space="preserve">   i.  Notification of compliance status </t>
    </r>
    <r>
      <rPr>
        <vertAlign val="superscript"/>
        <sz val="10"/>
        <color rgb="FF000000"/>
        <rFont val="Times New Roman"/>
        <family val="1"/>
      </rPr>
      <t xml:space="preserve"> </t>
    </r>
  </si>
  <si>
    <r>
      <t xml:space="preserve">  ii.  Notification of construction/ reconstruction</t>
    </r>
    <r>
      <rPr>
        <vertAlign val="superscript"/>
        <sz val="10"/>
        <color rgb="FF000000"/>
        <rFont val="Times New Roman"/>
        <family val="1"/>
      </rPr>
      <t xml:space="preserve">  a</t>
    </r>
  </si>
  <si>
    <t xml:space="preserve"> iii.  Notification of actual startup</t>
  </si>
  <si>
    <t xml:space="preserve">  iv.  Notification of performance test </t>
  </si>
  <si>
    <t xml:space="preserve">   v.  Reports of performance test results</t>
  </si>
  <si>
    <r>
      <t xml:space="preserve"> vii.  Report of exceedances  </t>
    </r>
    <r>
      <rPr>
        <vertAlign val="superscript"/>
        <sz val="10"/>
        <color rgb="FF000000"/>
        <rFont val="Times New Roman"/>
        <family val="1"/>
      </rPr>
      <t>f</t>
    </r>
    <r>
      <rPr>
        <sz val="10"/>
        <color rgb="FF000000"/>
        <rFont val="Times New Roman"/>
        <family val="1"/>
      </rPr>
      <t xml:space="preserve">     </t>
    </r>
  </si>
  <si>
    <t>viii.  Report of no exceedances</t>
  </si>
  <si>
    <r>
      <t xml:space="preserve">  ix.  Startup, shutdown, malfunction report  </t>
    </r>
    <r>
      <rPr>
        <vertAlign val="superscript"/>
        <sz val="10"/>
        <color rgb="FF000000"/>
        <rFont val="Times New Roman"/>
        <family val="1"/>
      </rPr>
      <t>g</t>
    </r>
  </si>
  <si>
    <t>5.  Recordkeeping Requirements</t>
  </si>
  <si>
    <t>A.  Familiarization with the regulatory requirements</t>
  </si>
  <si>
    <t>B.  Plan activities</t>
  </si>
  <si>
    <t xml:space="preserve">    C.  Implement activities</t>
  </si>
  <si>
    <r>
      <t xml:space="preserve">D.  Develop record system (spreadsheets):  </t>
    </r>
    <r>
      <rPr>
        <vertAlign val="superscript"/>
        <sz val="10"/>
        <color rgb="FF000000"/>
        <rFont val="Times New Roman"/>
        <family val="1"/>
      </rPr>
      <t>h</t>
    </r>
  </si>
  <si>
    <t xml:space="preserve">   i.  System for low HAP resin</t>
  </si>
  <si>
    <t xml:space="preserve">  ii.  System for work practices</t>
  </si>
  <si>
    <t xml:space="preserve"> iii.  System for add-on control devices</t>
  </si>
  <si>
    <r>
      <t xml:space="preserve">E.  Time to enter and transmit all information into record system  </t>
    </r>
    <r>
      <rPr>
        <vertAlign val="superscript"/>
        <sz val="10"/>
        <color rgb="FF000000"/>
        <rFont val="Times New Roman"/>
        <family val="1"/>
      </rPr>
      <t>h</t>
    </r>
  </si>
  <si>
    <t xml:space="preserve">       i.  Enter information on low HAP resin</t>
  </si>
  <si>
    <t xml:space="preserve">  ii.  Enter information on work practices and operating parameters</t>
  </si>
  <si>
    <t xml:space="preserve">      F.  Develop operator training course and keep records of operators taken it</t>
  </si>
  <si>
    <t xml:space="preserve">    G.  Time to train personnel:</t>
  </si>
  <si>
    <t xml:space="preserve">  i.  Small facilities (less than 100 employees)</t>
  </si>
  <si>
    <t xml:space="preserve"> ii.  Medium facilities (100-250 employees)</t>
  </si>
  <si>
    <t>iii.  Large facilities (more than 250 employees)</t>
  </si>
  <si>
    <t xml:space="preserve">  H. Time for audits</t>
  </si>
  <si>
    <r>
      <t>a</t>
    </r>
    <r>
      <rPr>
        <sz val="10"/>
        <color rgb="FF000000"/>
        <rFont val="Times New Roman"/>
        <family val="1"/>
      </rPr>
      <t xml:space="preserve"> There is an average of 584 existing reinforced plastic composites facilities (or RPC) subject to NESHAP subpart WWWW.  We have assumed that there will be an average of 16 new RPC facilities each year over the three year period of this ICR of which 93 percent (or 14.88) will consist of facilities with 4 groups of operations and 7 percent (or 1.12) of facilities with 5 groups of operations.  There is an average of 600 total respondents per year over the next three year period of this ICR.</t>
    </r>
  </si>
  <si>
    <r>
      <t>b</t>
    </r>
    <r>
      <rPr>
        <sz val="10"/>
        <color rgb="FF000000"/>
        <rFont val="Times New Roman"/>
        <family val="1"/>
      </rPr>
      <t xml:space="preserve"> This ICR uses the following labor rates: $129.93 per hour for Executive, Administrative, and Managerial labor; $103.97 per hour for Technical labor, and $51.79 per hour for Clerical labor.  These rates are from the United States Department of Labor, Bureau of Labor Statistics, June 2014, ”Table 2: Civilian Workers, by Occupational and Industry group.”  The rates are from column 1:”Total Compensation.”  The rates have been increased by 110% to account for the benefit packages available to those employed by private industry.</t>
    </r>
  </si>
  <si>
    <r>
      <t>c</t>
    </r>
    <r>
      <rPr>
        <sz val="10"/>
        <color rgb="FF000000"/>
        <rFont val="Times New Roman"/>
        <family val="1"/>
      </rPr>
      <t xml:space="preserve"> New respondents have to comply with the initial rule requirements including notifications and performance tests.  We have assumed that two new respondents per year will install add-on controls equipment and therefore, will be require to conduct an initial performance test.  We have assumed that performance tests are repeated by 20 percent of the respondents.</t>
    </r>
  </si>
  <si>
    <r>
      <t>d</t>
    </r>
    <r>
      <rPr>
        <sz val="10"/>
        <color theme="1"/>
        <rFont val="Times New Roman"/>
        <family val="1"/>
      </rPr>
      <t xml:space="preserve"> Monitoring and recordkeeping of operations for respondents with enclosures and add-on control devices include: 1) specific operating parameters for each control device established during the performance test, 2) start-up, shutdown, and malfunctions of equipment,  and 3) work practices.</t>
    </r>
  </si>
  <si>
    <r>
      <t>e</t>
    </r>
    <r>
      <rPr>
        <sz val="10"/>
        <color rgb="FF000000"/>
        <rFont val="Times New Roman"/>
        <family val="1"/>
      </rPr>
      <t xml:space="preserve"> Monitoring and recordkeeping of operations for respondents that comply by limiting the HAP content of their raw materials include: 1) monitoring and recording in a spreadsheet the monthly consumption of material and the weighted-average HAP content over the past 12 months, and 2) work practices.  However, if all the materials in an operation meet the HAP content limit, then each respondent would need only to record HAP content and would not need to track monthly consumption or record the computations.  For open molding and centrifugal casting operations, respondents would also have the option of averaging among thirteen different processes (open molding) and two different processes (centrifugal casting to calculate the monthly average of the actual and allowable emissions for the combined open molding and centrifugal casting operations).  </t>
    </r>
  </si>
  <si>
    <r>
      <t>f</t>
    </r>
    <r>
      <rPr>
        <sz val="10"/>
        <color rgb="FF000000"/>
        <rFont val="Times New Roman"/>
        <family val="1"/>
      </rPr>
      <t xml:space="preserve"> We have assumed that approximately 80 percent of the 600 (or 480) existing respondents will report no excess emissions twice a year and approximately 20 percent (or 120) will report excess emissions twice a year. </t>
    </r>
  </si>
  <si>
    <r>
      <t>g</t>
    </r>
    <r>
      <rPr>
        <sz val="10"/>
        <color rgb="FF000000"/>
        <rFont val="Times New Roman"/>
        <family val="1"/>
      </rPr>
      <t xml:space="preserve"> We have assumed that  all RPC facilities with add-on controls (18 existing and 2 new each year or an average of 22) will have at least one startup, shutdown or malfunction (SSM) that is not managed according to the SSM plan.</t>
    </r>
  </si>
  <si>
    <r>
      <t xml:space="preserve">h    </t>
    </r>
    <r>
      <rPr>
        <sz val="10"/>
        <color theme="1"/>
        <rFont val="Times New Roman"/>
        <family val="1"/>
      </rPr>
      <t>New respondents (16) have to develop a record system.  In addition, existing RPC facilities have to record operational data.  In general, the following monitoring is required:  1) facilities with open molding and/or centrifugal casting operations (452 existing and 14 new each year or an average of 480 per year) would have to record for low HAP resins; 2) facilities with add-on controls (18 existing and 2 new or an average of 22 RPCs per year) would have to record add-on control devices operating parameters; and 3) all facilities (600) need to keep records of its work practices.  Since operating parameters for control equipment and standard work practices are already monitored by industry for other purposes, we are not attributing these burdens to the rule.</t>
    </r>
  </si>
  <si>
    <r>
      <t xml:space="preserve">i    </t>
    </r>
    <r>
      <rPr>
        <sz val="10"/>
        <color theme="1"/>
        <rFont val="Times New Roman"/>
        <family val="1"/>
      </rPr>
      <t>We have assumed that he amount of time it takes a respondent to train its employees would vary with the number of employees at its facility.  We have also assumed that the distribution in size of the new respondents would be identical to that of the existing PRC universe.  Therefore, we have assumed that 82 percent of the respondents would be small business (i.e., 478.88 RPCs existing and 13.12 new RPC per year), 11 percent (i.e. 64.24 existing RPCs and 1.76 new RPCs per year), would be medium business, and 7 percent (i.e., 40.88 existing RPCs and 1.12 new RPCs) are large business.  Furthermore, we have assumed that respondents will be providing full training to new employees only. Therefore, to train existing respondents, it will take 20 percent of the time it takes to train new employees.</t>
    </r>
  </si>
  <si>
    <r>
      <t xml:space="preserve">Notification of  applicability  </t>
    </r>
    <r>
      <rPr>
        <vertAlign val="superscript"/>
        <sz val="10"/>
        <color rgb="FF000000"/>
        <rFont val="Times New Roman"/>
        <family val="1"/>
      </rPr>
      <t>a</t>
    </r>
    <r>
      <rPr>
        <sz val="10"/>
        <color rgb="FF000000"/>
        <rFont val="Times New Roman"/>
        <family val="1"/>
      </rPr>
      <t xml:space="preserve"> </t>
    </r>
  </si>
  <si>
    <t>Notification of intent to construct a major source and review application</t>
  </si>
  <si>
    <t>Notification of start of construction</t>
  </si>
  <si>
    <t xml:space="preserve">Notification of actual startup </t>
  </si>
  <si>
    <t>Notification of initial performance test and test plan</t>
  </si>
  <si>
    <t xml:space="preserve">Report of performance test results including operating parameters </t>
  </si>
  <si>
    <t>Notification of compliance status</t>
  </si>
  <si>
    <r>
      <t xml:space="preserve">Review reports of excess emissions </t>
    </r>
    <r>
      <rPr>
        <vertAlign val="superscript"/>
        <sz val="10"/>
        <color rgb="FF000000"/>
        <rFont val="Times New Roman"/>
        <family val="1"/>
      </rPr>
      <t>c</t>
    </r>
  </si>
  <si>
    <r>
      <t xml:space="preserve">Review reports of no excess emissions </t>
    </r>
    <r>
      <rPr>
        <vertAlign val="superscript"/>
        <sz val="10"/>
        <color rgb="FF000000"/>
        <rFont val="Times New Roman"/>
        <family val="1"/>
      </rPr>
      <t>c</t>
    </r>
  </si>
  <si>
    <r>
      <t xml:space="preserve">Review of startup, shutdown, malfunction report  </t>
    </r>
    <r>
      <rPr>
        <vertAlign val="superscript"/>
        <sz val="10"/>
        <color rgb="FF000000"/>
        <rFont val="Times New Roman"/>
        <family val="1"/>
      </rPr>
      <t>d</t>
    </r>
  </si>
  <si>
    <t>TOTAL ANNUAL BURDEN AND COST (rounded)</t>
  </si>
  <si>
    <r>
      <t xml:space="preserve">a   </t>
    </r>
    <r>
      <rPr>
        <sz val="10"/>
        <color theme="1"/>
        <rFont val="Times New Roman"/>
        <family val="1"/>
      </rPr>
      <t>There is an average of 584 existing reinforced plastic composites facilities (or RPC) subject to NESHAP subpart WWWW.  We have assumed that there will be an average of 16 new RPC facilities each year over the three year period of this ICR.  Therefore, there is an average of 600 total respondents per year over the next three year period of this ICR.  We have assumed that 82 percent of the existing RPC facilities are small business, 11 percent are medium size facilities and 7 percent are large facilities.  Furthermore, we have assumed that 93 percent of the new RPC facilities will consist of an average of four groups of operations and 7 percent will consist of five groups of operations.</t>
    </r>
  </si>
  <si>
    <r>
      <t xml:space="preserve">b   </t>
    </r>
    <r>
      <rPr>
        <sz val="10"/>
        <color theme="1"/>
        <rFont val="Times New Roman"/>
        <family val="1"/>
      </rPr>
      <t xml:space="preserve">This cost is based on the following labor rates:  Managerial rate of $62.90 (GS-13, Step 5, $39.31 + 60%), Technical rate of $46.67 (GS-12, Step 1, $29.17 + 60%), and Clerical rate of $25.25 (GS-6, Step 3, $15.78 + 60%).  These rates are from the Office of Personnel Management (OPM), 2014 General Schedule, which excludes locality rates of pay. The rates have been increased by 60 percent to account for the benefit packages available to government employees.  </t>
    </r>
  </si>
  <si>
    <r>
      <t xml:space="preserve">c   </t>
    </r>
    <r>
      <rPr>
        <sz val="10"/>
        <color theme="1"/>
        <rFont val="Times New Roman"/>
        <family val="1"/>
      </rPr>
      <t>We have assumed that approximately 80 percent (or 480) of the respondents will report no excess emissions twice a year and approximately 20 percent (or 120) will report excess emissions twice a year.</t>
    </r>
  </si>
  <si>
    <r>
      <t>d</t>
    </r>
    <r>
      <rPr>
        <sz val="12"/>
        <color theme="1"/>
        <rFont val="Times New Roman"/>
        <family val="1"/>
      </rPr>
      <t xml:space="preserve">   </t>
    </r>
    <r>
      <rPr>
        <sz val="10"/>
        <color theme="1"/>
        <rFont val="Times New Roman"/>
        <family val="1"/>
      </rPr>
      <t>We have assumed that all RPC facilities with add-on controls (18 existing and 2 new each year or an average of 22) will have at least one startup, shutdown, or malfunction occurrence that is not managed according to the plan.</t>
    </r>
  </si>
  <si>
    <t>2016 ICR Wages</t>
  </si>
  <si>
    <r>
      <t>a</t>
    </r>
    <r>
      <rPr>
        <sz val="10"/>
        <color rgb="FF000000"/>
        <rFont val="Times New Roman"/>
        <family val="1"/>
      </rPr>
      <t xml:space="preserve"> We have assumed that the average number of respondents that will be subject to the rule will be 448 existing sources. There will be no additional sources over the three-year period of this ICR.</t>
    </r>
  </si>
  <si>
    <r>
      <t>b</t>
    </r>
    <r>
      <rPr>
        <sz val="10"/>
        <color rgb="FF000000"/>
        <rFont val="Times New Roman"/>
        <family val="1"/>
      </rPr>
      <t xml:space="preserve"> This ICR uses the following labor rates: $135.95 per hour for Executive, Administrative, and Managerial labor; $102.10 per hour for Technical labor, and $41.77 per hour for Clerical labor. These rates are from the United States Department of Labor, Bureau of Labor Statistics, "May 2016 National Industry-Specific Occupational Employment and Wage Estimates NAICS 326100 – Plastics Product Manufacturing”.  The rates are from column 8, “Mean hourly wage.”  The rates have been increased by 110 percent to account for the benefit packages available to those employed by private industry.</t>
    </r>
  </si>
  <si>
    <t xml:space="preserve">3. Familiarize with regulatory requirements </t>
  </si>
  <si>
    <r>
      <t>c</t>
    </r>
    <r>
      <rPr>
        <sz val="10"/>
        <color rgb="FF000000"/>
        <rFont val="Times New Roman"/>
        <family val="1"/>
      </rPr>
      <t xml:space="preserve"> We have assumed that facilities will require some time to evaluate the effect of the rule removing the SSM exemption, and adjusting recordkeeping and reporting to accommodate these changes.</t>
    </r>
  </si>
  <si>
    <r>
      <t>d</t>
    </r>
    <r>
      <rPr>
        <sz val="10"/>
        <color rgb="FF000000"/>
        <rFont val="Times New Roman"/>
        <family val="1"/>
      </rPr>
      <t xml:space="preserve"> We have assumed that all of the existing facilities are complying with the regulations by using pollution prevention measures.</t>
    </r>
  </si>
  <si>
    <r>
      <t>e</t>
    </r>
    <r>
      <rPr>
        <sz val="10"/>
        <color rgb="FF000000"/>
        <rFont val="Times New Roman"/>
        <family val="1"/>
      </rPr>
      <t xml:space="preserve"> We have assumed that each respondent will take 8 hours two times per year to complete the semiannual compliance report.</t>
    </r>
  </si>
  <si>
    <t>f Totals have been rounded to 3 significant figures. Figures may not add exactly due to rounding</t>
  </si>
  <si>
    <r>
      <rPr>
        <vertAlign val="superscript"/>
        <sz val="10"/>
        <color theme="1"/>
        <rFont val="Times New Roman"/>
        <family val="1"/>
      </rPr>
      <t>g</t>
    </r>
    <r>
      <rPr>
        <sz val="10"/>
        <color theme="1"/>
        <rFont val="Times New Roman"/>
        <family val="1"/>
      </rPr>
      <t xml:space="preserve"> We have assumed that no new facilities will become operational in the next three years.</t>
    </r>
  </si>
  <si>
    <r>
      <t xml:space="preserve">4. Required activities for sources with add-on control devices </t>
    </r>
    <r>
      <rPr>
        <vertAlign val="superscript"/>
        <sz val="10"/>
        <color rgb="FF000000"/>
        <rFont val="Times New Roman"/>
        <family val="1"/>
      </rPr>
      <t>c</t>
    </r>
  </si>
  <si>
    <r>
      <t xml:space="preserve"> a. Initial performance test and report </t>
    </r>
    <r>
      <rPr>
        <vertAlign val="superscript"/>
        <sz val="10"/>
        <color rgb="FF000000"/>
        <rFont val="Times New Roman"/>
        <family val="1"/>
      </rPr>
      <t>g</t>
    </r>
  </si>
  <si>
    <r>
      <t xml:space="preserve"> b. Establish operating parameters </t>
    </r>
    <r>
      <rPr>
        <vertAlign val="superscript"/>
        <sz val="10"/>
        <color rgb="FF000000"/>
        <rFont val="Times New Roman"/>
        <family val="1"/>
      </rPr>
      <t>g</t>
    </r>
  </si>
  <si>
    <r>
      <t xml:space="preserve"> a. Develop recordkeeping system </t>
    </r>
    <r>
      <rPr>
        <vertAlign val="superscript"/>
        <sz val="10"/>
        <color rgb="FF000000"/>
        <rFont val="Times New Roman"/>
        <family val="1"/>
      </rPr>
      <t>g</t>
    </r>
  </si>
  <si>
    <r>
      <t xml:space="preserve"> a. Initial notification that existing sources are subject to the standard </t>
    </r>
    <r>
      <rPr>
        <vertAlign val="superscript"/>
        <sz val="10"/>
        <color rgb="FF000000"/>
        <rFont val="Times New Roman"/>
        <family val="1"/>
      </rPr>
      <t>g</t>
    </r>
  </si>
  <si>
    <r>
      <t xml:space="preserve"> b. Notification for new major sources </t>
    </r>
    <r>
      <rPr>
        <vertAlign val="superscript"/>
        <sz val="10"/>
        <color rgb="FF000000"/>
        <rFont val="Times New Roman"/>
        <family val="1"/>
      </rPr>
      <t>g</t>
    </r>
  </si>
  <si>
    <r>
      <t xml:space="preserve"> c. Request for compliance extension </t>
    </r>
    <r>
      <rPr>
        <vertAlign val="superscript"/>
        <sz val="10"/>
        <color rgb="FF000000"/>
        <rFont val="Times New Roman"/>
        <family val="1"/>
      </rPr>
      <t>g</t>
    </r>
  </si>
  <si>
    <r>
      <t xml:space="preserve"> d. Notification of special compliance requirements </t>
    </r>
    <r>
      <rPr>
        <vertAlign val="superscript"/>
        <sz val="10"/>
        <color rgb="FF000000"/>
        <rFont val="Times New Roman"/>
        <family val="1"/>
      </rPr>
      <t>g</t>
    </r>
  </si>
  <si>
    <r>
      <t xml:space="preserve"> e. Notification of performance tests </t>
    </r>
    <r>
      <rPr>
        <vertAlign val="superscript"/>
        <sz val="10"/>
        <color rgb="FF000000"/>
        <rFont val="Times New Roman"/>
        <family val="1"/>
      </rPr>
      <t>d</t>
    </r>
  </si>
  <si>
    <r>
      <t xml:space="preserve"> f. Notification of compliance status </t>
    </r>
    <r>
      <rPr>
        <vertAlign val="superscript"/>
        <sz val="10"/>
        <color rgb="FF000000"/>
        <rFont val="Times New Roman"/>
        <family val="1"/>
      </rPr>
      <t>g</t>
    </r>
  </si>
  <si>
    <r>
      <t xml:space="preserve"> a. Semiannual compliance reports for all sources </t>
    </r>
    <r>
      <rPr>
        <vertAlign val="superscript"/>
        <sz val="10"/>
        <color rgb="FF000000"/>
        <rFont val="Times New Roman"/>
        <family val="1"/>
      </rPr>
      <t>e</t>
    </r>
  </si>
  <si>
    <r>
      <t xml:space="preserve"> b. Additional reports for sources with add-on control devices </t>
    </r>
    <r>
      <rPr>
        <vertAlign val="superscript"/>
        <sz val="10"/>
        <color rgb="FF000000"/>
        <rFont val="Times New Roman"/>
        <family val="1"/>
      </rPr>
      <t>d</t>
    </r>
  </si>
  <si>
    <r>
      <t>GRAND TOTAL (rounded)</t>
    </r>
    <r>
      <rPr>
        <b/>
        <vertAlign val="superscript"/>
        <sz val="10"/>
        <color rgb="FF000000"/>
        <rFont val="Times New Roman"/>
        <family val="1"/>
      </rPr>
      <t>f</t>
    </r>
  </si>
  <si>
    <r>
      <t xml:space="preserve"> c. Work practice requirements </t>
    </r>
    <r>
      <rPr>
        <vertAlign val="superscript"/>
        <sz val="10"/>
        <color rgb="FF000000"/>
        <rFont val="Times New Roman"/>
        <family val="1"/>
      </rPr>
      <t>d</t>
    </r>
  </si>
  <si>
    <t>Table 1 : Annual Respondent Burden and Cost Year One – Reinforced Plastic Composites Production NESHAP (40 CFR Part 63, Subpart WWWW) (2018 RTR)</t>
  </si>
  <si>
    <t>Table 2 : Annual Respondent Burden and Cost Year Two – Reinforced Plastic Composites Production NESHAP (40 CFR Part 63, Subpart WWWW) (2018 RTR)</t>
  </si>
  <si>
    <t>Table 3 : Annual Respondent Burden and Cost Year Three – Reinforced Plastic Composites Production NESHAP (40 CFR Part 63, Subpart WWWW) (2018 RTR)</t>
  </si>
  <si>
    <t>Table 4 - Summary of Annual Respondent Burden and Cost of Recordkeeping and Reporting Requirements for the Reinforced Plastic Composites Production NESHAP (2018 RTR)</t>
  </si>
  <si>
    <r>
      <t xml:space="preserve">Table 5: Average Annual EPA Burden and Cost Year One – </t>
    </r>
    <r>
      <rPr>
        <b/>
        <sz val="12"/>
        <color theme="1"/>
        <rFont val="Times New Roman"/>
        <family val="1"/>
      </rPr>
      <t>NESHAP for Reinforced Plastic Composites Production NESHAP (40 CFR Part 63, Subpart WWWW) (2018 RTR)</t>
    </r>
  </si>
  <si>
    <r>
      <t xml:space="preserve">Table 6: Average Annual EPA Burden and Cost Year Two – </t>
    </r>
    <r>
      <rPr>
        <b/>
        <sz val="12"/>
        <color theme="1"/>
        <rFont val="Times New Roman"/>
        <family val="1"/>
      </rPr>
      <t>NESHAP for Reinforced Plastic Composites Production NESHAP (40 CFR Part 63, Subpart WWWW) (2018 RTR)</t>
    </r>
  </si>
  <si>
    <r>
      <t xml:space="preserve">Table 7: Average Annual EPA Burden and Cost Year Three – </t>
    </r>
    <r>
      <rPr>
        <b/>
        <sz val="12"/>
        <color theme="1"/>
        <rFont val="Times New Roman"/>
        <family val="1"/>
      </rPr>
      <t>Reinforced Plastic Composites Production NESHAP (40 CFR Part 63, Subpart WWWW) (2018 RTR)</t>
    </r>
  </si>
  <si>
    <t>Table 8 - Summary of Annual Agency Burden and Cost of Recordkeeping and Reporting Requirements for the Reinforced Plastic Composites Production NESHAP (2018 RTR)</t>
  </si>
  <si>
    <r>
      <t>c</t>
    </r>
    <r>
      <rPr>
        <sz val="10"/>
        <color rgb="FF000000"/>
        <rFont val="Times New Roman"/>
        <family val="1"/>
      </rPr>
      <t xml:space="preserve"> We have assumed that respondents will each take 4 hours to enter and update information into agency recordkeeping system.</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</si>
</sst>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_);[Red]\(&quot;$&quot;#,##0\)"/>
    <numFmt numFmtId="8" formatCode="&quot;$&quot;#,##0.00_);[Red]\(&quot;$&quot;#,##0.00\)"/>
    <numFmt numFmtId="44" formatCode="_(&quot;$&quot;* #,##0.00_);_(&quot;$&quot;* \(#,##0.00\);_(&quot;$&quot;* &quot;-&quot;??_);_(@_)"/>
    <numFmt numFmtId="164" formatCode="General_)"/>
    <numFmt numFmtId="165" formatCode="&quot;$&quot;#,##0"/>
    <numFmt numFmtId="166" formatCode="&quot;$&quot;#,##0.00"/>
  </numFmts>
  <fonts count="37" x14ac:knownFonts="1">
    <font>
      <sz val="11"/>
      <color theme="1"/>
      <name val="Calibri"/>
      <family val="2"/>
      <scheme val="minor"/>
    </font>
    <font>
      <sz val="10"/>
      <name val="Arial"/>
      <family val="2"/>
    </font>
    <font>
      <sz val="10"/>
      <color rgb="FF000000"/>
      <name val="Times New Roman"/>
      <family val="1"/>
    </font>
    <font>
      <sz val="10"/>
      <name val="Times New Roman"/>
      <family val="1"/>
    </font>
    <font>
      <b/>
      <sz val="10"/>
      <color theme="1"/>
      <name val="Times New Roman"/>
      <family val="1"/>
    </font>
    <font>
      <sz val="12"/>
      <color theme="1"/>
      <name val="Times New Roman"/>
      <family val="1"/>
    </font>
    <font>
      <sz val="12"/>
      <color rgb="FF000000"/>
      <name val="Times New Roman"/>
      <family val="1"/>
    </font>
    <font>
      <b/>
      <sz val="12"/>
      <color rgb="FF000000"/>
      <name val="Times New Roman"/>
      <family val="1"/>
    </font>
    <font>
      <b/>
      <sz val="12"/>
      <color theme="1"/>
      <name val="Times New Roman"/>
      <family val="1"/>
    </font>
    <font>
      <u/>
      <sz val="11"/>
      <color theme="10"/>
      <name val="Calibri"/>
      <family val="2"/>
    </font>
    <font>
      <sz val="8"/>
      <name val="Courier"/>
      <family val="3"/>
    </font>
    <font>
      <u/>
      <sz val="11"/>
      <color theme="10"/>
      <name val="Calibri"/>
      <family val="2"/>
      <scheme val="minor"/>
    </font>
    <font>
      <vertAlign val="superscript"/>
      <sz val="12"/>
      <color theme="1"/>
      <name val="Times New Roman"/>
      <family val="1"/>
    </font>
    <font>
      <sz val="10"/>
      <color theme="1"/>
      <name val="Times New Roman"/>
      <family val="1"/>
    </font>
    <font>
      <b/>
      <sz val="10"/>
      <color rgb="FF000000"/>
      <name val="Times New Roman"/>
      <family val="1"/>
    </font>
    <font>
      <b/>
      <vertAlign val="superscript"/>
      <sz val="12"/>
      <color theme="1"/>
      <name val="Times New Roman"/>
      <family val="1"/>
    </font>
    <font>
      <b/>
      <sz val="8"/>
      <color rgb="FFFF0000"/>
      <name val="Times New Roman"/>
      <family val="1"/>
    </font>
    <font>
      <b/>
      <sz val="10"/>
      <name val="Times New Roman"/>
      <family val="1"/>
    </font>
    <font>
      <b/>
      <i/>
      <sz val="10"/>
      <color theme="1"/>
      <name val="Times New Roman"/>
      <family val="1"/>
    </font>
    <font>
      <b/>
      <i/>
      <sz val="10"/>
      <color rgb="FF000000"/>
      <name val="Times New Roman"/>
      <family val="1"/>
    </font>
    <font>
      <sz val="12"/>
      <color rgb="FFFF0000"/>
      <name val="Times New Roman"/>
      <family val="1"/>
    </font>
    <font>
      <b/>
      <i/>
      <sz val="8"/>
      <color rgb="FFFF0000"/>
      <name val="Times New Roman"/>
      <family val="1"/>
    </font>
    <font>
      <b/>
      <vertAlign val="superscript"/>
      <sz val="15"/>
      <color theme="1"/>
      <name val="Times New Roman"/>
      <family val="1"/>
    </font>
    <font>
      <b/>
      <sz val="11"/>
      <color theme="1"/>
      <name val="Times New Roman"/>
      <family val="1"/>
    </font>
    <font>
      <vertAlign val="superscript"/>
      <sz val="10"/>
      <color rgb="FF000000"/>
      <name val="Times New Roman"/>
      <family val="1"/>
    </font>
    <font>
      <b/>
      <vertAlign val="superscript"/>
      <sz val="10"/>
      <color rgb="FF000000"/>
      <name val="Times New Roman"/>
      <family val="1"/>
    </font>
    <font>
      <vertAlign val="superscript"/>
      <sz val="12"/>
      <color rgb="FF000000"/>
      <name val="Times New Roman"/>
      <family val="1"/>
    </font>
    <font>
      <sz val="11"/>
      <color theme="1"/>
      <name val="Calibri"/>
      <family val="2"/>
      <scheme val="minor"/>
    </font>
    <font>
      <sz val="11"/>
      <color theme="1"/>
      <name val="Times New Roman"/>
      <family val="1"/>
    </font>
    <font>
      <vertAlign val="superscript"/>
      <sz val="10"/>
      <color theme="1"/>
      <name val="Times New Roman"/>
      <family val="1"/>
    </font>
    <font>
      <sz val="11"/>
      <name val="Times New Roman"/>
      <family val="1"/>
    </font>
    <font>
      <b/>
      <sz val="12"/>
      <name val="Times New Roman"/>
      <family val="1"/>
    </font>
    <font>
      <sz val="12"/>
      <name val="Times New Roman"/>
      <family val="1"/>
    </font>
    <font>
      <u/>
      <sz val="12"/>
      <color theme="10"/>
      <name val="Times New Roman"/>
      <family val="1"/>
    </font>
    <font>
      <sz val="9"/>
      <color rgb="FF000000"/>
      <name val="Times New Roman"/>
      <family val="1"/>
    </font>
    <font>
      <vertAlign val="superscript"/>
      <sz val="9"/>
      <color rgb="FF000000"/>
      <name val="Times New Roman"/>
      <family val="1"/>
    </font>
    <font>
      <b/>
      <i/>
      <sz val="10"/>
      <name val="Times New Roman"/>
      <family val="1"/>
    </font>
  </fonts>
  <fills count="5">
    <fill>
      <patternFill patternType="none"/>
    </fill>
    <fill>
      <patternFill patternType="gray125"/>
    </fill>
    <fill>
      <patternFill patternType="solid">
        <fgColor theme="0"/>
        <bgColor indexed="64"/>
      </patternFill>
    </fill>
    <fill>
      <patternFill patternType="solid">
        <fgColor theme="6" tint="0.39997558519241921"/>
        <bgColor indexed="64"/>
      </patternFill>
    </fill>
    <fill>
      <patternFill patternType="solid">
        <fgColor theme="0" tint="-0.14999847407452621"/>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double">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bottom style="double">
        <color indexed="64"/>
      </bottom>
      <diagonal/>
    </border>
  </borders>
  <cellStyleXfs count="7">
    <xf numFmtId="0" fontId="0" fillId="0" borderId="0"/>
    <xf numFmtId="0" fontId="9" fillId="0" borderId="0" applyNumberFormat="0" applyFill="0" applyBorder="0" applyAlignment="0" applyProtection="0">
      <alignment vertical="top"/>
      <protection locked="0"/>
    </xf>
    <xf numFmtId="0" fontId="10" fillId="0" borderId="0"/>
    <xf numFmtId="0" fontId="1" fillId="0" borderId="0"/>
    <xf numFmtId="0" fontId="11" fillId="0" borderId="0" applyNumberFormat="0" applyFill="0" applyBorder="0" applyAlignment="0" applyProtection="0"/>
    <xf numFmtId="0" fontId="1" fillId="0" borderId="0"/>
    <xf numFmtId="44" fontId="27" fillId="0" borderId="0" applyFont="0" applyFill="0" applyBorder="0" applyAlignment="0" applyProtection="0"/>
  </cellStyleXfs>
  <cellXfs count="201">
    <xf numFmtId="0" fontId="0" fillId="0" borderId="0" xfId="0"/>
    <xf numFmtId="0" fontId="5" fillId="0" borderId="0" xfId="0" applyFont="1" applyAlignment="1">
      <alignment horizontal="left" vertical="center" indent="10"/>
    </xf>
    <xf numFmtId="0" fontId="6" fillId="0" borderId="0" xfId="0" applyFont="1" applyAlignment="1">
      <alignment vertical="center"/>
    </xf>
    <xf numFmtId="0" fontId="7" fillId="0" borderId="0" xfId="0" applyFont="1" applyAlignment="1">
      <alignment vertical="center"/>
    </xf>
    <xf numFmtId="0" fontId="5" fillId="0" borderId="0" xfId="0" applyFont="1" applyAlignment="1">
      <alignment vertical="center"/>
    </xf>
    <xf numFmtId="0" fontId="8" fillId="0" borderId="0" xfId="0" applyFont="1" applyAlignment="1">
      <alignment vertical="center"/>
    </xf>
    <xf numFmtId="6" fontId="2" fillId="0" borderId="1" xfId="0" applyNumberFormat="1" applyFont="1" applyFill="1" applyBorder="1" applyAlignment="1">
      <alignment horizontal="right"/>
    </xf>
    <xf numFmtId="0" fontId="2" fillId="0" borderId="1" xfId="0" applyFont="1" applyFill="1" applyBorder="1" applyAlignment="1">
      <alignment horizontal="center" vertical="center"/>
    </xf>
    <xf numFmtId="0" fontId="3" fillId="0" borderId="0" xfId="0" applyFont="1" applyFill="1" applyBorder="1" applyAlignment="1"/>
    <xf numFmtId="0" fontId="3" fillId="0" borderId="0" xfId="0" applyFont="1" applyFill="1" applyBorder="1"/>
    <xf numFmtId="0" fontId="4" fillId="0" borderId="2" xfId="0" applyFont="1" applyFill="1" applyBorder="1" applyAlignment="1">
      <alignment horizontal="center" vertical="center"/>
    </xf>
    <xf numFmtId="0" fontId="16" fillId="0" borderId="0" xfId="0" applyFont="1" applyFill="1" applyBorder="1"/>
    <xf numFmtId="6" fontId="17" fillId="0" borderId="1" xfId="0" applyNumberFormat="1" applyFont="1" applyFill="1" applyBorder="1"/>
    <xf numFmtId="6" fontId="17" fillId="0" borderId="1" xfId="0" applyNumberFormat="1" applyFont="1" applyFill="1" applyBorder="1" applyAlignment="1">
      <alignment horizontal="right"/>
    </xf>
    <xf numFmtId="0" fontId="3" fillId="0" borderId="1" xfId="0" applyFont="1" applyFill="1" applyBorder="1" applyAlignment="1">
      <alignment horizontal="center" vertical="center"/>
    </xf>
    <xf numFmtId="6" fontId="18" fillId="0" borderId="1" xfId="0" applyNumberFormat="1" applyFont="1" applyFill="1" applyBorder="1" applyAlignment="1">
      <alignment horizontal="right" vertical="top"/>
    </xf>
    <xf numFmtId="0" fontId="18" fillId="0" borderId="1" xfId="0" applyFont="1" applyFill="1" applyBorder="1" applyAlignment="1">
      <alignment horizontal="center" vertical="center"/>
    </xf>
    <xf numFmtId="3" fontId="2" fillId="0" borderId="1" xfId="0" applyNumberFormat="1" applyFont="1" applyFill="1" applyBorder="1" applyAlignment="1">
      <alignment horizontal="center" vertical="center"/>
    </xf>
    <xf numFmtId="6" fontId="13" fillId="0" borderId="1" xfId="0" applyNumberFormat="1" applyFont="1" applyFill="1" applyBorder="1" applyAlignment="1">
      <alignment horizontal="right" vertical="top"/>
    </xf>
    <xf numFmtId="0" fontId="13" fillId="0" borderId="1" xfId="0" applyFont="1" applyFill="1" applyBorder="1" applyAlignment="1">
      <alignment horizontal="center" vertical="center"/>
    </xf>
    <xf numFmtId="0" fontId="19" fillId="0" borderId="1" xfId="0" applyFont="1" applyFill="1" applyBorder="1" applyAlignment="1">
      <alignment horizontal="center" vertical="center"/>
    </xf>
    <xf numFmtId="0" fontId="20" fillId="0" borderId="0" xfId="0" applyFont="1" applyFill="1" applyBorder="1"/>
    <xf numFmtId="0" fontId="21" fillId="0" borderId="0" xfId="0" applyFont="1" applyFill="1" applyBorder="1"/>
    <xf numFmtId="0" fontId="2" fillId="0" borderId="1" xfId="0" applyFont="1" applyFill="1" applyBorder="1" applyAlignment="1">
      <alignment horizontal="right"/>
    </xf>
    <xf numFmtId="3" fontId="18" fillId="0" borderId="7" xfId="0" applyNumberFormat="1" applyFont="1" applyFill="1" applyBorder="1" applyAlignment="1">
      <alignment horizontal="center" vertical="center"/>
    </xf>
    <xf numFmtId="3" fontId="18" fillId="0" borderId="6" xfId="0" applyNumberFormat="1" applyFont="1" applyFill="1" applyBorder="1" applyAlignment="1">
      <alignment horizontal="center" vertical="center"/>
    </xf>
    <xf numFmtId="3" fontId="18" fillId="0" borderId="5" xfId="0" applyNumberFormat="1" applyFont="1" applyFill="1" applyBorder="1" applyAlignment="1">
      <alignment horizontal="center" vertical="center"/>
    </xf>
    <xf numFmtId="0" fontId="2" fillId="0" borderId="5" xfId="0" applyFont="1" applyFill="1" applyBorder="1" applyAlignment="1">
      <alignment horizontal="center" vertical="center"/>
    </xf>
    <xf numFmtId="0" fontId="19" fillId="0" borderId="5" xfId="0" applyFont="1" applyFill="1" applyBorder="1" applyAlignment="1">
      <alignment horizontal="center" vertical="center"/>
    </xf>
    <xf numFmtId="0" fontId="13" fillId="0" borderId="5" xfId="0" applyFont="1" applyFill="1" applyBorder="1" applyAlignment="1">
      <alignment horizontal="center" vertical="center"/>
    </xf>
    <xf numFmtId="0" fontId="18" fillId="0" borderId="5" xfId="0" applyFont="1" applyFill="1" applyBorder="1" applyAlignment="1">
      <alignment horizontal="center" vertical="center"/>
    </xf>
    <xf numFmtId="0" fontId="3" fillId="0" borderId="5" xfId="0" applyFont="1" applyFill="1" applyBorder="1" applyAlignment="1">
      <alignment horizontal="center" vertical="center"/>
    </xf>
    <xf numFmtId="0" fontId="2" fillId="0" borderId="1" xfId="0" applyFont="1" applyBorder="1" applyAlignment="1">
      <alignment vertical="center"/>
    </xf>
    <xf numFmtId="0" fontId="19" fillId="0" borderId="1" xfId="0" applyFont="1" applyBorder="1" applyAlignment="1">
      <alignment vertical="center"/>
    </xf>
    <xf numFmtId="0" fontId="14" fillId="0" borderId="1" xfId="0" applyFont="1" applyBorder="1" applyAlignment="1">
      <alignment vertical="center"/>
    </xf>
    <xf numFmtId="0" fontId="4" fillId="0" borderId="1" xfId="0" applyFont="1" applyBorder="1" applyAlignment="1">
      <alignment vertical="center"/>
    </xf>
    <xf numFmtId="0" fontId="14" fillId="0" borderId="0" xfId="0" applyFont="1" applyAlignment="1">
      <alignment vertical="center"/>
    </xf>
    <xf numFmtId="0" fontId="26" fillId="0" borderId="0" xfId="0" applyFont="1" applyAlignment="1">
      <alignment vertical="center"/>
    </xf>
    <xf numFmtId="0" fontId="24" fillId="0" borderId="0" xfId="0" applyFont="1" applyAlignment="1">
      <alignment vertical="center"/>
    </xf>
    <xf numFmtId="0" fontId="18" fillId="0" borderId="10" xfId="0" applyFont="1" applyFill="1" applyBorder="1" applyAlignment="1">
      <alignment horizontal="center" vertical="center"/>
    </xf>
    <xf numFmtId="0" fontId="18" fillId="0" borderId="3" xfId="0" applyFont="1" applyFill="1" applyBorder="1" applyAlignment="1">
      <alignment horizontal="center" vertical="center"/>
    </xf>
    <xf numFmtId="0" fontId="2" fillId="0" borderId="1" xfId="0" applyFont="1" applyBorder="1" applyAlignment="1">
      <alignment horizontal="center" vertical="center"/>
    </xf>
    <xf numFmtId="0" fontId="14" fillId="0" borderId="1" xfId="0" applyFont="1" applyBorder="1" applyAlignment="1">
      <alignment horizontal="center" vertical="center"/>
    </xf>
    <xf numFmtId="0" fontId="4" fillId="0" borderId="0" xfId="0" applyFont="1" applyFill="1" applyBorder="1" applyAlignment="1">
      <alignment horizontal="center" vertical="center"/>
    </xf>
    <xf numFmtId="0" fontId="4" fillId="0" borderId="0" xfId="0" applyFont="1" applyFill="1" applyBorder="1" applyAlignment="1">
      <alignment horizontal="center" vertical="center" wrapText="1"/>
    </xf>
    <xf numFmtId="0" fontId="2" fillId="0" borderId="0" xfId="0" applyFont="1" applyFill="1" applyBorder="1" applyAlignment="1">
      <alignment horizontal="right"/>
    </xf>
    <xf numFmtId="6" fontId="2" fillId="0" borderId="0" xfId="0" applyNumberFormat="1" applyFont="1" applyFill="1" applyBorder="1" applyAlignment="1">
      <alignment horizontal="right"/>
    </xf>
    <xf numFmtId="6" fontId="13" fillId="0" borderId="0" xfId="0" applyNumberFormat="1" applyFont="1" applyFill="1" applyBorder="1" applyAlignment="1">
      <alignment horizontal="right" vertical="top"/>
    </xf>
    <xf numFmtId="6" fontId="18" fillId="0" borderId="0" xfId="0" applyNumberFormat="1" applyFont="1" applyFill="1" applyBorder="1" applyAlignment="1">
      <alignment horizontal="right" vertical="top"/>
    </xf>
    <xf numFmtId="6" fontId="17" fillId="0" borderId="0" xfId="0" applyNumberFormat="1" applyFont="1" applyFill="1" applyBorder="1" applyAlignment="1">
      <alignment horizontal="right"/>
    </xf>
    <xf numFmtId="6" fontId="17" fillId="0" borderId="0" xfId="0" applyNumberFormat="1" applyFont="1" applyFill="1" applyBorder="1"/>
    <xf numFmtId="8" fontId="18" fillId="0" borderId="7" xfId="0" applyNumberFormat="1" applyFont="1" applyFill="1" applyBorder="1" applyAlignment="1">
      <alignment horizontal="right" vertical="top"/>
    </xf>
    <xf numFmtId="8" fontId="18" fillId="0" borderId="0" xfId="0" applyNumberFormat="1" applyFont="1" applyFill="1" applyBorder="1" applyAlignment="1">
      <alignment horizontal="right" vertical="top"/>
    </xf>
    <xf numFmtId="8" fontId="18" fillId="0" borderId="11" xfId="0" applyNumberFormat="1" applyFont="1" applyFill="1" applyBorder="1" applyAlignment="1">
      <alignment horizontal="right" vertical="top"/>
    </xf>
    <xf numFmtId="0" fontId="3" fillId="0" borderId="0" xfId="0" applyFont="1" applyFill="1" applyBorder="1" applyAlignment="1">
      <alignment wrapText="1"/>
    </xf>
    <xf numFmtId="0" fontId="28" fillId="0" borderId="0" xfId="0" applyFont="1"/>
    <xf numFmtId="0" fontId="2" fillId="0" borderId="0" xfId="0" applyFont="1" applyAlignment="1">
      <alignment vertical="center"/>
    </xf>
    <xf numFmtId="0" fontId="5" fillId="0" borderId="0" xfId="0" applyFont="1"/>
    <xf numFmtId="0" fontId="8" fillId="0" borderId="0" xfId="0" applyFont="1"/>
    <xf numFmtId="0" fontId="12" fillId="0" borderId="0" xfId="0" applyFont="1" applyAlignment="1">
      <alignment vertical="center"/>
    </xf>
    <xf numFmtId="0" fontId="31" fillId="4" borderId="1" xfId="5" applyFont="1" applyFill="1" applyBorder="1" applyAlignment="1">
      <alignment horizontal="center"/>
    </xf>
    <xf numFmtId="17" fontId="31" fillId="4" borderId="1" xfId="5" applyNumberFormat="1" applyFont="1" applyFill="1" applyBorder="1" applyAlignment="1">
      <alignment horizontal="center"/>
    </xf>
    <xf numFmtId="0" fontId="31" fillId="3" borderId="1" xfId="5" applyFont="1" applyFill="1" applyBorder="1" applyAlignment="1">
      <alignment horizontal="center"/>
    </xf>
    <xf numFmtId="0" fontId="5" fillId="0" borderId="1" xfId="0" applyFont="1" applyBorder="1"/>
    <xf numFmtId="166" fontId="32" fillId="0" borderId="1" xfId="0" applyNumberFormat="1" applyFont="1" applyBorder="1" applyAlignment="1">
      <alignment horizontal="center"/>
    </xf>
    <xf numFmtId="166" fontId="32" fillId="0" borderId="1" xfId="0" applyNumberFormat="1" applyFont="1" applyFill="1" applyBorder="1" applyAlignment="1">
      <alignment horizontal="center"/>
    </xf>
    <xf numFmtId="0" fontId="32" fillId="0" borderId="11" xfId="1" applyFont="1" applyBorder="1" applyAlignment="1" applyProtection="1"/>
    <xf numFmtId="0" fontId="32" fillId="0" borderId="0" xfId="0" applyFont="1" applyBorder="1"/>
    <xf numFmtId="2" fontId="32" fillId="0" borderId="12" xfId="0" applyNumberFormat="1" applyFont="1" applyFill="1" applyBorder="1"/>
    <xf numFmtId="0" fontId="33" fillId="0" borderId="0" xfId="1" applyFont="1" applyAlignment="1" applyProtection="1"/>
    <xf numFmtId="0" fontId="31" fillId="4" borderId="1" xfId="3" applyFont="1" applyFill="1" applyBorder="1" applyAlignment="1">
      <alignment horizontal="center" wrapText="1"/>
    </xf>
    <xf numFmtId="0" fontId="31" fillId="3" borderId="1" xfId="3" applyFont="1" applyFill="1" applyBorder="1" applyAlignment="1">
      <alignment horizontal="center" wrapText="1"/>
    </xf>
    <xf numFmtId="0" fontId="32" fillId="0" borderId="1" xfId="3" applyFont="1" applyFill="1" applyBorder="1"/>
    <xf numFmtId="166" fontId="32" fillId="0" borderId="1" xfId="3" applyNumberFormat="1" applyFont="1" applyFill="1" applyBorder="1" applyAlignment="1">
      <alignment horizontal="center"/>
    </xf>
    <xf numFmtId="166" fontId="32" fillId="0" borderId="1" xfId="2" applyNumberFormat="1" applyFont="1" applyFill="1" applyBorder="1" applyAlignment="1">
      <alignment horizontal="center"/>
    </xf>
    <xf numFmtId="0" fontId="32" fillId="0" borderId="1" xfId="2" applyFont="1" applyFill="1" applyBorder="1"/>
    <xf numFmtId="166" fontId="32" fillId="0" borderId="0" xfId="3" applyNumberFormat="1" applyFont="1" applyFill="1" applyBorder="1"/>
    <xf numFmtId="166" fontId="32" fillId="0" borderId="12" xfId="2" applyNumberFormat="1" applyFont="1" applyFill="1" applyBorder="1"/>
    <xf numFmtId="0" fontId="5" fillId="0" borderId="0" xfId="0" applyFont="1" applyAlignment="1"/>
    <xf numFmtId="0" fontId="28" fillId="0" borderId="0" xfId="0" applyFont="1" applyFill="1" applyBorder="1"/>
    <xf numFmtId="165" fontId="28" fillId="0" borderId="0" xfId="6" applyNumberFormat="1" applyFont="1" applyFill="1" applyBorder="1"/>
    <xf numFmtId="0" fontId="13" fillId="0" borderId="1" xfId="0" applyFont="1" applyFill="1" applyBorder="1"/>
    <xf numFmtId="165" fontId="13" fillId="0" borderId="1" xfId="6" applyNumberFormat="1" applyFont="1" applyFill="1" applyBorder="1"/>
    <xf numFmtId="6" fontId="2" fillId="0" borderId="1" xfId="0" applyNumberFormat="1" applyFont="1" applyBorder="1" applyAlignment="1">
      <alignment horizontal="right" vertical="center"/>
    </xf>
    <xf numFmtId="8" fontId="2" fillId="0" borderId="1" xfId="0" applyNumberFormat="1" applyFont="1" applyBorder="1" applyAlignment="1">
      <alignment horizontal="right" vertical="center"/>
    </xf>
    <xf numFmtId="0" fontId="2" fillId="0" borderId="1" xfId="0" applyFont="1" applyBorder="1" applyAlignment="1">
      <alignment horizontal="right" vertical="center"/>
    </xf>
    <xf numFmtId="3" fontId="2" fillId="0" borderId="1" xfId="0" applyNumberFormat="1" applyFont="1" applyBorder="1" applyAlignment="1">
      <alignment horizontal="center" vertical="center"/>
    </xf>
    <xf numFmtId="0" fontId="34" fillId="0" borderId="1" xfId="0" applyFont="1" applyBorder="1" applyAlignment="1">
      <alignment vertical="center"/>
    </xf>
    <xf numFmtId="0" fontId="4" fillId="0" borderId="4" xfId="0" applyFont="1" applyFill="1" applyBorder="1" applyAlignment="1">
      <alignment horizontal="center" wrapText="1"/>
    </xf>
    <xf numFmtId="0" fontId="14" fillId="0" borderId="2" xfId="0" applyFont="1" applyBorder="1" applyAlignment="1">
      <alignment horizontal="center" vertical="center" wrapText="1"/>
    </xf>
    <xf numFmtId="0" fontId="28" fillId="0" borderId="0" xfId="0" applyFont="1" applyFill="1"/>
    <xf numFmtId="0" fontId="28" fillId="0" borderId="0" xfId="0" applyFont="1" applyFill="1" applyBorder="1" applyAlignment="1">
      <alignment wrapText="1"/>
    </xf>
    <xf numFmtId="166" fontId="28" fillId="0" borderId="1" xfId="0" applyNumberFormat="1" applyFont="1" applyFill="1" applyBorder="1"/>
    <xf numFmtId="1" fontId="28" fillId="0" borderId="0" xfId="0" applyNumberFormat="1" applyFont="1" applyFill="1" applyBorder="1"/>
    <xf numFmtId="164" fontId="31" fillId="2" borderId="0" xfId="0" applyNumberFormat="1" applyFont="1" applyFill="1" applyBorder="1" applyAlignment="1" applyProtection="1">
      <alignment vertical="center" wrapText="1"/>
    </xf>
    <xf numFmtId="164" fontId="31" fillId="2" borderId="0" xfId="0" applyNumberFormat="1" applyFont="1" applyFill="1" applyBorder="1" applyAlignment="1" applyProtection="1">
      <alignment vertical="center"/>
    </xf>
    <xf numFmtId="0" fontId="23" fillId="0" borderId="0" xfId="0" applyFont="1" applyFill="1"/>
    <xf numFmtId="0" fontId="28" fillId="0" borderId="0" xfId="0" applyFont="1" applyFill="1" applyAlignment="1">
      <alignment wrapText="1"/>
    </xf>
    <xf numFmtId="0" fontId="28" fillId="0" borderId="0" xfId="0" applyFont="1" applyFill="1" applyBorder="1" applyAlignment="1">
      <alignment horizontal="center" vertical="center"/>
    </xf>
    <xf numFmtId="0" fontId="20" fillId="0" borderId="0" xfId="0" applyFont="1" applyFill="1" applyBorder="1" applyAlignment="1">
      <alignment horizontal="left" indent="5"/>
    </xf>
    <xf numFmtId="0" fontId="30" fillId="0" borderId="5" xfId="0" applyFont="1" applyFill="1" applyBorder="1"/>
    <xf numFmtId="0" fontId="30" fillId="0" borderId="1" xfId="0" applyFont="1" applyFill="1" applyBorder="1"/>
    <xf numFmtId="0" fontId="14" fillId="0" borderId="4" xfId="0" applyFont="1" applyBorder="1" applyAlignment="1">
      <alignment horizontal="center" wrapText="1"/>
    </xf>
    <xf numFmtId="3" fontId="18" fillId="0" borderId="1" xfId="0" applyNumberFormat="1" applyFont="1" applyFill="1" applyBorder="1" applyAlignment="1">
      <alignment horizontal="center" vertical="center"/>
    </xf>
    <xf numFmtId="0" fontId="13" fillId="0" borderId="0" xfId="0" applyFont="1" applyFill="1"/>
    <xf numFmtId="6" fontId="36" fillId="0" borderId="1" xfId="0" applyNumberFormat="1" applyFont="1" applyFill="1" applyBorder="1" applyAlignment="1">
      <alignment horizontal="right"/>
    </xf>
    <xf numFmtId="164" fontId="17" fillId="2" borderId="1" xfId="0" applyNumberFormat="1" applyFont="1" applyFill="1" applyBorder="1" applyAlignment="1">
      <alignment horizontal="center"/>
    </xf>
    <xf numFmtId="164" fontId="17" fillId="2" borderId="1" xfId="0" applyNumberFormat="1" applyFont="1" applyFill="1" applyBorder="1" applyAlignment="1">
      <alignment horizontal="center" wrapText="1"/>
    </xf>
    <xf numFmtId="164" fontId="17" fillId="0" borderId="1" xfId="0" applyNumberFormat="1" applyFont="1" applyFill="1" applyBorder="1" applyAlignment="1">
      <alignment horizontal="center" wrapText="1"/>
    </xf>
    <xf numFmtId="164" fontId="3" fillId="2" borderId="1" xfId="0" applyNumberFormat="1" applyFont="1" applyFill="1" applyBorder="1" applyAlignment="1">
      <alignment horizontal="center"/>
    </xf>
    <xf numFmtId="3" fontId="3" fillId="2" borderId="1" xfId="0" applyNumberFormat="1" applyFont="1" applyFill="1" applyBorder="1" applyAlignment="1">
      <alignment horizontal="center"/>
    </xf>
    <xf numFmtId="165" fontId="3" fillId="2" borderId="1" xfId="0" applyNumberFormat="1" applyFont="1" applyFill="1" applyBorder="1" applyAlignment="1">
      <alignment horizontal="center"/>
    </xf>
    <xf numFmtId="165" fontId="3" fillId="0" borderId="1" xfId="0" applyNumberFormat="1" applyFont="1" applyFill="1" applyBorder="1" applyAlignment="1">
      <alignment horizontal="center"/>
    </xf>
    <xf numFmtId="6" fontId="18" fillId="0" borderId="1" xfId="0" applyNumberFormat="1" applyFont="1" applyBorder="1" applyAlignment="1">
      <alignment horizontal="right" vertical="center"/>
    </xf>
    <xf numFmtId="164" fontId="31" fillId="2" borderId="0" xfId="0" applyNumberFormat="1" applyFont="1" applyFill="1" applyBorder="1" applyAlignment="1" applyProtection="1"/>
    <xf numFmtId="3" fontId="3" fillId="2" borderId="3" xfId="0" applyNumberFormat="1" applyFont="1" applyFill="1" applyBorder="1" applyAlignment="1">
      <alignment horizontal="center"/>
    </xf>
    <xf numFmtId="165" fontId="3" fillId="2" borderId="3" xfId="0" applyNumberFormat="1" applyFont="1" applyFill="1" applyBorder="1" applyAlignment="1">
      <alignment horizontal="center"/>
    </xf>
    <xf numFmtId="3" fontId="3" fillId="2" borderId="9" xfId="0" applyNumberFormat="1" applyFont="1" applyFill="1" applyBorder="1" applyAlignment="1">
      <alignment horizontal="center"/>
    </xf>
    <xf numFmtId="165" fontId="3" fillId="2" borderId="9" xfId="0" applyNumberFormat="1" applyFont="1" applyFill="1" applyBorder="1" applyAlignment="1">
      <alignment horizontal="center"/>
    </xf>
    <xf numFmtId="164" fontId="17" fillId="2" borderId="9" xfId="0" applyNumberFormat="1" applyFont="1" applyFill="1" applyBorder="1" applyAlignment="1">
      <alignment horizontal="center"/>
    </xf>
    <xf numFmtId="164" fontId="17" fillId="2" borderId="9" xfId="0" applyNumberFormat="1" applyFont="1" applyFill="1" applyBorder="1" applyAlignment="1">
      <alignment horizontal="center" wrapText="1"/>
    </xf>
    <xf numFmtId="164" fontId="3" fillId="2" borderId="3" xfId="0" applyNumberFormat="1" applyFont="1" applyFill="1" applyBorder="1" applyAlignment="1">
      <alignment horizontal="center"/>
    </xf>
    <xf numFmtId="164" fontId="3" fillId="2" borderId="9" xfId="0" applyNumberFormat="1" applyFont="1" applyFill="1" applyBorder="1" applyAlignment="1">
      <alignment horizontal="center"/>
    </xf>
    <xf numFmtId="0" fontId="2" fillId="0" borderId="3" xfId="0" applyFont="1" applyBorder="1" applyAlignment="1">
      <alignment vertical="center"/>
    </xf>
    <xf numFmtId="0" fontId="2" fillId="0" borderId="3" xfId="0" applyFont="1" applyBorder="1" applyAlignment="1">
      <alignment horizontal="center" vertical="center"/>
    </xf>
    <xf numFmtId="6" fontId="2" fillId="0" borderId="3" xfId="0" applyNumberFormat="1" applyFont="1" applyBorder="1" applyAlignment="1">
      <alignment horizontal="right" vertical="center"/>
    </xf>
    <xf numFmtId="0" fontId="14" fillId="0" borderId="14" xfId="0" applyFont="1" applyBorder="1" applyAlignment="1">
      <alignment horizontal="center" vertical="center" wrapText="1"/>
    </xf>
    <xf numFmtId="0" fontId="2" fillId="0" borderId="10"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3" xfId="0" applyFont="1" applyFill="1" applyBorder="1" applyAlignment="1">
      <alignment horizontal="right"/>
    </xf>
    <xf numFmtId="0" fontId="28" fillId="0" borderId="14" xfId="0" applyFont="1" applyFill="1" applyBorder="1" applyAlignment="1">
      <alignment horizontal="center" vertical="center"/>
    </xf>
    <xf numFmtId="0" fontId="4" fillId="0" borderId="14" xfId="0" applyFont="1" applyFill="1" applyBorder="1" applyAlignment="1">
      <alignment horizontal="center" vertical="center"/>
    </xf>
    <xf numFmtId="0" fontId="28" fillId="0" borderId="4" xfId="0" applyFont="1" applyFill="1" applyBorder="1" applyAlignment="1">
      <alignment horizontal="center" vertical="center"/>
    </xf>
    <xf numFmtId="0" fontId="4" fillId="0" borderId="4" xfId="0" applyFont="1" applyFill="1" applyBorder="1" applyAlignment="1">
      <alignment horizontal="center" vertical="center"/>
    </xf>
    <xf numFmtId="0" fontId="2" fillId="0" borderId="1" xfId="0" applyFont="1" applyBorder="1" applyAlignment="1">
      <alignment vertical="center" wrapText="1"/>
    </xf>
    <xf numFmtId="0" fontId="2" fillId="0" borderId="1" xfId="0" applyFont="1" applyBorder="1" applyAlignment="1">
      <alignment horizontal="center" vertical="center" wrapText="1"/>
    </xf>
    <xf numFmtId="0" fontId="2" fillId="0" borderId="1" xfId="0" applyFont="1" applyBorder="1" applyAlignment="1">
      <alignment horizontal="right" vertical="center" wrapText="1"/>
    </xf>
    <xf numFmtId="0" fontId="2" fillId="0" borderId="1" xfId="0" applyFont="1" applyBorder="1" applyAlignment="1">
      <alignment horizontal="left" vertical="center" wrapText="1" indent="1"/>
    </xf>
    <xf numFmtId="8" fontId="2" fillId="0" borderId="1" xfId="0" applyNumberFormat="1" applyFont="1" applyBorder="1" applyAlignment="1">
      <alignment horizontal="right" vertical="center" wrapText="1"/>
    </xf>
    <xf numFmtId="8" fontId="19" fillId="0" borderId="1" xfId="0" applyNumberFormat="1" applyFont="1" applyBorder="1" applyAlignment="1">
      <alignment horizontal="right" vertical="center" wrapText="1"/>
    </xf>
    <xf numFmtId="0" fontId="13" fillId="0" borderId="1" xfId="0" applyFont="1" applyBorder="1" applyAlignment="1">
      <alignment horizontal="center" vertical="center" wrapText="1"/>
    </xf>
    <xf numFmtId="0" fontId="2" fillId="0" borderId="2" xfId="0" applyFont="1" applyBorder="1" applyAlignment="1">
      <alignment vertical="center" wrapText="1"/>
    </xf>
    <xf numFmtId="0" fontId="2" fillId="0" borderId="2" xfId="0" applyFont="1" applyBorder="1" applyAlignment="1">
      <alignment horizontal="center" vertical="center" wrapText="1"/>
    </xf>
    <xf numFmtId="0" fontId="2" fillId="0" borderId="2" xfId="0" applyFont="1" applyBorder="1" applyAlignment="1">
      <alignment horizontal="right" vertical="center" wrapText="1"/>
    </xf>
    <xf numFmtId="0" fontId="14" fillId="0" borderId="4" xfId="0" applyFont="1" applyBorder="1" applyAlignment="1">
      <alignment horizontal="center" vertical="center" wrapText="1"/>
    </xf>
    <xf numFmtId="8" fontId="2" fillId="0" borderId="1" xfId="0" applyNumberFormat="1" applyFont="1" applyBorder="1" applyAlignment="1">
      <alignment horizontal="center" vertical="center" wrapText="1"/>
    </xf>
    <xf numFmtId="6" fontId="14" fillId="0" borderId="1" xfId="0" applyNumberFormat="1" applyFont="1" applyBorder="1" applyAlignment="1">
      <alignment horizontal="center" vertical="center" wrapText="1"/>
    </xf>
    <xf numFmtId="0" fontId="8" fillId="0" borderId="0" xfId="0" applyFont="1" applyAlignment="1">
      <alignment horizontal="center" vertical="center" wrapText="1"/>
    </xf>
    <xf numFmtId="0" fontId="5" fillId="0" borderId="0" xfId="0" applyFont="1" applyAlignment="1">
      <alignment wrapText="1"/>
    </xf>
    <xf numFmtId="0" fontId="8" fillId="0" borderId="0" xfId="0" applyFont="1" applyAlignment="1">
      <alignment horizontal="center" vertical="center"/>
    </xf>
    <xf numFmtId="0" fontId="33" fillId="0" borderId="11" xfId="1" applyFont="1" applyFill="1" applyBorder="1" applyAlignment="1" applyProtection="1">
      <alignment wrapText="1"/>
    </xf>
    <xf numFmtId="0" fontId="5" fillId="0" borderId="0" xfId="0" applyFont="1" applyFill="1" applyBorder="1" applyAlignment="1">
      <alignment wrapText="1"/>
    </xf>
    <xf numFmtId="0" fontId="5" fillId="0" borderId="12" xfId="0" applyFont="1" applyFill="1" applyBorder="1" applyAlignment="1">
      <alignment wrapText="1"/>
    </xf>
    <xf numFmtId="0" fontId="32" fillId="0" borderId="13" xfId="1" applyFont="1" applyBorder="1" applyAlignment="1" applyProtection="1">
      <alignment vertical="top" wrapText="1"/>
    </xf>
    <xf numFmtId="0" fontId="5" fillId="0" borderId="8" xfId="0" applyFont="1" applyBorder="1" applyAlignment="1">
      <alignment vertical="top" wrapText="1"/>
    </xf>
    <xf numFmtId="0" fontId="5" fillId="0" borderId="10" xfId="0" applyFont="1" applyBorder="1" applyAlignment="1">
      <alignment vertical="top" wrapText="1"/>
    </xf>
    <xf numFmtId="0" fontId="31" fillId="0" borderId="1" xfId="5" applyFont="1" applyFill="1" applyBorder="1" applyAlignment="1">
      <alignment horizontal="center"/>
    </xf>
    <xf numFmtId="0" fontId="5" fillId="0" borderId="1" xfId="0" applyFont="1" applyBorder="1" applyAlignment="1">
      <alignment horizontal="center"/>
    </xf>
    <xf numFmtId="0" fontId="32" fillId="0" borderId="11" xfId="1" applyFont="1" applyBorder="1" applyAlignment="1" applyProtection="1">
      <alignment horizontal="left" vertical="top" wrapText="1"/>
    </xf>
    <xf numFmtId="0" fontId="5" fillId="0" borderId="0" xfId="0" applyFont="1" applyBorder="1" applyAlignment="1">
      <alignment horizontal="left" vertical="top" wrapText="1"/>
    </xf>
    <xf numFmtId="0" fontId="5" fillId="0" borderId="12" xfId="0" applyFont="1" applyBorder="1" applyAlignment="1">
      <alignment horizontal="left" vertical="top" wrapText="1"/>
    </xf>
    <xf numFmtId="0" fontId="11" fillId="0" borderId="11" xfId="4" applyBorder="1" applyAlignment="1" applyProtection="1">
      <alignment wrapText="1"/>
    </xf>
    <xf numFmtId="0" fontId="5" fillId="0" borderId="0" xfId="0" applyFont="1" applyBorder="1" applyAlignment="1">
      <alignment wrapText="1"/>
    </xf>
    <xf numFmtId="0" fontId="5" fillId="0" borderId="12" xfId="0" applyFont="1" applyBorder="1" applyAlignment="1">
      <alignment wrapText="1"/>
    </xf>
    <xf numFmtId="0" fontId="32" fillId="0" borderId="11" xfId="1" applyFont="1" applyFill="1" applyBorder="1" applyAlignment="1" applyProtection="1">
      <alignment horizontal="left" vertical="top" wrapText="1"/>
    </xf>
    <xf numFmtId="0" fontId="5" fillId="0" borderId="13" xfId="0" applyFont="1" applyFill="1" applyBorder="1" applyAlignment="1">
      <alignment horizontal="left" vertical="top" wrapText="1"/>
    </xf>
    <xf numFmtId="0" fontId="5" fillId="0" borderId="8" xfId="0" applyFont="1" applyBorder="1" applyAlignment="1">
      <alignment horizontal="left" vertical="top" wrapText="1"/>
    </xf>
    <xf numFmtId="0" fontId="5" fillId="0" borderId="10" xfId="0" applyFont="1" applyBorder="1" applyAlignment="1">
      <alignment horizontal="left" vertical="top" wrapText="1"/>
    </xf>
    <xf numFmtId="0" fontId="31" fillId="0" borderId="1" xfId="3" applyFont="1" applyFill="1" applyBorder="1" applyAlignment="1">
      <alignment horizontal="center"/>
    </xf>
    <xf numFmtId="49" fontId="32" fillId="0" borderId="11" xfId="1" applyNumberFormat="1" applyFont="1" applyFill="1" applyBorder="1" applyAlignment="1" applyProtection="1">
      <alignment horizontal="left" vertical="top" wrapText="1"/>
    </xf>
    <xf numFmtId="49" fontId="32" fillId="0" borderId="0" xfId="1" applyNumberFormat="1" applyFont="1" applyFill="1" applyBorder="1" applyAlignment="1" applyProtection="1">
      <alignment horizontal="left" vertical="top" wrapText="1"/>
    </xf>
    <xf numFmtId="49" fontId="32" fillId="0" borderId="12" xfId="1" applyNumberFormat="1" applyFont="1" applyFill="1" applyBorder="1" applyAlignment="1" applyProtection="1">
      <alignment horizontal="left" vertical="top" wrapText="1"/>
    </xf>
    <xf numFmtId="0" fontId="32" fillId="0" borderId="11" xfId="3" applyFont="1" applyFill="1" applyBorder="1" applyAlignment="1">
      <alignment horizontal="left" vertical="top" wrapText="1"/>
    </xf>
    <xf numFmtId="0" fontId="32" fillId="0" borderId="0" xfId="3" applyFont="1" applyFill="1" applyBorder="1" applyAlignment="1">
      <alignment horizontal="left" vertical="top" wrapText="1"/>
    </xf>
    <xf numFmtId="0" fontId="32" fillId="0" borderId="12" xfId="3" applyFont="1" applyFill="1" applyBorder="1" applyAlignment="1">
      <alignment horizontal="left" vertical="top" wrapText="1"/>
    </xf>
    <xf numFmtId="0" fontId="4" fillId="0" borderId="1" xfId="0" applyFont="1" applyFill="1" applyBorder="1" applyAlignment="1">
      <alignment horizontal="center" vertical="center"/>
    </xf>
    <xf numFmtId="0" fontId="14" fillId="0" borderId="1" xfId="0" applyFont="1" applyBorder="1" applyAlignment="1">
      <alignment horizontal="center" wrapText="1"/>
    </xf>
    <xf numFmtId="0" fontId="14" fillId="0" borderId="2" xfId="0" applyFont="1" applyBorder="1" applyAlignment="1">
      <alignment horizontal="center" wrapText="1"/>
    </xf>
    <xf numFmtId="0" fontId="4" fillId="0" borderId="2" xfId="0" applyFont="1" applyFill="1" applyBorder="1" applyAlignment="1">
      <alignment horizontal="center"/>
    </xf>
    <xf numFmtId="0" fontId="4" fillId="0" borderId="4" xfId="0" applyFont="1" applyFill="1" applyBorder="1" applyAlignment="1">
      <alignment horizontal="center"/>
    </xf>
    <xf numFmtId="3" fontId="17" fillId="0" borderId="7" xfId="0" applyNumberFormat="1" applyFont="1" applyFill="1" applyBorder="1" applyAlignment="1">
      <alignment horizontal="center" vertical="center"/>
    </xf>
    <xf numFmtId="3" fontId="17" fillId="0" borderId="6" xfId="0" applyNumberFormat="1" applyFont="1" applyFill="1" applyBorder="1" applyAlignment="1">
      <alignment horizontal="center" vertical="center"/>
    </xf>
    <xf numFmtId="3" fontId="17" fillId="0" borderId="5" xfId="0" applyNumberFormat="1" applyFont="1" applyFill="1" applyBorder="1" applyAlignment="1">
      <alignment horizontal="center" vertical="center"/>
    </xf>
    <xf numFmtId="3" fontId="18" fillId="0" borderId="7" xfId="0" applyNumberFormat="1" applyFont="1" applyFill="1" applyBorder="1" applyAlignment="1">
      <alignment horizontal="center" vertical="center"/>
    </xf>
    <xf numFmtId="3" fontId="18" fillId="0" borderId="6" xfId="0" applyNumberFormat="1" applyFont="1" applyFill="1" applyBorder="1" applyAlignment="1">
      <alignment horizontal="center" vertical="center"/>
    </xf>
    <xf numFmtId="3" fontId="18" fillId="0" borderId="5" xfId="0" applyNumberFormat="1" applyFont="1" applyFill="1" applyBorder="1" applyAlignment="1">
      <alignment horizontal="center" vertical="center"/>
    </xf>
    <xf numFmtId="0" fontId="26" fillId="0" borderId="0" xfId="0" applyFont="1" applyAlignment="1">
      <alignment horizontal="left" vertical="top" wrapText="1"/>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19" fillId="0" borderId="1" xfId="0" applyFont="1" applyBorder="1" applyAlignment="1">
      <alignment vertical="center" wrapText="1"/>
    </xf>
    <xf numFmtId="3" fontId="19" fillId="0" borderId="1" xfId="0" applyNumberFormat="1" applyFont="1" applyBorder="1" applyAlignment="1">
      <alignment horizontal="center" vertical="center" wrapText="1"/>
    </xf>
    <xf numFmtId="0" fontId="2" fillId="0" borderId="1" xfId="0" applyFont="1" applyBorder="1" applyAlignment="1">
      <alignment horizontal="left" vertical="center" wrapText="1" indent="1"/>
    </xf>
    <xf numFmtId="0" fontId="29" fillId="0" borderId="0" xfId="0" applyFont="1" applyAlignment="1">
      <alignment horizontal="left" vertical="top" wrapText="1"/>
    </xf>
    <xf numFmtId="0" fontId="24" fillId="0" borderId="0" xfId="0" applyFont="1" applyAlignment="1">
      <alignment horizontal="left" vertical="top" wrapText="1"/>
    </xf>
    <xf numFmtId="0" fontId="12" fillId="0" borderId="0" xfId="0" applyFont="1" applyAlignment="1">
      <alignment horizontal="left" vertical="top" wrapText="1"/>
    </xf>
    <xf numFmtId="0" fontId="14" fillId="0" borderId="1" xfId="0" applyFont="1" applyBorder="1" applyAlignment="1">
      <alignment vertical="center" wrapText="1"/>
    </xf>
    <xf numFmtId="3" fontId="14" fillId="0" borderId="1" xfId="0" applyNumberFormat="1" applyFont="1" applyBorder="1" applyAlignment="1">
      <alignment horizontal="center" vertical="center" wrapText="1"/>
    </xf>
    <xf numFmtId="0" fontId="4" fillId="0" borderId="14" xfId="0" applyFont="1" applyFill="1" applyBorder="1" applyAlignment="1">
      <alignment horizontal="center"/>
    </xf>
    <xf numFmtId="0" fontId="26" fillId="0" borderId="0" xfId="0" applyFont="1" applyAlignment="1">
      <alignment horizontal="left" vertical="center"/>
    </xf>
    <xf numFmtId="0" fontId="14" fillId="0" borderId="9" xfId="0" applyFont="1" applyBorder="1" applyAlignment="1">
      <alignment horizontal="center" wrapText="1"/>
    </xf>
    <xf numFmtId="3" fontId="19" fillId="0" borderId="1" xfId="0" applyNumberFormat="1" applyFont="1" applyBorder="1" applyAlignment="1">
      <alignment horizontal="center" vertical="center"/>
    </xf>
  </cellXfs>
  <cellStyles count="7">
    <cellStyle name="Currency" xfId="6" builtinId="4"/>
    <cellStyle name="Hyperlink" xfId="4" builtinId="8"/>
    <cellStyle name="Hyperlink 2" xfId="1" xr:uid="{00000000-0005-0000-0000-000002000000}"/>
    <cellStyle name="Normal" xfId="0" builtinId="0"/>
    <cellStyle name="Normal 2" xfId="5" xr:uid="{00000000-0005-0000-0000-000004000000}"/>
    <cellStyle name="Normal_HMIWI EG SS" xfId="2" xr:uid="{00000000-0005-0000-0000-000005000000}"/>
    <cellStyle name="Normal_ICR Cost Inputs" xfId="3"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opm.gov/policy-data-oversight/pay-leave/salaries-wages/salary-tables/17Tables/html/GS_h.aspx" TargetMode="External"/><Relationship Id="rId1" Type="http://schemas.openxmlformats.org/officeDocument/2006/relationships/hyperlink" Target="https://www.bls.gov/oes/current/naics4_326100.htm"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16"/>
  <sheetViews>
    <sheetView workbookViewId="0">
      <selection activeCell="A16" sqref="A16"/>
    </sheetView>
  </sheetViews>
  <sheetFormatPr defaultRowHeight="15.75" x14ac:dyDescent="0.25"/>
  <cols>
    <col min="1" max="16384" width="9.140625" style="57"/>
  </cols>
  <sheetData>
    <row r="1" spans="1:17" ht="15.75" customHeight="1" x14ac:dyDescent="0.25">
      <c r="A1" s="149" t="s">
        <v>13</v>
      </c>
      <c r="B1" s="149"/>
      <c r="C1" s="149"/>
      <c r="D1" s="149"/>
      <c r="E1" s="149"/>
      <c r="F1" s="149"/>
      <c r="G1" s="149"/>
      <c r="H1" s="149"/>
      <c r="I1" s="149"/>
      <c r="J1" s="149"/>
      <c r="K1" s="149"/>
      <c r="L1" s="149"/>
      <c r="M1" s="149"/>
      <c r="N1" s="149"/>
      <c r="O1" s="149"/>
      <c r="P1" s="149"/>
      <c r="Q1" s="149"/>
    </row>
    <row r="2" spans="1:17" x14ac:dyDescent="0.25">
      <c r="A2" s="147" t="s">
        <v>14</v>
      </c>
      <c r="B2" s="148"/>
      <c r="C2" s="148"/>
      <c r="D2" s="148"/>
      <c r="E2" s="148"/>
      <c r="F2" s="148"/>
      <c r="G2" s="148"/>
      <c r="H2" s="148"/>
      <c r="I2" s="148"/>
      <c r="J2" s="148"/>
      <c r="K2" s="148"/>
      <c r="L2" s="148"/>
      <c r="M2" s="148"/>
      <c r="N2" s="148"/>
      <c r="O2" s="148"/>
      <c r="P2" s="148"/>
      <c r="Q2" s="148"/>
    </row>
    <row r="3" spans="1:17" x14ac:dyDescent="0.25">
      <c r="A3" s="147" t="s">
        <v>143</v>
      </c>
      <c r="B3" s="148"/>
      <c r="C3" s="148"/>
      <c r="D3" s="148"/>
      <c r="E3" s="148"/>
      <c r="F3" s="148"/>
      <c r="G3" s="148"/>
      <c r="H3" s="148"/>
      <c r="I3" s="148"/>
      <c r="J3" s="148"/>
      <c r="K3" s="148"/>
      <c r="L3" s="148"/>
      <c r="M3" s="148"/>
      <c r="N3" s="148"/>
      <c r="O3" s="148"/>
      <c r="P3" s="148"/>
      <c r="Q3" s="148"/>
    </row>
    <row r="4" spans="1:17" x14ac:dyDescent="0.25">
      <c r="A4" s="4"/>
    </row>
    <row r="5" spans="1:17" x14ac:dyDescent="0.25">
      <c r="A5" s="5" t="s">
        <v>54</v>
      </c>
    </row>
    <row r="6" spans="1:17" x14ac:dyDescent="0.25">
      <c r="A6" s="4" t="s">
        <v>144</v>
      </c>
    </row>
    <row r="7" spans="1:17" x14ac:dyDescent="0.25">
      <c r="A7" s="1"/>
    </row>
    <row r="8" spans="1:17" x14ac:dyDescent="0.25">
      <c r="A8" s="58" t="s">
        <v>55</v>
      </c>
    </row>
    <row r="9" spans="1:17" x14ac:dyDescent="0.25">
      <c r="A9" s="4" t="s">
        <v>145</v>
      </c>
    </row>
    <row r="11" spans="1:17" x14ac:dyDescent="0.25">
      <c r="A11" s="3" t="s">
        <v>56</v>
      </c>
      <c r="B11" s="3"/>
    </row>
    <row r="12" spans="1:17" x14ac:dyDescent="0.25">
      <c r="A12" s="2" t="s">
        <v>146</v>
      </c>
    </row>
    <row r="14" spans="1:17" x14ac:dyDescent="0.25">
      <c r="A14" s="58" t="s">
        <v>57</v>
      </c>
    </row>
    <row r="15" spans="1:17" x14ac:dyDescent="0.25">
      <c r="A15" s="2" t="s">
        <v>147</v>
      </c>
    </row>
    <row r="16" spans="1:17" x14ac:dyDescent="0.25">
      <c r="A16" s="1"/>
    </row>
  </sheetData>
  <mergeCells count="3">
    <mergeCell ref="A2:Q2"/>
    <mergeCell ref="A3:Q3"/>
    <mergeCell ref="A1:Q1"/>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L30"/>
  <sheetViews>
    <sheetView zoomScaleNormal="100" workbookViewId="0">
      <selection activeCell="J21" sqref="J21"/>
    </sheetView>
  </sheetViews>
  <sheetFormatPr defaultRowHeight="15" x14ac:dyDescent="0.25"/>
  <cols>
    <col min="1" max="1" width="68.85546875" style="90" bestFit="1" customWidth="1"/>
    <col min="2" max="2" width="10.28515625" style="90" customWidth="1"/>
    <col min="3" max="3" width="11.28515625" style="90" customWidth="1"/>
    <col min="4" max="4" width="10.28515625" style="90" customWidth="1"/>
    <col min="5" max="5" width="11.85546875" style="90" customWidth="1"/>
    <col min="6" max="8" width="10.28515625" style="90" customWidth="1"/>
    <col min="9" max="10" width="13" style="90" customWidth="1"/>
    <col min="11" max="11" width="13.7109375" style="90" bestFit="1" customWidth="1"/>
    <col min="12" max="16384" width="9.140625" style="90"/>
  </cols>
  <sheetData>
    <row r="1" spans="1:12" ht="15.75" x14ac:dyDescent="0.25">
      <c r="A1" s="3" t="s">
        <v>248</v>
      </c>
      <c r="B1" s="55"/>
      <c r="C1" s="55"/>
      <c r="D1" s="55"/>
      <c r="E1" s="55"/>
      <c r="F1" s="55"/>
      <c r="G1" s="55"/>
      <c r="H1" s="55"/>
      <c r="I1" s="55"/>
    </row>
    <row r="2" spans="1:12" ht="15.75" x14ac:dyDescent="0.25">
      <c r="A2" s="2"/>
      <c r="B2" s="55"/>
      <c r="C2" s="55"/>
      <c r="D2" s="55"/>
      <c r="E2" s="55"/>
      <c r="F2" s="55"/>
      <c r="G2" s="55"/>
      <c r="H2" s="55"/>
      <c r="I2" s="55"/>
    </row>
    <row r="3" spans="1:12" x14ac:dyDescent="0.25">
      <c r="A3" s="176" t="s">
        <v>12</v>
      </c>
      <c r="B3" s="89" t="s">
        <v>83</v>
      </c>
      <c r="C3" s="89" t="s">
        <v>84</v>
      </c>
      <c r="D3" s="89" t="s">
        <v>85</v>
      </c>
      <c r="E3" s="89" t="s">
        <v>87</v>
      </c>
      <c r="F3" s="89" t="s">
        <v>110</v>
      </c>
      <c r="G3" s="89" t="s">
        <v>112</v>
      </c>
      <c r="H3" s="89" t="s">
        <v>90</v>
      </c>
      <c r="I3" s="89" t="s">
        <v>93</v>
      </c>
    </row>
    <row r="4" spans="1:12" ht="39" x14ac:dyDescent="0.25">
      <c r="A4" s="176"/>
      <c r="B4" s="102" t="s">
        <v>108</v>
      </c>
      <c r="C4" s="102" t="s">
        <v>109</v>
      </c>
      <c r="D4" s="102" t="s">
        <v>86</v>
      </c>
      <c r="E4" s="102" t="s">
        <v>114</v>
      </c>
      <c r="F4" s="102" t="s">
        <v>111</v>
      </c>
      <c r="G4" s="102" t="s">
        <v>113</v>
      </c>
      <c r="H4" s="102" t="s">
        <v>91</v>
      </c>
      <c r="I4" s="102" t="s">
        <v>115</v>
      </c>
    </row>
    <row r="5" spans="1:12" ht="15.75" thickBot="1" x14ac:dyDescent="0.3">
      <c r="A5" s="199"/>
      <c r="B5" s="126"/>
      <c r="C5" s="126"/>
      <c r="D5" s="126" t="s">
        <v>33</v>
      </c>
      <c r="E5" s="126"/>
      <c r="F5" s="126" t="s">
        <v>88</v>
      </c>
      <c r="G5" s="126" t="s">
        <v>89</v>
      </c>
      <c r="H5" s="126" t="s">
        <v>92</v>
      </c>
      <c r="I5" s="126"/>
      <c r="K5" s="175" t="s">
        <v>82</v>
      </c>
      <c r="L5" s="175"/>
    </row>
    <row r="6" spans="1:12" ht="15.75" thickTop="1" x14ac:dyDescent="0.25">
      <c r="A6" s="123" t="s">
        <v>94</v>
      </c>
      <c r="B6" s="124" t="s">
        <v>11</v>
      </c>
      <c r="C6" s="124"/>
      <c r="D6" s="124"/>
      <c r="E6" s="124"/>
      <c r="F6" s="124"/>
      <c r="G6" s="124"/>
      <c r="H6" s="124"/>
      <c r="I6" s="125"/>
      <c r="K6" s="81" t="s">
        <v>25</v>
      </c>
      <c r="L6" s="92">
        <v>47.62</v>
      </c>
    </row>
    <row r="7" spans="1:12" ht="15.75" x14ac:dyDescent="0.25">
      <c r="A7" s="32" t="s">
        <v>95</v>
      </c>
      <c r="B7" s="41">
        <v>4</v>
      </c>
      <c r="C7" s="41">
        <v>1</v>
      </c>
      <c r="D7" s="41">
        <f>B7*C7</f>
        <v>4</v>
      </c>
      <c r="E7" s="41">
        <v>448</v>
      </c>
      <c r="F7" s="41">
        <v>576</v>
      </c>
      <c r="G7" s="41">
        <v>28.8</v>
      </c>
      <c r="H7" s="41">
        <v>57.6</v>
      </c>
      <c r="I7" s="84">
        <f>(F7*$L$6)+(G7*$L$7)+(H7*$L$8)</f>
        <v>30760.704000000002</v>
      </c>
      <c r="K7" s="81" t="s">
        <v>23</v>
      </c>
      <c r="L7" s="92">
        <v>64.16</v>
      </c>
    </row>
    <row r="8" spans="1:12" ht="15.75" x14ac:dyDescent="0.25">
      <c r="A8" s="32" t="s">
        <v>139</v>
      </c>
      <c r="B8" s="41"/>
      <c r="C8" s="41"/>
      <c r="D8" s="41"/>
      <c r="E8" s="41"/>
      <c r="F8" s="41"/>
      <c r="G8" s="41"/>
      <c r="H8" s="41"/>
      <c r="I8" s="85"/>
      <c r="K8" s="82" t="s">
        <v>24</v>
      </c>
      <c r="L8" s="92">
        <v>25.76</v>
      </c>
    </row>
    <row r="9" spans="1:12" ht="15.75" x14ac:dyDescent="0.25">
      <c r="A9" s="32" t="s">
        <v>140</v>
      </c>
      <c r="B9" s="41" t="s">
        <v>11</v>
      </c>
      <c r="C9" s="41"/>
      <c r="D9" s="41"/>
      <c r="E9" s="41"/>
      <c r="F9" s="41"/>
      <c r="G9" s="41"/>
      <c r="H9" s="41"/>
      <c r="I9" s="83"/>
    </row>
    <row r="10" spans="1:12" ht="15.75" x14ac:dyDescent="0.25">
      <c r="A10" s="32" t="s">
        <v>96</v>
      </c>
      <c r="B10" s="41" t="s">
        <v>11</v>
      </c>
      <c r="C10" s="41"/>
      <c r="D10" s="41"/>
      <c r="E10" s="41"/>
      <c r="F10" s="41"/>
      <c r="G10" s="41"/>
      <c r="H10" s="41"/>
      <c r="I10" s="85"/>
    </row>
    <row r="11" spans="1:12" x14ac:dyDescent="0.25">
      <c r="A11" s="32" t="s">
        <v>97</v>
      </c>
      <c r="B11" s="41" t="s">
        <v>11</v>
      </c>
      <c r="C11" s="41"/>
      <c r="D11" s="41"/>
      <c r="E11" s="41"/>
      <c r="F11" s="41"/>
      <c r="G11" s="41"/>
      <c r="H11" s="41"/>
      <c r="I11" s="85"/>
    </row>
    <row r="12" spans="1:12" x14ac:dyDescent="0.25">
      <c r="A12" s="32" t="s">
        <v>98</v>
      </c>
      <c r="B12" s="41" t="s">
        <v>11</v>
      </c>
      <c r="C12" s="41"/>
      <c r="D12" s="41"/>
      <c r="E12" s="41"/>
      <c r="F12" s="41"/>
      <c r="G12" s="41"/>
      <c r="H12" s="41"/>
      <c r="I12" s="85"/>
    </row>
    <row r="13" spans="1:12" x14ac:dyDescent="0.25">
      <c r="A13" s="32" t="s">
        <v>99</v>
      </c>
      <c r="B13" s="41" t="s">
        <v>11</v>
      </c>
      <c r="C13" s="41"/>
      <c r="D13" s="41"/>
      <c r="E13" s="41"/>
      <c r="F13" s="41"/>
      <c r="G13" s="41"/>
      <c r="H13" s="41"/>
      <c r="I13" s="83"/>
    </row>
    <row r="14" spans="1:12" ht="15.75" x14ac:dyDescent="0.25">
      <c r="A14" s="32" t="s">
        <v>100</v>
      </c>
      <c r="B14" s="41">
        <v>2</v>
      </c>
      <c r="C14" s="41">
        <v>1</v>
      </c>
      <c r="D14" s="41">
        <f>B14*C14</f>
        <v>2</v>
      </c>
      <c r="E14" s="41">
        <v>448</v>
      </c>
      <c r="F14" s="41">
        <v>288</v>
      </c>
      <c r="G14" s="41">
        <v>14.4</v>
      </c>
      <c r="H14" s="41">
        <v>28.8</v>
      </c>
      <c r="I14" s="84">
        <f>(F14*$L$6)+(G14*$L$7)+(H14*$L$8)</f>
        <v>15380.352000000001</v>
      </c>
    </row>
    <row r="15" spans="1:12" x14ac:dyDescent="0.25">
      <c r="A15" s="32" t="s">
        <v>101</v>
      </c>
      <c r="B15" s="41" t="s">
        <v>11</v>
      </c>
      <c r="C15" s="41"/>
      <c r="D15" s="41"/>
      <c r="E15" s="41"/>
      <c r="F15" s="41"/>
      <c r="G15" s="41"/>
      <c r="H15" s="41"/>
      <c r="I15" s="85"/>
    </row>
    <row r="16" spans="1:12" x14ac:dyDescent="0.25">
      <c r="A16" s="32" t="s">
        <v>102</v>
      </c>
      <c r="B16" s="41" t="s">
        <v>11</v>
      </c>
      <c r="C16" s="41"/>
      <c r="D16" s="41"/>
      <c r="E16" s="41"/>
      <c r="F16" s="41"/>
      <c r="G16" s="41"/>
      <c r="H16" s="41"/>
      <c r="I16" s="85"/>
    </row>
    <row r="17" spans="1:9" x14ac:dyDescent="0.25">
      <c r="A17" s="32" t="s">
        <v>103</v>
      </c>
      <c r="B17" s="41"/>
      <c r="C17" s="41"/>
      <c r="D17" s="41"/>
      <c r="E17" s="41"/>
      <c r="F17" s="41"/>
      <c r="G17" s="41"/>
      <c r="H17" s="41"/>
      <c r="I17" s="85"/>
    </row>
    <row r="18" spans="1:9" ht="15.75" x14ac:dyDescent="0.25">
      <c r="A18" s="32" t="s">
        <v>104</v>
      </c>
      <c r="B18" s="41">
        <v>4</v>
      </c>
      <c r="C18" s="41">
        <v>2</v>
      </c>
      <c r="D18" s="41">
        <f>B18*C18</f>
        <v>8</v>
      </c>
      <c r="E18" s="41">
        <v>448</v>
      </c>
      <c r="F18" s="86">
        <v>1152</v>
      </c>
      <c r="G18" s="41">
        <v>57.6</v>
      </c>
      <c r="H18" s="41">
        <v>115.2</v>
      </c>
      <c r="I18" s="84">
        <f>(F18*$L$6)+(G18*$L$7)+(H18*$L$8)</f>
        <v>61521.408000000003</v>
      </c>
    </row>
    <row r="19" spans="1:9" x14ac:dyDescent="0.25">
      <c r="A19" s="87" t="s">
        <v>141</v>
      </c>
      <c r="B19" s="41"/>
      <c r="C19" s="41"/>
      <c r="D19" s="41"/>
      <c r="E19" s="41"/>
      <c r="F19" s="200">
        <f>ROUNDUP(SUM(F6:H18),-1)</f>
        <v>2320</v>
      </c>
      <c r="G19" s="200"/>
      <c r="H19" s="200"/>
      <c r="I19" s="113">
        <f>ROUNDUP(SUM(I6:I18),-2)</f>
        <v>107700</v>
      </c>
    </row>
    <row r="20" spans="1:9" ht="15.75" x14ac:dyDescent="0.25">
      <c r="A20" s="2"/>
      <c r="B20" s="55"/>
      <c r="C20" s="55"/>
      <c r="D20" s="55"/>
      <c r="E20" s="55"/>
      <c r="F20" s="55"/>
      <c r="G20" s="55"/>
      <c r="H20" s="55"/>
      <c r="I20" s="55"/>
    </row>
    <row r="21" spans="1:9" x14ac:dyDescent="0.25">
      <c r="A21" s="56" t="s">
        <v>10</v>
      </c>
      <c r="B21" s="55"/>
      <c r="C21" s="55"/>
      <c r="D21" s="55"/>
      <c r="E21" s="55"/>
      <c r="F21" s="55"/>
      <c r="G21" s="55"/>
      <c r="H21" s="55"/>
      <c r="I21" s="55"/>
    </row>
    <row r="22" spans="1:9" ht="15.75" x14ac:dyDescent="0.25">
      <c r="A22" s="38" t="s">
        <v>220</v>
      </c>
      <c r="B22" s="55"/>
      <c r="C22" s="55"/>
      <c r="D22" s="55"/>
      <c r="E22" s="55"/>
      <c r="F22" s="55"/>
      <c r="G22" s="55"/>
      <c r="H22" s="55"/>
      <c r="I22" s="55"/>
    </row>
    <row r="23" spans="1:9" ht="35.25" customHeight="1" x14ac:dyDescent="0.25">
      <c r="A23" s="186" t="s">
        <v>137</v>
      </c>
      <c r="B23" s="186"/>
      <c r="C23" s="186"/>
      <c r="D23" s="186"/>
      <c r="E23" s="186"/>
      <c r="F23" s="186"/>
      <c r="G23" s="186"/>
      <c r="H23" s="186"/>
      <c r="I23" s="186"/>
    </row>
    <row r="24" spans="1:9" ht="15.75" x14ac:dyDescent="0.25">
      <c r="A24" s="38" t="s">
        <v>250</v>
      </c>
      <c r="B24" s="55"/>
      <c r="C24" s="55"/>
      <c r="D24" s="55"/>
      <c r="E24" s="55"/>
      <c r="F24" s="55"/>
      <c r="G24" s="55"/>
      <c r="H24" s="55"/>
      <c r="I24" s="55"/>
    </row>
    <row r="25" spans="1:9" ht="15.75" x14ac:dyDescent="0.25">
      <c r="A25" s="38" t="s">
        <v>138</v>
      </c>
      <c r="B25" s="55"/>
      <c r="C25" s="55"/>
      <c r="D25" s="55"/>
      <c r="E25" s="55"/>
      <c r="F25" s="55"/>
      <c r="G25" s="55"/>
      <c r="H25" s="55"/>
      <c r="I25" s="55"/>
    </row>
    <row r="26" spans="1:9" ht="15.75" x14ac:dyDescent="0.25">
      <c r="A26" s="38" t="s">
        <v>105</v>
      </c>
      <c r="B26" s="55"/>
      <c r="C26" s="55"/>
      <c r="D26" s="55"/>
      <c r="E26" s="55"/>
      <c r="F26" s="55"/>
      <c r="G26" s="55"/>
      <c r="H26" s="55"/>
      <c r="I26" s="55"/>
    </row>
    <row r="27" spans="1:9" ht="15.75" x14ac:dyDescent="0.25">
      <c r="A27" s="38" t="s">
        <v>106</v>
      </c>
      <c r="B27" s="55"/>
      <c r="C27" s="55"/>
      <c r="D27" s="55"/>
      <c r="E27" s="55"/>
      <c r="F27" s="55"/>
      <c r="G27" s="55"/>
      <c r="H27" s="55"/>
      <c r="I27" s="55"/>
    </row>
    <row r="28" spans="1:9" ht="15.75" x14ac:dyDescent="0.25">
      <c r="A28" s="38" t="s">
        <v>107</v>
      </c>
      <c r="B28" s="55"/>
      <c r="C28" s="55"/>
      <c r="D28" s="55"/>
      <c r="E28" s="55"/>
      <c r="F28" s="55"/>
      <c r="G28" s="55"/>
      <c r="H28" s="55"/>
      <c r="I28" s="55"/>
    </row>
    <row r="29" spans="1:9" ht="15.75" x14ac:dyDescent="0.25">
      <c r="A29" s="38" t="s">
        <v>142</v>
      </c>
      <c r="B29" s="55"/>
      <c r="C29" s="55"/>
      <c r="D29" s="55"/>
      <c r="E29" s="55"/>
      <c r="F29" s="55"/>
      <c r="G29" s="55"/>
      <c r="H29" s="55"/>
      <c r="I29" s="55"/>
    </row>
    <row r="30" spans="1:9" ht="15.75" x14ac:dyDescent="0.25">
      <c r="A30" s="2"/>
      <c r="B30" s="55"/>
      <c r="C30" s="55"/>
      <c r="D30" s="55"/>
      <c r="E30" s="55"/>
      <c r="F30" s="55"/>
      <c r="G30" s="55"/>
      <c r="H30" s="55"/>
      <c r="I30" s="55"/>
    </row>
  </sheetData>
  <mergeCells count="4">
    <mergeCell ref="A3:A5"/>
    <mergeCell ref="K5:L5"/>
    <mergeCell ref="F19:H19"/>
    <mergeCell ref="A23:I23"/>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H8"/>
  <sheetViews>
    <sheetView tabSelected="1" workbookViewId="0"/>
  </sheetViews>
  <sheetFormatPr defaultRowHeight="15" x14ac:dyDescent="0.25"/>
  <cols>
    <col min="1" max="1" width="9.140625" style="55"/>
    <col min="2" max="8" width="12.140625" style="55" customWidth="1"/>
    <col min="9" max="16384" width="9.140625" style="55"/>
  </cols>
  <sheetData>
    <row r="1" spans="1:8" ht="15.75" customHeight="1" x14ac:dyDescent="0.25">
      <c r="A1" s="114" t="s">
        <v>249</v>
      </c>
      <c r="B1" s="114"/>
      <c r="C1" s="114"/>
      <c r="D1" s="114"/>
      <c r="E1" s="114"/>
      <c r="F1" s="114"/>
      <c r="G1" s="114"/>
      <c r="H1" s="114"/>
    </row>
    <row r="2" spans="1:8" ht="16.5" customHeight="1" x14ac:dyDescent="0.25">
      <c r="A2" s="114"/>
      <c r="B2" s="114"/>
      <c r="C2" s="114"/>
      <c r="D2" s="114"/>
      <c r="E2" s="114"/>
      <c r="F2" s="114"/>
      <c r="G2" s="114"/>
      <c r="H2" s="114"/>
    </row>
    <row r="3" spans="1:8" ht="27" thickBot="1" x14ac:dyDescent="0.3">
      <c r="A3" s="119" t="s">
        <v>43</v>
      </c>
      <c r="B3" s="120" t="s">
        <v>44</v>
      </c>
      <c r="C3" s="120" t="s">
        <v>46</v>
      </c>
      <c r="D3" s="120" t="s">
        <v>45</v>
      </c>
      <c r="E3" s="120" t="s">
        <v>51</v>
      </c>
      <c r="F3" s="120" t="s">
        <v>48</v>
      </c>
      <c r="G3" s="120" t="s">
        <v>52</v>
      </c>
      <c r="H3" s="120" t="s">
        <v>49</v>
      </c>
    </row>
    <row r="4" spans="1:8" ht="15.75" thickTop="1" x14ac:dyDescent="0.25">
      <c r="A4" s="121">
        <v>1</v>
      </c>
      <c r="B4" s="115">
        <f>SUM('TBL5-EPAY1'!F6:F18)</f>
        <v>2016</v>
      </c>
      <c r="C4" s="115">
        <f>SUM('TBL5-EPAY1'!G6:G18)</f>
        <v>100.80000000000001</v>
      </c>
      <c r="D4" s="115">
        <f>SUM('TBL5-EPAY1'!H6:H18)</f>
        <v>201.60000000000002</v>
      </c>
      <c r="E4" s="115">
        <f>SUM(B4:D4)</f>
        <v>2318.4</v>
      </c>
      <c r="F4" s="116">
        <f>'TBL5-EPAY1'!I19</f>
        <v>107700</v>
      </c>
      <c r="G4" s="116">
        <v>0</v>
      </c>
      <c r="H4" s="116">
        <f>+F4+G4</f>
        <v>107700</v>
      </c>
    </row>
    <row r="5" spans="1:8" x14ac:dyDescent="0.25">
      <c r="A5" s="109">
        <v>2</v>
      </c>
      <c r="B5" s="110">
        <f>SUM('TBL6-EPAY2'!F6:F18)</f>
        <v>2016</v>
      </c>
      <c r="C5" s="110">
        <f>SUM('TBL6-EPAY2'!G6:G18)</f>
        <v>100.80000000000001</v>
      </c>
      <c r="D5" s="110">
        <f>SUM('TBL6-EPAY2'!H6:H18)</f>
        <v>201.60000000000002</v>
      </c>
      <c r="E5" s="115">
        <f t="shared" ref="E5:E6" si="0">SUM(B5:D5)</f>
        <v>2318.4</v>
      </c>
      <c r="F5" s="111">
        <f>'TBL6-EPAY2'!I19</f>
        <v>107700</v>
      </c>
      <c r="G5" s="111">
        <v>0</v>
      </c>
      <c r="H5" s="116">
        <f>+F5+G5</f>
        <v>107700</v>
      </c>
    </row>
    <row r="6" spans="1:8" ht="15.75" thickBot="1" x14ac:dyDescent="0.3">
      <c r="A6" s="122">
        <v>3</v>
      </c>
      <c r="B6" s="117">
        <f>SUM('TBL7-EPAY3'!F6:F18)</f>
        <v>2016</v>
      </c>
      <c r="C6" s="117">
        <f>SUM('TBL7-EPAY3'!G6:G18)</f>
        <v>100.80000000000001</v>
      </c>
      <c r="D6" s="117">
        <f>SUM('TBL7-EPAY3'!H6:H18)</f>
        <v>201.60000000000002</v>
      </c>
      <c r="E6" s="117">
        <f t="shared" si="0"/>
        <v>2318.4</v>
      </c>
      <c r="F6" s="118">
        <f>'TBL7-EPAY3'!I19</f>
        <v>107700</v>
      </c>
      <c r="G6" s="118">
        <v>0</v>
      </c>
      <c r="H6" s="118">
        <f>+F6+G6</f>
        <v>107700</v>
      </c>
    </row>
    <row r="7" spans="1:8" ht="15.75" thickTop="1" x14ac:dyDescent="0.25">
      <c r="A7" s="121" t="s">
        <v>29</v>
      </c>
      <c r="B7" s="115">
        <f t="shared" ref="B7:H7" si="1">SUM(B4:B6)</f>
        <v>6048</v>
      </c>
      <c r="C7" s="115">
        <f t="shared" si="1"/>
        <v>302.40000000000003</v>
      </c>
      <c r="D7" s="115">
        <f t="shared" si="1"/>
        <v>604.80000000000007</v>
      </c>
      <c r="E7" s="115">
        <f t="shared" si="1"/>
        <v>6955.2000000000007</v>
      </c>
      <c r="F7" s="116">
        <f t="shared" si="1"/>
        <v>323100</v>
      </c>
      <c r="G7" s="116">
        <f t="shared" si="1"/>
        <v>0</v>
      </c>
      <c r="H7" s="116">
        <f t="shared" si="1"/>
        <v>323100</v>
      </c>
    </row>
    <row r="8" spans="1:8" x14ac:dyDescent="0.25">
      <c r="A8" s="109" t="s">
        <v>50</v>
      </c>
      <c r="B8" s="110">
        <f>AVERAGE(B4:B6)</f>
        <v>2016</v>
      </c>
      <c r="C8" s="110">
        <f>AVERAGE(C4:C6)</f>
        <v>100.80000000000001</v>
      </c>
      <c r="D8" s="110">
        <f>AVERAGE(D4:D6)</f>
        <v>201.60000000000002</v>
      </c>
      <c r="E8" s="110">
        <f>AVERAGE(E4:E6)</f>
        <v>2318.4</v>
      </c>
      <c r="F8" s="111">
        <f>ROUND(AVERAGE(F4:F6),-2)</f>
        <v>107700</v>
      </c>
      <c r="G8" s="111">
        <f>AVERAGE(G4:G6)</f>
        <v>0</v>
      </c>
      <c r="H8" s="111">
        <f>ROUND(AVERAGE(H4:H6),-2)</f>
        <v>107700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I23"/>
  <sheetViews>
    <sheetView zoomScaleNormal="100" workbookViewId="0">
      <selection activeCell="B8" sqref="B8:D8"/>
    </sheetView>
  </sheetViews>
  <sheetFormatPr defaultRowHeight="15.75" x14ac:dyDescent="0.25"/>
  <cols>
    <col min="1" max="1" width="9.140625" style="57" customWidth="1"/>
    <col min="2" max="2" width="34.5703125" style="57" customWidth="1"/>
    <col min="3" max="3" width="26.42578125" style="57" customWidth="1"/>
    <col min="4" max="4" width="22.7109375" style="57" customWidth="1"/>
    <col min="5" max="16384" width="9.140625" style="57"/>
  </cols>
  <sheetData>
    <row r="2" spans="1:7" x14ac:dyDescent="0.25">
      <c r="A2" s="5"/>
      <c r="B2" s="156" t="s">
        <v>28</v>
      </c>
      <c r="C2" s="157"/>
      <c r="D2" s="157"/>
    </row>
    <row r="3" spans="1:7" ht="18.75" x14ac:dyDescent="0.25">
      <c r="A3" s="59"/>
      <c r="B3" s="60" t="s">
        <v>20</v>
      </c>
      <c r="C3" s="61" t="s">
        <v>27</v>
      </c>
      <c r="D3" s="62" t="s">
        <v>26</v>
      </c>
    </row>
    <row r="4" spans="1:7" ht="18.75" x14ac:dyDescent="0.25">
      <c r="A4" s="59"/>
      <c r="B4" s="63" t="s">
        <v>25</v>
      </c>
      <c r="C4" s="64">
        <v>48.62</v>
      </c>
      <c r="D4" s="65">
        <f>ROUNDUP(C4+(C4*1.1),2)</f>
        <v>102.11</v>
      </c>
    </row>
    <row r="5" spans="1:7" ht="18.75" x14ac:dyDescent="0.25">
      <c r="A5" s="59"/>
      <c r="B5" s="63" t="s">
        <v>23</v>
      </c>
      <c r="C5" s="64">
        <v>64.739999999999995</v>
      </c>
      <c r="D5" s="65">
        <f>ROUNDUP(C5+(C5*1.1),2)</f>
        <v>135.95999999999998</v>
      </c>
    </row>
    <row r="6" spans="1:7" ht="18.75" x14ac:dyDescent="0.25">
      <c r="A6" s="59"/>
      <c r="B6" s="63" t="s">
        <v>24</v>
      </c>
      <c r="C6" s="64">
        <v>48.62</v>
      </c>
      <c r="D6" s="65">
        <f t="shared" ref="D6" si="0">ROUNDUP(C6+(C6*1.1),2)</f>
        <v>102.11</v>
      </c>
    </row>
    <row r="7" spans="1:7" ht="18.75" x14ac:dyDescent="0.25">
      <c r="A7" s="59"/>
      <c r="B7" s="66" t="s">
        <v>16</v>
      </c>
      <c r="C7" s="67"/>
      <c r="D7" s="68"/>
      <c r="G7" s="69"/>
    </row>
    <row r="8" spans="1:7" ht="51" customHeight="1" x14ac:dyDescent="0.25">
      <c r="A8" s="59"/>
      <c r="B8" s="158" t="s">
        <v>148</v>
      </c>
      <c r="C8" s="159"/>
      <c r="D8" s="160"/>
    </row>
    <row r="9" spans="1:7" ht="13.5" customHeight="1" x14ac:dyDescent="0.25">
      <c r="A9" s="59"/>
      <c r="B9" s="161" t="s">
        <v>150</v>
      </c>
      <c r="C9" s="162"/>
      <c r="D9" s="163"/>
    </row>
    <row r="10" spans="1:7" ht="19.5" customHeight="1" x14ac:dyDescent="0.25">
      <c r="A10" s="59"/>
      <c r="B10" s="164" t="s">
        <v>149</v>
      </c>
      <c r="C10" s="159"/>
      <c r="D10" s="160"/>
    </row>
    <row r="11" spans="1:7" ht="35.25" customHeight="1" x14ac:dyDescent="0.25">
      <c r="B11" s="165" t="s">
        <v>22</v>
      </c>
      <c r="C11" s="166"/>
      <c r="D11" s="167"/>
    </row>
    <row r="14" spans="1:7" x14ac:dyDescent="0.25">
      <c r="B14" s="168" t="s">
        <v>21</v>
      </c>
      <c r="C14" s="157"/>
      <c r="D14" s="157"/>
    </row>
    <row r="15" spans="1:7" ht="28.5" customHeight="1" x14ac:dyDescent="0.25">
      <c r="B15" s="70" t="s">
        <v>20</v>
      </c>
      <c r="C15" s="70" t="s">
        <v>27</v>
      </c>
      <c r="D15" s="71" t="s">
        <v>78</v>
      </c>
    </row>
    <row r="16" spans="1:7" x14ac:dyDescent="0.25">
      <c r="B16" s="72" t="s">
        <v>19</v>
      </c>
      <c r="C16" s="73">
        <v>30.05</v>
      </c>
      <c r="D16" s="74">
        <f>ROUNDUP(C16*1.6,2)</f>
        <v>48.08</v>
      </c>
    </row>
    <row r="17" spans="2:9" x14ac:dyDescent="0.25">
      <c r="B17" s="75" t="s">
        <v>18</v>
      </c>
      <c r="C17" s="74">
        <v>40.5</v>
      </c>
      <c r="D17" s="74">
        <f t="shared" ref="D17:D18" si="1">ROUNDUP(C17*1.6,2)</f>
        <v>64.8</v>
      </c>
    </row>
    <row r="18" spans="2:9" x14ac:dyDescent="0.25">
      <c r="B18" s="72" t="s">
        <v>17</v>
      </c>
      <c r="C18" s="73">
        <v>16.260000000000002</v>
      </c>
      <c r="D18" s="74">
        <f t="shared" si="1"/>
        <v>26.020000000000003</v>
      </c>
    </row>
    <row r="19" spans="2:9" x14ac:dyDescent="0.25">
      <c r="B19" s="66" t="s">
        <v>16</v>
      </c>
      <c r="C19" s="76"/>
      <c r="D19" s="77"/>
    </row>
    <row r="20" spans="2:9" ht="21" customHeight="1" x14ac:dyDescent="0.25">
      <c r="B20" s="172" t="s">
        <v>81</v>
      </c>
      <c r="C20" s="173"/>
      <c r="D20" s="174"/>
    </row>
    <row r="21" spans="2:9" ht="30" customHeight="1" x14ac:dyDescent="0.25">
      <c r="B21" s="150" t="s">
        <v>15</v>
      </c>
      <c r="C21" s="151"/>
      <c r="D21" s="152"/>
      <c r="E21" s="78"/>
      <c r="F21" s="78"/>
      <c r="G21" s="78"/>
      <c r="H21" s="78"/>
      <c r="I21" s="78"/>
    </row>
    <row r="22" spans="2:9" ht="35.25" customHeight="1" x14ac:dyDescent="0.25">
      <c r="B22" s="169" t="s">
        <v>79</v>
      </c>
      <c r="C22" s="170"/>
      <c r="D22" s="171"/>
      <c r="E22" s="78"/>
      <c r="F22" s="78"/>
      <c r="G22" s="78"/>
      <c r="H22" s="78"/>
      <c r="I22" s="78"/>
    </row>
    <row r="23" spans="2:9" ht="36" customHeight="1" x14ac:dyDescent="0.25">
      <c r="B23" s="153" t="s">
        <v>80</v>
      </c>
      <c r="C23" s="154"/>
      <c r="D23" s="155"/>
      <c r="E23" s="78"/>
      <c r="F23" s="78"/>
      <c r="G23" s="78"/>
      <c r="H23" s="78"/>
      <c r="I23" s="78"/>
    </row>
  </sheetData>
  <mergeCells count="10">
    <mergeCell ref="B21:D21"/>
    <mergeCell ref="B23:D23"/>
    <mergeCell ref="B2:D2"/>
    <mergeCell ref="B8:D8"/>
    <mergeCell ref="B9:D9"/>
    <mergeCell ref="B10:D10"/>
    <mergeCell ref="B11:D11"/>
    <mergeCell ref="B14:D14"/>
    <mergeCell ref="B22:D22"/>
    <mergeCell ref="B20:D20"/>
  </mergeCells>
  <hyperlinks>
    <hyperlink ref="B9" r:id="rId1" xr:uid="{00000000-0004-0000-0100-000000000000}"/>
    <hyperlink ref="B21" r:id="rId2" xr:uid="{00000000-0004-0000-0100-000001000000}"/>
  </hyperlinks>
  <pageMargins left="0.7" right="0.7" top="0.75" bottom="0.75" header="0.3" footer="0.3"/>
  <pageSetup orientation="portrait"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87"/>
  <sheetViews>
    <sheetView zoomScaleNormal="100" workbookViewId="0">
      <selection activeCell="A87" sqref="A87:XFD93"/>
    </sheetView>
  </sheetViews>
  <sheetFormatPr defaultRowHeight="15" x14ac:dyDescent="0.25"/>
  <cols>
    <col min="1" max="1" width="68.85546875" style="90" bestFit="1" customWidth="1"/>
    <col min="2" max="2" width="10.28515625" style="90" customWidth="1"/>
    <col min="3" max="3" width="11.28515625" style="90" customWidth="1"/>
    <col min="4" max="4" width="10.28515625" style="90" customWidth="1"/>
    <col min="5" max="5" width="11.85546875" style="90" customWidth="1"/>
    <col min="6" max="8" width="10.28515625" style="90" customWidth="1"/>
    <col min="9" max="10" width="13" style="90" customWidth="1"/>
    <col min="11" max="11" width="13.7109375" style="90" bestFit="1" customWidth="1"/>
    <col min="12" max="16384" width="9.140625" style="90"/>
  </cols>
  <sheetData>
    <row r="1" spans="1:15" x14ac:dyDescent="0.25">
      <c r="A1" s="96" t="s">
        <v>151</v>
      </c>
    </row>
    <row r="3" spans="1:15" x14ac:dyDescent="0.25">
      <c r="A3" s="178" t="s">
        <v>0</v>
      </c>
      <c r="B3" s="10" t="s">
        <v>1</v>
      </c>
      <c r="C3" s="10" t="s">
        <v>2</v>
      </c>
      <c r="D3" s="10" t="s">
        <v>3</v>
      </c>
      <c r="E3" s="10" t="s">
        <v>4</v>
      </c>
      <c r="F3" s="10" t="s">
        <v>5</v>
      </c>
      <c r="G3" s="10" t="s">
        <v>6</v>
      </c>
      <c r="H3" s="10" t="s">
        <v>7</v>
      </c>
      <c r="I3" s="10" t="s">
        <v>8</v>
      </c>
      <c r="J3" s="43"/>
    </row>
    <row r="4" spans="1:15" s="97" customFormat="1" ht="65.25" x14ac:dyDescent="0.3">
      <c r="A4" s="179"/>
      <c r="B4" s="88" t="s">
        <v>42</v>
      </c>
      <c r="C4" s="88" t="s">
        <v>41</v>
      </c>
      <c r="D4" s="88" t="s">
        <v>40</v>
      </c>
      <c r="E4" s="88" t="s">
        <v>39</v>
      </c>
      <c r="F4" s="88" t="s">
        <v>38</v>
      </c>
      <c r="G4" s="88" t="s">
        <v>34</v>
      </c>
      <c r="H4" s="88" t="s">
        <v>37</v>
      </c>
      <c r="I4" s="88" t="s">
        <v>36</v>
      </c>
      <c r="J4" s="44"/>
      <c r="K4" s="91"/>
      <c r="L4" s="91"/>
      <c r="M4" s="54"/>
      <c r="N4" s="54"/>
      <c r="O4" s="54"/>
    </row>
    <row r="5" spans="1:15" x14ac:dyDescent="0.25">
      <c r="A5" s="179"/>
      <c r="B5" s="132"/>
      <c r="C5" s="132"/>
      <c r="D5" s="133" t="s">
        <v>33</v>
      </c>
      <c r="E5" s="132"/>
      <c r="F5" s="133" t="s">
        <v>32</v>
      </c>
      <c r="G5" s="133" t="s">
        <v>31</v>
      </c>
      <c r="H5" s="133" t="s">
        <v>30</v>
      </c>
      <c r="I5" s="132"/>
      <c r="J5" s="98"/>
      <c r="K5" s="175" t="s">
        <v>152</v>
      </c>
      <c r="L5" s="175"/>
      <c r="M5" s="9"/>
      <c r="N5" s="9"/>
      <c r="O5" s="9"/>
    </row>
    <row r="6" spans="1:15" x14ac:dyDescent="0.25">
      <c r="A6" s="134" t="s">
        <v>153</v>
      </c>
      <c r="B6" s="187" t="s">
        <v>11</v>
      </c>
      <c r="C6" s="187"/>
      <c r="D6" s="135"/>
      <c r="E6" s="135"/>
      <c r="F6" s="135"/>
      <c r="G6" s="135"/>
      <c r="H6" s="135"/>
      <c r="I6" s="136"/>
      <c r="J6" s="45"/>
      <c r="K6" s="81" t="s">
        <v>25</v>
      </c>
      <c r="L6" s="92">
        <v>103.97</v>
      </c>
      <c r="M6" s="9"/>
      <c r="N6" s="9"/>
      <c r="O6" s="9"/>
    </row>
    <row r="7" spans="1:15" x14ac:dyDescent="0.25">
      <c r="A7" s="134" t="s">
        <v>154</v>
      </c>
      <c r="B7" s="187" t="s">
        <v>11</v>
      </c>
      <c r="C7" s="187"/>
      <c r="D7" s="135"/>
      <c r="E7" s="135"/>
      <c r="F7" s="135"/>
      <c r="G7" s="135"/>
      <c r="H7" s="135"/>
      <c r="I7" s="136"/>
      <c r="J7" s="45"/>
      <c r="K7" s="81" t="s">
        <v>23</v>
      </c>
      <c r="L7" s="92">
        <v>129.93</v>
      </c>
      <c r="M7" s="9"/>
      <c r="N7" s="8"/>
      <c r="O7" s="9"/>
    </row>
    <row r="8" spans="1:15" ht="15.75" x14ac:dyDescent="0.25">
      <c r="A8" s="134" t="s">
        <v>155</v>
      </c>
      <c r="B8" s="187" t="s">
        <v>11</v>
      </c>
      <c r="C8" s="187"/>
      <c r="D8" s="135"/>
      <c r="E8" s="135"/>
      <c r="F8" s="135"/>
      <c r="G8" s="135"/>
      <c r="H8" s="135"/>
      <c r="I8" s="136"/>
      <c r="J8" s="46"/>
      <c r="K8" s="82" t="s">
        <v>24</v>
      </c>
      <c r="L8" s="92">
        <v>51.79</v>
      </c>
      <c r="M8" s="79"/>
      <c r="N8" s="99"/>
      <c r="O8" s="79"/>
    </row>
    <row r="9" spans="1:15" ht="15.75" x14ac:dyDescent="0.25">
      <c r="A9" s="134" t="s">
        <v>156</v>
      </c>
      <c r="B9" s="135"/>
      <c r="C9" s="135"/>
      <c r="D9" s="135"/>
      <c r="E9" s="135"/>
      <c r="F9" s="135"/>
      <c r="G9" s="135"/>
      <c r="H9" s="135"/>
      <c r="I9" s="136"/>
      <c r="J9" s="46"/>
      <c r="K9" s="79"/>
      <c r="L9" s="79"/>
      <c r="M9" s="79"/>
      <c r="N9" s="21"/>
      <c r="O9" s="79"/>
    </row>
    <row r="10" spans="1:15" ht="18.75" customHeight="1" x14ac:dyDescent="0.25">
      <c r="A10" s="137" t="s">
        <v>157</v>
      </c>
      <c r="B10" s="135"/>
      <c r="C10" s="135"/>
      <c r="D10" s="135"/>
      <c r="E10" s="135"/>
      <c r="F10" s="135"/>
      <c r="G10" s="135"/>
      <c r="H10" s="135"/>
      <c r="I10" s="136"/>
      <c r="J10" s="46"/>
      <c r="K10" s="80"/>
      <c r="L10" s="79"/>
      <c r="M10" s="79"/>
      <c r="N10" s="22"/>
      <c r="O10" s="79"/>
    </row>
    <row r="11" spans="1:15" ht="18.75" customHeight="1" x14ac:dyDescent="0.25">
      <c r="A11" s="137" t="s">
        <v>158</v>
      </c>
      <c r="B11" s="135">
        <v>12</v>
      </c>
      <c r="C11" s="135">
        <v>1</v>
      </c>
      <c r="D11" s="135">
        <v>12</v>
      </c>
      <c r="E11" s="135">
        <v>14.88</v>
      </c>
      <c r="F11" s="135">
        <v>178.56</v>
      </c>
      <c r="G11" s="135">
        <v>8.93</v>
      </c>
      <c r="H11" s="135">
        <v>17.86</v>
      </c>
      <c r="I11" s="138">
        <v>20649.66</v>
      </c>
      <c r="J11" s="46"/>
      <c r="K11" s="79"/>
      <c r="L11" s="79"/>
      <c r="M11" s="79"/>
      <c r="N11" s="11"/>
      <c r="O11" s="79"/>
    </row>
    <row r="12" spans="1:15" ht="18.75" customHeight="1" x14ac:dyDescent="0.25">
      <c r="A12" s="137" t="s">
        <v>159</v>
      </c>
      <c r="B12" s="135">
        <v>13</v>
      </c>
      <c r="C12" s="135">
        <v>1</v>
      </c>
      <c r="D12" s="135">
        <v>13</v>
      </c>
      <c r="E12" s="135">
        <v>1.1200000000000001</v>
      </c>
      <c r="F12" s="135">
        <v>14.56</v>
      </c>
      <c r="G12" s="135">
        <v>0.73</v>
      </c>
      <c r="H12" s="135">
        <v>1.46</v>
      </c>
      <c r="I12" s="138">
        <v>1683.8</v>
      </c>
      <c r="J12" s="46"/>
      <c r="K12" s="80"/>
      <c r="L12" s="79"/>
      <c r="M12" s="79"/>
      <c r="N12" s="11"/>
      <c r="O12" s="79"/>
    </row>
    <row r="13" spans="1:15" ht="15.75" x14ac:dyDescent="0.25">
      <c r="A13" s="137" t="s">
        <v>160</v>
      </c>
      <c r="B13" s="135"/>
      <c r="C13" s="135"/>
      <c r="D13" s="135"/>
      <c r="E13" s="135"/>
      <c r="F13" s="135"/>
      <c r="G13" s="135"/>
      <c r="H13" s="135"/>
      <c r="I13" s="136"/>
      <c r="J13" s="46"/>
      <c r="K13" s="79"/>
      <c r="L13" s="79"/>
      <c r="M13" s="79"/>
      <c r="N13" s="21"/>
      <c r="O13" s="79"/>
    </row>
    <row r="14" spans="1:15" ht="15.75" x14ac:dyDescent="0.25">
      <c r="A14" s="137" t="s">
        <v>161</v>
      </c>
      <c r="B14" s="135">
        <v>320</v>
      </c>
      <c r="C14" s="135">
        <v>1</v>
      </c>
      <c r="D14" s="135">
        <v>320</v>
      </c>
      <c r="E14" s="135">
        <v>2</v>
      </c>
      <c r="F14" s="135">
        <v>640</v>
      </c>
      <c r="G14" s="135">
        <v>32</v>
      </c>
      <c r="H14" s="135">
        <v>64</v>
      </c>
      <c r="I14" s="138">
        <v>74013.119999999995</v>
      </c>
      <c r="J14" s="46"/>
      <c r="K14" s="79"/>
      <c r="L14" s="79"/>
      <c r="M14" s="79"/>
      <c r="N14" s="21"/>
      <c r="O14" s="79"/>
    </row>
    <row r="15" spans="1:15" ht="15.75" x14ac:dyDescent="0.25">
      <c r="A15" s="137" t="s">
        <v>162</v>
      </c>
      <c r="B15" s="135">
        <v>320</v>
      </c>
      <c r="C15" s="135">
        <v>1</v>
      </c>
      <c r="D15" s="135">
        <v>320</v>
      </c>
      <c r="E15" s="135">
        <v>0.4</v>
      </c>
      <c r="F15" s="135">
        <v>128</v>
      </c>
      <c r="G15" s="135">
        <v>6.4</v>
      </c>
      <c r="H15" s="135">
        <v>12.8</v>
      </c>
      <c r="I15" s="138">
        <v>14802.62</v>
      </c>
      <c r="J15" s="46"/>
      <c r="K15" s="80"/>
      <c r="L15" s="79"/>
      <c r="M15" s="79"/>
      <c r="N15" s="21"/>
      <c r="O15" s="79"/>
    </row>
    <row r="16" spans="1:15" ht="15.75" x14ac:dyDescent="0.25">
      <c r="A16" s="137" t="s">
        <v>163</v>
      </c>
      <c r="B16" s="135">
        <v>40</v>
      </c>
      <c r="C16" s="135">
        <v>1</v>
      </c>
      <c r="D16" s="135">
        <v>40</v>
      </c>
      <c r="E16" s="135">
        <v>2</v>
      </c>
      <c r="F16" s="135">
        <v>80</v>
      </c>
      <c r="G16" s="135">
        <v>4</v>
      </c>
      <c r="H16" s="135">
        <v>8</v>
      </c>
      <c r="I16" s="138">
        <v>9251.64</v>
      </c>
      <c r="J16" s="46"/>
      <c r="K16" s="80"/>
      <c r="L16" s="79"/>
      <c r="M16" s="79"/>
      <c r="N16" s="21"/>
      <c r="O16" s="79"/>
    </row>
    <row r="17" spans="1:15" ht="15.75" x14ac:dyDescent="0.25">
      <c r="A17" s="137" t="s">
        <v>164</v>
      </c>
      <c r="B17" s="135">
        <v>20</v>
      </c>
      <c r="C17" s="135">
        <v>1</v>
      </c>
      <c r="D17" s="135">
        <v>20</v>
      </c>
      <c r="E17" s="135">
        <v>2</v>
      </c>
      <c r="F17" s="135">
        <v>40</v>
      </c>
      <c r="G17" s="135">
        <v>2</v>
      </c>
      <c r="H17" s="135">
        <v>4</v>
      </c>
      <c r="I17" s="138">
        <v>4625.82</v>
      </c>
      <c r="J17" s="46"/>
      <c r="K17" s="80"/>
      <c r="L17" s="79"/>
      <c r="M17" s="79"/>
      <c r="N17" s="21"/>
      <c r="O17" s="79"/>
    </row>
    <row r="18" spans="1:15" ht="15.75" x14ac:dyDescent="0.25">
      <c r="A18" s="137" t="s">
        <v>165</v>
      </c>
      <c r="B18" s="188" t="s">
        <v>166</v>
      </c>
      <c r="C18" s="188"/>
      <c r="D18" s="135"/>
      <c r="E18" s="135"/>
      <c r="F18" s="135"/>
      <c r="G18" s="135"/>
      <c r="H18" s="135"/>
      <c r="I18" s="136"/>
      <c r="J18" s="46"/>
      <c r="K18" s="79"/>
      <c r="L18" s="79"/>
      <c r="M18" s="79"/>
      <c r="N18" s="79"/>
      <c r="O18" s="79"/>
    </row>
    <row r="19" spans="1:15" x14ac:dyDescent="0.25">
      <c r="A19" s="137" t="s">
        <v>167</v>
      </c>
      <c r="B19" s="188" t="s">
        <v>168</v>
      </c>
      <c r="C19" s="188"/>
      <c r="D19" s="135"/>
      <c r="E19" s="135"/>
      <c r="F19" s="135"/>
      <c r="G19" s="135"/>
      <c r="H19" s="135"/>
      <c r="I19" s="136"/>
      <c r="J19" s="46"/>
      <c r="K19" s="80"/>
      <c r="L19" s="79"/>
      <c r="M19" s="79"/>
      <c r="N19" s="79"/>
      <c r="O19" s="79"/>
    </row>
    <row r="20" spans="1:15" ht="15.75" x14ac:dyDescent="0.25">
      <c r="A20" s="137" t="s">
        <v>169</v>
      </c>
      <c r="B20" s="135"/>
      <c r="C20" s="135"/>
      <c r="D20" s="135"/>
      <c r="E20" s="135"/>
      <c r="F20" s="135"/>
      <c r="G20" s="135"/>
      <c r="H20" s="135"/>
      <c r="I20" s="136"/>
      <c r="J20" s="46"/>
      <c r="K20" s="80"/>
      <c r="L20" s="79"/>
      <c r="M20" s="79"/>
      <c r="N20" s="79"/>
      <c r="O20" s="79"/>
    </row>
    <row r="21" spans="1:15" x14ac:dyDescent="0.25">
      <c r="A21" s="137" t="s">
        <v>170</v>
      </c>
      <c r="B21" s="135">
        <v>4</v>
      </c>
      <c r="C21" s="135">
        <v>1</v>
      </c>
      <c r="D21" s="135">
        <v>4</v>
      </c>
      <c r="E21" s="135">
        <v>16</v>
      </c>
      <c r="F21" s="135">
        <v>64</v>
      </c>
      <c r="G21" s="135">
        <v>3.2</v>
      </c>
      <c r="H21" s="135">
        <v>6.4</v>
      </c>
      <c r="I21" s="138">
        <v>7401.31</v>
      </c>
      <c r="J21" s="46"/>
      <c r="K21" s="80"/>
      <c r="L21" s="79"/>
      <c r="M21" s="79"/>
      <c r="N21" s="79"/>
      <c r="O21" s="79"/>
    </row>
    <row r="22" spans="1:15" ht="18.75" customHeight="1" x14ac:dyDescent="0.25">
      <c r="A22" s="137" t="s">
        <v>171</v>
      </c>
      <c r="B22" s="135">
        <v>2</v>
      </c>
      <c r="C22" s="135">
        <v>1</v>
      </c>
      <c r="D22" s="135">
        <v>2</v>
      </c>
      <c r="E22" s="135">
        <v>16</v>
      </c>
      <c r="F22" s="135">
        <v>32</v>
      </c>
      <c r="G22" s="135">
        <v>1.6</v>
      </c>
      <c r="H22" s="135">
        <v>3.2</v>
      </c>
      <c r="I22" s="138">
        <v>3700.66</v>
      </c>
      <c r="J22" s="46"/>
      <c r="K22" s="80"/>
      <c r="L22" s="79"/>
      <c r="M22" s="79"/>
      <c r="N22" s="79"/>
      <c r="O22" s="79"/>
    </row>
    <row r="23" spans="1:15" x14ac:dyDescent="0.25">
      <c r="A23" s="137" t="s">
        <v>172</v>
      </c>
      <c r="B23" s="135">
        <v>2</v>
      </c>
      <c r="C23" s="135">
        <v>1</v>
      </c>
      <c r="D23" s="135">
        <v>2</v>
      </c>
      <c r="E23" s="135">
        <v>16</v>
      </c>
      <c r="F23" s="135">
        <v>32</v>
      </c>
      <c r="G23" s="135">
        <v>1.6</v>
      </c>
      <c r="H23" s="135">
        <v>3.2</v>
      </c>
      <c r="I23" s="138">
        <v>3700.66</v>
      </c>
      <c r="J23" s="46"/>
      <c r="K23" s="79"/>
      <c r="L23" s="79"/>
      <c r="M23" s="79"/>
      <c r="N23" s="79"/>
      <c r="O23" s="79"/>
    </row>
    <row r="24" spans="1:15" x14ac:dyDescent="0.25">
      <c r="A24" s="137" t="s">
        <v>173</v>
      </c>
      <c r="B24" s="135">
        <v>2</v>
      </c>
      <c r="C24" s="135">
        <v>1</v>
      </c>
      <c r="D24" s="135">
        <v>2</v>
      </c>
      <c r="E24" s="135">
        <v>2</v>
      </c>
      <c r="F24" s="135">
        <v>4</v>
      </c>
      <c r="G24" s="135">
        <v>0.2</v>
      </c>
      <c r="H24" s="135">
        <v>0.4</v>
      </c>
      <c r="I24" s="138">
        <v>462.58</v>
      </c>
      <c r="J24" s="46"/>
      <c r="K24" s="79"/>
      <c r="L24" s="79"/>
      <c r="M24" s="79"/>
      <c r="N24" s="79"/>
      <c r="O24" s="79"/>
    </row>
    <row r="25" spans="1:15" x14ac:dyDescent="0.25">
      <c r="A25" s="137" t="s">
        <v>174</v>
      </c>
      <c r="B25" s="187" t="s">
        <v>35</v>
      </c>
      <c r="C25" s="187"/>
      <c r="D25" s="135"/>
      <c r="E25" s="135"/>
      <c r="F25" s="135"/>
      <c r="G25" s="135"/>
      <c r="H25" s="135"/>
      <c r="I25" s="136"/>
      <c r="J25" s="46"/>
      <c r="K25" s="79"/>
      <c r="L25" s="79"/>
      <c r="M25" s="79"/>
      <c r="N25" s="79"/>
      <c r="O25" s="79"/>
    </row>
    <row r="26" spans="1:15" ht="15.75" x14ac:dyDescent="0.25">
      <c r="A26" s="137" t="s">
        <v>175</v>
      </c>
      <c r="B26" s="135">
        <v>16</v>
      </c>
      <c r="C26" s="135">
        <v>2</v>
      </c>
      <c r="D26" s="135">
        <v>32</v>
      </c>
      <c r="E26" s="135">
        <v>120</v>
      </c>
      <c r="F26" s="135">
        <v>3840</v>
      </c>
      <c r="G26" s="135">
        <v>192</v>
      </c>
      <c r="H26" s="135">
        <v>384</v>
      </c>
      <c r="I26" s="138">
        <v>444078.72</v>
      </c>
      <c r="J26" s="46"/>
      <c r="K26" s="80"/>
      <c r="L26" s="79"/>
      <c r="M26" s="79"/>
      <c r="N26" s="79"/>
      <c r="O26" s="79"/>
    </row>
    <row r="27" spans="1:15" x14ac:dyDescent="0.25">
      <c r="A27" s="137" t="s">
        <v>176</v>
      </c>
      <c r="B27" s="135">
        <v>8</v>
      </c>
      <c r="C27" s="135">
        <v>2</v>
      </c>
      <c r="D27" s="135">
        <v>16</v>
      </c>
      <c r="E27" s="135">
        <v>480</v>
      </c>
      <c r="F27" s="135">
        <v>7680</v>
      </c>
      <c r="G27" s="135">
        <v>384</v>
      </c>
      <c r="H27" s="135">
        <v>768</v>
      </c>
      <c r="I27" s="138">
        <v>888157.44</v>
      </c>
      <c r="J27" s="47"/>
      <c r="K27" s="79"/>
      <c r="L27" s="79"/>
      <c r="M27" s="79"/>
      <c r="N27" s="79"/>
      <c r="O27" s="79"/>
    </row>
    <row r="28" spans="1:15" ht="15.75" x14ac:dyDescent="0.25">
      <c r="A28" s="137" t="s">
        <v>177</v>
      </c>
      <c r="B28" s="135">
        <v>2</v>
      </c>
      <c r="C28" s="135">
        <v>1</v>
      </c>
      <c r="D28" s="135">
        <v>2</v>
      </c>
      <c r="E28" s="135">
        <v>22</v>
      </c>
      <c r="F28" s="135">
        <v>44</v>
      </c>
      <c r="G28" s="135">
        <v>2.2000000000000002</v>
      </c>
      <c r="H28" s="135">
        <v>4.4000000000000004</v>
      </c>
      <c r="I28" s="138">
        <v>5088.3999999999996</v>
      </c>
      <c r="J28" s="46"/>
      <c r="K28" s="80"/>
      <c r="L28" s="79"/>
      <c r="M28" s="79"/>
      <c r="N28" s="79"/>
      <c r="O28" s="79"/>
    </row>
    <row r="29" spans="1:15" x14ac:dyDescent="0.25">
      <c r="A29" s="189" t="s">
        <v>9</v>
      </c>
      <c r="B29" s="189"/>
      <c r="C29" s="189"/>
      <c r="D29" s="189"/>
      <c r="E29" s="189"/>
      <c r="F29" s="190">
        <f>SUM(F10:H28)</f>
        <v>14693.7</v>
      </c>
      <c r="G29" s="190"/>
      <c r="H29" s="190"/>
      <c r="I29" s="139">
        <f>SUM(I10:I28)</f>
        <v>1477616.4299999997</v>
      </c>
      <c r="J29" s="46"/>
      <c r="K29" s="80"/>
      <c r="L29" s="79"/>
      <c r="M29" s="79"/>
      <c r="N29" s="79"/>
      <c r="O29" s="79"/>
    </row>
    <row r="30" spans="1:15" x14ac:dyDescent="0.25">
      <c r="A30" s="134" t="s">
        <v>178</v>
      </c>
      <c r="B30" s="135"/>
      <c r="C30" s="135"/>
      <c r="D30" s="135"/>
      <c r="E30" s="135"/>
      <c r="F30" s="135"/>
      <c r="G30" s="135"/>
      <c r="H30" s="135"/>
      <c r="I30" s="136"/>
      <c r="J30" s="46"/>
      <c r="K30" s="80"/>
      <c r="L30" s="79"/>
      <c r="M30" s="79"/>
      <c r="N30" s="79"/>
      <c r="O30" s="79"/>
    </row>
    <row r="31" spans="1:15" x14ac:dyDescent="0.25">
      <c r="A31" s="137" t="s">
        <v>179</v>
      </c>
      <c r="B31" s="188" t="s">
        <v>75</v>
      </c>
      <c r="C31" s="188"/>
      <c r="D31" s="135"/>
      <c r="E31" s="135"/>
      <c r="F31" s="135"/>
      <c r="G31" s="135"/>
      <c r="H31" s="135"/>
      <c r="I31" s="136"/>
      <c r="J31" s="46"/>
      <c r="K31" s="80"/>
      <c r="L31" s="79"/>
      <c r="M31" s="79"/>
      <c r="N31" s="79"/>
      <c r="O31" s="79"/>
    </row>
    <row r="32" spans="1:15" x14ac:dyDescent="0.25">
      <c r="A32" s="137" t="s">
        <v>180</v>
      </c>
      <c r="B32" s="188" t="s">
        <v>35</v>
      </c>
      <c r="C32" s="188"/>
      <c r="D32" s="135"/>
      <c r="E32" s="135"/>
      <c r="F32" s="135"/>
      <c r="G32" s="135"/>
      <c r="H32" s="135"/>
      <c r="I32" s="136"/>
      <c r="J32" s="47"/>
      <c r="K32" s="79"/>
      <c r="L32" s="79"/>
      <c r="M32" s="79"/>
      <c r="N32" s="79"/>
      <c r="O32" s="79"/>
    </row>
    <row r="33" spans="1:15" x14ac:dyDescent="0.25">
      <c r="A33" s="134" t="s">
        <v>181</v>
      </c>
      <c r="B33" s="188" t="s">
        <v>35</v>
      </c>
      <c r="C33" s="188"/>
      <c r="D33" s="135"/>
      <c r="E33" s="135"/>
      <c r="F33" s="135"/>
      <c r="G33" s="135"/>
      <c r="H33" s="135"/>
      <c r="I33" s="136"/>
      <c r="J33" s="46"/>
      <c r="K33" s="79"/>
      <c r="L33" s="79"/>
      <c r="M33" s="79"/>
      <c r="N33" s="79"/>
      <c r="O33" s="79"/>
    </row>
    <row r="34" spans="1:15" ht="15.75" x14ac:dyDescent="0.25">
      <c r="A34" s="137" t="s">
        <v>182</v>
      </c>
      <c r="B34" s="135"/>
      <c r="C34" s="135"/>
      <c r="D34" s="135"/>
      <c r="E34" s="135"/>
      <c r="F34" s="135"/>
      <c r="G34" s="135"/>
      <c r="H34" s="135"/>
      <c r="I34" s="136"/>
      <c r="J34" s="46"/>
      <c r="K34" s="80"/>
      <c r="L34" s="79"/>
      <c r="M34" s="79"/>
      <c r="N34" s="79"/>
      <c r="O34" s="79"/>
    </row>
    <row r="35" spans="1:15" x14ac:dyDescent="0.25">
      <c r="A35" s="137" t="s">
        <v>183</v>
      </c>
      <c r="B35" s="135">
        <v>4</v>
      </c>
      <c r="C35" s="135">
        <v>1</v>
      </c>
      <c r="D35" s="135">
        <v>4</v>
      </c>
      <c r="E35" s="135">
        <v>14</v>
      </c>
      <c r="F35" s="135">
        <v>56</v>
      </c>
      <c r="G35" s="135">
        <v>2.8</v>
      </c>
      <c r="H35" s="135">
        <v>5.6</v>
      </c>
      <c r="I35" s="138">
        <v>6476.15</v>
      </c>
      <c r="J35" s="46"/>
      <c r="K35" s="80"/>
      <c r="L35" s="79"/>
      <c r="M35" s="79"/>
      <c r="N35" s="79"/>
      <c r="O35" s="79"/>
    </row>
    <row r="36" spans="1:15" x14ac:dyDescent="0.25">
      <c r="A36" s="137" t="s">
        <v>184</v>
      </c>
      <c r="B36" s="135">
        <v>1</v>
      </c>
      <c r="C36" s="135">
        <v>1</v>
      </c>
      <c r="D36" s="135">
        <v>1</v>
      </c>
      <c r="E36" s="135">
        <v>16</v>
      </c>
      <c r="F36" s="135">
        <v>16</v>
      </c>
      <c r="G36" s="135">
        <v>0.8</v>
      </c>
      <c r="H36" s="135">
        <v>1.6</v>
      </c>
      <c r="I36" s="138">
        <v>1850.33</v>
      </c>
      <c r="J36" s="46"/>
      <c r="K36" s="79"/>
      <c r="L36" s="79"/>
      <c r="M36" s="79"/>
      <c r="N36" s="79"/>
      <c r="O36" s="79"/>
    </row>
    <row r="37" spans="1:15" x14ac:dyDescent="0.25">
      <c r="A37" s="137" t="s">
        <v>185</v>
      </c>
      <c r="B37" s="135">
        <v>2</v>
      </c>
      <c r="C37" s="135">
        <v>1</v>
      </c>
      <c r="D37" s="135">
        <v>2</v>
      </c>
      <c r="E37" s="135">
        <v>2</v>
      </c>
      <c r="F37" s="135">
        <v>4</v>
      </c>
      <c r="G37" s="135">
        <v>0.2</v>
      </c>
      <c r="H37" s="135">
        <v>0.4</v>
      </c>
      <c r="I37" s="138">
        <v>462.58</v>
      </c>
      <c r="J37" s="46"/>
      <c r="K37" s="80"/>
      <c r="L37" s="79"/>
      <c r="M37" s="79"/>
      <c r="N37" s="79"/>
      <c r="O37" s="79"/>
    </row>
    <row r="38" spans="1:15" ht="15.75" x14ac:dyDescent="0.25">
      <c r="A38" s="137" t="s">
        <v>186</v>
      </c>
      <c r="B38" s="135"/>
      <c r="C38" s="135"/>
      <c r="D38" s="135"/>
      <c r="E38" s="135"/>
      <c r="F38" s="135"/>
      <c r="G38" s="135"/>
      <c r="H38" s="135"/>
      <c r="I38" s="136"/>
      <c r="J38" s="46"/>
      <c r="K38" s="79"/>
      <c r="L38" s="79"/>
      <c r="M38" s="79"/>
      <c r="N38" s="79"/>
      <c r="O38" s="79"/>
    </row>
    <row r="39" spans="1:15" x14ac:dyDescent="0.25">
      <c r="A39" s="134" t="s">
        <v>187</v>
      </c>
      <c r="B39" s="135">
        <v>10</v>
      </c>
      <c r="C39" s="135">
        <v>1</v>
      </c>
      <c r="D39" s="135">
        <v>10</v>
      </c>
      <c r="E39" s="140">
        <v>480</v>
      </c>
      <c r="F39" s="135">
        <v>4800</v>
      </c>
      <c r="G39" s="135">
        <v>240</v>
      </c>
      <c r="H39" s="135">
        <v>480</v>
      </c>
      <c r="I39" s="138">
        <v>555098.4</v>
      </c>
      <c r="J39" s="46"/>
      <c r="K39" s="80"/>
      <c r="L39" s="79"/>
      <c r="M39" s="79"/>
      <c r="N39" s="79"/>
      <c r="O39" s="79"/>
    </row>
    <row r="40" spans="1:15" x14ac:dyDescent="0.25">
      <c r="A40" s="137" t="s">
        <v>188</v>
      </c>
      <c r="B40" s="187" t="s">
        <v>11</v>
      </c>
      <c r="C40" s="187"/>
      <c r="D40" s="135"/>
      <c r="E40" s="135"/>
      <c r="F40" s="135"/>
      <c r="G40" s="135"/>
      <c r="H40" s="135"/>
      <c r="I40" s="136"/>
      <c r="J40" s="46"/>
      <c r="K40" s="80"/>
      <c r="L40" s="79"/>
      <c r="M40" s="79"/>
      <c r="N40" s="79"/>
      <c r="O40" s="79"/>
    </row>
    <row r="41" spans="1:15" x14ac:dyDescent="0.25">
      <c r="A41" s="134" t="s">
        <v>189</v>
      </c>
      <c r="B41" s="135">
        <v>10</v>
      </c>
      <c r="C41" s="135">
        <v>1</v>
      </c>
      <c r="D41" s="135">
        <v>10</v>
      </c>
      <c r="E41" s="135">
        <v>16</v>
      </c>
      <c r="F41" s="135">
        <v>160</v>
      </c>
      <c r="G41" s="135">
        <v>8</v>
      </c>
      <c r="H41" s="135">
        <v>16</v>
      </c>
      <c r="I41" s="138">
        <v>18503.28</v>
      </c>
      <c r="J41" s="46"/>
      <c r="K41" s="79"/>
      <c r="L41" s="79"/>
      <c r="M41" s="79"/>
      <c r="N41" s="79"/>
      <c r="O41" s="79"/>
    </row>
    <row r="42" spans="1:15" x14ac:dyDescent="0.25">
      <c r="A42" s="141" t="s">
        <v>190</v>
      </c>
      <c r="B42" s="142"/>
      <c r="C42" s="142"/>
      <c r="D42" s="142"/>
      <c r="E42" s="142"/>
      <c r="F42" s="142"/>
      <c r="G42" s="142"/>
      <c r="H42" s="142"/>
      <c r="I42" s="143"/>
      <c r="J42" s="46"/>
      <c r="K42" s="79"/>
      <c r="L42" s="79"/>
      <c r="M42" s="79"/>
      <c r="N42" s="79"/>
      <c r="O42" s="79"/>
    </row>
    <row r="43" spans="1:15" x14ac:dyDescent="0.25">
      <c r="A43" s="191" t="s">
        <v>191</v>
      </c>
      <c r="B43" s="135">
        <v>2</v>
      </c>
      <c r="C43" s="135">
        <v>1</v>
      </c>
      <c r="D43" s="135">
        <v>2</v>
      </c>
      <c r="E43" s="135">
        <v>13.12</v>
      </c>
      <c r="F43" s="135">
        <v>26.24</v>
      </c>
      <c r="G43" s="135">
        <v>1.3120000000000001</v>
      </c>
      <c r="H43" s="135">
        <v>2.6240000000000001</v>
      </c>
      <c r="I43" s="138">
        <v>3034.54</v>
      </c>
      <c r="J43" s="46"/>
      <c r="K43" s="80"/>
      <c r="L43" s="79"/>
      <c r="M43" s="79"/>
      <c r="N43" s="79"/>
      <c r="O43" s="79"/>
    </row>
    <row r="44" spans="1:15" x14ac:dyDescent="0.25">
      <c r="A44" s="191"/>
      <c r="B44" s="135">
        <v>0.4</v>
      </c>
      <c r="C44" s="135">
        <v>1</v>
      </c>
      <c r="D44" s="135">
        <v>0.4</v>
      </c>
      <c r="E44" s="135">
        <v>478.88</v>
      </c>
      <c r="F44" s="135">
        <v>191.55</v>
      </c>
      <c r="G44" s="135">
        <v>9.58</v>
      </c>
      <c r="H44" s="135">
        <v>19.16</v>
      </c>
      <c r="I44" s="138">
        <v>22152.13</v>
      </c>
      <c r="J44" s="52"/>
      <c r="K44" s="52"/>
      <c r="L44" s="79"/>
      <c r="M44" s="79"/>
      <c r="N44" s="79"/>
      <c r="O44" s="79"/>
    </row>
    <row r="45" spans="1:15" x14ac:dyDescent="0.25">
      <c r="A45" s="191" t="s">
        <v>192</v>
      </c>
      <c r="B45" s="135">
        <v>4</v>
      </c>
      <c r="C45" s="135">
        <v>1</v>
      </c>
      <c r="D45" s="135">
        <v>4</v>
      </c>
      <c r="E45" s="135">
        <v>1.76</v>
      </c>
      <c r="F45" s="135">
        <v>7.04</v>
      </c>
      <c r="G45" s="135">
        <v>0.35</v>
      </c>
      <c r="H45" s="135">
        <v>0.7</v>
      </c>
      <c r="I45" s="138">
        <v>814.14</v>
      </c>
      <c r="J45" s="48"/>
      <c r="K45" s="79"/>
      <c r="L45" s="79"/>
      <c r="M45" s="79"/>
      <c r="N45" s="79"/>
      <c r="O45" s="79"/>
    </row>
    <row r="46" spans="1:15" x14ac:dyDescent="0.25">
      <c r="A46" s="191"/>
      <c r="B46" s="135">
        <v>0.8</v>
      </c>
      <c r="C46" s="135">
        <v>1</v>
      </c>
      <c r="D46" s="135">
        <v>0.8</v>
      </c>
      <c r="E46" s="135">
        <v>64.239999999999995</v>
      </c>
      <c r="F46" s="135">
        <v>51.39</v>
      </c>
      <c r="G46" s="135">
        <v>2.57</v>
      </c>
      <c r="H46" s="135">
        <v>5.14</v>
      </c>
      <c r="I46" s="138">
        <v>5943.25</v>
      </c>
      <c r="J46" s="48"/>
      <c r="K46" s="79"/>
      <c r="L46" s="79"/>
      <c r="M46" s="79"/>
      <c r="N46" s="79"/>
      <c r="O46" s="79"/>
    </row>
    <row r="47" spans="1:15" x14ac:dyDescent="0.25">
      <c r="A47" s="191" t="s">
        <v>193</v>
      </c>
      <c r="B47" s="135">
        <v>8</v>
      </c>
      <c r="C47" s="135">
        <v>1</v>
      </c>
      <c r="D47" s="135">
        <v>8</v>
      </c>
      <c r="E47" s="135">
        <v>1.1200000000000001</v>
      </c>
      <c r="F47" s="135">
        <v>8.9600000000000009</v>
      </c>
      <c r="G47" s="135">
        <v>0.45</v>
      </c>
      <c r="H47" s="135">
        <v>0.9</v>
      </c>
      <c r="I47" s="138">
        <v>1036.18</v>
      </c>
      <c r="J47" s="48"/>
      <c r="K47" s="79"/>
      <c r="L47" s="79"/>
      <c r="M47" s="79"/>
      <c r="N47" s="79"/>
      <c r="O47" s="79"/>
    </row>
    <row r="48" spans="1:15" x14ac:dyDescent="0.25">
      <c r="A48" s="191"/>
      <c r="B48" s="135">
        <v>1.6</v>
      </c>
      <c r="C48" s="135">
        <v>1</v>
      </c>
      <c r="D48" s="135">
        <v>1.6</v>
      </c>
      <c r="E48" s="135">
        <v>40.880000000000003</v>
      </c>
      <c r="F48" s="135">
        <v>65.41</v>
      </c>
      <c r="G48" s="135">
        <v>3.27</v>
      </c>
      <c r="H48" s="135">
        <v>6.54</v>
      </c>
      <c r="I48" s="138">
        <v>7564.14</v>
      </c>
      <c r="J48" s="48"/>
      <c r="K48" s="79"/>
      <c r="L48" s="79"/>
      <c r="M48" s="79"/>
      <c r="N48" s="79"/>
      <c r="O48" s="79"/>
    </row>
    <row r="49" spans="1:15" x14ac:dyDescent="0.25">
      <c r="A49" s="134" t="s">
        <v>194</v>
      </c>
      <c r="B49" s="187" t="s">
        <v>11</v>
      </c>
      <c r="C49" s="187"/>
      <c r="D49" s="135"/>
      <c r="E49" s="135"/>
      <c r="F49" s="135"/>
      <c r="G49" s="135"/>
      <c r="H49" s="135"/>
      <c r="I49" s="136"/>
      <c r="J49" s="48"/>
      <c r="K49" s="79"/>
      <c r="L49" s="79"/>
      <c r="M49" s="79"/>
      <c r="N49" s="79"/>
      <c r="O49" s="79"/>
    </row>
    <row r="50" spans="1:15" x14ac:dyDescent="0.25">
      <c r="A50" s="33" t="s">
        <v>71</v>
      </c>
      <c r="B50" s="39"/>
      <c r="C50" s="40"/>
      <c r="D50" s="16"/>
      <c r="E50" s="16"/>
      <c r="F50" s="183">
        <f>SUM(F35:H48)</f>
        <v>6194.5859999999993</v>
      </c>
      <c r="G50" s="184"/>
      <c r="H50" s="185"/>
      <c r="I50" s="15">
        <f>SUM(I35:I48)</f>
        <v>622935.12000000023</v>
      </c>
      <c r="J50" s="48"/>
      <c r="K50" s="80"/>
      <c r="L50" s="79"/>
      <c r="M50" s="79"/>
      <c r="N50" s="79"/>
      <c r="O50" s="79"/>
    </row>
    <row r="51" spans="1:15" ht="15.75" x14ac:dyDescent="0.25">
      <c r="A51" s="34" t="s">
        <v>72</v>
      </c>
      <c r="B51" s="31"/>
      <c r="C51" s="14"/>
      <c r="D51" s="14"/>
      <c r="E51" s="14"/>
      <c r="F51" s="180">
        <f>ROUND(F29+F50,-2)</f>
        <v>20900</v>
      </c>
      <c r="G51" s="181"/>
      <c r="H51" s="182"/>
      <c r="I51" s="13">
        <f>ROUND(I50+I29,-4)</f>
        <v>2100000</v>
      </c>
      <c r="J51" s="49"/>
      <c r="K51" s="49"/>
      <c r="L51" s="93"/>
      <c r="M51" s="79"/>
      <c r="N51" s="79"/>
      <c r="O51" s="79"/>
    </row>
    <row r="52" spans="1:15" x14ac:dyDescent="0.25">
      <c r="A52" s="35" t="s">
        <v>73</v>
      </c>
      <c r="B52" s="100"/>
      <c r="C52" s="101"/>
      <c r="D52" s="101"/>
      <c r="E52" s="101"/>
      <c r="F52" s="101"/>
      <c r="G52" s="101"/>
      <c r="H52" s="101"/>
      <c r="I52" s="12">
        <v>476000</v>
      </c>
      <c r="J52" s="50"/>
      <c r="K52" s="79"/>
      <c r="L52" s="79"/>
      <c r="M52" s="79"/>
      <c r="N52" s="79"/>
      <c r="O52" s="79"/>
    </row>
    <row r="53" spans="1:15" ht="15.75" x14ac:dyDescent="0.25">
      <c r="A53" s="34" t="s">
        <v>74</v>
      </c>
      <c r="B53" s="100"/>
      <c r="C53" s="101"/>
      <c r="D53" s="101"/>
      <c r="E53" s="101"/>
      <c r="F53" s="101"/>
      <c r="G53" s="101"/>
      <c r="H53" s="101"/>
      <c r="I53" s="12">
        <f>ROUND(I52+I51,-4)</f>
        <v>2580000</v>
      </c>
      <c r="J53" s="50"/>
      <c r="K53" s="50"/>
      <c r="L53" s="79"/>
      <c r="M53" s="79"/>
      <c r="N53" s="79"/>
      <c r="O53" s="79"/>
    </row>
    <row r="54" spans="1:15" x14ac:dyDescent="0.25">
      <c r="A54" s="36" t="s">
        <v>10</v>
      </c>
    </row>
    <row r="55" spans="1:15" ht="48" customHeight="1" x14ac:dyDescent="0.25">
      <c r="A55" s="186" t="s">
        <v>195</v>
      </c>
      <c r="B55" s="186"/>
      <c r="C55" s="186"/>
      <c r="D55" s="186"/>
      <c r="E55" s="186"/>
      <c r="F55" s="186"/>
      <c r="G55" s="186"/>
      <c r="H55" s="186"/>
      <c r="I55" s="186"/>
    </row>
    <row r="56" spans="1:15" ht="49.5" customHeight="1" x14ac:dyDescent="0.25">
      <c r="A56" s="186" t="s">
        <v>196</v>
      </c>
      <c r="B56" s="186"/>
      <c r="C56" s="186"/>
      <c r="D56" s="186"/>
      <c r="E56" s="186"/>
      <c r="F56" s="186"/>
      <c r="G56" s="186"/>
      <c r="H56" s="186"/>
      <c r="I56" s="186"/>
    </row>
    <row r="57" spans="1:15" ht="33.75" customHeight="1" x14ac:dyDescent="0.25">
      <c r="A57" s="193" t="s">
        <v>197</v>
      </c>
      <c r="B57" s="193"/>
      <c r="C57" s="193"/>
      <c r="D57" s="193"/>
      <c r="E57" s="193"/>
      <c r="F57" s="193"/>
      <c r="G57" s="193"/>
      <c r="H57" s="193"/>
      <c r="I57" s="193"/>
    </row>
    <row r="58" spans="1:15" ht="32.25" customHeight="1" x14ac:dyDescent="0.25">
      <c r="A58" s="192" t="s">
        <v>198</v>
      </c>
      <c r="B58" s="192"/>
      <c r="C58" s="192"/>
      <c r="D58" s="192"/>
      <c r="E58" s="192"/>
      <c r="F58" s="192"/>
      <c r="G58" s="192"/>
      <c r="H58" s="192"/>
      <c r="I58" s="192"/>
    </row>
    <row r="59" spans="1:15" ht="71.25" customHeight="1" x14ac:dyDescent="0.25">
      <c r="A59" s="186" t="s">
        <v>199</v>
      </c>
      <c r="B59" s="186"/>
      <c r="C59" s="186"/>
      <c r="D59" s="186"/>
      <c r="E59" s="186"/>
      <c r="F59" s="186"/>
      <c r="G59" s="186"/>
      <c r="H59" s="186"/>
      <c r="I59" s="186"/>
    </row>
    <row r="60" spans="1:15" ht="36.75" customHeight="1" x14ac:dyDescent="0.25">
      <c r="A60" s="186" t="s">
        <v>200</v>
      </c>
      <c r="B60" s="186"/>
      <c r="C60" s="186"/>
      <c r="D60" s="186"/>
      <c r="E60" s="186"/>
      <c r="F60" s="186"/>
      <c r="G60" s="186"/>
      <c r="H60" s="186"/>
      <c r="I60" s="186"/>
    </row>
    <row r="61" spans="1:15" ht="33" customHeight="1" x14ac:dyDescent="0.25">
      <c r="A61" s="193" t="s">
        <v>201</v>
      </c>
      <c r="B61" s="193"/>
      <c r="C61" s="193"/>
      <c r="D61" s="193"/>
      <c r="E61" s="193"/>
      <c r="F61" s="193"/>
      <c r="G61" s="193"/>
      <c r="H61" s="193"/>
      <c r="I61" s="193"/>
    </row>
    <row r="62" spans="1:15" ht="57" customHeight="1" x14ac:dyDescent="0.25">
      <c r="A62" s="192" t="s">
        <v>202</v>
      </c>
      <c r="B62" s="192"/>
      <c r="C62" s="192"/>
      <c r="D62" s="192"/>
      <c r="E62" s="192"/>
      <c r="F62" s="192"/>
      <c r="G62" s="192"/>
      <c r="H62" s="192"/>
      <c r="I62" s="192"/>
    </row>
    <row r="63" spans="1:15" ht="60" customHeight="1" x14ac:dyDescent="0.25">
      <c r="A63" s="192" t="s">
        <v>203</v>
      </c>
      <c r="B63" s="192"/>
      <c r="C63" s="192"/>
      <c r="D63" s="192"/>
      <c r="E63" s="192"/>
      <c r="F63" s="192"/>
      <c r="G63" s="192"/>
      <c r="H63" s="192"/>
      <c r="I63" s="192"/>
    </row>
    <row r="64" spans="1:15" ht="15.75" x14ac:dyDescent="0.25">
      <c r="A64" s="38"/>
    </row>
    <row r="65" spans="1:12" ht="15.75" x14ac:dyDescent="0.25">
      <c r="A65" s="3" t="s">
        <v>116</v>
      </c>
      <c r="B65" s="55"/>
      <c r="C65" s="55"/>
      <c r="D65" s="55"/>
      <c r="E65" s="55"/>
      <c r="F65" s="55"/>
      <c r="G65" s="55"/>
      <c r="H65" s="55"/>
      <c r="I65" s="55"/>
    </row>
    <row r="66" spans="1:12" ht="15.75" x14ac:dyDescent="0.25">
      <c r="A66" s="2"/>
      <c r="B66" s="55"/>
      <c r="C66" s="55"/>
      <c r="D66" s="55"/>
      <c r="E66" s="55"/>
      <c r="F66" s="55"/>
      <c r="G66" s="55"/>
      <c r="H66" s="55"/>
      <c r="I66" s="55"/>
    </row>
    <row r="67" spans="1:12" x14ac:dyDescent="0.25">
      <c r="A67" s="176" t="s">
        <v>12</v>
      </c>
      <c r="B67" s="89" t="s">
        <v>83</v>
      </c>
      <c r="C67" s="89" t="s">
        <v>84</v>
      </c>
      <c r="D67" s="89" t="s">
        <v>85</v>
      </c>
      <c r="E67" s="89" t="s">
        <v>87</v>
      </c>
      <c r="F67" s="89" t="s">
        <v>110</v>
      </c>
      <c r="G67" s="89" t="s">
        <v>112</v>
      </c>
      <c r="H67" s="89" t="s">
        <v>90</v>
      </c>
      <c r="I67" s="89" t="s">
        <v>93</v>
      </c>
    </row>
    <row r="68" spans="1:12" ht="39" x14ac:dyDescent="0.25">
      <c r="A68" s="176"/>
      <c r="B68" s="102" t="s">
        <v>108</v>
      </c>
      <c r="C68" s="102" t="s">
        <v>109</v>
      </c>
      <c r="D68" s="102" t="s">
        <v>86</v>
      </c>
      <c r="E68" s="102" t="s">
        <v>114</v>
      </c>
      <c r="F68" s="102" t="s">
        <v>111</v>
      </c>
      <c r="G68" s="102" t="s">
        <v>113</v>
      </c>
      <c r="H68" s="102" t="s">
        <v>91</v>
      </c>
      <c r="I68" s="102" t="s">
        <v>115</v>
      </c>
    </row>
    <row r="69" spans="1:12" x14ac:dyDescent="0.25">
      <c r="A69" s="177"/>
      <c r="B69" s="144"/>
      <c r="C69" s="144"/>
      <c r="D69" s="144" t="s">
        <v>33</v>
      </c>
      <c r="E69" s="144"/>
      <c r="F69" s="144" t="s">
        <v>88</v>
      </c>
      <c r="G69" s="144" t="s">
        <v>89</v>
      </c>
      <c r="H69" s="144" t="s">
        <v>92</v>
      </c>
      <c r="I69" s="144"/>
      <c r="K69" s="175" t="s">
        <v>82</v>
      </c>
      <c r="L69" s="175"/>
    </row>
    <row r="70" spans="1:12" ht="15.75" x14ac:dyDescent="0.25">
      <c r="A70" s="134" t="s">
        <v>204</v>
      </c>
      <c r="B70" s="135">
        <v>2</v>
      </c>
      <c r="C70" s="135">
        <v>1</v>
      </c>
      <c r="D70" s="135">
        <v>2</v>
      </c>
      <c r="E70" s="135">
        <v>2</v>
      </c>
      <c r="F70" s="135">
        <v>4</v>
      </c>
      <c r="G70" s="135">
        <v>0.1</v>
      </c>
      <c r="H70" s="135">
        <v>0.4</v>
      </c>
      <c r="I70" s="145">
        <v>203.07</v>
      </c>
      <c r="K70" s="81" t="s">
        <v>25</v>
      </c>
      <c r="L70" s="92">
        <v>47.62</v>
      </c>
    </row>
    <row r="71" spans="1:12" x14ac:dyDescent="0.25">
      <c r="A71" s="134" t="s">
        <v>205</v>
      </c>
      <c r="B71" s="135">
        <v>12</v>
      </c>
      <c r="C71" s="135">
        <v>1</v>
      </c>
      <c r="D71" s="135">
        <v>12</v>
      </c>
      <c r="E71" s="135">
        <v>16</v>
      </c>
      <c r="F71" s="135">
        <v>192</v>
      </c>
      <c r="G71" s="135">
        <v>0.8</v>
      </c>
      <c r="H71" s="135">
        <v>19.2</v>
      </c>
      <c r="I71" s="145">
        <v>9495.76</v>
      </c>
      <c r="K71" s="81" t="s">
        <v>23</v>
      </c>
      <c r="L71" s="92">
        <v>64.16</v>
      </c>
    </row>
    <row r="72" spans="1:12" x14ac:dyDescent="0.25">
      <c r="A72" s="134" t="s">
        <v>206</v>
      </c>
      <c r="B72" s="135">
        <v>2</v>
      </c>
      <c r="C72" s="135">
        <v>1</v>
      </c>
      <c r="D72" s="135">
        <v>2</v>
      </c>
      <c r="E72" s="135">
        <v>16</v>
      </c>
      <c r="F72" s="135">
        <v>32</v>
      </c>
      <c r="G72" s="135">
        <v>0.8</v>
      </c>
      <c r="H72" s="135">
        <v>3.2</v>
      </c>
      <c r="I72" s="145">
        <v>1624.56</v>
      </c>
      <c r="K72" s="82" t="s">
        <v>24</v>
      </c>
      <c r="L72" s="92">
        <v>25.76</v>
      </c>
    </row>
    <row r="73" spans="1:12" x14ac:dyDescent="0.25">
      <c r="A73" s="134" t="s">
        <v>207</v>
      </c>
      <c r="B73" s="135">
        <v>2</v>
      </c>
      <c r="C73" s="135">
        <v>1</v>
      </c>
      <c r="D73" s="135">
        <v>2</v>
      </c>
      <c r="E73" s="135">
        <v>16</v>
      </c>
      <c r="F73" s="135">
        <v>32</v>
      </c>
      <c r="G73" s="135">
        <v>0.8</v>
      </c>
      <c r="H73" s="135">
        <v>3.2</v>
      </c>
      <c r="I73" s="145">
        <v>1624.56</v>
      </c>
    </row>
    <row r="74" spans="1:12" x14ac:dyDescent="0.25">
      <c r="A74" s="134" t="s">
        <v>208</v>
      </c>
      <c r="B74" s="135">
        <v>12</v>
      </c>
      <c r="C74" s="135">
        <v>1.2</v>
      </c>
      <c r="D74" s="135">
        <v>14.4</v>
      </c>
      <c r="E74" s="135">
        <v>2</v>
      </c>
      <c r="F74" s="135">
        <v>28.8</v>
      </c>
      <c r="G74" s="135">
        <v>0.1</v>
      </c>
      <c r="H74" s="135">
        <v>2.88</v>
      </c>
      <c r="I74" s="145">
        <v>1423.11</v>
      </c>
    </row>
    <row r="75" spans="1:12" x14ac:dyDescent="0.25">
      <c r="A75" s="134" t="s">
        <v>209</v>
      </c>
      <c r="B75" s="135">
        <v>12</v>
      </c>
      <c r="C75" s="135">
        <v>1.2</v>
      </c>
      <c r="D75" s="135">
        <v>14.4</v>
      </c>
      <c r="E75" s="135">
        <v>2</v>
      </c>
      <c r="F75" s="135">
        <v>28.8</v>
      </c>
      <c r="G75" s="135">
        <v>0.1</v>
      </c>
      <c r="H75" s="135">
        <v>2.88</v>
      </c>
      <c r="I75" s="145">
        <v>1423.11</v>
      </c>
    </row>
    <row r="76" spans="1:12" x14ac:dyDescent="0.25">
      <c r="A76" s="134" t="s">
        <v>210</v>
      </c>
      <c r="B76" s="135">
        <v>2</v>
      </c>
      <c r="C76" s="135">
        <v>1</v>
      </c>
      <c r="D76" s="135">
        <v>2</v>
      </c>
      <c r="E76" s="135">
        <v>16</v>
      </c>
      <c r="F76" s="135">
        <v>32</v>
      </c>
      <c r="G76" s="135">
        <v>0.8</v>
      </c>
      <c r="H76" s="135">
        <v>3.2</v>
      </c>
      <c r="I76" s="145">
        <v>1624.56</v>
      </c>
    </row>
    <row r="77" spans="1:12" ht="15.75" x14ac:dyDescent="0.25">
      <c r="A77" s="134" t="s">
        <v>211</v>
      </c>
      <c r="B77" s="135">
        <v>4</v>
      </c>
      <c r="C77" s="135">
        <v>2</v>
      </c>
      <c r="D77" s="135">
        <v>8</v>
      </c>
      <c r="E77" s="135">
        <v>120</v>
      </c>
      <c r="F77" s="135">
        <v>960</v>
      </c>
      <c r="G77" s="135">
        <v>6</v>
      </c>
      <c r="H77" s="135">
        <v>96</v>
      </c>
      <c r="I77" s="145">
        <v>47604.6</v>
      </c>
    </row>
    <row r="78" spans="1:12" ht="15.75" x14ac:dyDescent="0.25">
      <c r="A78" s="134" t="s">
        <v>212</v>
      </c>
      <c r="B78" s="135">
        <v>2</v>
      </c>
      <c r="C78" s="135">
        <v>2</v>
      </c>
      <c r="D78" s="135">
        <v>4</v>
      </c>
      <c r="E78" s="135">
        <v>480</v>
      </c>
      <c r="F78" s="135">
        <v>1920</v>
      </c>
      <c r="G78" s="135">
        <v>24</v>
      </c>
      <c r="H78" s="135">
        <v>192</v>
      </c>
      <c r="I78" s="145">
        <v>95964</v>
      </c>
    </row>
    <row r="79" spans="1:12" ht="15.75" x14ac:dyDescent="0.25">
      <c r="A79" s="134" t="s">
        <v>213</v>
      </c>
      <c r="B79" s="135">
        <v>4</v>
      </c>
      <c r="C79" s="135">
        <v>1</v>
      </c>
      <c r="D79" s="135">
        <v>4</v>
      </c>
      <c r="E79" s="135">
        <v>22</v>
      </c>
      <c r="F79" s="135">
        <v>88</v>
      </c>
      <c r="G79" s="135">
        <v>1.1000000000000001</v>
      </c>
      <c r="H79" s="135">
        <v>8.8000000000000007</v>
      </c>
      <c r="I79" s="145">
        <v>4398.3500000000004</v>
      </c>
    </row>
    <row r="80" spans="1:12" x14ac:dyDescent="0.25">
      <c r="A80" s="195" t="s">
        <v>214</v>
      </c>
      <c r="B80" s="195"/>
      <c r="C80" s="195"/>
      <c r="D80" s="195"/>
      <c r="E80" s="195"/>
      <c r="F80" s="196">
        <f>ROUND(SUM(F70:H79),-1)</f>
        <v>3680</v>
      </c>
      <c r="G80" s="196"/>
      <c r="H80" s="196"/>
      <c r="I80" s="146">
        <f>ROUND(SUM(I70:I79),-1)</f>
        <v>165390</v>
      </c>
    </row>
    <row r="81" spans="1:9" ht="15.75" x14ac:dyDescent="0.25">
      <c r="A81" s="2"/>
      <c r="B81" s="55"/>
      <c r="C81" s="55"/>
      <c r="D81" s="55"/>
      <c r="E81" s="55"/>
      <c r="F81" s="55"/>
      <c r="G81" s="55"/>
      <c r="H81" s="55"/>
      <c r="I81" s="55"/>
    </row>
    <row r="82" spans="1:9" x14ac:dyDescent="0.25">
      <c r="A82" s="56" t="s">
        <v>10</v>
      </c>
      <c r="B82" s="55"/>
      <c r="C82" s="55"/>
      <c r="D82" s="55"/>
      <c r="E82" s="55"/>
      <c r="F82" s="55"/>
      <c r="G82" s="55"/>
      <c r="H82" s="55"/>
      <c r="I82" s="55"/>
    </row>
    <row r="83" spans="1:9" ht="62.25" customHeight="1" x14ac:dyDescent="0.25">
      <c r="A83" s="194" t="s">
        <v>215</v>
      </c>
      <c r="B83" s="194"/>
      <c r="C83" s="194"/>
      <c r="D83" s="194"/>
      <c r="E83" s="194"/>
      <c r="F83" s="194"/>
      <c r="G83" s="194"/>
      <c r="H83" s="194"/>
      <c r="I83" s="194"/>
    </row>
    <row r="84" spans="1:9" ht="48.75" customHeight="1" x14ac:dyDescent="0.25">
      <c r="A84" s="194" t="s">
        <v>216</v>
      </c>
      <c r="B84" s="194"/>
      <c r="C84" s="194"/>
      <c r="D84" s="194"/>
      <c r="E84" s="194"/>
      <c r="F84" s="194"/>
      <c r="G84" s="194"/>
      <c r="H84" s="194"/>
      <c r="I84" s="194"/>
    </row>
    <row r="85" spans="1:9" ht="18.75" x14ac:dyDescent="0.25">
      <c r="A85" s="194" t="s">
        <v>217</v>
      </c>
      <c r="B85" s="194"/>
      <c r="C85" s="194"/>
      <c r="D85" s="194"/>
      <c r="E85" s="194"/>
      <c r="F85" s="194"/>
      <c r="G85" s="194"/>
      <c r="H85" s="194"/>
      <c r="I85" s="194"/>
    </row>
    <row r="86" spans="1:9" ht="44.25" customHeight="1" x14ac:dyDescent="0.25">
      <c r="A86" s="194" t="s">
        <v>218</v>
      </c>
      <c r="B86" s="194"/>
      <c r="C86" s="194"/>
      <c r="D86" s="194"/>
      <c r="E86" s="194"/>
      <c r="F86" s="194"/>
      <c r="G86" s="194"/>
      <c r="H86" s="194"/>
      <c r="I86" s="194"/>
    </row>
    <row r="87" spans="1:9" ht="15.75" x14ac:dyDescent="0.25">
      <c r="A87" s="2"/>
      <c r="B87" s="55"/>
      <c r="C87" s="55"/>
      <c r="D87" s="55"/>
      <c r="E87" s="55"/>
      <c r="F87" s="55"/>
      <c r="G87" s="55"/>
      <c r="H87" s="55"/>
      <c r="I87" s="55"/>
    </row>
  </sheetData>
  <mergeCells count="37">
    <mergeCell ref="A59:I59"/>
    <mergeCell ref="A60:I60"/>
    <mergeCell ref="A83:I83"/>
    <mergeCell ref="A85:I85"/>
    <mergeCell ref="A86:I86"/>
    <mergeCell ref="A61:I61"/>
    <mergeCell ref="A62:I62"/>
    <mergeCell ref="A63:I63"/>
    <mergeCell ref="A80:E80"/>
    <mergeCell ref="F80:H80"/>
    <mergeCell ref="A84:I84"/>
    <mergeCell ref="A45:A46"/>
    <mergeCell ref="A47:A48"/>
    <mergeCell ref="B49:C49"/>
    <mergeCell ref="A58:I58"/>
    <mergeCell ref="A57:I57"/>
    <mergeCell ref="B31:C31"/>
    <mergeCell ref="B32:C32"/>
    <mergeCell ref="B33:C33"/>
    <mergeCell ref="B40:C40"/>
    <mergeCell ref="A43:A44"/>
    <mergeCell ref="K5:L5"/>
    <mergeCell ref="A67:A69"/>
    <mergeCell ref="A3:A5"/>
    <mergeCell ref="K69:L69"/>
    <mergeCell ref="F51:H51"/>
    <mergeCell ref="F50:H50"/>
    <mergeCell ref="A55:I55"/>
    <mergeCell ref="A56:I56"/>
    <mergeCell ref="B6:C6"/>
    <mergeCell ref="B7:C7"/>
    <mergeCell ref="B8:C8"/>
    <mergeCell ref="B18:C18"/>
    <mergeCell ref="B19:C19"/>
    <mergeCell ref="B25:C25"/>
    <mergeCell ref="A29:E29"/>
    <mergeCell ref="F29:H29"/>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48"/>
  <sheetViews>
    <sheetView topLeftCell="A13" zoomScaleNormal="100" workbookViewId="0">
      <selection activeCell="A42" sqref="A42:I48"/>
    </sheetView>
  </sheetViews>
  <sheetFormatPr defaultRowHeight="15" x14ac:dyDescent="0.25"/>
  <cols>
    <col min="1" max="1" width="68.85546875" style="90" bestFit="1" customWidth="1"/>
    <col min="2" max="2" width="10.28515625" style="90" customWidth="1"/>
    <col min="3" max="3" width="11.28515625" style="90" customWidth="1"/>
    <col min="4" max="4" width="10.28515625" style="90" customWidth="1"/>
    <col min="5" max="5" width="11.85546875" style="90" customWidth="1"/>
    <col min="6" max="8" width="10.28515625" style="90" customWidth="1"/>
    <col min="9" max="10" width="13" style="90" customWidth="1"/>
    <col min="11" max="11" width="13.7109375" style="90" bestFit="1" customWidth="1"/>
    <col min="12" max="16384" width="9.140625" style="90"/>
  </cols>
  <sheetData>
    <row r="1" spans="1:15" x14ac:dyDescent="0.25">
      <c r="A1" s="96" t="s">
        <v>242</v>
      </c>
    </row>
    <row r="3" spans="1:15" x14ac:dyDescent="0.25">
      <c r="A3" s="178" t="s">
        <v>0</v>
      </c>
      <c r="B3" s="10" t="s">
        <v>1</v>
      </c>
      <c r="C3" s="10" t="s">
        <v>2</v>
      </c>
      <c r="D3" s="10" t="s">
        <v>3</v>
      </c>
      <c r="E3" s="10" t="s">
        <v>4</v>
      </c>
      <c r="F3" s="10" t="s">
        <v>5</v>
      </c>
      <c r="G3" s="10" t="s">
        <v>6</v>
      </c>
      <c r="H3" s="10" t="s">
        <v>7</v>
      </c>
      <c r="I3" s="10" t="s">
        <v>8</v>
      </c>
      <c r="J3" s="43"/>
    </row>
    <row r="4" spans="1:15" s="97" customFormat="1" ht="65.25" x14ac:dyDescent="0.3">
      <c r="A4" s="179"/>
      <c r="B4" s="88" t="s">
        <v>42</v>
      </c>
      <c r="C4" s="88" t="s">
        <v>41</v>
      </c>
      <c r="D4" s="88" t="s">
        <v>40</v>
      </c>
      <c r="E4" s="88" t="s">
        <v>39</v>
      </c>
      <c r="F4" s="88" t="s">
        <v>38</v>
      </c>
      <c r="G4" s="88" t="s">
        <v>34</v>
      </c>
      <c r="H4" s="88" t="s">
        <v>37</v>
      </c>
      <c r="I4" s="88" t="s">
        <v>36</v>
      </c>
      <c r="J4" s="44"/>
      <c r="K4" s="91"/>
      <c r="L4" s="91"/>
      <c r="M4" s="54"/>
      <c r="N4" s="54"/>
      <c r="O4" s="54"/>
    </row>
    <row r="5" spans="1:15" ht="15.75" thickBot="1" x14ac:dyDescent="0.3">
      <c r="A5" s="197"/>
      <c r="B5" s="130"/>
      <c r="C5" s="130"/>
      <c r="D5" s="131" t="s">
        <v>33</v>
      </c>
      <c r="E5" s="130"/>
      <c r="F5" s="131" t="s">
        <v>32</v>
      </c>
      <c r="G5" s="131" t="s">
        <v>31</v>
      </c>
      <c r="H5" s="131" t="s">
        <v>30</v>
      </c>
      <c r="I5" s="130"/>
      <c r="J5" s="98"/>
      <c r="K5" s="175" t="s">
        <v>219</v>
      </c>
      <c r="L5" s="175"/>
      <c r="M5" s="9"/>
      <c r="N5" s="9"/>
      <c r="O5" s="9"/>
    </row>
    <row r="6" spans="1:15" ht="15.75" thickTop="1" x14ac:dyDescent="0.25">
      <c r="A6" s="123" t="s">
        <v>58</v>
      </c>
      <c r="B6" s="124" t="s">
        <v>11</v>
      </c>
      <c r="C6" s="124"/>
      <c r="D6" s="127"/>
      <c r="E6" s="128"/>
      <c r="F6" s="128"/>
      <c r="G6" s="128"/>
      <c r="H6" s="128"/>
      <c r="I6" s="129"/>
      <c r="J6" s="45"/>
      <c r="K6" s="81" t="s">
        <v>25</v>
      </c>
      <c r="L6" s="92">
        <v>102.1</v>
      </c>
      <c r="M6" s="9"/>
      <c r="N6" s="9"/>
      <c r="O6" s="9"/>
    </row>
    <row r="7" spans="1:15" x14ac:dyDescent="0.25">
      <c r="A7" s="32" t="s">
        <v>59</v>
      </c>
      <c r="B7" s="41" t="s">
        <v>11</v>
      </c>
      <c r="C7" s="41"/>
      <c r="D7" s="27"/>
      <c r="E7" s="7"/>
      <c r="F7" s="7"/>
      <c r="G7" s="7"/>
      <c r="H7" s="7"/>
      <c r="I7" s="23"/>
      <c r="J7" s="45"/>
      <c r="K7" s="81" t="s">
        <v>23</v>
      </c>
      <c r="L7" s="92">
        <v>135.94999999999999</v>
      </c>
      <c r="M7" s="9"/>
      <c r="N7" s="8"/>
      <c r="O7" s="9"/>
    </row>
    <row r="8" spans="1:15" ht="15.75" x14ac:dyDescent="0.25">
      <c r="A8" s="32" t="s">
        <v>222</v>
      </c>
      <c r="B8" s="41">
        <v>4</v>
      </c>
      <c r="C8" s="41">
        <v>1</v>
      </c>
      <c r="D8" s="27">
        <f t="shared" ref="D8" si="0">B8*C8</f>
        <v>4</v>
      </c>
      <c r="E8" s="7">
        <v>448</v>
      </c>
      <c r="F8" s="7">
        <f>D8*E8</f>
        <v>1792</v>
      </c>
      <c r="G8" s="7">
        <f>F8*0.05</f>
        <v>89.600000000000009</v>
      </c>
      <c r="H8" s="7">
        <f>F8*0.1</f>
        <v>179.20000000000002</v>
      </c>
      <c r="I8" s="6">
        <f>(F8*$L$6)+(G8*$L$7)+(H8*$L$8)</f>
        <v>202629.50399999999</v>
      </c>
      <c r="J8" s="46"/>
      <c r="K8" s="82" t="s">
        <v>24</v>
      </c>
      <c r="L8" s="92">
        <v>41.77</v>
      </c>
      <c r="M8" s="79"/>
      <c r="N8" s="99"/>
      <c r="O8" s="79"/>
    </row>
    <row r="9" spans="1:15" ht="15.75" x14ac:dyDescent="0.25">
      <c r="A9" s="32" t="s">
        <v>228</v>
      </c>
      <c r="B9" s="41"/>
      <c r="C9" s="41"/>
      <c r="D9" s="27"/>
      <c r="E9" s="7"/>
      <c r="F9" s="7"/>
      <c r="G9" s="7"/>
      <c r="H9" s="7"/>
      <c r="I9" s="6"/>
      <c r="J9" s="46"/>
      <c r="K9" s="79"/>
      <c r="L9" s="79"/>
      <c r="M9" s="79"/>
      <c r="N9" s="21"/>
      <c r="O9" s="79"/>
    </row>
    <row r="10" spans="1:15" ht="18.75" customHeight="1" x14ac:dyDescent="0.25">
      <c r="A10" s="32" t="s">
        <v>229</v>
      </c>
      <c r="B10" s="41" t="s">
        <v>11</v>
      </c>
      <c r="C10" s="41"/>
      <c r="D10" s="27"/>
      <c r="E10" s="7"/>
      <c r="F10" s="7"/>
      <c r="G10" s="7"/>
      <c r="H10" s="7"/>
      <c r="I10" s="6"/>
      <c r="J10" s="46"/>
      <c r="K10" s="80"/>
      <c r="L10" s="79"/>
      <c r="M10" s="79"/>
      <c r="N10" s="22"/>
      <c r="O10" s="79"/>
    </row>
    <row r="11" spans="1:15" ht="18.75" customHeight="1" x14ac:dyDescent="0.25">
      <c r="A11" s="32" t="s">
        <v>230</v>
      </c>
      <c r="B11" s="41" t="s">
        <v>11</v>
      </c>
      <c r="C11" s="41"/>
      <c r="D11" s="27"/>
      <c r="E11" s="7"/>
      <c r="F11" s="7"/>
      <c r="G11" s="7"/>
      <c r="H11" s="7"/>
      <c r="I11" s="6"/>
      <c r="J11" s="46"/>
      <c r="K11" s="79"/>
      <c r="L11" s="79"/>
      <c r="M11" s="79"/>
      <c r="N11" s="11"/>
      <c r="O11" s="79"/>
    </row>
    <row r="12" spans="1:15" ht="18.75" customHeight="1" x14ac:dyDescent="0.25">
      <c r="A12" s="32" t="s">
        <v>118</v>
      </c>
      <c r="B12" s="41">
        <v>4</v>
      </c>
      <c r="C12" s="41">
        <v>1</v>
      </c>
      <c r="D12" s="27">
        <f t="shared" ref="D12" si="1">B12*C12</f>
        <v>4</v>
      </c>
      <c r="E12" s="7">
        <v>448</v>
      </c>
      <c r="F12" s="7">
        <f>D12*E12</f>
        <v>1792</v>
      </c>
      <c r="G12" s="7">
        <f>F12*0.05</f>
        <v>89.600000000000009</v>
      </c>
      <c r="H12" s="7">
        <f>F12*0.1</f>
        <v>179.20000000000002</v>
      </c>
      <c r="I12" s="6">
        <f>(F12*$L$6)+(G12*$L$7)+(H12*$L$8)</f>
        <v>202629.50399999999</v>
      </c>
      <c r="J12" s="46"/>
      <c r="K12" s="80"/>
      <c r="L12" s="79"/>
      <c r="M12" s="79"/>
      <c r="N12" s="11"/>
      <c r="O12" s="79"/>
    </row>
    <row r="13" spans="1:15" ht="15.75" x14ac:dyDescent="0.25">
      <c r="A13" s="32" t="s">
        <v>119</v>
      </c>
      <c r="B13" s="41"/>
      <c r="C13" s="41"/>
      <c r="D13" s="27"/>
      <c r="E13" s="7"/>
      <c r="F13" s="7"/>
      <c r="G13" s="7"/>
      <c r="H13" s="7"/>
      <c r="I13" s="6"/>
      <c r="J13" s="46"/>
      <c r="K13" s="79"/>
      <c r="L13" s="79"/>
      <c r="M13" s="79"/>
      <c r="N13" s="21"/>
      <c r="O13" s="79"/>
    </row>
    <row r="14" spans="1:15" ht="15.75" x14ac:dyDescent="0.25">
      <c r="A14" s="32" t="s">
        <v>231</v>
      </c>
      <c r="B14" s="41" t="s">
        <v>135</v>
      </c>
      <c r="C14" s="41"/>
      <c r="D14" s="27"/>
      <c r="E14" s="7"/>
      <c r="F14" s="7"/>
      <c r="G14" s="7"/>
      <c r="H14" s="7"/>
      <c r="I14" s="6"/>
      <c r="J14" s="46"/>
      <c r="K14" s="79"/>
      <c r="L14" s="79"/>
      <c r="M14" s="79"/>
      <c r="N14" s="21"/>
      <c r="O14" s="79"/>
    </row>
    <row r="15" spans="1:15" x14ac:dyDescent="0.25">
      <c r="A15" s="32" t="s">
        <v>61</v>
      </c>
      <c r="B15" s="41" t="s">
        <v>127</v>
      </c>
      <c r="C15" s="41"/>
      <c r="D15" s="27"/>
      <c r="E15" s="7"/>
      <c r="F15" s="7"/>
      <c r="G15" s="7"/>
      <c r="H15" s="7"/>
      <c r="I15" s="6"/>
      <c r="J15" s="46"/>
      <c r="K15" s="79"/>
      <c r="L15" s="79"/>
      <c r="M15" s="79"/>
      <c r="N15" s="79"/>
      <c r="O15" s="79"/>
    </row>
    <row r="16" spans="1:15" ht="18.75" customHeight="1" x14ac:dyDescent="0.25">
      <c r="A16" s="32" t="s">
        <v>241</v>
      </c>
      <c r="B16" s="41">
        <v>4</v>
      </c>
      <c r="C16" s="41">
        <v>12</v>
      </c>
      <c r="D16" s="27">
        <f t="shared" ref="D16" si="2">B16*C16</f>
        <v>48</v>
      </c>
      <c r="E16" s="7">
        <v>448</v>
      </c>
      <c r="F16" s="7">
        <f t="shared" ref="F16" si="3">D16*E16</f>
        <v>21504</v>
      </c>
      <c r="G16" s="7">
        <f t="shared" ref="G16" si="4">F16*0.05</f>
        <v>1075.2</v>
      </c>
      <c r="H16" s="7">
        <f t="shared" ref="H16" si="5">F16*0.1</f>
        <v>2150.4</v>
      </c>
      <c r="I16" s="6">
        <f>(F16*$L$6)+(G16*$L$7)+(H16*$L$8)</f>
        <v>2431554.048</v>
      </c>
      <c r="J16" s="46"/>
      <c r="K16" s="80"/>
      <c r="L16" s="79"/>
      <c r="M16" s="79"/>
      <c r="N16" s="79"/>
      <c r="O16" s="79"/>
    </row>
    <row r="17" spans="1:15" x14ac:dyDescent="0.25">
      <c r="A17" s="32" t="s">
        <v>62</v>
      </c>
      <c r="B17" s="41" t="s">
        <v>127</v>
      </c>
      <c r="C17" s="41"/>
      <c r="D17" s="27"/>
      <c r="E17" s="7"/>
      <c r="F17" s="7"/>
      <c r="G17" s="7"/>
      <c r="H17" s="7"/>
      <c r="I17" s="6"/>
      <c r="J17" s="46"/>
      <c r="K17" s="79"/>
      <c r="L17" s="79"/>
      <c r="M17" s="79"/>
      <c r="N17" s="79"/>
      <c r="O17" s="79"/>
    </row>
    <row r="18" spans="1:15" x14ac:dyDescent="0.25">
      <c r="A18" s="32" t="s">
        <v>63</v>
      </c>
      <c r="B18" s="41" t="s">
        <v>127</v>
      </c>
      <c r="C18" s="41"/>
      <c r="D18" s="27"/>
      <c r="E18" s="7"/>
      <c r="F18" s="17"/>
      <c r="G18" s="7"/>
      <c r="H18" s="7"/>
      <c r="I18" s="6"/>
      <c r="J18" s="46"/>
      <c r="K18" s="79"/>
      <c r="L18" s="79"/>
      <c r="M18" s="79"/>
      <c r="N18" s="79"/>
      <c r="O18" s="79"/>
    </row>
    <row r="19" spans="1:15" x14ac:dyDescent="0.25">
      <c r="A19" s="33" t="s">
        <v>9</v>
      </c>
      <c r="B19" s="42"/>
      <c r="C19" s="42"/>
      <c r="D19" s="30"/>
      <c r="E19" s="16"/>
      <c r="F19" s="183">
        <f>SUM(F6:H18)</f>
        <v>28851.200000000001</v>
      </c>
      <c r="G19" s="184"/>
      <c r="H19" s="185"/>
      <c r="I19" s="51">
        <f>SUM(I6:I18)</f>
        <v>2836813.0559999999</v>
      </c>
      <c r="J19" s="53"/>
      <c r="K19" s="52"/>
      <c r="L19" s="79"/>
      <c r="M19" s="79"/>
      <c r="N19" s="79"/>
      <c r="O19" s="79"/>
    </row>
    <row r="20" spans="1:15" x14ac:dyDescent="0.25">
      <c r="A20" s="32" t="s">
        <v>64</v>
      </c>
      <c r="B20" s="41"/>
      <c r="C20" s="41"/>
      <c r="D20" s="27"/>
      <c r="E20" s="7"/>
      <c r="F20" s="7"/>
      <c r="G20" s="7"/>
      <c r="H20" s="7"/>
      <c r="I20" s="6"/>
      <c r="J20" s="46"/>
      <c r="K20" s="79"/>
      <c r="L20" s="79"/>
      <c r="M20" s="79"/>
      <c r="N20" s="79"/>
      <c r="O20" s="79"/>
    </row>
    <row r="21" spans="1:15" ht="15.75" x14ac:dyDescent="0.25">
      <c r="A21" s="32" t="s">
        <v>232</v>
      </c>
      <c r="B21" s="41" t="s">
        <v>11</v>
      </c>
      <c r="C21" s="41"/>
      <c r="D21" s="27"/>
      <c r="E21" s="7"/>
      <c r="F21" s="7"/>
      <c r="G21" s="7"/>
      <c r="H21" s="7"/>
      <c r="I21" s="6"/>
      <c r="J21" s="46"/>
      <c r="K21" s="80"/>
      <c r="L21" s="79"/>
      <c r="M21" s="79"/>
      <c r="N21" s="79"/>
      <c r="O21" s="79"/>
    </row>
    <row r="22" spans="1:15" ht="15.75" x14ac:dyDescent="0.25">
      <c r="A22" s="32" t="s">
        <v>233</v>
      </c>
      <c r="B22" s="41" t="s">
        <v>11</v>
      </c>
      <c r="C22" s="41"/>
      <c r="D22" s="28"/>
      <c r="E22" s="20"/>
      <c r="F22" s="19"/>
      <c r="G22" s="19"/>
      <c r="H22" s="19"/>
      <c r="I22" s="18"/>
      <c r="J22" s="47"/>
      <c r="K22" s="79"/>
      <c r="L22" s="79"/>
      <c r="M22" s="79"/>
      <c r="N22" s="79"/>
      <c r="O22" s="79"/>
    </row>
    <row r="23" spans="1:15" ht="15.75" x14ac:dyDescent="0.25">
      <c r="A23" s="32" t="s">
        <v>234</v>
      </c>
      <c r="B23" s="41" t="s">
        <v>11</v>
      </c>
      <c r="C23" s="41"/>
      <c r="D23" s="29"/>
      <c r="E23" s="19"/>
      <c r="F23" s="19"/>
      <c r="G23" s="19"/>
      <c r="H23" s="19"/>
      <c r="I23" s="18"/>
      <c r="J23" s="47"/>
      <c r="K23" s="79"/>
      <c r="L23" s="79"/>
      <c r="M23" s="79"/>
      <c r="N23" s="79"/>
      <c r="O23" s="79"/>
    </row>
    <row r="24" spans="1:15" ht="15.75" x14ac:dyDescent="0.25">
      <c r="A24" s="32" t="s">
        <v>235</v>
      </c>
      <c r="B24" s="41" t="s">
        <v>11</v>
      </c>
      <c r="C24" s="41"/>
      <c r="D24" s="27"/>
      <c r="E24" s="7"/>
      <c r="F24" s="17"/>
      <c r="G24" s="7"/>
      <c r="H24" s="7"/>
      <c r="I24" s="6"/>
      <c r="J24" s="46"/>
      <c r="K24" s="79"/>
      <c r="L24" s="79"/>
      <c r="M24" s="79"/>
      <c r="N24" s="79"/>
      <c r="O24" s="79"/>
    </row>
    <row r="25" spans="1:15" ht="15.75" x14ac:dyDescent="0.25">
      <c r="A25" s="32" t="s">
        <v>236</v>
      </c>
      <c r="B25" s="41" t="s">
        <v>11</v>
      </c>
      <c r="C25" s="41"/>
      <c r="D25" s="27"/>
      <c r="E25" s="7"/>
      <c r="F25" s="7"/>
      <c r="G25" s="7"/>
      <c r="H25" s="7"/>
      <c r="I25" s="6"/>
      <c r="J25" s="46"/>
      <c r="K25" s="80"/>
      <c r="L25" s="79"/>
      <c r="M25" s="79"/>
      <c r="N25" s="79"/>
      <c r="O25" s="79"/>
    </row>
    <row r="26" spans="1:15" ht="15.75" x14ac:dyDescent="0.25">
      <c r="A26" s="32" t="s">
        <v>237</v>
      </c>
      <c r="B26" s="41" t="s">
        <v>11</v>
      </c>
      <c r="C26" s="41"/>
      <c r="D26" s="27"/>
      <c r="E26" s="7"/>
      <c r="F26" s="7"/>
      <c r="G26" s="7"/>
      <c r="H26" s="7"/>
      <c r="I26" s="6"/>
      <c r="J26" s="46"/>
      <c r="K26" s="80"/>
      <c r="L26" s="79"/>
      <c r="M26" s="79"/>
      <c r="N26" s="79"/>
      <c r="O26" s="79"/>
    </row>
    <row r="27" spans="1:15" x14ac:dyDescent="0.25">
      <c r="A27" s="32" t="s">
        <v>65</v>
      </c>
      <c r="B27" s="41"/>
      <c r="C27" s="41"/>
      <c r="D27" s="27"/>
      <c r="E27" s="7"/>
      <c r="F27" s="7"/>
      <c r="G27" s="7"/>
      <c r="H27" s="7"/>
      <c r="I27" s="6"/>
      <c r="J27" s="46"/>
      <c r="K27" s="79"/>
      <c r="L27" s="79"/>
      <c r="M27" s="79"/>
      <c r="N27" s="79"/>
      <c r="O27" s="79"/>
    </row>
    <row r="28" spans="1:15" ht="15.75" x14ac:dyDescent="0.25">
      <c r="A28" s="32" t="s">
        <v>238</v>
      </c>
      <c r="B28" s="41">
        <v>8</v>
      </c>
      <c r="C28" s="41">
        <v>2</v>
      </c>
      <c r="D28" s="27">
        <f t="shared" ref="D28" si="6">B28*C28</f>
        <v>16</v>
      </c>
      <c r="E28" s="7">
        <v>448</v>
      </c>
      <c r="F28" s="7">
        <f t="shared" ref="F28" si="7">D28*E28</f>
        <v>7168</v>
      </c>
      <c r="G28" s="7">
        <f t="shared" ref="G28" si="8">F28*0.05</f>
        <v>358.40000000000003</v>
      </c>
      <c r="H28" s="7">
        <f t="shared" ref="H28" si="9">F28*0.1</f>
        <v>716.80000000000007</v>
      </c>
      <c r="I28" s="6">
        <f>(F28*$L$6)+(G28*$L$7)+(H28*$L$8)</f>
        <v>810518.01599999995</v>
      </c>
      <c r="J28" s="46"/>
      <c r="K28" s="80"/>
      <c r="L28" s="79"/>
      <c r="M28" s="79"/>
      <c r="N28" s="79"/>
      <c r="O28" s="79"/>
    </row>
    <row r="29" spans="1:15" ht="15.75" x14ac:dyDescent="0.25">
      <c r="A29" s="32" t="s">
        <v>239</v>
      </c>
      <c r="B29" s="41" t="s">
        <v>11</v>
      </c>
      <c r="C29" s="41"/>
      <c r="D29" s="30"/>
      <c r="E29" s="16"/>
      <c r="F29" s="7"/>
      <c r="G29" s="7"/>
      <c r="H29" s="7"/>
      <c r="I29" s="6"/>
      <c r="J29" s="46"/>
      <c r="K29" s="79"/>
      <c r="L29" s="79"/>
      <c r="M29" s="79"/>
      <c r="N29" s="79"/>
      <c r="O29" s="79"/>
    </row>
    <row r="30" spans="1:15" x14ac:dyDescent="0.25">
      <c r="A30" s="32" t="s">
        <v>66</v>
      </c>
      <c r="B30" s="41"/>
      <c r="C30" s="41"/>
      <c r="D30" s="30"/>
      <c r="E30" s="16"/>
      <c r="F30" s="24"/>
      <c r="G30" s="25"/>
      <c r="H30" s="26"/>
      <c r="I30" s="15"/>
      <c r="J30" s="48"/>
      <c r="K30" s="79"/>
      <c r="L30" s="79"/>
      <c r="M30" s="79"/>
      <c r="N30" s="79"/>
      <c r="O30" s="79"/>
    </row>
    <row r="31" spans="1:15" x14ac:dyDescent="0.25">
      <c r="A31" s="32" t="s">
        <v>117</v>
      </c>
      <c r="B31" s="41">
        <v>4</v>
      </c>
      <c r="C31" s="41">
        <v>1</v>
      </c>
      <c r="D31" s="27">
        <f t="shared" ref="D31" si="10">B31*C31</f>
        <v>4</v>
      </c>
      <c r="E31" s="7">
        <v>448</v>
      </c>
      <c r="F31" s="7">
        <f>D31*E31</f>
        <v>1792</v>
      </c>
      <c r="G31" s="7">
        <f>F31*0.05</f>
        <v>89.600000000000009</v>
      </c>
      <c r="H31" s="7">
        <f>F31*0.1</f>
        <v>179.20000000000002</v>
      </c>
      <c r="I31" s="6">
        <f>(F31*$L$6)+(G31*$L$7)+(H31*$L$8)</f>
        <v>202629.50399999999</v>
      </c>
      <c r="J31" s="48"/>
      <c r="K31" s="79"/>
      <c r="L31" s="79"/>
      <c r="M31" s="79"/>
      <c r="N31" s="79"/>
      <c r="O31" s="79"/>
    </row>
    <row r="32" spans="1:15" x14ac:dyDescent="0.25">
      <c r="A32" s="32" t="s">
        <v>67</v>
      </c>
      <c r="B32" s="41" t="s">
        <v>135</v>
      </c>
      <c r="C32" s="41"/>
      <c r="D32" s="30"/>
      <c r="E32" s="16"/>
      <c r="F32" s="103"/>
      <c r="G32" s="103"/>
      <c r="H32" s="103"/>
      <c r="I32" s="15"/>
      <c r="J32" s="48"/>
      <c r="K32" s="79"/>
      <c r="L32" s="79"/>
      <c r="M32" s="79"/>
      <c r="N32" s="79"/>
      <c r="O32" s="79"/>
    </row>
    <row r="33" spans="1:15" x14ac:dyDescent="0.25">
      <c r="A33" s="32" t="s">
        <v>68</v>
      </c>
      <c r="B33" s="41">
        <v>6</v>
      </c>
      <c r="C33" s="41">
        <v>1</v>
      </c>
      <c r="D33" s="27">
        <f t="shared" ref="D33" si="11">B33*C33</f>
        <v>6</v>
      </c>
      <c r="E33" s="7">
        <v>448</v>
      </c>
      <c r="F33" s="7">
        <f>D33*E33</f>
        <v>2688</v>
      </c>
      <c r="G33" s="7">
        <f>F33*0.05</f>
        <v>134.4</v>
      </c>
      <c r="H33" s="7">
        <f>F33*0.1</f>
        <v>268.8</v>
      </c>
      <c r="I33" s="6">
        <f>(F33*$L$6)+(G33*$L$7)+(H33*$L$8)</f>
        <v>303944.25599999999</v>
      </c>
      <c r="J33" s="48"/>
      <c r="K33" s="79"/>
      <c r="L33" s="79"/>
      <c r="M33" s="79"/>
      <c r="N33" s="79"/>
      <c r="O33" s="79"/>
    </row>
    <row r="34" spans="1:15" x14ac:dyDescent="0.25">
      <c r="A34" s="32" t="s">
        <v>77</v>
      </c>
      <c r="B34" s="41" t="s">
        <v>11</v>
      </c>
      <c r="C34" s="41"/>
      <c r="D34" s="30"/>
      <c r="E34" s="16"/>
      <c r="F34" s="103"/>
      <c r="G34" s="103"/>
      <c r="H34" s="103"/>
      <c r="I34" s="15"/>
      <c r="J34" s="48"/>
      <c r="K34" s="79"/>
      <c r="L34" s="79"/>
      <c r="M34" s="79"/>
      <c r="N34" s="79"/>
      <c r="O34" s="79"/>
    </row>
    <row r="35" spans="1:15" x14ac:dyDescent="0.25">
      <c r="A35" s="32" t="s">
        <v>69</v>
      </c>
      <c r="B35" s="41" t="s">
        <v>135</v>
      </c>
      <c r="C35" s="41"/>
      <c r="D35" s="30"/>
      <c r="E35" s="16"/>
      <c r="F35" s="103"/>
      <c r="G35" s="103"/>
      <c r="H35" s="103"/>
      <c r="I35" s="15"/>
      <c r="J35" s="48"/>
      <c r="K35" s="79"/>
      <c r="L35" s="79"/>
      <c r="M35" s="79"/>
      <c r="N35" s="79"/>
      <c r="O35" s="79"/>
    </row>
    <row r="36" spans="1:15" x14ac:dyDescent="0.25">
      <c r="A36" s="32" t="s">
        <v>70</v>
      </c>
      <c r="B36" s="41" t="s">
        <v>11</v>
      </c>
      <c r="C36" s="41"/>
      <c r="D36" s="30"/>
      <c r="E36" s="16"/>
      <c r="F36" s="103"/>
      <c r="G36" s="103"/>
      <c r="H36" s="103"/>
      <c r="I36" s="15"/>
      <c r="J36" s="48"/>
      <c r="K36" s="79"/>
      <c r="L36" s="79"/>
      <c r="M36" s="79"/>
      <c r="N36" s="79"/>
      <c r="O36" s="79"/>
    </row>
    <row r="37" spans="1:15" x14ac:dyDescent="0.25">
      <c r="A37" s="33" t="s">
        <v>71</v>
      </c>
      <c r="B37" s="39"/>
      <c r="C37" s="40"/>
      <c r="D37" s="16"/>
      <c r="E37" s="16"/>
      <c r="F37" s="183">
        <f>SUM(F20:H36)</f>
        <v>13395.199999999999</v>
      </c>
      <c r="G37" s="184"/>
      <c r="H37" s="185"/>
      <c r="I37" s="15">
        <f>SUM(I20:I36)</f>
        <v>1317091.7759999998</v>
      </c>
      <c r="J37" s="48"/>
      <c r="K37" s="80"/>
      <c r="L37" s="79"/>
      <c r="M37" s="79"/>
      <c r="N37" s="79"/>
      <c r="O37" s="79"/>
    </row>
    <row r="38" spans="1:15" x14ac:dyDescent="0.25">
      <c r="A38" s="34" t="s">
        <v>136</v>
      </c>
      <c r="B38" s="31"/>
      <c r="C38" s="14"/>
      <c r="D38" s="14"/>
      <c r="E38" s="14"/>
      <c r="F38" s="180">
        <f>ROUND(F19+F37,0)</f>
        <v>42246</v>
      </c>
      <c r="G38" s="181"/>
      <c r="H38" s="182"/>
      <c r="I38" s="105">
        <f>ROUND(I37+I19,0)</f>
        <v>4153905</v>
      </c>
      <c r="J38" s="49"/>
      <c r="K38" s="49"/>
      <c r="L38" s="93"/>
      <c r="M38" s="79"/>
      <c r="N38" s="79"/>
      <c r="O38" s="79"/>
    </row>
    <row r="39" spans="1:15" x14ac:dyDescent="0.25">
      <c r="A39" s="35" t="s">
        <v>73</v>
      </c>
      <c r="B39" s="100"/>
      <c r="C39" s="101"/>
      <c r="D39" s="101"/>
      <c r="E39" s="101"/>
      <c r="F39" s="101"/>
      <c r="G39" s="101"/>
      <c r="H39" s="101"/>
      <c r="I39" s="12">
        <v>0</v>
      </c>
      <c r="J39" s="50"/>
      <c r="K39" s="79"/>
      <c r="L39" s="79"/>
      <c r="M39" s="79"/>
      <c r="N39" s="79"/>
      <c r="O39" s="79"/>
    </row>
    <row r="40" spans="1:15" ht="15.75" x14ac:dyDescent="0.25">
      <c r="A40" s="34" t="s">
        <v>240</v>
      </c>
      <c r="B40" s="100"/>
      <c r="C40" s="101"/>
      <c r="D40" s="101"/>
      <c r="E40" s="101"/>
      <c r="F40" s="101"/>
      <c r="G40" s="101"/>
      <c r="H40" s="101"/>
      <c r="I40" s="12">
        <f>ROUND(I39+I38,-3)</f>
        <v>4154000</v>
      </c>
      <c r="J40" s="50"/>
      <c r="K40" s="50"/>
      <c r="L40" s="79"/>
      <c r="M40" s="79"/>
      <c r="N40" s="79"/>
      <c r="O40" s="79"/>
    </row>
    <row r="41" spans="1:15" x14ac:dyDescent="0.25">
      <c r="A41" s="36" t="s">
        <v>10</v>
      </c>
    </row>
    <row r="42" spans="1:15" ht="18.75" x14ac:dyDescent="0.25">
      <c r="A42" s="198" t="s">
        <v>220</v>
      </c>
      <c r="B42" s="198"/>
      <c r="C42" s="198"/>
      <c r="D42" s="198"/>
      <c r="E42" s="198"/>
      <c r="F42" s="198"/>
      <c r="G42" s="198"/>
      <c r="H42" s="198"/>
      <c r="I42" s="198"/>
    </row>
    <row r="43" spans="1:15" ht="46.5" customHeight="1" x14ac:dyDescent="0.25">
      <c r="A43" s="186" t="s">
        <v>221</v>
      </c>
      <c r="B43" s="186"/>
      <c r="C43" s="186"/>
      <c r="D43" s="186"/>
      <c r="E43" s="186"/>
      <c r="F43" s="186"/>
      <c r="G43" s="186"/>
      <c r="H43" s="186"/>
      <c r="I43" s="186"/>
    </row>
    <row r="44" spans="1:15" ht="18.75" x14ac:dyDescent="0.25">
      <c r="A44" s="37" t="s">
        <v>223</v>
      </c>
    </row>
    <row r="45" spans="1:15" ht="18.75" x14ac:dyDescent="0.25">
      <c r="A45" s="37" t="s">
        <v>224</v>
      </c>
    </row>
    <row r="46" spans="1:15" ht="15.75" x14ac:dyDescent="0.25">
      <c r="A46" s="38" t="s">
        <v>225</v>
      </c>
    </row>
    <row r="47" spans="1:15" x14ac:dyDescent="0.25">
      <c r="A47" s="56" t="s">
        <v>226</v>
      </c>
    </row>
    <row r="48" spans="1:15" ht="16.5" x14ac:dyDescent="0.25">
      <c r="A48" s="104" t="s">
        <v>227</v>
      </c>
    </row>
  </sheetData>
  <mergeCells count="7">
    <mergeCell ref="A43:I43"/>
    <mergeCell ref="A3:A5"/>
    <mergeCell ref="K5:L5"/>
    <mergeCell ref="F19:H19"/>
    <mergeCell ref="F37:H37"/>
    <mergeCell ref="F38:H38"/>
    <mergeCell ref="A42:I42"/>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O49"/>
  <sheetViews>
    <sheetView topLeftCell="A19" zoomScaleNormal="100" workbookViewId="0">
      <selection activeCell="A42" sqref="A42:I48"/>
    </sheetView>
  </sheetViews>
  <sheetFormatPr defaultRowHeight="15" x14ac:dyDescent="0.25"/>
  <cols>
    <col min="1" max="1" width="68.85546875" style="90" bestFit="1" customWidth="1"/>
    <col min="2" max="2" width="10.28515625" style="90" customWidth="1"/>
    <col min="3" max="3" width="11.28515625" style="90" customWidth="1"/>
    <col min="4" max="4" width="10.28515625" style="90" customWidth="1"/>
    <col min="5" max="5" width="11.85546875" style="90" customWidth="1"/>
    <col min="6" max="8" width="10.28515625" style="90" customWidth="1"/>
    <col min="9" max="10" width="13" style="90" customWidth="1"/>
    <col min="11" max="11" width="13.7109375" style="90" bestFit="1" customWidth="1"/>
    <col min="12" max="16384" width="9.140625" style="90"/>
  </cols>
  <sheetData>
    <row r="1" spans="1:15" x14ac:dyDescent="0.25">
      <c r="A1" s="96" t="s">
        <v>243</v>
      </c>
    </row>
    <row r="3" spans="1:15" x14ac:dyDescent="0.25">
      <c r="A3" s="178" t="s">
        <v>0</v>
      </c>
      <c r="B3" s="10" t="s">
        <v>1</v>
      </c>
      <c r="C3" s="10" t="s">
        <v>2</v>
      </c>
      <c r="D3" s="10" t="s">
        <v>3</v>
      </c>
      <c r="E3" s="10" t="s">
        <v>4</v>
      </c>
      <c r="F3" s="10" t="s">
        <v>5</v>
      </c>
      <c r="G3" s="10" t="s">
        <v>6</v>
      </c>
      <c r="H3" s="10" t="s">
        <v>7</v>
      </c>
      <c r="I3" s="10" t="s">
        <v>8</v>
      </c>
      <c r="J3" s="43"/>
    </row>
    <row r="4" spans="1:15" s="97" customFormat="1" ht="65.25" x14ac:dyDescent="0.3">
      <c r="A4" s="179"/>
      <c r="B4" s="88" t="s">
        <v>42</v>
      </c>
      <c r="C4" s="88" t="s">
        <v>41</v>
      </c>
      <c r="D4" s="88" t="s">
        <v>40</v>
      </c>
      <c r="E4" s="88" t="s">
        <v>39</v>
      </c>
      <c r="F4" s="88" t="s">
        <v>38</v>
      </c>
      <c r="G4" s="88" t="s">
        <v>34</v>
      </c>
      <c r="H4" s="88" t="s">
        <v>37</v>
      </c>
      <c r="I4" s="88" t="s">
        <v>36</v>
      </c>
      <c r="J4" s="44"/>
      <c r="K4" s="91"/>
      <c r="L4" s="91"/>
      <c r="M4" s="54"/>
      <c r="N4" s="54"/>
      <c r="O4" s="54"/>
    </row>
    <row r="5" spans="1:15" ht="15.75" thickBot="1" x14ac:dyDescent="0.3">
      <c r="A5" s="197"/>
      <c r="B5" s="130"/>
      <c r="C5" s="130"/>
      <c r="D5" s="131" t="s">
        <v>33</v>
      </c>
      <c r="E5" s="130"/>
      <c r="F5" s="131" t="s">
        <v>32</v>
      </c>
      <c r="G5" s="131" t="s">
        <v>31</v>
      </c>
      <c r="H5" s="131" t="s">
        <v>30</v>
      </c>
      <c r="I5" s="130"/>
      <c r="J5" s="98"/>
      <c r="K5" s="175" t="s">
        <v>219</v>
      </c>
      <c r="L5" s="175"/>
      <c r="M5" s="9"/>
      <c r="N5" s="9"/>
      <c r="O5" s="9"/>
    </row>
    <row r="6" spans="1:15" ht="15.75" thickTop="1" x14ac:dyDescent="0.25">
      <c r="A6" s="123" t="s">
        <v>58</v>
      </c>
      <c r="B6" s="124" t="s">
        <v>11</v>
      </c>
      <c r="C6" s="124"/>
      <c r="D6" s="127"/>
      <c r="E6" s="128"/>
      <c r="F6" s="128"/>
      <c r="G6" s="128"/>
      <c r="H6" s="128"/>
      <c r="I6" s="129"/>
      <c r="J6" s="45"/>
      <c r="K6" s="81" t="s">
        <v>25</v>
      </c>
      <c r="L6" s="92">
        <f>'TBL1-ResY1'!L6</f>
        <v>102.1</v>
      </c>
      <c r="M6" s="9"/>
      <c r="N6" s="9"/>
      <c r="O6" s="9"/>
    </row>
    <row r="7" spans="1:15" x14ac:dyDescent="0.25">
      <c r="A7" s="32" t="s">
        <v>59</v>
      </c>
      <c r="B7" s="41" t="s">
        <v>11</v>
      </c>
      <c r="C7" s="41"/>
      <c r="D7" s="27"/>
      <c r="E7" s="7"/>
      <c r="F7" s="7"/>
      <c r="G7" s="7"/>
      <c r="H7" s="7"/>
      <c r="I7" s="23"/>
      <c r="J7" s="45"/>
      <c r="K7" s="81" t="s">
        <v>23</v>
      </c>
      <c r="L7" s="92">
        <f>'TBL1-ResY1'!L7</f>
        <v>135.94999999999999</v>
      </c>
      <c r="M7" s="9"/>
      <c r="N7" s="8"/>
      <c r="O7" s="9"/>
    </row>
    <row r="8" spans="1:15" ht="15.75" x14ac:dyDescent="0.25">
      <c r="A8" s="32" t="s">
        <v>60</v>
      </c>
      <c r="B8" s="41">
        <v>0</v>
      </c>
      <c r="C8" s="41">
        <v>1</v>
      </c>
      <c r="D8" s="27">
        <f t="shared" ref="D8" si="0">B8*C8</f>
        <v>0</v>
      </c>
      <c r="E8" s="7">
        <v>448</v>
      </c>
      <c r="F8" s="7">
        <f>D8*E8</f>
        <v>0</v>
      </c>
      <c r="G8" s="7">
        <f>F8*0.05</f>
        <v>0</v>
      </c>
      <c r="H8" s="7">
        <f>F8*0.1</f>
        <v>0</v>
      </c>
      <c r="I8" s="6">
        <f>(F8*$L$6)+(G8*$L$7)+(H8*$L$8)</f>
        <v>0</v>
      </c>
      <c r="J8" s="46"/>
      <c r="K8" s="82" t="s">
        <v>24</v>
      </c>
      <c r="L8" s="92">
        <f>'TBL1-ResY1'!L8</f>
        <v>41.77</v>
      </c>
      <c r="M8" s="79"/>
      <c r="N8" s="99"/>
      <c r="O8" s="79"/>
    </row>
    <row r="9" spans="1:15" ht="15.75" x14ac:dyDescent="0.25">
      <c r="A9" s="32" t="s">
        <v>76</v>
      </c>
      <c r="B9" s="41"/>
      <c r="C9" s="41"/>
      <c r="D9" s="27"/>
      <c r="E9" s="7"/>
      <c r="F9" s="7"/>
      <c r="G9" s="7"/>
      <c r="H9" s="7"/>
      <c r="I9" s="6"/>
      <c r="J9" s="46"/>
      <c r="K9" s="79"/>
      <c r="L9" s="79"/>
      <c r="M9" s="79"/>
      <c r="N9" s="21"/>
      <c r="O9" s="79"/>
    </row>
    <row r="10" spans="1:15" ht="18.75" customHeight="1" x14ac:dyDescent="0.25">
      <c r="A10" s="32" t="s">
        <v>124</v>
      </c>
      <c r="B10" s="41" t="s">
        <v>11</v>
      </c>
      <c r="C10" s="41"/>
      <c r="D10" s="27"/>
      <c r="E10" s="7"/>
      <c r="F10" s="7"/>
      <c r="G10" s="7"/>
      <c r="H10" s="7"/>
      <c r="I10" s="6"/>
      <c r="J10" s="46"/>
      <c r="K10" s="80"/>
      <c r="L10" s="79"/>
      <c r="M10" s="79"/>
      <c r="N10" s="22"/>
      <c r="O10" s="79"/>
    </row>
    <row r="11" spans="1:15" ht="18.75" customHeight="1" x14ac:dyDescent="0.25">
      <c r="A11" s="32" t="s">
        <v>125</v>
      </c>
      <c r="B11" s="41" t="s">
        <v>11</v>
      </c>
      <c r="C11" s="41"/>
      <c r="D11" s="27"/>
      <c r="E11" s="7"/>
      <c r="F11" s="7"/>
      <c r="G11" s="7"/>
      <c r="H11" s="7"/>
      <c r="I11" s="6"/>
      <c r="J11" s="46"/>
      <c r="K11" s="79"/>
      <c r="L11" s="79"/>
      <c r="M11" s="79"/>
      <c r="N11" s="11"/>
      <c r="O11" s="79"/>
    </row>
    <row r="12" spans="1:15" ht="18.75" customHeight="1" x14ac:dyDescent="0.25">
      <c r="A12" s="32" t="s">
        <v>118</v>
      </c>
      <c r="B12" s="41">
        <v>0</v>
      </c>
      <c r="C12" s="41">
        <v>1</v>
      </c>
      <c r="D12" s="27">
        <f t="shared" ref="D12" si="1">B12*C12</f>
        <v>0</v>
      </c>
      <c r="E12" s="7">
        <v>448</v>
      </c>
      <c r="F12" s="7">
        <f>D12*E12</f>
        <v>0</v>
      </c>
      <c r="G12" s="7">
        <f>F12*0.05</f>
        <v>0</v>
      </c>
      <c r="H12" s="7">
        <f>F12*0.1</f>
        <v>0</v>
      </c>
      <c r="I12" s="6">
        <f>(F12*$L$6)+(G12*$L$7)+(H12*$L$8)</f>
        <v>0</v>
      </c>
      <c r="J12" s="46"/>
      <c r="K12" s="80"/>
      <c r="L12" s="79"/>
      <c r="M12" s="79"/>
      <c r="N12" s="11"/>
      <c r="O12" s="79"/>
    </row>
    <row r="13" spans="1:15" ht="15.75" x14ac:dyDescent="0.25">
      <c r="A13" s="32" t="s">
        <v>119</v>
      </c>
      <c r="B13" s="41"/>
      <c r="C13" s="41"/>
      <c r="D13" s="27"/>
      <c r="E13" s="7"/>
      <c r="F13" s="7"/>
      <c r="G13" s="7"/>
      <c r="H13" s="7"/>
      <c r="I13" s="6"/>
      <c r="J13" s="46"/>
      <c r="K13" s="79"/>
      <c r="L13" s="79"/>
      <c r="M13" s="79"/>
      <c r="N13" s="21"/>
      <c r="O13" s="79"/>
    </row>
    <row r="14" spans="1:15" ht="15.75" x14ac:dyDescent="0.25">
      <c r="A14" s="32" t="s">
        <v>126</v>
      </c>
      <c r="B14" s="41" t="s">
        <v>135</v>
      </c>
      <c r="C14" s="41"/>
      <c r="D14" s="27"/>
      <c r="E14" s="7"/>
      <c r="F14" s="7"/>
      <c r="G14" s="7"/>
      <c r="H14" s="7"/>
      <c r="I14" s="6"/>
      <c r="J14" s="46"/>
      <c r="K14" s="79"/>
      <c r="L14" s="79"/>
      <c r="M14" s="79"/>
      <c r="N14" s="21"/>
      <c r="O14" s="79"/>
    </row>
    <row r="15" spans="1:15" x14ac:dyDescent="0.25">
      <c r="A15" s="32" t="s">
        <v>61</v>
      </c>
      <c r="B15" s="41" t="s">
        <v>127</v>
      </c>
      <c r="C15" s="41"/>
      <c r="D15" s="27"/>
      <c r="E15" s="7"/>
      <c r="F15" s="7"/>
      <c r="G15" s="7"/>
      <c r="H15" s="7"/>
      <c r="I15" s="6"/>
      <c r="J15" s="46"/>
      <c r="K15" s="79"/>
      <c r="L15" s="79"/>
      <c r="M15" s="79"/>
      <c r="N15" s="79"/>
      <c r="O15" s="79"/>
    </row>
    <row r="16" spans="1:15" ht="18.75" customHeight="1" x14ac:dyDescent="0.25">
      <c r="A16" s="32" t="s">
        <v>120</v>
      </c>
      <c r="B16" s="41">
        <v>4</v>
      </c>
      <c r="C16" s="41">
        <v>12</v>
      </c>
      <c r="D16" s="27">
        <f t="shared" ref="D16" si="2">B16*C16</f>
        <v>48</v>
      </c>
      <c r="E16" s="7">
        <v>448</v>
      </c>
      <c r="F16" s="7">
        <f t="shared" ref="F16" si="3">D16*E16</f>
        <v>21504</v>
      </c>
      <c r="G16" s="7">
        <f t="shared" ref="G16" si="4">F16*0.05</f>
        <v>1075.2</v>
      </c>
      <c r="H16" s="7">
        <f t="shared" ref="H16" si="5">F16*0.1</f>
        <v>2150.4</v>
      </c>
      <c r="I16" s="6">
        <f>(F16*$L$6)+(G16*$L$7)+(H16*$L$8)</f>
        <v>2431554.048</v>
      </c>
      <c r="J16" s="46"/>
      <c r="K16" s="80"/>
      <c r="L16" s="79"/>
      <c r="M16" s="79"/>
      <c r="N16" s="79"/>
      <c r="O16" s="79"/>
    </row>
    <row r="17" spans="1:15" x14ac:dyDescent="0.25">
      <c r="A17" s="32" t="s">
        <v>62</v>
      </c>
      <c r="B17" s="41" t="s">
        <v>127</v>
      </c>
      <c r="C17" s="41"/>
      <c r="D17" s="27"/>
      <c r="E17" s="7"/>
      <c r="F17" s="7"/>
      <c r="G17" s="7"/>
      <c r="H17" s="7"/>
      <c r="I17" s="6"/>
      <c r="J17" s="46"/>
      <c r="K17" s="79"/>
      <c r="L17" s="79"/>
      <c r="M17" s="79"/>
      <c r="N17" s="79"/>
      <c r="O17" s="79"/>
    </row>
    <row r="18" spans="1:15" x14ac:dyDescent="0.25">
      <c r="A18" s="32" t="s">
        <v>63</v>
      </c>
      <c r="B18" s="41" t="s">
        <v>127</v>
      </c>
      <c r="C18" s="41"/>
      <c r="D18" s="27"/>
      <c r="E18" s="7"/>
      <c r="F18" s="17"/>
      <c r="G18" s="7"/>
      <c r="H18" s="7"/>
      <c r="I18" s="6"/>
      <c r="J18" s="46"/>
      <c r="K18" s="79"/>
      <c r="L18" s="79"/>
      <c r="M18" s="79"/>
      <c r="N18" s="79"/>
      <c r="O18" s="79"/>
    </row>
    <row r="19" spans="1:15" x14ac:dyDescent="0.25">
      <c r="A19" s="33" t="s">
        <v>9</v>
      </c>
      <c r="B19" s="42"/>
      <c r="C19" s="42"/>
      <c r="D19" s="30"/>
      <c r="E19" s="16"/>
      <c r="F19" s="183">
        <f>SUM(F6:H18)</f>
        <v>24729.600000000002</v>
      </c>
      <c r="G19" s="184"/>
      <c r="H19" s="185"/>
      <c r="I19" s="51">
        <f>SUM(I6:I18)</f>
        <v>2431554.048</v>
      </c>
      <c r="J19" s="53"/>
      <c r="K19" s="52"/>
      <c r="L19" s="79"/>
      <c r="M19" s="79"/>
      <c r="N19" s="79"/>
      <c r="O19" s="79"/>
    </row>
    <row r="20" spans="1:15" x14ac:dyDescent="0.25">
      <c r="A20" s="32" t="s">
        <v>64</v>
      </c>
      <c r="B20" s="41"/>
      <c r="C20" s="41"/>
      <c r="D20" s="27"/>
      <c r="E20" s="7"/>
      <c r="F20" s="7"/>
      <c r="G20" s="7"/>
      <c r="H20" s="7"/>
      <c r="I20" s="6"/>
      <c r="J20" s="46"/>
      <c r="K20" s="79"/>
      <c r="L20" s="79"/>
      <c r="M20" s="79"/>
      <c r="N20" s="79"/>
      <c r="O20" s="79"/>
    </row>
    <row r="21" spans="1:15" ht="15.75" x14ac:dyDescent="0.25">
      <c r="A21" s="32" t="s">
        <v>128</v>
      </c>
      <c r="B21" s="41" t="s">
        <v>11</v>
      </c>
      <c r="C21" s="41"/>
      <c r="D21" s="27"/>
      <c r="E21" s="7"/>
      <c r="F21" s="7"/>
      <c r="G21" s="7"/>
      <c r="H21" s="7"/>
      <c r="I21" s="6"/>
      <c r="J21" s="46"/>
      <c r="K21" s="80"/>
      <c r="L21" s="79"/>
      <c r="M21" s="79"/>
      <c r="N21" s="79"/>
      <c r="O21" s="79"/>
    </row>
    <row r="22" spans="1:15" ht="15.75" x14ac:dyDescent="0.25">
      <c r="A22" s="32" t="s">
        <v>129</v>
      </c>
      <c r="B22" s="41" t="s">
        <v>11</v>
      </c>
      <c r="C22" s="41"/>
      <c r="D22" s="28"/>
      <c r="E22" s="20"/>
      <c r="F22" s="19"/>
      <c r="G22" s="19"/>
      <c r="H22" s="19"/>
      <c r="I22" s="18"/>
      <c r="J22" s="47"/>
      <c r="K22" s="79"/>
      <c r="L22" s="79"/>
      <c r="M22" s="79"/>
      <c r="N22" s="79"/>
      <c r="O22" s="79"/>
    </row>
    <row r="23" spans="1:15" ht="15.75" x14ac:dyDescent="0.25">
      <c r="A23" s="32" t="s">
        <v>130</v>
      </c>
      <c r="B23" s="41" t="s">
        <v>11</v>
      </c>
      <c r="C23" s="41"/>
      <c r="D23" s="29"/>
      <c r="E23" s="19"/>
      <c r="F23" s="19"/>
      <c r="G23" s="19"/>
      <c r="H23" s="19"/>
      <c r="I23" s="18"/>
      <c r="J23" s="47"/>
      <c r="K23" s="79"/>
      <c r="L23" s="79"/>
      <c r="M23" s="79"/>
      <c r="N23" s="79"/>
      <c r="O23" s="79"/>
    </row>
    <row r="24" spans="1:15" ht="15.75" x14ac:dyDescent="0.25">
      <c r="A24" s="32" t="s">
        <v>131</v>
      </c>
      <c r="B24" s="41" t="s">
        <v>11</v>
      </c>
      <c r="C24" s="41"/>
      <c r="D24" s="27"/>
      <c r="E24" s="7"/>
      <c r="F24" s="17"/>
      <c r="G24" s="7"/>
      <c r="H24" s="7"/>
      <c r="I24" s="6"/>
      <c r="J24" s="46"/>
      <c r="K24" s="79"/>
      <c r="L24" s="79"/>
      <c r="M24" s="79"/>
      <c r="N24" s="79"/>
      <c r="O24" s="79"/>
    </row>
    <row r="25" spans="1:15" ht="15.75" x14ac:dyDescent="0.25">
      <c r="A25" s="32" t="s">
        <v>132</v>
      </c>
      <c r="B25" s="41" t="s">
        <v>11</v>
      </c>
      <c r="C25" s="41"/>
      <c r="D25" s="27"/>
      <c r="E25" s="7"/>
      <c r="F25" s="7"/>
      <c r="G25" s="7"/>
      <c r="H25" s="7"/>
      <c r="I25" s="6"/>
      <c r="J25" s="46"/>
      <c r="K25" s="80"/>
      <c r="L25" s="79"/>
      <c r="M25" s="79"/>
      <c r="N25" s="79"/>
      <c r="O25" s="79"/>
    </row>
    <row r="26" spans="1:15" ht="15.75" x14ac:dyDescent="0.25">
      <c r="A26" s="32" t="s">
        <v>133</v>
      </c>
      <c r="B26" s="41" t="s">
        <v>11</v>
      </c>
      <c r="C26" s="41"/>
      <c r="D26" s="27"/>
      <c r="E26" s="7"/>
      <c r="F26" s="7"/>
      <c r="G26" s="7"/>
      <c r="H26" s="7"/>
      <c r="I26" s="6"/>
      <c r="J26" s="46"/>
      <c r="K26" s="80"/>
      <c r="L26" s="79"/>
      <c r="M26" s="79"/>
      <c r="N26" s="79"/>
      <c r="O26" s="79"/>
    </row>
    <row r="27" spans="1:15" x14ac:dyDescent="0.25">
      <c r="A27" s="32" t="s">
        <v>65</v>
      </c>
      <c r="B27" s="41"/>
      <c r="C27" s="41"/>
      <c r="D27" s="27"/>
      <c r="E27" s="7"/>
      <c r="F27" s="7"/>
      <c r="G27" s="7"/>
      <c r="H27" s="7"/>
      <c r="I27" s="6"/>
      <c r="J27" s="46"/>
      <c r="K27" s="79"/>
      <c r="L27" s="79"/>
      <c r="M27" s="79"/>
      <c r="N27" s="79"/>
      <c r="O27" s="79"/>
    </row>
    <row r="28" spans="1:15" ht="15.75" x14ac:dyDescent="0.25">
      <c r="A28" s="32" t="s">
        <v>122</v>
      </c>
      <c r="B28" s="41">
        <v>8</v>
      </c>
      <c r="C28" s="41">
        <v>2</v>
      </c>
      <c r="D28" s="27">
        <f t="shared" ref="D28" si="6">B28*C28</f>
        <v>16</v>
      </c>
      <c r="E28" s="7">
        <v>448</v>
      </c>
      <c r="F28" s="7">
        <f t="shared" ref="F28" si="7">D28*E28</f>
        <v>7168</v>
      </c>
      <c r="G28" s="7">
        <f t="shared" ref="G28" si="8">F28*0.05</f>
        <v>358.40000000000003</v>
      </c>
      <c r="H28" s="7">
        <f t="shared" ref="H28" si="9">F28*0.1</f>
        <v>716.80000000000007</v>
      </c>
      <c r="I28" s="6">
        <f>(F28*$L$6)+(G28*$L$7)+(H28*$L$8)</f>
        <v>810518.01599999995</v>
      </c>
      <c r="J28" s="46"/>
      <c r="K28" s="80"/>
      <c r="L28" s="79"/>
      <c r="M28" s="79"/>
      <c r="N28" s="79"/>
      <c r="O28" s="79"/>
    </row>
    <row r="29" spans="1:15" ht="15.75" x14ac:dyDescent="0.25">
      <c r="A29" s="32" t="s">
        <v>134</v>
      </c>
      <c r="B29" s="41" t="s">
        <v>11</v>
      </c>
      <c r="C29" s="41"/>
      <c r="D29" s="30"/>
      <c r="E29" s="16"/>
      <c r="F29" s="7"/>
      <c r="G29" s="7"/>
      <c r="H29" s="7"/>
      <c r="I29" s="6"/>
      <c r="J29" s="46"/>
      <c r="K29" s="79"/>
      <c r="L29" s="79"/>
      <c r="M29" s="79"/>
      <c r="N29" s="79"/>
      <c r="O29" s="79"/>
    </row>
    <row r="30" spans="1:15" x14ac:dyDescent="0.25">
      <c r="A30" s="32" t="s">
        <v>66</v>
      </c>
      <c r="B30" s="41"/>
      <c r="C30" s="41"/>
      <c r="D30" s="30"/>
      <c r="E30" s="16"/>
      <c r="F30" s="24"/>
      <c r="G30" s="25"/>
      <c r="H30" s="26"/>
      <c r="I30" s="15"/>
      <c r="J30" s="48"/>
      <c r="K30" s="79"/>
      <c r="L30" s="79"/>
      <c r="M30" s="79"/>
      <c r="N30" s="79"/>
      <c r="O30" s="79"/>
    </row>
    <row r="31" spans="1:15" x14ac:dyDescent="0.25">
      <c r="A31" s="32" t="s">
        <v>117</v>
      </c>
      <c r="B31" s="41">
        <v>0</v>
      </c>
      <c r="C31" s="41">
        <v>1</v>
      </c>
      <c r="D31" s="27">
        <f t="shared" ref="D31" si="10">B31*C31</f>
        <v>0</v>
      </c>
      <c r="E31" s="7">
        <v>448</v>
      </c>
      <c r="F31" s="7">
        <f>D31*E31</f>
        <v>0</v>
      </c>
      <c r="G31" s="7">
        <f>F31*0.05</f>
        <v>0</v>
      </c>
      <c r="H31" s="7">
        <f>F31*0.1</f>
        <v>0</v>
      </c>
      <c r="I31" s="6">
        <f>(F31*$L$6)+(G31*$L$7)+(H31*$L$8)</f>
        <v>0</v>
      </c>
      <c r="J31" s="48"/>
      <c r="K31" s="79"/>
      <c r="L31" s="79"/>
      <c r="M31" s="79"/>
      <c r="N31" s="79"/>
      <c r="O31" s="79"/>
    </row>
    <row r="32" spans="1:15" x14ac:dyDescent="0.25">
      <c r="A32" s="32" t="s">
        <v>67</v>
      </c>
      <c r="B32" s="41" t="s">
        <v>135</v>
      </c>
      <c r="C32" s="41"/>
      <c r="D32" s="30"/>
      <c r="E32" s="16"/>
      <c r="F32" s="103"/>
      <c r="G32" s="103"/>
      <c r="H32" s="103"/>
      <c r="I32" s="15"/>
      <c r="J32" s="48"/>
      <c r="K32" s="79"/>
      <c r="L32" s="79"/>
      <c r="M32" s="79"/>
      <c r="N32" s="79"/>
      <c r="O32" s="79"/>
    </row>
    <row r="33" spans="1:15" x14ac:dyDescent="0.25">
      <c r="A33" s="32" t="s">
        <v>68</v>
      </c>
      <c r="B33" s="41">
        <v>6</v>
      </c>
      <c r="C33" s="41">
        <v>1</v>
      </c>
      <c r="D33" s="27">
        <f t="shared" ref="D33" si="11">B33*C33</f>
        <v>6</v>
      </c>
      <c r="E33" s="7">
        <v>448</v>
      </c>
      <c r="F33" s="7">
        <f>D33*E33</f>
        <v>2688</v>
      </c>
      <c r="G33" s="7">
        <f>F33*0.05</f>
        <v>134.4</v>
      </c>
      <c r="H33" s="7">
        <f>F33*0.1</f>
        <v>268.8</v>
      </c>
      <c r="I33" s="6">
        <f>(F33*$L$6)+(G33*$L$7)+(H33*$L$8)</f>
        <v>303944.25599999999</v>
      </c>
      <c r="J33" s="48"/>
      <c r="K33" s="79"/>
      <c r="L33" s="79"/>
      <c r="M33" s="79"/>
      <c r="N33" s="79"/>
      <c r="O33" s="79"/>
    </row>
    <row r="34" spans="1:15" x14ac:dyDescent="0.25">
      <c r="A34" s="32" t="s">
        <v>77</v>
      </c>
      <c r="B34" s="41" t="s">
        <v>11</v>
      </c>
      <c r="C34" s="41"/>
      <c r="D34" s="30"/>
      <c r="E34" s="16"/>
      <c r="F34" s="103"/>
      <c r="G34" s="103"/>
      <c r="H34" s="103"/>
      <c r="I34" s="15"/>
      <c r="J34" s="48"/>
      <c r="K34" s="79"/>
      <c r="L34" s="79"/>
      <c r="M34" s="79"/>
      <c r="N34" s="79"/>
      <c r="O34" s="79"/>
    </row>
    <row r="35" spans="1:15" x14ac:dyDescent="0.25">
      <c r="A35" s="32" t="s">
        <v>69</v>
      </c>
      <c r="B35" s="41" t="s">
        <v>135</v>
      </c>
      <c r="C35" s="41"/>
      <c r="D35" s="30"/>
      <c r="E35" s="16"/>
      <c r="F35" s="103"/>
      <c r="G35" s="103"/>
      <c r="H35" s="103"/>
      <c r="I35" s="15"/>
      <c r="J35" s="48"/>
      <c r="K35" s="79"/>
      <c r="L35" s="79"/>
      <c r="M35" s="79"/>
      <c r="N35" s="79"/>
      <c r="O35" s="79"/>
    </row>
    <row r="36" spans="1:15" x14ac:dyDescent="0.25">
      <c r="A36" s="32" t="s">
        <v>70</v>
      </c>
      <c r="B36" s="41" t="s">
        <v>11</v>
      </c>
      <c r="C36" s="41"/>
      <c r="D36" s="30"/>
      <c r="E36" s="16"/>
      <c r="F36" s="103"/>
      <c r="G36" s="103"/>
      <c r="H36" s="103"/>
      <c r="I36" s="15"/>
      <c r="J36" s="48"/>
      <c r="K36" s="79"/>
      <c r="L36" s="79"/>
      <c r="M36" s="79"/>
      <c r="N36" s="79"/>
      <c r="O36" s="79"/>
    </row>
    <row r="37" spans="1:15" x14ac:dyDescent="0.25">
      <c r="A37" s="33" t="s">
        <v>71</v>
      </c>
      <c r="B37" s="39"/>
      <c r="C37" s="40"/>
      <c r="D37" s="16"/>
      <c r="E37" s="16"/>
      <c r="F37" s="183">
        <f>SUM(F20:H36)</f>
        <v>11334.399999999998</v>
      </c>
      <c r="G37" s="184"/>
      <c r="H37" s="185"/>
      <c r="I37" s="15">
        <f>SUM(I20:I36)</f>
        <v>1114462.2719999999</v>
      </c>
      <c r="J37" s="48"/>
      <c r="K37" s="80"/>
      <c r="L37" s="79"/>
      <c r="M37" s="79"/>
      <c r="N37" s="79"/>
      <c r="O37" s="79"/>
    </row>
    <row r="38" spans="1:15" ht="15.75" x14ac:dyDescent="0.25">
      <c r="A38" s="34" t="s">
        <v>136</v>
      </c>
      <c r="B38" s="31"/>
      <c r="C38" s="14"/>
      <c r="D38" s="14"/>
      <c r="E38" s="14"/>
      <c r="F38" s="180">
        <f>ROUND(F19+F37,0)</f>
        <v>36064</v>
      </c>
      <c r="G38" s="181"/>
      <c r="H38" s="182"/>
      <c r="I38" s="105">
        <f>ROUND(I37+I19,0)</f>
        <v>3546016</v>
      </c>
      <c r="J38" s="49"/>
      <c r="K38" s="49"/>
      <c r="L38" s="93"/>
      <c r="M38" s="79"/>
      <c r="N38" s="79"/>
      <c r="O38" s="79"/>
    </row>
    <row r="39" spans="1:15" x14ac:dyDescent="0.25">
      <c r="A39" s="35" t="s">
        <v>73</v>
      </c>
      <c r="B39" s="100"/>
      <c r="C39" s="101"/>
      <c r="D39" s="101"/>
      <c r="E39" s="101"/>
      <c r="F39" s="101"/>
      <c r="G39" s="101"/>
      <c r="H39" s="101"/>
      <c r="I39" s="12">
        <v>0</v>
      </c>
      <c r="J39" s="50"/>
      <c r="K39" s="79"/>
      <c r="L39" s="79"/>
      <c r="M39" s="79"/>
      <c r="N39" s="79"/>
      <c r="O39" s="79"/>
    </row>
    <row r="40" spans="1:15" ht="15.75" x14ac:dyDescent="0.25">
      <c r="A40" s="34" t="s">
        <v>121</v>
      </c>
      <c r="B40" s="100"/>
      <c r="C40" s="101"/>
      <c r="D40" s="101"/>
      <c r="E40" s="101"/>
      <c r="F40" s="101"/>
      <c r="G40" s="101"/>
      <c r="H40" s="101"/>
      <c r="I40" s="12">
        <f>ROUND(I39+I38,-3)</f>
        <v>3546000</v>
      </c>
      <c r="J40" s="50"/>
      <c r="K40" s="50"/>
      <c r="L40" s="79"/>
      <c r="M40" s="79"/>
      <c r="N40" s="79"/>
      <c r="O40" s="79"/>
    </row>
    <row r="41" spans="1:15" x14ac:dyDescent="0.25">
      <c r="A41" s="36" t="s">
        <v>10</v>
      </c>
    </row>
    <row r="42" spans="1:15" ht="18.75" x14ac:dyDescent="0.25">
      <c r="A42" s="198" t="s">
        <v>220</v>
      </c>
      <c r="B42" s="198"/>
      <c r="C42" s="198"/>
      <c r="D42" s="198"/>
      <c r="E42" s="198"/>
      <c r="F42" s="198"/>
      <c r="G42" s="198"/>
      <c r="H42" s="198"/>
      <c r="I42" s="198"/>
    </row>
    <row r="43" spans="1:15" ht="46.5" customHeight="1" x14ac:dyDescent="0.25">
      <c r="A43" s="186" t="s">
        <v>221</v>
      </c>
      <c r="B43" s="186"/>
      <c r="C43" s="186"/>
      <c r="D43" s="186"/>
      <c r="E43" s="186"/>
      <c r="F43" s="186"/>
      <c r="G43" s="186"/>
      <c r="H43" s="186"/>
      <c r="I43" s="186"/>
    </row>
    <row r="44" spans="1:15" ht="18.75" x14ac:dyDescent="0.25">
      <c r="A44" s="37" t="s">
        <v>223</v>
      </c>
    </row>
    <row r="45" spans="1:15" ht="18.75" x14ac:dyDescent="0.25">
      <c r="A45" s="37" t="s">
        <v>224</v>
      </c>
    </row>
    <row r="46" spans="1:15" ht="15.75" x14ac:dyDescent="0.25">
      <c r="A46" s="38" t="s">
        <v>225</v>
      </c>
    </row>
    <row r="47" spans="1:15" x14ac:dyDescent="0.25">
      <c r="A47" s="56" t="s">
        <v>226</v>
      </c>
    </row>
    <row r="48" spans="1:15" ht="16.5" x14ac:dyDescent="0.25">
      <c r="A48" s="104" t="s">
        <v>227</v>
      </c>
    </row>
    <row r="49" spans="1:1" ht="16.5" x14ac:dyDescent="0.25">
      <c r="A49" s="104" t="s">
        <v>123</v>
      </c>
    </row>
  </sheetData>
  <mergeCells count="7">
    <mergeCell ref="A43:I43"/>
    <mergeCell ref="A3:A5"/>
    <mergeCell ref="K5:L5"/>
    <mergeCell ref="F19:H19"/>
    <mergeCell ref="F37:H37"/>
    <mergeCell ref="F38:H38"/>
    <mergeCell ref="A42:I42"/>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O49"/>
  <sheetViews>
    <sheetView zoomScaleNormal="100" workbookViewId="0">
      <selection activeCell="A43" sqref="A43:I43"/>
    </sheetView>
  </sheetViews>
  <sheetFormatPr defaultRowHeight="15" x14ac:dyDescent="0.25"/>
  <cols>
    <col min="1" max="1" width="68.85546875" style="90" bestFit="1" customWidth="1"/>
    <col min="2" max="2" width="10.28515625" style="90" customWidth="1"/>
    <col min="3" max="3" width="11.28515625" style="90" customWidth="1"/>
    <col min="4" max="4" width="10.28515625" style="90" customWidth="1"/>
    <col min="5" max="5" width="11.85546875" style="90" customWidth="1"/>
    <col min="6" max="8" width="10.28515625" style="90" customWidth="1"/>
    <col min="9" max="10" width="13" style="90" customWidth="1"/>
    <col min="11" max="11" width="13.7109375" style="90" bestFit="1" customWidth="1"/>
    <col min="12" max="16384" width="9.140625" style="90"/>
  </cols>
  <sheetData>
    <row r="1" spans="1:15" x14ac:dyDescent="0.25">
      <c r="A1" s="96" t="s">
        <v>244</v>
      </c>
    </row>
    <row r="3" spans="1:15" x14ac:dyDescent="0.25">
      <c r="A3" s="178" t="s">
        <v>0</v>
      </c>
      <c r="B3" s="10" t="s">
        <v>1</v>
      </c>
      <c r="C3" s="10" t="s">
        <v>2</v>
      </c>
      <c r="D3" s="10" t="s">
        <v>3</v>
      </c>
      <c r="E3" s="10" t="s">
        <v>4</v>
      </c>
      <c r="F3" s="10" t="s">
        <v>5</v>
      </c>
      <c r="G3" s="10" t="s">
        <v>6</v>
      </c>
      <c r="H3" s="10" t="s">
        <v>7</v>
      </c>
      <c r="I3" s="10" t="s">
        <v>8</v>
      </c>
      <c r="J3" s="43"/>
    </row>
    <row r="4" spans="1:15" s="97" customFormat="1" ht="65.25" x14ac:dyDescent="0.3">
      <c r="A4" s="179"/>
      <c r="B4" s="88" t="s">
        <v>42</v>
      </c>
      <c r="C4" s="88" t="s">
        <v>41</v>
      </c>
      <c r="D4" s="88" t="s">
        <v>40</v>
      </c>
      <c r="E4" s="88" t="s">
        <v>39</v>
      </c>
      <c r="F4" s="88" t="s">
        <v>38</v>
      </c>
      <c r="G4" s="88" t="s">
        <v>34</v>
      </c>
      <c r="H4" s="88" t="s">
        <v>37</v>
      </c>
      <c r="I4" s="88" t="s">
        <v>36</v>
      </c>
      <c r="J4" s="44"/>
      <c r="K4" s="91"/>
      <c r="L4" s="91"/>
      <c r="M4" s="54"/>
      <c r="N4" s="54"/>
      <c r="O4" s="54"/>
    </row>
    <row r="5" spans="1:15" ht="15.75" thickBot="1" x14ac:dyDescent="0.3">
      <c r="A5" s="197"/>
      <c r="B5" s="130"/>
      <c r="C5" s="130"/>
      <c r="D5" s="131" t="s">
        <v>33</v>
      </c>
      <c r="E5" s="130"/>
      <c r="F5" s="131" t="s">
        <v>32</v>
      </c>
      <c r="G5" s="131" t="s">
        <v>31</v>
      </c>
      <c r="H5" s="131" t="s">
        <v>30</v>
      </c>
      <c r="I5" s="130"/>
      <c r="J5" s="98"/>
      <c r="K5" s="175" t="s">
        <v>219</v>
      </c>
      <c r="L5" s="175"/>
      <c r="M5" s="9"/>
      <c r="N5" s="9"/>
      <c r="O5" s="9"/>
    </row>
    <row r="6" spans="1:15" ht="15.75" thickTop="1" x14ac:dyDescent="0.25">
      <c r="A6" s="123" t="s">
        <v>58</v>
      </c>
      <c r="B6" s="124" t="s">
        <v>11</v>
      </c>
      <c r="C6" s="124"/>
      <c r="D6" s="127"/>
      <c r="E6" s="128"/>
      <c r="F6" s="128"/>
      <c r="G6" s="128"/>
      <c r="H6" s="128"/>
      <c r="I6" s="129"/>
      <c r="J6" s="45"/>
      <c r="K6" s="81" t="s">
        <v>25</v>
      </c>
      <c r="L6" s="92">
        <f>'TBL1-ResY1'!L6</f>
        <v>102.1</v>
      </c>
      <c r="M6" s="9"/>
      <c r="N6" s="9"/>
      <c r="O6" s="9"/>
    </row>
    <row r="7" spans="1:15" x14ac:dyDescent="0.25">
      <c r="A7" s="32" t="s">
        <v>59</v>
      </c>
      <c r="B7" s="41" t="s">
        <v>11</v>
      </c>
      <c r="C7" s="41"/>
      <c r="D7" s="27"/>
      <c r="E7" s="7"/>
      <c r="F7" s="7"/>
      <c r="G7" s="7"/>
      <c r="H7" s="7"/>
      <c r="I7" s="23"/>
      <c r="J7" s="45"/>
      <c r="K7" s="81" t="s">
        <v>23</v>
      </c>
      <c r="L7" s="92">
        <f>'TBL1-ResY1'!L7</f>
        <v>135.94999999999999</v>
      </c>
      <c r="M7" s="9"/>
      <c r="N7" s="8"/>
      <c r="O7" s="9"/>
    </row>
    <row r="8" spans="1:15" ht="15.75" x14ac:dyDescent="0.25">
      <c r="A8" s="32" t="s">
        <v>60</v>
      </c>
      <c r="B8" s="41">
        <v>0</v>
      </c>
      <c r="C8" s="41">
        <v>1</v>
      </c>
      <c r="D8" s="27">
        <f t="shared" ref="D8" si="0">B8*C8</f>
        <v>0</v>
      </c>
      <c r="E8" s="7">
        <v>448</v>
      </c>
      <c r="F8" s="7">
        <f>D8*E8</f>
        <v>0</v>
      </c>
      <c r="G8" s="7">
        <f>F8*0.05</f>
        <v>0</v>
      </c>
      <c r="H8" s="7">
        <f>F8*0.1</f>
        <v>0</v>
      </c>
      <c r="I8" s="6">
        <f>(F8*$L$6)+(G8*$L$7)+(H8*$L$8)</f>
        <v>0</v>
      </c>
      <c r="J8" s="46"/>
      <c r="K8" s="82" t="s">
        <v>24</v>
      </c>
      <c r="L8" s="92">
        <f>'TBL1-ResY1'!L8</f>
        <v>41.77</v>
      </c>
      <c r="M8" s="79"/>
      <c r="N8" s="99"/>
      <c r="O8" s="79"/>
    </row>
    <row r="9" spans="1:15" ht="15.75" x14ac:dyDescent="0.25">
      <c r="A9" s="32" t="s">
        <v>76</v>
      </c>
      <c r="B9" s="41"/>
      <c r="C9" s="41"/>
      <c r="D9" s="27"/>
      <c r="E9" s="7"/>
      <c r="F9" s="7"/>
      <c r="G9" s="7"/>
      <c r="H9" s="7"/>
      <c r="I9" s="6"/>
      <c r="J9" s="46"/>
      <c r="K9" s="79"/>
      <c r="L9" s="79"/>
      <c r="M9" s="79"/>
      <c r="N9" s="21"/>
      <c r="O9" s="79"/>
    </row>
    <row r="10" spans="1:15" ht="18.75" customHeight="1" x14ac:dyDescent="0.25">
      <c r="A10" s="32" t="s">
        <v>124</v>
      </c>
      <c r="B10" s="41" t="s">
        <v>11</v>
      </c>
      <c r="C10" s="41"/>
      <c r="D10" s="27"/>
      <c r="E10" s="7"/>
      <c r="F10" s="7"/>
      <c r="G10" s="7"/>
      <c r="H10" s="7"/>
      <c r="I10" s="6"/>
      <c r="J10" s="46"/>
      <c r="K10" s="80"/>
      <c r="L10" s="79"/>
      <c r="M10" s="79"/>
      <c r="N10" s="22"/>
      <c r="O10" s="79"/>
    </row>
    <row r="11" spans="1:15" ht="18.75" customHeight="1" x14ac:dyDescent="0.25">
      <c r="A11" s="32" t="s">
        <v>125</v>
      </c>
      <c r="B11" s="41" t="s">
        <v>11</v>
      </c>
      <c r="C11" s="41"/>
      <c r="D11" s="27"/>
      <c r="E11" s="7"/>
      <c r="F11" s="7"/>
      <c r="G11" s="7"/>
      <c r="H11" s="7"/>
      <c r="I11" s="6"/>
      <c r="J11" s="46"/>
      <c r="K11" s="79"/>
      <c r="L11" s="79"/>
      <c r="M11" s="79"/>
      <c r="N11" s="11"/>
      <c r="O11" s="79"/>
    </row>
    <row r="12" spans="1:15" ht="18.75" customHeight="1" x14ac:dyDescent="0.25">
      <c r="A12" s="32" t="s">
        <v>118</v>
      </c>
      <c r="B12" s="41">
        <v>0</v>
      </c>
      <c r="C12" s="41">
        <v>1</v>
      </c>
      <c r="D12" s="27">
        <f t="shared" ref="D12" si="1">B12*C12</f>
        <v>0</v>
      </c>
      <c r="E12" s="7">
        <v>448</v>
      </c>
      <c r="F12" s="7">
        <f>D12*E12</f>
        <v>0</v>
      </c>
      <c r="G12" s="7">
        <f>F12*0.05</f>
        <v>0</v>
      </c>
      <c r="H12" s="7">
        <f>F12*0.1</f>
        <v>0</v>
      </c>
      <c r="I12" s="6">
        <f>(F12*$L$6)+(G12*$L$7)+(H12*$L$8)</f>
        <v>0</v>
      </c>
      <c r="J12" s="46"/>
      <c r="K12" s="80"/>
      <c r="L12" s="79"/>
      <c r="M12" s="79"/>
      <c r="N12" s="11"/>
      <c r="O12" s="79"/>
    </row>
    <row r="13" spans="1:15" ht="15.75" x14ac:dyDescent="0.25">
      <c r="A13" s="32" t="s">
        <v>119</v>
      </c>
      <c r="B13" s="41"/>
      <c r="C13" s="41"/>
      <c r="D13" s="27"/>
      <c r="E13" s="7"/>
      <c r="F13" s="7"/>
      <c r="G13" s="7"/>
      <c r="H13" s="7"/>
      <c r="I13" s="6"/>
      <c r="J13" s="46"/>
      <c r="K13" s="79"/>
      <c r="L13" s="79"/>
      <c r="M13" s="79"/>
      <c r="N13" s="21"/>
      <c r="O13" s="79"/>
    </row>
    <row r="14" spans="1:15" ht="15.75" x14ac:dyDescent="0.25">
      <c r="A14" s="32" t="s">
        <v>126</v>
      </c>
      <c r="B14" s="41" t="s">
        <v>135</v>
      </c>
      <c r="C14" s="41"/>
      <c r="D14" s="27"/>
      <c r="E14" s="7"/>
      <c r="F14" s="7"/>
      <c r="G14" s="7"/>
      <c r="H14" s="7"/>
      <c r="I14" s="6"/>
      <c r="J14" s="46"/>
      <c r="K14" s="79"/>
      <c r="L14" s="79"/>
      <c r="M14" s="79"/>
      <c r="N14" s="21"/>
      <c r="O14" s="79"/>
    </row>
    <row r="15" spans="1:15" x14ac:dyDescent="0.25">
      <c r="A15" s="32" t="s">
        <v>61</v>
      </c>
      <c r="B15" s="41" t="s">
        <v>127</v>
      </c>
      <c r="C15" s="41"/>
      <c r="D15" s="27"/>
      <c r="E15" s="7"/>
      <c r="F15" s="7"/>
      <c r="G15" s="7"/>
      <c r="H15" s="7"/>
      <c r="I15" s="6"/>
      <c r="J15" s="46"/>
      <c r="K15" s="79"/>
      <c r="L15" s="79"/>
      <c r="M15" s="79"/>
      <c r="N15" s="79"/>
      <c r="O15" s="79"/>
    </row>
    <row r="16" spans="1:15" ht="18.75" customHeight="1" x14ac:dyDescent="0.25">
      <c r="A16" s="32" t="s">
        <v>120</v>
      </c>
      <c r="B16" s="41">
        <v>4</v>
      </c>
      <c r="C16" s="41">
        <v>12</v>
      </c>
      <c r="D16" s="27">
        <f t="shared" ref="D16" si="2">B16*C16</f>
        <v>48</v>
      </c>
      <c r="E16" s="7">
        <v>448</v>
      </c>
      <c r="F16" s="7">
        <f t="shared" ref="F16" si="3">D16*E16</f>
        <v>21504</v>
      </c>
      <c r="G16" s="7">
        <f t="shared" ref="G16" si="4">F16*0.05</f>
        <v>1075.2</v>
      </c>
      <c r="H16" s="7">
        <f t="shared" ref="H16" si="5">F16*0.1</f>
        <v>2150.4</v>
      </c>
      <c r="I16" s="6">
        <f>(F16*$L$6)+(G16*$L$7)+(H16*$L$8)</f>
        <v>2431554.048</v>
      </c>
      <c r="J16" s="46"/>
      <c r="K16" s="80"/>
      <c r="L16" s="79"/>
      <c r="M16" s="79"/>
      <c r="N16" s="79"/>
      <c r="O16" s="79"/>
    </row>
    <row r="17" spans="1:15" x14ac:dyDescent="0.25">
      <c r="A17" s="32" t="s">
        <v>62</v>
      </c>
      <c r="B17" s="41" t="s">
        <v>127</v>
      </c>
      <c r="C17" s="41"/>
      <c r="D17" s="27"/>
      <c r="E17" s="7"/>
      <c r="F17" s="7"/>
      <c r="G17" s="7"/>
      <c r="H17" s="7"/>
      <c r="I17" s="6"/>
      <c r="J17" s="46"/>
      <c r="K17" s="79"/>
      <c r="L17" s="79"/>
      <c r="M17" s="79"/>
      <c r="N17" s="79"/>
      <c r="O17" s="79"/>
    </row>
    <row r="18" spans="1:15" x14ac:dyDescent="0.25">
      <c r="A18" s="32" t="s">
        <v>63</v>
      </c>
      <c r="B18" s="41" t="s">
        <v>127</v>
      </c>
      <c r="C18" s="41"/>
      <c r="D18" s="27"/>
      <c r="E18" s="7"/>
      <c r="F18" s="17"/>
      <c r="G18" s="7"/>
      <c r="H18" s="7"/>
      <c r="I18" s="6"/>
      <c r="J18" s="46"/>
      <c r="K18" s="79"/>
      <c r="L18" s="79"/>
      <c r="M18" s="79"/>
      <c r="N18" s="79"/>
      <c r="O18" s="79"/>
    </row>
    <row r="19" spans="1:15" x14ac:dyDescent="0.25">
      <c r="A19" s="33" t="s">
        <v>9</v>
      </c>
      <c r="B19" s="42"/>
      <c r="C19" s="42"/>
      <c r="D19" s="30"/>
      <c r="E19" s="16"/>
      <c r="F19" s="183">
        <f>SUM(F6:H18)</f>
        <v>24729.600000000002</v>
      </c>
      <c r="G19" s="184"/>
      <c r="H19" s="185"/>
      <c r="I19" s="51">
        <f>SUM(I6:I18)</f>
        <v>2431554.048</v>
      </c>
      <c r="J19" s="53"/>
      <c r="K19" s="52"/>
      <c r="L19" s="79"/>
      <c r="M19" s="79"/>
      <c r="N19" s="79"/>
      <c r="O19" s="79"/>
    </row>
    <row r="20" spans="1:15" x14ac:dyDescent="0.25">
      <c r="A20" s="32" t="s">
        <v>64</v>
      </c>
      <c r="B20" s="41"/>
      <c r="C20" s="41"/>
      <c r="D20" s="27"/>
      <c r="E20" s="7"/>
      <c r="F20" s="7"/>
      <c r="G20" s="7"/>
      <c r="H20" s="7"/>
      <c r="I20" s="6"/>
      <c r="J20" s="46"/>
      <c r="K20" s="79"/>
      <c r="L20" s="79"/>
      <c r="M20" s="79"/>
      <c r="N20" s="79"/>
      <c r="O20" s="79"/>
    </row>
    <row r="21" spans="1:15" ht="15.75" x14ac:dyDescent="0.25">
      <c r="A21" s="32" t="s">
        <v>128</v>
      </c>
      <c r="B21" s="41" t="s">
        <v>11</v>
      </c>
      <c r="C21" s="41"/>
      <c r="D21" s="27"/>
      <c r="E21" s="7"/>
      <c r="F21" s="7"/>
      <c r="G21" s="7"/>
      <c r="H21" s="7"/>
      <c r="I21" s="6"/>
      <c r="J21" s="46"/>
      <c r="K21" s="80"/>
      <c r="L21" s="79"/>
      <c r="M21" s="79"/>
      <c r="N21" s="79"/>
      <c r="O21" s="79"/>
    </row>
    <row r="22" spans="1:15" ht="15.75" x14ac:dyDescent="0.25">
      <c r="A22" s="32" t="s">
        <v>129</v>
      </c>
      <c r="B22" s="41" t="s">
        <v>11</v>
      </c>
      <c r="C22" s="41"/>
      <c r="D22" s="28"/>
      <c r="E22" s="20"/>
      <c r="F22" s="19"/>
      <c r="G22" s="19"/>
      <c r="H22" s="19"/>
      <c r="I22" s="18"/>
      <c r="J22" s="47"/>
      <c r="K22" s="79"/>
      <c r="L22" s="79"/>
      <c r="M22" s="79"/>
      <c r="N22" s="79"/>
      <c r="O22" s="79"/>
    </row>
    <row r="23" spans="1:15" ht="15.75" x14ac:dyDescent="0.25">
      <c r="A23" s="32" t="s">
        <v>130</v>
      </c>
      <c r="B23" s="41" t="s">
        <v>11</v>
      </c>
      <c r="C23" s="41"/>
      <c r="D23" s="29"/>
      <c r="E23" s="19"/>
      <c r="F23" s="19"/>
      <c r="G23" s="19"/>
      <c r="H23" s="19"/>
      <c r="I23" s="18"/>
      <c r="J23" s="47"/>
      <c r="K23" s="79"/>
      <c r="L23" s="79"/>
      <c r="M23" s="79"/>
      <c r="N23" s="79"/>
      <c r="O23" s="79"/>
    </row>
    <row r="24" spans="1:15" ht="15.75" x14ac:dyDescent="0.25">
      <c r="A24" s="32" t="s">
        <v>131</v>
      </c>
      <c r="B24" s="41" t="s">
        <v>11</v>
      </c>
      <c r="C24" s="41"/>
      <c r="D24" s="27"/>
      <c r="E24" s="7"/>
      <c r="F24" s="17"/>
      <c r="G24" s="7"/>
      <c r="H24" s="7"/>
      <c r="I24" s="6"/>
      <c r="J24" s="46"/>
      <c r="K24" s="79"/>
      <c r="L24" s="79"/>
      <c r="M24" s="79"/>
      <c r="N24" s="79"/>
      <c r="O24" s="79"/>
    </row>
    <row r="25" spans="1:15" ht="15.75" x14ac:dyDescent="0.25">
      <c r="A25" s="32" t="s">
        <v>132</v>
      </c>
      <c r="B25" s="41" t="s">
        <v>11</v>
      </c>
      <c r="C25" s="41"/>
      <c r="D25" s="27"/>
      <c r="E25" s="7"/>
      <c r="F25" s="7"/>
      <c r="G25" s="7"/>
      <c r="H25" s="7"/>
      <c r="I25" s="6"/>
      <c r="J25" s="46"/>
      <c r="K25" s="80"/>
      <c r="L25" s="79"/>
      <c r="M25" s="79"/>
      <c r="N25" s="79"/>
      <c r="O25" s="79"/>
    </row>
    <row r="26" spans="1:15" ht="15.75" x14ac:dyDescent="0.25">
      <c r="A26" s="32" t="s">
        <v>133</v>
      </c>
      <c r="B26" s="41" t="s">
        <v>11</v>
      </c>
      <c r="C26" s="41"/>
      <c r="D26" s="27"/>
      <c r="E26" s="7"/>
      <c r="F26" s="7"/>
      <c r="G26" s="7"/>
      <c r="H26" s="7"/>
      <c r="I26" s="6"/>
      <c r="J26" s="46"/>
      <c r="K26" s="80"/>
      <c r="L26" s="79"/>
      <c r="M26" s="79"/>
      <c r="N26" s="79"/>
      <c r="O26" s="79"/>
    </row>
    <row r="27" spans="1:15" x14ac:dyDescent="0.25">
      <c r="A27" s="32" t="s">
        <v>65</v>
      </c>
      <c r="B27" s="41"/>
      <c r="C27" s="41"/>
      <c r="D27" s="27"/>
      <c r="E27" s="7"/>
      <c r="F27" s="7"/>
      <c r="G27" s="7"/>
      <c r="H27" s="7"/>
      <c r="I27" s="6"/>
      <c r="J27" s="46"/>
      <c r="K27" s="79"/>
      <c r="L27" s="79"/>
      <c r="M27" s="79"/>
      <c r="N27" s="79"/>
      <c r="O27" s="79"/>
    </row>
    <row r="28" spans="1:15" ht="15.75" x14ac:dyDescent="0.25">
      <c r="A28" s="32" t="s">
        <v>122</v>
      </c>
      <c r="B28" s="41">
        <v>8</v>
      </c>
      <c r="C28" s="41">
        <v>2</v>
      </c>
      <c r="D28" s="27">
        <f t="shared" ref="D28" si="6">B28*C28</f>
        <v>16</v>
      </c>
      <c r="E28" s="7">
        <v>448</v>
      </c>
      <c r="F28" s="7">
        <f t="shared" ref="F28" si="7">D28*E28</f>
        <v>7168</v>
      </c>
      <c r="G28" s="7">
        <f t="shared" ref="G28" si="8">F28*0.05</f>
        <v>358.40000000000003</v>
      </c>
      <c r="H28" s="7">
        <f t="shared" ref="H28" si="9">F28*0.1</f>
        <v>716.80000000000007</v>
      </c>
      <c r="I28" s="6">
        <f>(F28*$L$6)+(G28*$L$7)+(H28*$L$8)</f>
        <v>810518.01599999995</v>
      </c>
      <c r="J28" s="46"/>
      <c r="K28" s="80"/>
      <c r="L28" s="79"/>
      <c r="M28" s="79"/>
      <c r="N28" s="79"/>
      <c r="O28" s="79"/>
    </row>
    <row r="29" spans="1:15" ht="15.75" x14ac:dyDescent="0.25">
      <c r="A29" s="32" t="s">
        <v>134</v>
      </c>
      <c r="B29" s="41" t="s">
        <v>11</v>
      </c>
      <c r="C29" s="41"/>
      <c r="D29" s="30"/>
      <c r="E29" s="16"/>
      <c r="F29" s="7"/>
      <c r="G29" s="7"/>
      <c r="H29" s="7"/>
      <c r="I29" s="6"/>
      <c r="J29" s="46"/>
      <c r="K29" s="79"/>
      <c r="L29" s="79"/>
      <c r="M29" s="79"/>
      <c r="N29" s="79"/>
      <c r="O29" s="79"/>
    </row>
    <row r="30" spans="1:15" x14ac:dyDescent="0.25">
      <c r="A30" s="32" t="s">
        <v>66</v>
      </c>
      <c r="B30" s="41"/>
      <c r="C30" s="41"/>
      <c r="D30" s="30"/>
      <c r="E30" s="16"/>
      <c r="F30" s="24"/>
      <c r="G30" s="25"/>
      <c r="H30" s="26"/>
      <c r="I30" s="15"/>
      <c r="J30" s="48"/>
      <c r="K30" s="79"/>
      <c r="L30" s="79"/>
      <c r="M30" s="79"/>
      <c r="N30" s="79"/>
      <c r="O30" s="79"/>
    </row>
    <row r="31" spans="1:15" x14ac:dyDescent="0.25">
      <c r="A31" s="32" t="s">
        <v>117</v>
      </c>
      <c r="B31" s="41">
        <v>0</v>
      </c>
      <c r="C31" s="41">
        <v>1</v>
      </c>
      <c r="D31" s="27">
        <f t="shared" ref="D31" si="10">B31*C31</f>
        <v>0</v>
      </c>
      <c r="E31" s="7">
        <v>448</v>
      </c>
      <c r="F31" s="7">
        <f>D31*E31</f>
        <v>0</v>
      </c>
      <c r="G31" s="7">
        <f>F31*0.05</f>
        <v>0</v>
      </c>
      <c r="H31" s="7">
        <f>F31*0.1</f>
        <v>0</v>
      </c>
      <c r="I31" s="6">
        <f>(F31*$L$6)+(G31*$L$7)+(H31*$L$8)</f>
        <v>0</v>
      </c>
      <c r="J31" s="48"/>
      <c r="K31" s="79"/>
      <c r="L31" s="79"/>
      <c r="M31" s="79"/>
      <c r="N31" s="79"/>
      <c r="O31" s="79"/>
    </row>
    <row r="32" spans="1:15" x14ac:dyDescent="0.25">
      <c r="A32" s="32" t="s">
        <v>67</v>
      </c>
      <c r="B32" s="41" t="s">
        <v>135</v>
      </c>
      <c r="C32" s="41"/>
      <c r="D32" s="30"/>
      <c r="E32" s="16"/>
      <c r="F32" s="103"/>
      <c r="G32" s="103"/>
      <c r="H32" s="103"/>
      <c r="I32" s="15"/>
      <c r="J32" s="48"/>
      <c r="K32" s="79"/>
      <c r="L32" s="79"/>
      <c r="M32" s="79"/>
      <c r="N32" s="79"/>
      <c r="O32" s="79"/>
    </row>
    <row r="33" spans="1:15" x14ac:dyDescent="0.25">
      <c r="A33" s="32" t="s">
        <v>68</v>
      </c>
      <c r="B33" s="41">
        <v>6</v>
      </c>
      <c r="C33" s="41">
        <v>1</v>
      </c>
      <c r="D33" s="27">
        <f t="shared" ref="D33" si="11">B33*C33</f>
        <v>6</v>
      </c>
      <c r="E33" s="7">
        <v>448</v>
      </c>
      <c r="F33" s="7">
        <f>D33*E33</f>
        <v>2688</v>
      </c>
      <c r="G33" s="7">
        <f>F33*0.05</f>
        <v>134.4</v>
      </c>
      <c r="H33" s="7">
        <f>F33*0.1</f>
        <v>268.8</v>
      </c>
      <c r="I33" s="6">
        <f>(F33*$L$6)+(G33*$L$7)+(H33*$L$8)</f>
        <v>303944.25599999999</v>
      </c>
      <c r="J33" s="48"/>
      <c r="K33" s="79"/>
      <c r="L33" s="79"/>
      <c r="M33" s="79"/>
      <c r="N33" s="79"/>
      <c r="O33" s="79"/>
    </row>
    <row r="34" spans="1:15" x14ac:dyDescent="0.25">
      <c r="A34" s="32" t="s">
        <v>77</v>
      </c>
      <c r="B34" s="41" t="s">
        <v>11</v>
      </c>
      <c r="C34" s="41"/>
      <c r="D34" s="30"/>
      <c r="E34" s="16"/>
      <c r="F34" s="103"/>
      <c r="G34" s="103"/>
      <c r="H34" s="103"/>
      <c r="I34" s="15"/>
      <c r="J34" s="48"/>
      <c r="K34" s="79"/>
      <c r="L34" s="79"/>
      <c r="M34" s="79"/>
      <c r="N34" s="79"/>
      <c r="O34" s="79"/>
    </row>
    <row r="35" spans="1:15" x14ac:dyDescent="0.25">
      <c r="A35" s="32" t="s">
        <v>69</v>
      </c>
      <c r="B35" s="41" t="s">
        <v>135</v>
      </c>
      <c r="C35" s="41"/>
      <c r="D35" s="30"/>
      <c r="E35" s="16"/>
      <c r="F35" s="103"/>
      <c r="G35" s="103"/>
      <c r="H35" s="103"/>
      <c r="I35" s="15"/>
      <c r="J35" s="48"/>
      <c r="K35" s="79"/>
      <c r="L35" s="79"/>
      <c r="M35" s="79"/>
      <c r="N35" s="79"/>
      <c r="O35" s="79"/>
    </row>
    <row r="36" spans="1:15" x14ac:dyDescent="0.25">
      <c r="A36" s="32" t="s">
        <v>70</v>
      </c>
      <c r="B36" s="41" t="s">
        <v>11</v>
      </c>
      <c r="C36" s="41"/>
      <c r="D36" s="30"/>
      <c r="E36" s="16"/>
      <c r="F36" s="103"/>
      <c r="G36" s="103"/>
      <c r="H36" s="103"/>
      <c r="I36" s="15"/>
      <c r="J36" s="48"/>
      <c r="K36" s="79"/>
      <c r="L36" s="79"/>
      <c r="M36" s="79"/>
      <c r="N36" s="79"/>
      <c r="O36" s="79"/>
    </row>
    <row r="37" spans="1:15" x14ac:dyDescent="0.25">
      <c r="A37" s="33" t="s">
        <v>71</v>
      </c>
      <c r="B37" s="39"/>
      <c r="C37" s="40"/>
      <c r="D37" s="16"/>
      <c r="E37" s="16"/>
      <c r="F37" s="183">
        <f>SUM(F20:H36)</f>
        <v>11334.399999999998</v>
      </c>
      <c r="G37" s="184"/>
      <c r="H37" s="185"/>
      <c r="I37" s="15">
        <f>SUM(I20:I36)</f>
        <v>1114462.2719999999</v>
      </c>
      <c r="J37" s="48"/>
      <c r="K37" s="80"/>
      <c r="L37" s="79"/>
      <c r="M37" s="79"/>
      <c r="N37" s="79"/>
      <c r="O37" s="79"/>
    </row>
    <row r="38" spans="1:15" x14ac:dyDescent="0.25">
      <c r="A38" s="34" t="s">
        <v>136</v>
      </c>
      <c r="B38" s="31"/>
      <c r="C38" s="14"/>
      <c r="D38" s="14"/>
      <c r="E38" s="14"/>
      <c r="F38" s="180">
        <f>ROUND(F19+F37,0)</f>
        <v>36064</v>
      </c>
      <c r="G38" s="181"/>
      <c r="H38" s="182"/>
      <c r="I38" s="105">
        <f>ROUND(I37+I19,0)</f>
        <v>3546016</v>
      </c>
      <c r="J38" s="49"/>
      <c r="K38" s="49"/>
      <c r="L38" s="93"/>
      <c r="M38" s="79"/>
      <c r="N38" s="79"/>
      <c r="O38" s="79"/>
    </row>
    <row r="39" spans="1:15" x14ac:dyDescent="0.25">
      <c r="A39" s="35" t="s">
        <v>73</v>
      </c>
      <c r="B39" s="100"/>
      <c r="C39" s="101"/>
      <c r="D39" s="101"/>
      <c r="E39" s="101"/>
      <c r="F39" s="101"/>
      <c r="G39" s="101"/>
      <c r="H39" s="101"/>
      <c r="I39" s="12">
        <v>0</v>
      </c>
      <c r="J39" s="50"/>
      <c r="K39" s="79"/>
      <c r="L39" s="79"/>
      <c r="M39" s="79"/>
      <c r="N39" s="79"/>
      <c r="O39" s="79"/>
    </row>
    <row r="40" spans="1:15" ht="15.75" x14ac:dyDescent="0.25">
      <c r="A40" s="34" t="s">
        <v>121</v>
      </c>
      <c r="B40" s="100"/>
      <c r="C40" s="101"/>
      <c r="D40" s="101"/>
      <c r="E40" s="101"/>
      <c r="F40" s="101"/>
      <c r="G40" s="101"/>
      <c r="H40" s="101"/>
      <c r="I40" s="12">
        <f>ROUND(I39+I38,-3)</f>
        <v>3546000</v>
      </c>
      <c r="J40" s="50"/>
      <c r="K40" s="50"/>
      <c r="L40" s="79"/>
      <c r="M40" s="79"/>
      <c r="N40" s="79"/>
      <c r="O40" s="79"/>
    </row>
    <row r="41" spans="1:15" x14ac:dyDescent="0.25">
      <c r="A41" s="36" t="s">
        <v>10</v>
      </c>
    </row>
    <row r="42" spans="1:15" ht="18.75" x14ac:dyDescent="0.25">
      <c r="A42" s="198" t="s">
        <v>220</v>
      </c>
      <c r="B42" s="198"/>
      <c r="C42" s="198"/>
      <c r="D42" s="198"/>
      <c r="E42" s="198"/>
      <c r="F42" s="198"/>
      <c r="G42" s="198"/>
      <c r="H42" s="198"/>
      <c r="I42" s="198"/>
    </row>
    <row r="43" spans="1:15" ht="46.5" customHeight="1" x14ac:dyDescent="0.25">
      <c r="A43" s="186" t="s">
        <v>221</v>
      </c>
      <c r="B43" s="186"/>
      <c r="C43" s="186"/>
      <c r="D43" s="186"/>
      <c r="E43" s="186"/>
      <c r="F43" s="186"/>
      <c r="G43" s="186"/>
      <c r="H43" s="186"/>
      <c r="I43" s="186"/>
    </row>
    <row r="44" spans="1:15" ht="18.75" x14ac:dyDescent="0.25">
      <c r="A44" s="37" t="s">
        <v>223</v>
      </c>
    </row>
    <row r="45" spans="1:15" ht="18.75" x14ac:dyDescent="0.25">
      <c r="A45" s="37" t="s">
        <v>224</v>
      </c>
    </row>
    <row r="46" spans="1:15" ht="15.75" x14ac:dyDescent="0.25">
      <c r="A46" s="38" t="s">
        <v>225</v>
      </c>
    </row>
    <row r="47" spans="1:15" x14ac:dyDescent="0.25">
      <c r="A47" s="56" t="s">
        <v>226</v>
      </c>
    </row>
    <row r="48" spans="1:15" ht="16.5" x14ac:dyDescent="0.25">
      <c r="A48" s="104" t="s">
        <v>227</v>
      </c>
    </row>
    <row r="49" spans="1:1" ht="16.5" x14ac:dyDescent="0.25">
      <c r="A49" s="104" t="s">
        <v>123</v>
      </c>
    </row>
  </sheetData>
  <mergeCells count="7">
    <mergeCell ref="A43:I43"/>
    <mergeCell ref="A3:A5"/>
    <mergeCell ref="K5:L5"/>
    <mergeCell ref="F19:H19"/>
    <mergeCell ref="F37:H37"/>
    <mergeCell ref="F38:H38"/>
    <mergeCell ref="A42:I42"/>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8"/>
  <sheetViews>
    <sheetView workbookViewId="0"/>
  </sheetViews>
  <sheetFormatPr defaultRowHeight="15" x14ac:dyDescent="0.25"/>
  <cols>
    <col min="1" max="1" width="9.140625" style="55"/>
    <col min="2" max="2" width="13" style="55" customWidth="1"/>
    <col min="3" max="3" width="12.85546875" style="55" customWidth="1"/>
    <col min="4" max="4" width="12" style="55" customWidth="1"/>
    <col min="5" max="5" width="14.140625" style="55" customWidth="1"/>
    <col min="6" max="6" width="14.5703125" style="55" customWidth="1"/>
    <col min="7" max="7" width="15.7109375" style="55" customWidth="1"/>
    <col min="8" max="8" width="12.140625" style="55" customWidth="1"/>
    <col min="9" max="16384" width="9.140625" style="55"/>
  </cols>
  <sheetData>
    <row r="1" spans="1:8" ht="16.5" customHeight="1" x14ac:dyDescent="0.25">
      <c r="A1" s="95" t="s">
        <v>245</v>
      </c>
      <c r="B1" s="94"/>
      <c r="C1" s="94"/>
      <c r="D1" s="94"/>
      <c r="E1" s="94"/>
      <c r="F1" s="94"/>
      <c r="G1" s="94"/>
      <c r="H1" s="94"/>
    </row>
    <row r="2" spans="1:8" ht="15.75" x14ac:dyDescent="0.25">
      <c r="A2" s="94"/>
      <c r="B2" s="94"/>
      <c r="C2" s="94"/>
      <c r="D2" s="94"/>
      <c r="E2" s="94"/>
      <c r="F2" s="94"/>
      <c r="G2" s="94"/>
      <c r="H2" s="94"/>
    </row>
    <row r="3" spans="1:8" ht="39" x14ac:dyDescent="0.25">
      <c r="A3" s="106" t="s">
        <v>43</v>
      </c>
      <c r="B3" s="107" t="s">
        <v>44</v>
      </c>
      <c r="C3" s="107" t="s">
        <v>46</v>
      </c>
      <c r="D3" s="107" t="s">
        <v>45</v>
      </c>
      <c r="E3" s="107" t="s">
        <v>47</v>
      </c>
      <c r="F3" s="107" t="s">
        <v>48</v>
      </c>
      <c r="G3" s="108" t="s">
        <v>53</v>
      </c>
      <c r="H3" s="107" t="s">
        <v>49</v>
      </c>
    </row>
    <row r="4" spans="1:8" x14ac:dyDescent="0.25">
      <c r="A4" s="109">
        <v>1</v>
      </c>
      <c r="B4" s="110">
        <f>SUM('TBL1-ResY1'!F6:F18,'TBL1-ResY1'!F20:F36)</f>
        <v>36736</v>
      </c>
      <c r="C4" s="110">
        <f>SUM('TBL1-ResY1'!G6:G18,'TBL1-ResY1'!G20:G36)</f>
        <v>1836.8000000000002</v>
      </c>
      <c r="D4" s="110">
        <f>SUM('TBL1-ResY1'!H6:H18,'TBL1-ResY1'!H20:H36)</f>
        <v>3673.6000000000004</v>
      </c>
      <c r="E4" s="110">
        <f>SUM(B4:D4)</f>
        <v>42246.400000000001</v>
      </c>
      <c r="F4" s="111">
        <f>'TBL1-ResY1'!I38</f>
        <v>4153905</v>
      </c>
      <c r="G4" s="111">
        <f>'TBL1-ResY1'!I39</f>
        <v>0</v>
      </c>
      <c r="H4" s="111">
        <f>'TBL1-ResY1'!I40</f>
        <v>4154000</v>
      </c>
    </row>
    <row r="5" spans="1:8" x14ac:dyDescent="0.25">
      <c r="A5" s="109">
        <v>2</v>
      </c>
      <c r="B5" s="110">
        <f>SUM('TBL2-ResY2'!F6:F18,'TBL2-ResY2'!F20:F36)</f>
        <v>31360</v>
      </c>
      <c r="C5" s="110">
        <f>SUM('TBL2-ResY2'!G6:G18,'TBL2-ResY2'!G20:G36)</f>
        <v>1568.0000000000002</v>
      </c>
      <c r="D5" s="110">
        <f>SUM('TBL2-ResY2'!H6:H18,'TBL2-ResY2'!H20:H36)</f>
        <v>3136.0000000000005</v>
      </c>
      <c r="E5" s="110">
        <f>SUM(B5:D5)</f>
        <v>36064</v>
      </c>
      <c r="F5" s="111">
        <f>'TBL2-ResY2'!I38</f>
        <v>3546016</v>
      </c>
      <c r="G5" s="111">
        <f>'TBL2-ResY2'!I39</f>
        <v>0</v>
      </c>
      <c r="H5" s="111">
        <f>'TBL2-ResY2'!I40</f>
        <v>3546000</v>
      </c>
    </row>
    <row r="6" spans="1:8" ht="15.75" thickBot="1" x14ac:dyDescent="0.3">
      <c r="A6" s="122">
        <v>3</v>
      </c>
      <c r="B6" s="117">
        <f>SUM('TBL3-ResY3'!F6:F18,'TBL3-ResY3'!F20:F36)</f>
        <v>31360</v>
      </c>
      <c r="C6" s="117">
        <f>SUM('TBL3-ResY3'!G6:G18,'TBL3-ResY3'!G20:G36)</f>
        <v>1568.0000000000002</v>
      </c>
      <c r="D6" s="117">
        <f>SUM('TBL3-ResY3'!H6:H18,'TBL3-ResY3'!H20:H36)</f>
        <v>3136.0000000000005</v>
      </c>
      <c r="E6" s="117">
        <f>SUM(B6:D6)</f>
        <v>36064</v>
      </c>
      <c r="F6" s="118">
        <f>'TBL3-ResY3'!I38</f>
        <v>3546016</v>
      </c>
      <c r="G6" s="118">
        <f>'TBL3-ResY3'!I39</f>
        <v>0</v>
      </c>
      <c r="H6" s="118">
        <f>'TBL3-ResY3'!I40</f>
        <v>3546000</v>
      </c>
    </row>
    <row r="7" spans="1:8" ht="15.75" thickTop="1" x14ac:dyDescent="0.25">
      <c r="A7" s="121" t="s">
        <v>29</v>
      </c>
      <c r="B7" s="115">
        <f t="shared" ref="B7:G7" si="0">SUM(B4:B6)</f>
        <v>99456</v>
      </c>
      <c r="C7" s="115">
        <f>SUM(C4:C6)</f>
        <v>4972.8</v>
      </c>
      <c r="D7" s="115">
        <f t="shared" si="0"/>
        <v>9945.6</v>
      </c>
      <c r="E7" s="115">
        <f>SUM(E4:E6)</f>
        <v>114374.39999999999</v>
      </c>
      <c r="F7" s="116">
        <f>SUM(F4:F6)</f>
        <v>11245937</v>
      </c>
      <c r="G7" s="116">
        <f t="shared" si="0"/>
        <v>0</v>
      </c>
      <c r="H7" s="116">
        <f>SUM(H4:H6)</f>
        <v>11246000</v>
      </c>
    </row>
    <row r="8" spans="1:8" x14ac:dyDescent="0.25">
      <c r="A8" s="109" t="s">
        <v>50</v>
      </c>
      <c r="B8" s="110">
        <f t="shared" ref="B8:D8" si="1">AVERAGE(B4:B6)</f>
        <v>33152</v>
      </c>
      <c r="C8" s="110">
        <f>AVERAGE(C4:C6)</f>
        <v>1657.6000000000001</v>
      </c>
      <c r="D8" s="110">
        <f t="shared" si="1"/>
        <v>3315.2000000000003</v>
      </c>
      <c r="E8" s="110">
        <f>AVERAGE(E4:E6)</f>
        <v>38124.799999999996</v>
      </c>
      <c r="F8" s="112">
        <f>ROUND(AVERAGE(F4:F6),-2)</f>
        <v>3748600</v>
      </c>
      <c r="G8" s="111">
        <f>ROUND(AVERAGE(G4:G6),-3)</f>
        <v>0</v>
      </c>
      <c r="H8" s="111">
        <f>ROUND(AVERAGE(H4:H6),-3)</f>
        <v>3749000</v>
      </c>
    </row>
  </sheetData>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L30"/>
  <sheetViews>
    <sheetView zoomScaleNormal="100" workbookViewId="0">
      <selection activeCell="A22" sqref="A22:I29"/>
    </sheetView>
  </sheetViews>
  <sheetFormatPr defaultRowHeight="15" x14ac:dyDescent="0.25"/>
  <cols>
    <col min="1" max="1" width="68.85546875" style="90" bestFit="1" customWidth="1"/>
    <col min="2" max="2" width="10.28515625" style="90" customWidth="1"/>
    <col min="3" max="3" width="11.28515625" style="90" customWidth="1"/>
    <col min="4" max="4" width="10.28515625" style="90" customWidth="1"/>
    <col min="5" max="5" width="11.85546875" style="90" customWidth="1"/>
    <col min="6" max="8" width="10.28515625" style="90" customWidth="1"/>
    <col min="9" max="10" width="13" style="90" customWidth="1"/>
    <col min="11" max="11" width="13.7109375" style="90" bestFit="1" customWidth="1"/>
    <col min="12" max="16384" width="9.140625" style="90"/>
  </cols>
  <sheetData>
    <row r="1" spans="1:12" ht="15.75" x14ac:dyDescent="0.25">
      <c r="A1" s="3" t="s">
        <v>246</v>
      </c>
      <c r="B1" s="55"/>
      <c r="C1" s="55"/>
      <c r="D1" s="55"/>
      <c r="E1" s="55"/>
      <c r="F1" s="55"/>
      <c r="G1" s="55"/>
      <c r="H1" s="55"/>
      <c r="I1" s="55"/>
    </row>
    <row r="2" spans="1:12" ht="15.75" x14ac:dyDescent="0.25">
      <c r="A2" s="2"/>
      <c r="B2" s="55"/>
      <c r="C2" s="55"/>
      <c r="D2" s="55"/>
      <c r="E2" s="55"/>
      <c r="F2" s="55"/>
      <c r="G2" s="55"/>
      <c r="H2" s="55"/>
      <c r="I2" s="55"/>
    </row>
    <row r="3" spans="1:12" x14ac:dyDescent="0.25">
      <c r="A3" s="176" t="s">
        <v>12</v>
      </c>
      <c r="B3" s="89" t="s">
        <v>83</v>
      </c>
      <c r="C3" s="89" t="s">
        <v>84</v>
      </c>
      <c r="D3" s="89" t="s">
        <v>85</v>
      </c>
      <c r="E3" s="89" t="s">
        <v>87</v>
      </c>
      <c r="F3" s="89" t="s">
        <v>110</v>
      </c>
      <c r="G3" s="89" t="s">
        <v>112</v>
      </c>
      <c r="H3" s="89" t="s">
        <v>90</v>
      </c>
      <c r="I3" s="89" t="s">
        <v>93</v>
      </c>
    </row>
    <row r="4" spans="1:12" ht="39" x14ac:dyDescent="0.25">
      <c r="A4" s="176"/>
      <c r="B4" s="102" t="s">
        <v>108</v>
      </c>
      <c r="C4" s="102" t="s">
        <v>109</v>
      </c>
      <c r="D4" s="102" t="s">
        <v>86</v>
      </c>
      <c r="E4" s="102" t="s">
        <v>114</v>
      </c>
      <c r="F4" s="102" t="s">
        <v>111</v>
      </c>
      <c r="G4" s="102" t="s">
        <v>113</v>
      </c>
      <c r="H4" s="102" t="s">
        <v>91</v>
      </c>
      <c r="I4" s="102" t="s">
        <v>115</v>
      </c>
    </row>
    <row r="5" spans="1:12" ht="15.75" thickBot="1" x14ac:dyDescent="0.3">
      <c r="A5" s="199"/>
      <c r="B5" s="126"/>
      <c r="C5" s="126"/>
      <c r="D5" s="126" t="s">
        <v>33</v>
      </c>
      <c r="E5" s="126"/>
      <c r="F5" s="126" t="s">
        <v>88</v>
      </c>
      <c r="G5" s="126" t="s">
        <v>89</v>
      </c>
      <c r="H5" s="126" t="s">
        <v>92</v>
      </c>
      <c r="I5" s="126"/>
      <c r="K5" s="175" t="s">
        <v>82</v>
      </c>
      <c r="L5" s="175"/>
    </row>
    <row r="6" spans="1:12" ht="15.75" thickTop="1" x14ac:dyDescent="0.25">
      <c r="A6" s="123" t="s">
        <v>94</v>
      </c>
      <c r="B6" s="124" t="s">
        <v>11</v>
      </c>
      <c r="C6" s="124"/>
      <c r="D6" s="124"/>
      <c r="E6" s="124"/>
      <c r="F6" s="124"/>
      <c r="G6" s="124"/>
      <c r="H6" s="124"/>
      <c r="I6" s="125"/>
      <c r="K6" s="81" t="s">
        <v>25</v>
      </c>
      <c r="L6" s="92">
        <v>47.62</v>
      </c>
    </row>
    <row r="7" spans="1:12" ht="15.75" x14ac:dyDescent="0.25">
      <c r="A7" s="32" t="s">
        <v>95</v>
      </c>
      <c r="B7" s="41">
        <v>4</v>
      </c>
      <c r="C7" s="41">
        <v>1</v>
      </c>
      <c r="D7" s="41">
        <f>B7*C7</f>
        <v>4</v>
      </c>
      <c r="E7" s="41">
        <v>448</v>
      </c>
      <c r="F7" s="41">
        <v>576</v>
      </c>
      <c r="G7" s="41">
        <v>28.8</v>
      </c>
      <c r="H7" s="41">
        <v>57.6</v>
      </c>
      <c r="I7" s="84">
        <f>(F7*$L$6)+(G7*$L$7)+(H7*$L$8)</f>
        <v>30760.704000000002</v>
      </c>
      <c r="K7" s="81" t="s">
        <v>23</v>
      </c>
      <c r="L7" s="92">
        <v>64.16</v>
      </c>
    </row>
    <row r="8" spans="1:12" ht="15.75" x14ac:dyDescent="0.25">
      <c r="A8" s="32" t="s">
        <v>139</v>
      </c>
      <c r="B8" s="41"/>
      <c r="C8" s="41"/>
      <c r="D8" s="41"/>
      <c r="E8" s="41"/>
      <c r="F8" s="41"/>
      <c r="G8" s="41"/>
      <c r="H8" s="41"/>
      <c r="I8" s="85"/>
      <c r="K8" s="82" t="s">
        <v>24</v>
      </c>
      <c r="L8" s="92">
        <v>25.76</v>
      </c>
    </row>
    <row r="9" spans="1:12" ht="15.75" x14ac:dyDescent="0.25">
      <c r="A9" s="32" t="s">
        <v>140</v>
      </c>
      <c r="B9" s="41" t="s">
        <v>11</v>
      </c>
      <c r="C9" s="41"/>
      <c r="D9" s="41"/>
      <c r="E9" s="41"/>
      <c r="F9" s="41"/>
      <c r="G9" s="41"/>
      <c r="H9" s="41"/>
      <c r="I9" s="83"/>
    </row>
    <row r="10" spans="1:12" ht="15.75" x14ac:dyDescent="0.25">
      <c r="A10" s="32" t="s">
        <v>96</v>
      </c>
      <c r="B10" s="41" t="s">
        <v>11</v>
      </c>
      <c r="C10" s="41"/>
      <c r="D10" s="41"/>
      <c r="E10" s="41"/>
      <c r="F10" s="41"/>
      <c r="G10" s="41"/>
      <c r="H10" s="41"/>
      <c r="I10" s="85"/>
    </row>
    <row r="11" spans="1:12" x14ac:dyDescent="0.25">
      <c r="A11" s="32" t="s">
        <v>97</v>
      </c>
      <c r="B11" s="41" t="s">
        <v>11</v>
      </c>
      <c r="C11" s="41"/>
      <c r="D11" s="41"/>
      <c r="E11" s="41"/>
      <c r="F11" s="41"/>
      <c r="G11" s="41"/>
      <c r="H11" s="41"/>
      <c r="I11" s="85"/>
    </row>
    <row r="12" spans="1:12" x14ac:dyDescent="0.25">
      <c r="A12" s="32" t="s">
        <v>98</v>
      </c>
      <c r="B12" s="41" t="s">
        <v>11</v>
      </c>
      <c r="C12" s="41"/>
      <c r="D12" s="41"/>
      <c r="E12" s="41"/>
      <c r="F12" s="41"/>
      <c r="G12" s="41"/>
      <c r="H12" s="41"/>
      <c r="I12" s="85"/>
    </row>
    <row r="13" spans="1:12" x14ac:dyDescent="0.25">
      <c r="A13" s="32" t="s">
        <v>99</v>
      </c>
      <c r="B13" s="41" t="s">
        <v>11</v>
      </c>
      <c r="C13" s="41"/>
      <c r="D13" s="41"/>
      <c r="E13" s="41"/>
      <c r="F13" s="41"/>
      <c r="G13" s="41"/>
      <c r="H13" s="41"/>
      <c r="I13" s="83"/>
    </row>
    <row r="14" spans="1:12" ht="15.75" x14ac:dyDescent="0.25">
      <c r="A14" s="32" t="s">
        <v>100</v>
      </c>
      <c r="B14" s="41">
        <v>2</v>
      </c>
      <c r="C14" s="41">
        <v>1</v>
      </c>
      <c r="D14" s="41">
        <f>B14*C14</f>
        <v>2</v>
      </c>
      <c r="E14" s="41">
        <v>448</v>
      </c>
      <c r="F14" s="41">
        <v>288</v>
      </c>
      <c r="G14" s="41">
        <v>14.4</v>
      </c>
      <c r="H14" s="41">
        <v>28.8</v>
      </c>
      <c r="I14" s="84">
        <f>(F14*$L$6)+(G14*$L$7)+(H14*$L$8)</f>
        <v>15380.352000000001</v>
      </c>
    </row>
    <row r="15" spans="1:12" x14ac:dyDescent="0.25">
      <c r="A15" s="32" t="s">
        <v>101</v>
      </c>
      <c r="B15" s="41" t="s">
        <v>11</v>
      </c>
      <c r="C15" s="41"/>
      <c r="D15" s="41"/>
      <c r="E15" s="41"/>
      <c r="F15" s="41"/>
      <c r="G15" s="41"/>
      <c r="H15" s="41"/>
      <c r="I15" s="85"/>
    </row>
    <row r="16" spans="1:12" x14ac:dyDescent="0.25">
      <c r="A16" s="32" t="s">
        <v>102</v>
      </c>
      <c r="B16" s="41" t="s">
        <v>11</v>
      </c>
      <c r="C16" s="41"/>
      <c r="D16" s="41"/>
      <c r="E16" s="41"/>
      <c r="F16" s="41"/>
      <c r="G16" s="41"/>
      <c r="H16" s="41"/>
      <c r="I16" s="85"/>
    </row>
    <row r="17" spans="1:9" x14ac:dyDescent="0.25">
      <c r="A17" s="32" t="s">
        <v>103</v>
      </c>
      <c r="B17" s="41"/>
      <c r="C17" s="41"/>
      <c r="D17" s="41"/>
      <c r="E17" s="41"/>
      <c r="F17" s="41"/>
      <c r="G17" s="41"/>
      <c r="H17" s="41"/>
      <c r="I17" s="85"/>
    </row>
    <row r="18" spans="1:9" ht="15.75" x14ac:dyDescent="0.25">
      <c r="A18" s="32" t="s">
        <v>104</v>
      </c>
      <c r="B18" s="41">
        <v>4</v>
      </c>
      <c r="C18" s="41">
        <v>2</v>
      </c>
      <c r="D18" s="41">
        <f>B18*C18</f>
        <v>8</v>
      </c>
      <c r="E18" s="41">
        <v>448</v>
      </c>
      <c r="F18" s="86">
        <v>1152</v>
      </c>
      <c r="G18" s="41">
        <v>57.6</v>
      </c>
      <c r="H18" s="41">
        <v>115.2</v>
      </c>
      <c r="I18" s="84">
        <f>(F18*$L$6)+(G18*$L$7)+(H18*$L$8)</f>
        <v>61521.408000000003</v>
      </c>
    </row>
    <row r="19" spans="1:9" x14ac:dyDescent="0.25">
      <c r="A19" s="87" t="s">
        <v>141</v>
      </c>
      <c r="B19" s="41"/>
      <c r="C19" s="41"/>
      <c r="D19" s="41"/>
      <c r="E19" s="41"/>
      <c r="F19" s="200">
        <f>ROUNDUP(SUM(F6:H18),-1)</f>
        <v>2320</v>
      </c>
      <c r="G19" s="200"/>
      <c r="H19" s="200"/>
      <c r="I19" s="113">
        <f>ROUNDUP(SUM(I6:I18),-2)</f>
        <v>107700</v>
      </c>
    </row>
    <row r="20" spans="1:9" ht="15.75" x14ac:dyDescent="0.25">
      <c r="A20" s="2"/>
      <c r="B20" s="55"/>
      <c r="C20" s="55"/>
      <c r="D20" s="55"/>
      <c r="E20" s="55"/>
      <c r="F20" s="55"/>
      <c r="G20" s="55"/>
      <c r="H20" s="55"/>
      <c r="I20" s="55"/>
    </row>
    <row r="21" spans="1:9" x14ac:dyDescent="0.25">
      <c r="A21" s="56" t="s">
        <v>10</v>
      </c>
      <c r="B21" s="55"/>
      <c r="C21" s="55"/>
      <c r="D21" s="55"/>
      <c r="E21" s="55"/>
      <c r="F21" s="55"/>
      <c r="G21" s="55"/>
      <c r="H21" s="55"/>
      <c r="I21" s="55"/>
    </row>
    <row r="22" spans="1:9" ht="15.75" x14ac:dyDescent="0.25">
      <c r="A22" s="38" t="s">
        <v>220</v>
      </c>
      <c r="B22" s="55"/>
      <c r="C22" s="55"/>
      <c r="D22" s="55"/>
      <c r="E22" s="55"/>
      <c r="F22" s="55"/>
      <c r="G22" s="55"/>
      <c r="H22" s="55"/>
      <c r="I22" s="55"/>
    </row>
    <row r="23" spans="1:9" ht="35.25" customHeight="1" x14ac:dyDescent="0.25">
      <c r="A23" s="186" t="s">
        <v>137</v>
      </c>
      <c r="B23" s="186"/>
      <c r="C23" s="186"/>
      <c r="D23" s="186"/>
      <c r="E23" s="186"/>
      <c r="F23" s="186"/>
      <c r="G23" s="186"/>
      <c r="H23" s="186"/>
      <c r="I23" s="186"/>
    </row>
    <row r="24" spans="1:9" ht="15.75" x14ac:dyDescent="0.25">
      <c r="A24" s="38" t="s">
        <v>250</v>
      </c>
      <c r="B24" s="55"/>
      <c r="C24" s="55"/>
      <c r="D24" s="55"/>
      <c r="E24" s="55"/>
      <c r="F24" s="55"/>
      <c r="G24" s="55"/>
      <c r="H24" s="55"/>
      <c r="I24" s="55"/>
    </row>
    <row r="25" spans="1:9" ht="15.75" x14ac:dyDescent="0.25">
      <c r="A25" s="38" t="s">
        <v>138</v>
      </c>
      <c r="B25" s="55"/>
      <c r="C25" s="55"/>
      <c r="D25" s="55"/>
      <c r="E25" s="55"/>
      <c r="F25" s="55"/>
      <c r="G25" s="55"/>
      <c r="H25" s="55"/>
      <c r="I25" s="55"/>
    </row>
    <row r="26" spans="1:9" ht="15.75" x14ac:dyDescent="0.25">
      <c r="A26" s="38" t="s">
        <v>105</v>
      </c>
      <c r="B26" s="55"/>
      <c r="C26" s="55"/>
      <c r="D26" s="55"/>
      <c r="E26" s="55"/>
      <c r="F26" s="55"/>
      <c r="G26" s="55"/>
      <c r="H26" s="55"/>
      <c r="I26" s="55"/>
    </row>
    <row r="27" spans="1:9" ht="15.75" x14ac:dyDescent="0.25">
      <c r="A27" s="38" t="s">
        <v>106</v>
      </c>
      <c r="B27" s="55"/>
      <c r="C27" s="55"/>
      <c r="D27" s="55"/>
      <c r="E27" s="55"/>
      <c r="F27" s="55"/>
      <c r="G27" s="55"/>
      <c r="H27" s="55"/>
      <c r="I27" s="55"/>
    </row>
    <row r="28" spans="1:9" ht="15.75" x14ac:dyDescent="0.25">
      <c r="A28" s="38" t="s">
        <v>107</v>
      </c>
      <c r="B28" s="55"/>
      <c r="C28" s="55"/>
      <c r="D28" s="55"/>
      <c r="E28" s="55"/>
      <c r="F28" s="55"/>
      <c r="G28" s="55"/>
      <c r="H28" s="55"/>
      <c r="I28" s="55"/>
    </row>
    <row r="29" spans="1:9" ht="15.75" x14ac:dyDescent="0.25">
      <c r="A29" s="38" t="s">
        <v>142</v>
      </c>
      <c r="B29" s="55"/>
      <c r="C29" s="55"/>
      <c r="D29" s="55"/>
      <c r="E29" s="55"/>
      <c r="F29" s="55"/>
      <c r="G29" s="55"/>
      <c r="H29" s="55"/>
      <c r="I29" s="55"/>
    </row>
    <row r="30" spans="1:9" ht="15.75" x14ac:dyDescent="0.25">
      <c r="A30" s="2"/>
      <c r="B30" s="55"/>
      <c r="C30" s="55"/>
      <c r="D30" s="55"/>
      <c r="E30" s="55"/>
      <c r="F30" s="55"/>
      <c r="G30" s="55"/>
      <c r="H30" s="55"/>
      <c r="I30" s="55"/>
    </row>
  </sheetData>
  <mergeCells count="4">
    <mergeCell ref="A3:A5"/>
    <mergeCell ref="K5:L5"/>
    <mergeCell ref="F19:H19"/>
    <mergeCell ref="A23:I23"/>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L30"/>
  <sheetViews>
    <sheetView zoomScaleNormal="100" workbookViewId="0">
      <selection activeCell="E18" sqref="E18"/>
    </sheetView>
  </sheetViews>
  <sheetFormatPr defaultRowHeight="15" x14ac:dyDescent="0.25"/>
  <cols>
    <col min="1" max="1" width="68.85546875" style="90" bestFit="1" customWidth="1"/>
    <col min="2" max="2" width="10.28515625" style="90" customWidth="1"/>
    <col min="3" max="3" width="11.28515625" style="90" customWidth="1"/>
    <col min="4" max="4" width="10.28515625" style="90" customWidth="1"/>
    <col min="5" max="5" width="11.85546875" style="90" customWidth="1"/>
    <col min="6" max="8" width="10.28515625" style="90" customWidth="1"/>
    <col min="9" max="10" width="13" style="90" customWidth="1"/>
    <col min="11" max="11" width="13.7109375" style="90" bestFit="1" customWidth="1"/>
    <col min="12" max="16384" width="9.140625" style="90"/>
  </cols>
  <sheetData>
    <row r="1" spans="1:12" ht="15.75" x14ac:dyDescent="0.25">
      <c r="A1" s="3" t="s">
        <v>247</v>
      </c>
      <c r="B1" s="55"/>
      <c r="C1" s="55"/>
      <c r="D1" s="55"/>
      <c r="E1" s="55"/>
      <c r="F1" s="55"/>
      <c r="G1" s="55"/>
      <c r="H1" s="55"/>
      <c r="I1" s="55"/>
    </row>
    <row r="2" spans="1:12" ht="15.75" x14ac:dyDescent="0.25">
      <c r="A2" s="2"/>
      <c r="B2" s="55"/>
      <c r="C2" s="55"/>
      <c r="D2" s="55"/>
      <c r="E2" s="55"/>
      <c r="F2" s="55"/>
      <c r="G2" s="55"/>
      <c r="H2" s="55"/>
      <c r="I2" s="55"/>
    </row>
    <row r="3" spans="1:12" x14ac:dyDescent="0.25">
      <c r="A3" s="176" t="s">
        <v>12</v>
      </c>
      <c r="B3" s="89" t="s">
        <v>83</v>
      </c>
      <c r="C3" s="89" t="s">
        <v>84</v>
      </c>
      <c r="D3" s="89" t="s">
        <v>85</v>
      </c>
      <c r="E3" s="89" t="s">
        <v>87</v>
      </c>
      <c r="F3" s="89" t="s">
        <v>110</v>
      </c>
      <c r="G3" s="89" t="s">
        <v>112</v>
      </c>
      <c r="H3" s="89" t="s">
        <v>90</v>
      </c>
      <c r="I3" s="89" t="s">
        <v>93</v>
      </c>
    </row>
    <row r="4" spans="1:12" ht="39" x14ac:dyDescent="0.25">
      <c r="A4" s="176"/>
      <c r="B4" s="102" t="s">
        <v>108</v>
      </c>
      <c r="C4" s="102" t="s">
        <v>109</v>
      </c>
      <c r="D4" s="102" t="s">
        <v>86</v>
      </c>
      <c r="E4" s="102" t="s">
        <v>114</v>
      </c>
      <c r="F4" s="102" t="s">
        <v>111</v>
      </c>
      <c r="G4" s="102" t="s">
        <v>113</v>
      </c>
      <c r="H4" s="102" t="s">
        <v>91</v>
      </c>
      <c r="I4" s="102" t="s">
        <v>115</v>
      </c>
    </row>
    <row r="5" spans="1:12" ht="15.75" thickBot="1" x14ac:dyDescent="0.3">
      <c r="A5" s="199"/>
      <c r="B5" s="126"/>
      <c r="C5" s="126"/>
      <c r="D5" s="126" t="s">
        <v>33</v>
      </c>
      <c r="E5" s="126"/>
      <c r="F5" s="126" t="s">
        <v>88</v>
      </c>
      <c r="G5" s="126" t="s">
        <v>89</v>
      </c>
      <c r="H5" s="126" t="s">
        <v>92</v>
      </c>
      <c r="I5" s="126"/>
      <c r="K5" s="175" t="s">
        <v>82</v>
      </c>
      <c r="L5" s="175"/>
    </row>
    <row r="6" spans="1:12" ht="15.75" thickTop="1" x14ac:dyDescent="0.25">
      <c r="A6" s="123" t="s">
        <v>94</v>
      </c>
      <c r="B6" s="124" t="s">
        <v>11</v>
      </c>
      <c r="C6" s="124"/>
      <c r="D6" s="124"/>
      <c r="E6" s="124"/>
      <c r="F6" s="124"/>
      <c r="G6" s="124"/>
      <c r="H6" s="124"/>
      <c r="I6" s="125"/>
      <c r="K6" s="81" t="s">
        <v>25</v>
      </c>
      <c r="L6" s="92">
        <v>47.62</v>
      </c>
    </row>
    <row r="7" spans="1:12" ht="15.75" x14ac:dyDescent="0.25">
      <c r="A7" s="32" t="s">
        <v>95</v>
      </c>
      <c r="B7" s="41">
        <v>4</v>
      </c>
      <c r="C7" s="41">
        <v>1</v>
      </c>
      <c r="D7" s="41">
        <f>B7*C7</f>
        <v>4</v>
      </c>
      <c r="E7" s="41">
        <v>448</v>
      </c>
      <c r="F7" s="41">
        <v>576</v>
      </c>
      <c r="G7" s="41">
        <v>28.8</v>
      </c>
      <c r="H7" s="41">
        <v>57.6</v>
      </c>
      <c r="I7" s="84">
        <f>(F7*$L$6)+(G7*$L$7)+(H7*$L$8)</f>
        <v>30760.704000000002</v>
      </c>
      <c r="K7" s="81" t="s">
        <v>23</v>
      </c>
      <c r="L7" s="92">
        <v>64.16</v>
      </c>
    </row>
    <row r="8" spans="1:12" ht="15.75" x14ac:dyDescent="0.25">
      <c r="A8" s="32" t="s">
        <v>139</v>
      </c>
      <c r="B8" s="41"/>
      <c r="C8" s="41"/>
      <c r="D8" s="41"/>
      <c r="E8" s="41"/>
      <c r="F8" s="41"/>
      <c r="G8" s="41"/>
      <c r="H8" s="41"/>
      <c r="I8" s="85"/>
      <c r="K8" s="82" t="s">
        <v>24</v>
      </c>
      <c r="L8" s="92">
        <v>25.76</v>
      </c>
    </row>
    <row r="9" spans="1:12" ht="15.75" x14ac:dyDescent="0.25">
      <c r="A9" s="32" t="s">
        <v>140</v>
      </c>
      <c r="B9" s="41" t="s">
        <v>11</v>
      </c>
      <c r="C9" s="41"/>
      <c r="D9" s="41"/>
      <c r="E9" s="41"/>
      <c r="F9" s="41"/>
      <c r="G9" s="41"/>
      <c r="H9" s="41"/>
      <c r="I9" s="83"/>
    </row>
    <row r="10" spans="1:12" ht="15.75" x14ac:dyDescent="0.25">
      <c r="A10" s="32" t="s">
        <v>96</v>
      </c>
      <c r="B10" s="41" t="s">
        <v>11</v>
      </c>
      <c r="C10" s="41"/>
      <c r="D10" s="41"/>
      <c r="E10" s="41"/>
      <c r="F10" s="41"/>
      <c r="G10" s="41"/>
      <c r="H10" s="41"/>
      <c r="I10" s="85"/>
    </row>
    <row r="11" spans="1:12" x14ac:dyDescent="0.25">
      <c r="A11" s="32" t="s">
        <v>97</v>
      </c>
      <c r="B11" s="41" t="s">
        <v>11</v>
      </c>
      <c r="C11" s="41"/>
      <c r="D11" s="41"/>
      <c r="E11" s="41"/>
      <c r="F11" s="41"/>
      <c r="G11" s="41"/>
      <c r="H11" s="41"/>
      <c r="I11" s="85"/>
    </row>
    <row r="12" spans="1:12" x14ac:dyDescent="0.25">
      <c r="A12" s="32" t="s">
        <v>98</v>
      </c>
      <c r="B12" s="41" t="s">
        <v>11</v>
      </c>
      <c r="C12" s="41"/>
      <c r="D12" s="41"/>
      <c r="E12" s="41"/>
      <c r="F12" s="41"/>
      <c r="G12" s="41"/>
      <c r="H12" s="41"/>
      <c r="I12" s="85"/>
    </row>
    <row r="13" spans="1:12" x14ac:dyDescent="0.25">
      <c r="A13" s="32" t="s">
        <v>99</v>
      </c>
      <c r="B13" s="41" t="s">
        <v>11</v>
      </c>
      <c r="C13" s="41"/>
      <c r="D13" s="41"/>
      <c r="E13" s="41"/>
      <c r="F13" s="41"/>
      <c r="G13" s="41"/>
      <c r="H13" s="41"/>
      <c r="I13" s="83"/>
    </row>
    <row r="14" spans="1:12" ht="15.75" x14ac:dyDescent="0.25">
      <c r="A14" s="32" t="s">
        <v>100</v>
      </c>
      <c r="B14" s="41">
        <v>2</v>
      </c>
      <c r="C14" s="41">
        <v>1</v>
      </c>
      <c r="D14" s="41">
        <f>B14*C14</f>
        <v>2</v>
      </c>
      <c r="E14" s="41">
        <v>448</v>
      </c>
      <c r="F14" s="41">
        <v>288</v>
      </c>
      <c r="G14" s="41">
        <v>14.4</v>
      </c>
      <c r="H14" s="41">
        <v>28.8</v>
      </c>
      <c r="I14" s="84">
        <f>(F14*$L$6)+(G14*$L$7)+(H14*$L$8)</f>
        <v>15380.352000000001</v>
      </c>
    </row>
    <row r="15" spans="1:12" x14ac:dyDescent="0.25">
      <c r="A15" s="32" t="s">
        <v>101</v>
      </c>
      <c r="B15" s="41" t="s">
        <v>11</v>
      </c>
      <c r="C15" s="41"/>
      <c r="D15" s="41"/>
      <c r="E15" s="41"/>
      <c r="F15" s="41"/>
      <c r="G15" s="41"/>
      <c r="H15" s="41"/>
      <c r="I15" s="85"/>
    </row>
    <row r="16" spans="1:12" x14ac:dyDescent="0.25">
      <c r="A16" s="32" t="s">
        <v>102</v>
      </c>
      <c r="B16" s="41" t="s">
        <v>11</v>
      </c>
      <c r="C16" s="41"/>
      <c r="D16" s="41"/>
      <c r="E16" s="41"/>
      <c r="F16" s="41"/>
      <c r="G16" s="41"/>
      <c r="H16" s="41"/>
      <c r="I16" s="85"/>
    </row>
    <row r="17" spans="1:9" x14ac:dyDescent="0.25">
      <c r="A17" s="32" t="s">
        <v>103</v>
      </c>
      <c r="B17" s="41"/>
      <c r="C17" s="41"/>
      <c r="D17" s="41"/>
      <c r="E17" s="41"/>
      <c r="F17" s="41"/>
      <c r="G17" s="41"/>
      <c r="H17" s="41"/>
      <c r="I17" s="85"/>
    </row>
    <row r="18" spans="1:9" ht="15.75" x14ac:dyDescent="0.25">
      <c r="A18" s="32" t="s">
        <v>104</v>
      </c>
      <c r="B18" s="41">
        <v>4</v>
      </c>
      <c r="C18" s="41">
        <v>2</v>
      </c>
      <c r="D18" s="41">
        <f>B18*C18</f>
        <v>8</v>
      </c>
      <c r="E18" s="41">
        <v>448</v>
      </c>
      <c r="F18" s="86">
        <v>1152</v>
      </c>
      <c r="G18" s="41">
        <v>57.6</v>
      </c>
      <c r="H18" s="41">
        <v>115.2</v>
      </c>
      <c r="I18" s="84">
        <f>(F18*$L$6)+(G18*$L$7)+(H18*$L$8)</f>
        <v>61521.408000000003</v>
      </c>
    </row>
    <row r="19" spans="1:9" x14ac:dyDescent="0.25">
      <c r="A19" s="87" t="s">
        <v>141</v>
      </c>
      <c r="B19" s="41"/>
      <c r="C19" s="41"/>
      <c r="D19" s="41"/>
      <c r="E19" s="41"/>
      <c r="F19" s="200">
        <f>ROUNDUP(SUM(F6:H18),-1)</f>
        <v>2320</v>
      </c>
      <c r="G19" s="200"/>
      <c r="H19" s="200"/>
      <c r="I19" s="113">
        <f>ROUNDUP(SUM(I6:I18),-2)</f>
        <v>107700</v>
      </c>
    </row>
    <row r="20" spans="1:9" ht="15.75" x14ac:dyDescent="0.25">
      <c r="A20" s="2"/>
      <c r="B20" s="55"/>
      <c r="C20" s="55"/>
      <c r="D20" s="55"/>
      <c r="E20" s="55"/>
      <c r="F20" s="55"/>
      <c r="G20" s="55"/>
      <c r="H20" s="55"/>
      <c r="I20" s="55"/>
    </row>
    <row r="21" spans="1:9" x14ac:dyDescent="0.25">
      <c r="A21" s="56" t="s">
        <v>10</v>
      </c>
      <c r="B21" s="55"/>
      <c r="C21" s="55"/>
      <c r="D21" s="55"/>
      <c r="E21" s="55"/>
      <c r="F21" s="55"/>
      <c r="G21" s="55"/>
      <c r="H21" s="55"/>
      <c r="I21" s="55"/>
    </row>
    <row r="22" spans="1:9" ht="15.75" x14ac:dyDescent="0.25">
      <c r="A22" s="38" t="s">
        <v>220</v>
      </c>
      <c r="B22" s="55"/>
      <c r="C22" s="55"/>
      <c r="D22" s="55"/>
      <c r="E22" s="55"/>
      <c r="F22" s="55"/>
      <c r="G22" s="55"/>
      <c r="H22" s="55"/>
      <c r="I22" s="55"/>
    </row>
    <row r="23" spans="1:9" ht="35.25" customHeight="1" x14ac:dyDescent="0.25">
      <c r="A23" s="186" t="s">
        <v>137</v>
      </c>
      <c r="B23" s="186"/>
      <c r="C23" s="186"/>
      <c r="D23" s="186"/>
      <c r="E23" s="186"/>
      <c r="F23" s="186"/>
      <c r="G23" s="186"/>
      <c r="H23" s="186"/>
      <c r="I23" s="186"/>
    </row>
    <row r="24" spans="1:9" ht="15.75" x14ac:dyDescent="0.25">
      <c r="A24" s="38" t="s">
        <v>250</v>
      </c>
      <c r="B24" s="55"/>
      <c r="C24" s="55"/>
      <c r="D24" s="55"/>
      <c r="E24" s="55"/>
      <c r="F24" s="55"/>
      <c r="G24" s="55"/>
      <c r="H24" s="55"/>
      <c r="I24" s="55"/>
    </row>
    <row r="25" spans="1:9" ht="15.75" x14ac:dyDescent="0.25">
      <c r="A25" s="38" t="s">
        <v>138</v>
      </c>
      <c r="B25" s="55"/>
      <c r="C25" s="55"/>
      <c r="D25" s="55"/>
      <c r="E25" s="55"/>
      <c r="F25" s="55"/>
      <c r="G25" s="55"/>
      <c r="H25" s="55"/>
      <c r="I25" s="55"/>
    </row>
    <row r="26" spans="1:9" ht="15.75" x14ac:dyDescent="0.25">
      <c r="A26" s="38" t="s">
        <v>105</v>
      </c>
      <c r="B26" s="55"/>
      <c r="C26" s="55"/>
      <c r="D26" s="55"/>
      <c r="E26" s="55"/>
      <c r="F26" s="55"/>
      <c r="G26" s="55"/>
      <c r="H26" s="55"/>
      <c r="I26" s="55"/>
    </row>
    <row r="27" spans="1:9" ht="15.75" x14ac:dyDescent="0.25">
      <c r="A27" s="38" t="s">
        <v>106</v>
      </c>
      <c r="B27" s="55"/>
      <c r="C27" s="55"/>
      <c r="D27" s="55"/>
      <c r="E27" s="55"/>
      <c r="F27" s="55"/>
      <c r="G27" s="55"/>
      <c r="H27" s="55"/>
      <c r="I27" s="55"/>
    </row>
    <row r="28" spans="1:9" ht="15.75" x14ac:dyDescent="0.25">
      <c r="A28" s="38" t="s">
        <v>107</v>
      </c>
      <c r="B28" s="55"/>
      <c r="C28" s="55"/>
      <c r="D28" s="55"/>
      <c r="E28" s="55"/>
      <c r="F28" s="55"/>
      <c r="G28" s="55"/>
      <c r="H28" s="55"/>
      <c r="I28" s="55"/>
    </row>
    <row r="29" spans="1:9" ht="15.75" x14ac:dyDescent="0.25">
      <c r="A29" s="38" t="s">
        <v>142</v>
      </c>
      <c r="B29" s="55"/>
      <c r="C29" s="55"/>
      <c r="D29" s="55"/>
      <c r="E29" s="55"/>
      <c r="F29" s="55"/>
      <c r="G29" s="55"/>
      <c r="H29" s="55"/>
      <c r="I29" s="55"/>
    </row>
    <row r="30" spans="1:9" ht="15.75" x14ac:dyDescent="0.25">
      <c r="A30" s="2"/>
      <c r="B30" s="55"/>
      <c r="C30" s="55"/>
      <c r="D30" s="55"/>
      <c r="E30" s="55"/>
      <c r="F30" s="55"/>
      <c r="G30" s="55"/>
      <c r="H30" s="55"/>
      <c r="I30" s="55"/>
    </row>
  </sheetData>
  <mergeCells count="4">
    <mergeCell ref="A3:A5"/>
    <mergeCell ref="K5:L5"/>
    <mergeCell ref="F19:H19"/>
    <mergeCell ref="A23:I23"/>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4</vt:i4>
      </vt:variant>
    </vt:vector>
  </HeadingPairs>
  <TitlesOfParts>
    <vt:vector size="15" baseType="lpstr">
      <vt:lpstr>Cover</vt:lpstr>
      <vt:lpstr>Inputs</vt:lpstr>
      <vt:lpstr>Current ICR</vt:lpstr>
      <vt:lpstr>TBL1-ResY1</vt:lpstr>
      <vt:lpstr>TBL2-ResY2</vt:lpstr>
      <vt:lpstr>TBL3-ResY3</vt:lpstr>
      <vt:lpstr>TBL4-ResSUM</vt:lpstr>
      <vt:lpstr>TBL5-EPAY1</vt:lpstr>
      <vt:lpstr>TBL6-EPAY2</vt:lpstr>
      <vt:lpstr>TBL7-EPAY3</vt:lpstr>
      <vt:lpstr>TBL8-EPA SUMMARY</vt:lpstr>
      <vt:lpstr>'Current ICR'!_Hlk226374301</vt:lpstr>
      <vt:lpstr>'TBL1-ResY1'!_Hlk226374301</vt:lpstr>
      <vt:lpstr>'TBL2-ResY2'!_Hlk226374301</vt:lpstr>
      <vt:lpstr>'TBL3-ResY3'!_Hlk226374301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Bryan Lange</dc:creator>
  <cp:lastModifiedBy>Courtney Kerwin</cp:lastModifiedBy>
  <dcterms:created xsi:type="dcterms:W3CDTF">2018-01-23T21:19:08Z</dcterms:created>
  <dcterms:modified xsi:type="dcterms:W3CDTF">2020-02-18T20:44:46Z</dcterms:modified>
</cp:coreProperties>
</file>