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Documents\Proposed Rule - Simplifying Meal Pattern\ICR from PO 8.14.20\PRAO Comments 7.30\"/>
    </mc:Choice>
  </mc:AlternateContent>
  <bookViews>
    <workbookView xWindow="3780" yWindow="0" windowWidth="2100" windowHeight="0" tabRatio="640"/>
  </bookViews>
  <sheets>
    <sheet name="RecordKeeping" sheetId="8" r:id="rId1"/>
    <sheet name="Reporting" sheetId="27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PublicNotification!$A$3:$N$12</definedName>
    <definedName name="_xlnm._FilterDatabase" localSheetId="0" hidden="1">RecordKeeping!$A$3:$N$19</definedName>
    <definedName name="_xlnm._FilterDatabase" localSheetId="1" hidden="1">Reporting!$A$3:$N$17</definedName>
    <definedName name="Local_Educational_Agency___School_Food_Authority_Level">PublicNotification!#REF!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PublicNotification!$A$1:$N$13</definedName>
    <definedName name="_xlnm.Print_Area" localSheetId="0">RecordKeeping!$A$1:$N$20</definedName>
    <definedName name="_xlnm.Print_Area" localSheetId="1">Reporting!$A$1:$N$18</definedName>
  </definedNames>
  <calcPr calcId="162913"/>
</workbook>
</file>

<file path=xl/calcChain.xml><?xml version="1.0" encoding="utf-8"?>
<calcChain xmlns="http://schemas.openxmlformats.org/spreadsheetml/2006/main">
  <c r="L7" i="27" l="1"/>
  <c r="G9" i="8" l="1"/>
  <c r="E7" i="27" l="1"/>
  <c r="I9" i="8" l="1"/>
  <c r="N9" i="8" s="1"/>
  <c r="G8" i="8"/>
  <c r="I8" i="8" s="1"/>
  <c r="N8" i="8" s="1"/>
  <c r="G6" i="27" l="1"/>
  <c r="I6" i="27" s="1"/>
  <c r="N6" i="27" s="1"/>
  <c r="L6" i="27" s="1"/>
  <c r="E18" i="8" l="1"/>
  <c r="L6" i="31"/>
  <c r="N11" i="31"/>
  <c r="M11" i="31"/>
  <c r="L11" i="31"/>
  <c r="K11" i="31"/>
  <c r="J11" i="31"/>
  <c r="I11" i="31"/>
  <c r="F17" i="4" s="1"/>
  <c r="G11" i="31"/>
  <c r="D17" i="4" s="1"/>
  <c r="F11" i="31"/>
  <c r="C17" i="4" s="1"/>
  <c r="E11" i="31"/>
  <c r="B17" i="4" s="1"/>
  <c r="B16" i="4"/>
  <c r="M6" i="31"/>
  <c r="K6" i="31"/>
  <c r="J6" i="31"/>
  <c r="E6" i="31"/>
  <c r="B15" i="4" s="1"/>
  <c r="G5" i="31"/>
  <c r="K12" i="31" l="1"/>
  <c r="M12" i="31"/>
  <c r="L12" i="31"/>
  <c r="H11" i="31"/>
  <c r="E17" i="4" s="1"/>
  <c r="D16" i="4"/>
  <c r="G6" i="31"/>
  <c r="D15" i="4" s="1"/>
  <c r="E12" i="31"/>
  <c r="B18" i="4" s="1"/>
  <c r="I5" i="31"/>
  <c r="F16" i="4" l="1"/>
  <c r="J12" i="31"/>
  <c r="C16" i="4"/>
  <c r="F6" i="31"/>
  <c r="C15" i="4" s="1"/>
  <c r="E16" i="4"/>
  <c r="G12" i="31"/>
  <c r="I6" i="31"/>
  <c r="F15" i="4" s="1"/>
  <c r="N5" i="31"/>
  <c r="F12" i="31" l="1"/>
  <c r="C18" i="4" s="1"/>
  <c r="D18" i="4"/>
  <c r="I12" i="31"/>
  <c r="H6" i="31"/>
  <c r="E15" i="4" s="1"/>
  <c r="N6" i="31"/>
  <c r="N12" i="31" s="1"/>
  <c r="H12" i="31" l="1"/>
  <c r="E18" i="4" s="1"/>
  <c r="F18" i="4"/>
  <c r="G5" i="8"/>
  <c r="I5" i="8" s="1"/>
  <c r="N5" i="8" s="1"/>
  <c r="E14" i="27" l="1"/>
  <c r="J7" i="27" l="1"/>
  <c r="K18" i="8" l="1"/>
  <c r="K14" i="8"/>
  <c r="G13" i="8"/>
  <c r="I13" i="8" s="1"/>
  <c r="N13" i="8" s="1"/>
  <c r="M13" i="8" s="1"/>
  <c r="L11" i="8"/>
  <c r="K11" i="8"/>
  <c r="J11" i="8"/>
  <c r="G10" i="8" l="1"/>
  <c r="I10" i="8" s="1"/>
  <c r="N10" i="8" s="1"/>
  <c r="J14" i="8"/>
  <c r="G9" i="27"/>
  <c r="I9" i="27" s="1"/>
  <c r="N9" i="27" s="1"/>
  <c r="G16" i="8"/>
  <c r="I16" i="8" s="1"/>
  <c r="G17" i="8"/>
  <c r="I17" i="8" s="1"/>
  <c r="L14" i="8" l="1"/>
  <c r="G14" i="27"/>
  <c r="N17" i="8"/>
  <c r="G7" i="8"/>
  <c r="I7" i="8" s="1"/>
  <c r="N7" i="8" s="1"/>
  <c r="G6" i="8"/>
  <c r="G5" i="27"/>
  <c r="G11" i="27"/>
  <c r="I11" i="27" s="1"/>
  <c r="I5" i="27" l="1"/>
  <c r="G7" i="27"/>
  <c r="I14" i="27"/>
  <c r="I6" i="8"/>
  <c r="B11" i="4"/>
  <c r="K7" i="27"/>
  <c r="N5" i="27" l="1"/>
  <c r="I7" i="27"/>
  <c r="M14" i="27" s="1"/>
  <c r="I11" i="8"/>
  <c r="N6" i="8"/>
  <c r="G11" i="8"/>
  <c r="J14" i="27"/>
  <c r="M7" i="27" l="1"/>
  <c r="N7" i="27"/>
  <c r="H11" i="8"/>
  <c r="E14" i="8"/>
  <c r="G12" i="27"/>
  <c r="N11" i="8" l="1"/>
  <c r="M11" i="8"/>
  <c r="E11" i="8"/>
  <c r="F12" i="4"/>
  <c r="J17" i="27"/>
  <c r="I12" i="27"/>
  <c r="F11" i="8" l="1"/>
  <c r="E19" i="8"/>
  <c r="N14" i="27"/>
  <c r="B12" i="4"/>
  <c r="G13" i="27"/>
  <c r="I13" i="27" s="1"/>
  <c r="E17" i="27" l="1"/>
  <c r="M14" i="8" l="1"/>
  <c r="B13" i="4"/>
  <c r="C3" i="28"/>
  <c r="H14" i="27"/>
  <c r="E11" i="4" s="1"/>
  <c r="F14" i="8"/>
  <c r="F14" i="27"/>
  <c r="I17" i="27"/>
  <c r="M17" i="27"/>
  <c r="L14" i="27"/>
  <c r="L17" i="27" s="1"/>
  <c r="K14" i="27"/>
  <c r="K17" i="27" s="1"/>
  <c r="J18" i="8"/>
  <c r="L18" i="8"/>
  <c r="B6" i="4"/>
  <c r="B5" i="4"/>
  <c r="G18" i="8"/>
  <c r="F18" i="8" s="1"/>
  <c r="F13" i="4" l="1"/>
  <c r="I18" i="8"/>
  <c r="F7" i="27"/>
  <c r="H7" i="27"/>
  <c r="B7" i="4"/>
  <c r="C11" i="4"/>
  <c r="C6" i="4"/>
  <c r="E6" i="4"/>
  <c r="L19" i="8"/>
  <c r="J19" i="8"/>
  <c r="B10" i="4"/>
  <c r="F11" i="4"/>
  <c r="D11" i="4"/>
  <c r="K19" i="8"/>
  <c r="F6" i="4"/>
  <c r="D6" i="4"/>
  <c r="C7" i="4"/>
  <c r="N18" i="8" l="1"/>
  <c r="F7" i="4"/>
  <c r="D7" i="4"/>
  <c r="B8" i="4"/>
  <c r="B19" i="4" s="1"/>
  <c r="D5" i="4"/>
  <c r="F5" i="4"/>
  <c r="C10" i="4"/>
  <c r="D10" i="4"/>
  <c r="G19" i="8"/>
  <c r="F19" i="8" l="1"/>
  <c r="C8" i="4" s="1"/>
  <c r="N19" i="8"/>
  <c r="I19" i="8"/>
  <c r="C7" i="28" s="1"/>
  <c r="H18" i="8"/>
  <c r="E7" i="4" s="1"/>
  <c r="D8" i="4"/>
  <c r="C5" i="4"/>
  <c r="E5" i="4"/>
  <c r="E10" i="4"/>
  <c r="N17" i="27"/>
  <c r="F10" i="4"/>
  <c r="F8" i="4" l="1"/>
  <c r="F19" i="4" s="1"/>
  <c r="M18" i="8"/>
  <c r="M19" i="8" s="1"/>
  <c r="H19" i="8"/>
  <c r="E8" i="4" s="1"/>
  <c r="D12" i="4" l="1"/>
  <c r="E12" i="4"/>
  <c r="G17" i="27"/>
  <c r="C5" i="28" s="1"/>
  <c r="C12" i="4"/>
  <c r="H17" i="27" l="1"/>
  <c r="E13" i="4" s="1"/>
  <c r="C4" i="28"/>
  <c r="D13" i="4"/>
  <c r="F17" i="27"/>
  <c r="C13" i="4" s="1"/>
  <c r="D19" i="4" l="1"/>
  <c r="E19" i="4" s="1"/>
  <c r="C19" i="4"/>
  <c r="C6" i="28"/>
</calcChain>
</file>

<file path=xl/comments1.xml><?xml version="1.0" encoding="utf-8"?>
<comments xmlns="http://schemas.openxmlformats.org/spreadsheetml/2006/main">
  <authors>
    <author>Gaddie, Wesley - FNS</author>
    <author>sweeks</author>
    <author>Mack, Meghan - FNS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 xml:space="preserve"> Total SFAs / SAs divided by 5 for every five years.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Total SFAs / SAs divided by 5 for every three years.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Bootleg Burden</t>
        </r>
      </text>
    </comment>
    <comment ref="F8" authorId="2" shapeId="0">
      <text>
        <r>
          <rPr>
            <b/>
            <sz val="9"/>
            <color indexed="81"/>
            <rFont val="Tahoma"/>
            <family val="2"/>
          </rPr>
          <t>Mack, Meghan - FNS:</t>
        </r>
        <r>
          <rPr>
            <sz val="9"/>
            <color indexed="81"/>
            <rFont val="Tahoma"/>
            <family val="2"/>
          </rPr>
          <t xml:space="preserve">
Total SFAs / SAs divided by 5 for every 5 years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Gaddie, Wesley - Additional burden resulting from rulemaking 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</rPr>
          <t>Mack, Meghan - FNS:</t>
        </r>
        <r>
          <rPr>
            <sz val="9"/>
            <color indexed="81"/>
            <rFont val="Tahoma"/>
            <family val="2"/>
          </rPr>
          <t xml:space="preserve">
1/3 of SFAs reviewed each year/ state </t>
        </r>
      </text>
    </comment>
    <comment ref="H9" authorId="2" shapeId="0">
      <text>
        <r>
          <rPr>
            <b/>
            <sz val="9"/>
            <color indexed="81"/>
            <rFont val="Tahoma"/>
            <family val="2"/>
          </rPr>
          <t>Mack, Meghan - FNS:</t>
        </r>
        <r>
          <rPr>
            <sz val="9"/>
            <color indexed="81"/>
            <rFont val="Tahoma"/>
            <family val="2"/>
          </rPr>
          <t xml:space="preserve">
1/3 of the time it takes to do a regular AR. </t>
        </r>
      </text>
    </comment>
  </commentList>
</comments>
</file>

<file path=xl/comments2.xml><?xml version="1.0" encoding="utf-8"?>
<comments xmlns="http://schemas.openxmlformats.org/spreadsheetml/2006/main">
  <authors>
    <author>Gaddie, Wesley - FNS</author>
    <author>Mack, Meghan - FNS</author>
    <author>sweeks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# of SFAs for every 5 years divided by the # of SAs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bootleg burden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>Mack, Meghan - FNS:</t>
        </r>
        <r>
          <rPr>
            <sz val="9"/>
            <color indexed="81"/>
            <rFont val="Tahoma"/>
            <family val="2"/>
          </rPr>
          <t xml:space="preserve">
Number of SFAs/ 5years</t>
        </r>
      </text>
    </comment>
    <comment ref="H11" authorId="2" shapeId="0">
      <text>
        <r>
          <rPr>
            <sz val="9"/>
            <color indexed="81"/>
            <rFont val="Tahoma"/>
            <family val="2"/>
          </rPr>
          <t>Initial burden is being averaged over 3 years and will be eliminated  during ICR renewal.</t>
        </r>
      </text>
    </comment>
    <comment ref="E13" authorId="2" shapeId="0">
      <text>
        <r>
          <rPr>
            <sz val="9"/>
            <color indexed="81"/>
            <rFont val="Tahoma"/>
            <family val="2"/>
          </rPr>
          <t>#SFAs divided by 3 (every three years)
19,822 / 3 = 6607</t>
        </r>
      </text>
    </comment>
  </commentList>
</comments>
</file>

<file path=xl/comments3.xml><?xml version="1.0" encoding="utf-8"?>
<comments xmlns="http://schemas.openxmlformats.org/spreadsheetml/2006/main">
  <authors>
    <author>Gaddie, Wesley - FNS</author>
    <author>sweeks</author>
    <author>Mack, Meghan - FNS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Gaddie, Wesley - FNS:</t>
        </r>
        <r>
          <rPr>
            <sz val="9"/>
            <color indexed="81"/>
            <rFont val="Tahoma"/>
            <family val="2"/>
          </rPr>
          <t xml:space="preserve">
Exisitng Burden modified by rulemaking </t>
        </r>
      </text>
    </comment>
    <comment ref="E5" authorId="1" shapeId="0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F5" authorId="2" shapeId="0">
      <text>
        <r>
          <rPr>
            <b/>
            <sz val="9"/>
            <color indexed="81"/>
            <rFont val="Tahoma"/>
            <family val="2"/>
          </rPr>
          <t>Mack, Meghan - FNS:</t>
        </r>
        <r>
          <rPr>
            <sz val="9"/>
            <color indexed="81"/>
            <rFont val="Tahoma"/>
            <family val="2"/>
          </rPr>
          <t xml:space="preserve">
Number of SFAs/sate/ divied by 5. </t>
        </r>
      </text>
    </comment>
  </commentList>
</comments>
</file>

<file path=xl/sharedStrings.xml><?xml version="1.0" encoding="utf-8"?>
<sst xmlns="http://schemas.openxmlformats.org/spreadsheetml/2006/main" count="170" uniqueCount="102">
  <si>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</si>
  <si>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</si>
  <si>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</si>
  <si>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</si>
  <si>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</si>
  <si>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</si>
  <si>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</si>
  <si>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>Due to an Adjustment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</si>
  <si>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</si>
  <si>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</si>
  <si>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</si>
  <si>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</si>
  <si>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</si>
  <si>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</si>
  <si>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</si>
  <si>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</si>
  <si>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</si>
  <si>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</si>
  <si>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</si>
  <si>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</si>
  <si>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</si>
  <si>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</si>
  <si>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</si>
  <si>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</si>
  <si>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</si>
  <si>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</si>
  <si>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</si>
  <si>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</si>
  <si>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</si>
  <si>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</si>
  <si>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</si>
  <si>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School Food Authority Level Total</t>
  </si>
  <si>
    <t>State Agency Level Total</t>
  </si>
  <si>
    <t>State Agency Level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</si>
  <si>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</si>
  <si>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</si>
  <si>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</si>
  <si>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</si>
  <si>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</si>
  <si>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</si>
  <si>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</si>
  <si>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</si>
  <si>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 xml:space="preserve">Date </t>
  </si>
  <si>
    <t xml:space="preserve">Comments </t>
  </si>
  <si>
    <t xml:space="preserve">User Initials </t>
  </si>
  <si>
    <t xml:space="preserve">SUMMARY OF BURDEN RECORDKEEPING &amp; REPORTING </t>
  </si>
  <si>
    <t>School Level</t>
  </si>
  <si>
    <t>Due to Authorizing Statute</t>
  </si>
  <si>
    <t>Program Rule</t>
  </si>
  <si>
    <t>Local Wellness Policy</t>
  </si>
  <si>
    <t>210.30(a)&amp;(c)(5)</t>
  </si>
  <si>
    <t>LEA must establish a local wellness policy for all schools participating in school meal.  (This is a one time burden averaged over three years.)</t>
  </si>
  <si>
    <t>210.30(d)(2) &amp; 220.7</t>
  </si>
  <si>
    <t>210.30(d)(3), (e)(2), (e)(3)</t>
  </si>
  <si>
    <t>School Food Authority/Local Education Agency Level</t>
  </si>
  <si>
    <t xml:space="preserve">CURRENT OMB INVENTORY 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</si>
  <si>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</si>
  <si>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</si>
  <si>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Paid Lunch Revenue</t>
  </si>
  <si>
    <t>FNS-13</t>
  </si>
  <si>
    <t>FNS-10</t>
  </si>
  <si>
    <t>FNS-640</t>
  </si>
  <si>
    <t>TOTAL BURDEN HOURS</t>
  </si>
  <si>
    <t>TOTAL BURDEN FOR                        NATIONAL SCHOOL LUNCH PROGRAM</t>
  </si>
  <si>
    <t>Competitive Foods</t>
  </si>
  <si>
    <t>DIFFERENCE (NEW BURDEN REQUESTED)</t>
  </si>
  <si>
    <t>SA maintains documentation of LEA/SFA compliance with nutrition standards for competitive foods.</t>
  </si>
  <si>
    <t>SFA submits to the SA a written response to reviews documenting corrective action for Program deficiencies.</t>
  </si>
  <si>
    <t>SA maintains documentation of fiscal action taken to disallow improper claims submitted by SFAs, as determined through claims processing, reviews, and USDA audits.</t>
  </si>
  <si>
    <t>Due to Program Change - Rule</t>
  </si>
  <si>
    <t>Recordkeeping</t>
  </si>
  <si>
    <t>Public Notification</t>
  </si>
  <si>
    <t>Due to Program Change - Final Rule</t>
  </si>
  <si>
    <t>Local Educational Agency / School Food Authority Level Total</t>
  </si>
  <si>
    <t>Admin Review</t>
  </si>
  <si>
    <t>210.18(m)(1)</t>
  </si>
  <si>
    <t>Local Educational Agency Level</t>
  </si>
  <si>
    <t>Public Notification Total</t>
  </si>
  <si>
    <t>SA must post a summary of the most recent administrative review results of SFAs on the SA website and make a copy available upon request.</t>
  </si>
  <si>
    <t>210.18(h)(2)(iv)</t>
  </si>
  <si>
    <t>*</t>
  </si>
  <si>
    <t>210.18(i)(3)</t>
  </si>
  <si>
    <t>SA notifies SFAs in writing of review findings, corrective actions, deadlines, and potential fiscal action with grounds and right to appeal.</t>
  </si>
  <si>
    <t>210.15(a)(3) &amp; 210.18(j)(2)</t>
  </si>
  <si>
    <t>210.20(b)(7) &amp; 210.19(c) &amp; 210.18(o)</t>
  </si>
  <si>
    <t xml:space="preserve">210.20(b)(6) &amp; 210.18(o)(f)(k,l,m) &amp; 210.23(c) </t>
  </si>
  <si>
    <t>SA maintains records of all reviews (including Program violations, corrective action, fiscal action and withholding of payments).</t>
  </si>
  <si>
    <t>Due to Program Change</t>
  </si>
  <si>
    <t xml:space="preserve"> Total Public Notirifcation Burden</t>
  </si>
  <si>
    <t>210.5(d)(2)(ii)</t>
  </si>
  <si>
    <t>210.18 (c-h)</t>
  </si>
  <si>
    <t xml:space="preserve">SA completes and maintains documentation used to conduct Administrative Review. </t>
  </si>
  <si>
    <t>SAs submit an annual report to FNS detailing the disbursement of performance-based reimbursement to SFAs.</t>
  </si>
  <si>
    <t>SA completes and maintains documentation used to conduct  targeted Follow Up Administrative Review.</t>
  </si>
  <si>
    <t>210.18 (c)</t>
  </si>
  <si>
    <t xml:space="preserve">Current OMB Approved Burden Hrs under OMB# 0584-0006 </t>
  </si>
  <si>
    <t>Total Difference Once the Rule ICR is Incorporated into OMB# 0584-0006</t>
  </si>
  <si>
    <t xml:space="preserve">Estimated Total Hours for New OMB# 0584-XXXX        </t>
  </si>
  <si>
    <t xml:space="preserve">Estimated Total Hours for New OMB# 0584-XXXX            </t>
  </si>
  <si>
    <t>Current OMB Approved Burden Hrs under OMB# 0584-0006</t>
  </si>
  <si>
    <t xml:space="preserve">Estimated Total Hours for New OMB# 0584-XXXX           </t>
  </si>
  <si>
    <t xml:space="preserve">ICR #0584-NEW, Meal Service and Monitoring Requirements in the National School Lunch and School Breakfast Programs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</si>
</sst>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0.000"/>
    <numFmt numFmtId="168" formatCode="m/d/yy;@"/>
    <numFmt numFmtId="169" formatCode="_(* #,##0.0000_);_(* \(#,##0.0000\);_(* &quot;-&quot;??_);_(@_)"/>
    <numFmt numFmtId="170" formatCode="_(* #,##0.00000_);_(* \(#,##0.00000\);_(* &quot;-&quot;??_);_(@_)"/>
    <numFmt numFmtId="171" formatCode="_(* #,##0.000000_);_(* \(#,##0.000000\);_(* &quot;-&quot;??_);_(@_)"/>
    <numFmt numFmtId="172" formatCode="_(* #,##0.0000000_);_(* \(#,##0.0000000\);_(* &quot;-&quot;??_);_(@_)"/>
    <numFmt numFmtId="173" formatCode="_(* #,##0.00000000_);_(* \(#,##0.00000000\);_(* &quot;-&quot;??_);_(@_)"/>
    <numFmt numFmtId="174" formatCode="#,##0.0"/>
    <numFmt numFmtId="175" formatCode="#,##0.000_);\(#,##0.000\)"/>
    <numFmt numFmtId="176" formatCode="#,##0.00000000000"/>
    <numFmt numFmtId="177" formatCode="0_);\(0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11"/>
      <color rgb="FF000000"/>
      <name val="Arial"/>
      <family val="2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</cellStyleXfs>
  <cellXfs count="265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0" fontId="1" fillId="0" borderId="0" xfId="0" applyFont="1"/>
    <xf numFmtId="166" fontId="5" fillId="11" borderId="1" xfId="3" applyNumberFormat="1" applyFont="1" applyFill="1" applyBorder="1" applyAlignment="1" applyProtection="1">
      <alignment vertical="center"/>
    </xf>
    <xf numFmtId="0" fontId="0" fillId="0" borderId="27" xfId="0" applyBorder="1"/>
    <xf numFmtId="3" fontId="25" fillId="0" borderId="28" xfId="0" applyNumberFormat="1" applyFont="1" applyBorder="1" applyAlignment="1">
      <alignment horizontal="right"/>
    </xf>
    <xf numFmtId="0" fontId="25" fillId="0" borderId="28" xfId="0" applyFont="1" applyBorder="1" applyAlignment="1">
      <alignment horizontal="right"/>
    </xf>
    <xf numFmtId="0" fontId="25" fillId="0" borderId="17" xfId="0" applyFont="1" applyBorder="1" applyAlignment="1"/>
    <xf numFmtId="167" fontId="25" fillId="0" borderId="28" xfId="0" applyNumberFormat="1" applyFont="1" applyBorder="1" applyAlignment="1">
      <alignment horizontal="right"/>
    </xf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29" xfId="0" applyNumberFormat="1" applyBorder="1"/>
    <xf numFmtId="3" fontId="28" fillId="0" borderId="1" xfId="0" applyNumberFormat="1" applyFont="1" applyFill="1" applyBorder="1" applyAlignment="1">
      <alignment vertical="center"/>
    </xf>
    <xf numFmtId="166" fontId="29" fillId="0" borderId="1" xfId="3" applyNumberFormat="1" applyFont="1" applyFill="1" applyBorder="1" applyAlignment="1" applyProtection="1">
      <alignment vertical="center"/>
      <protection locked="0"/>
    </xf>
    <xf numFmtId="166" fontId="29" fillId="0" borderId="12" xfId="3" applyNumberFormat="1" applyFont="1" applyFill="1" applyBorder="1" applyAlignment="1" applyProtection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3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vertical="center" wrapText="1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29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2" fillId="0" borderId="1" xfId="1" applyNumberFormat="1" applyBorder="1" applyAlignment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2" fontId="24" fillId="11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4" fontId="28" fillId="0" borderId="1" xfId="0" applyNumberFormat="1" applyFont="1" applyBorder="1" applyAlignment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7" fontId="5" fillId="10" borderId="1" xfId="3" applyNumberFormat="1" applyFont="1" applyFill="1" applyBorder="1" applyAlignment="1" applyProtection="1">
      <alignment vertical="center"/>
    </xf>
    <xf numFmtId="43" fontId="5" fillId="10" borderId="1" xfId="3" applyNumberFormat="1" applyFont="1" applyFill="1" applyBorder="1" applyAlignment="1" applyProtection="1">
      <alignment vertical="center"/>
    </xf>
    <xf numFmtId="41" fontId="5" fillId="10" borderId="1" xfId="3" applyNumberFormat="1" applyFont="1" applyFill="1" applyBorder="1" applyAlignment="1" applyProtection="1">
      <alignment vertical="center"/>
    </xf>
    <xf numFmtId="167" fontId="24" fillId="11" borderId="1" xfId="3" applyNumberFormat="1" applyFont="1" applyFill="1" applyBorder="1" applyAlignment="1" applyProtection="1">
      <alignment vertical="center"/>
    </xf>
    <xf numFmtId="41" fontId="6" fillId="8" borderId="15" xfId="3" applyNumberFormat="1" applyFont="1" applyFill="1" applyBorder="1" applyProtection="1"/>
    <xf numFmtId="0" fontId="9" fillId="3" borderId="0" xfId="0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8" fillId="0" borderId="1" xfId="0" applyFont="1" applyFill="1" applyBorder="1" applyAlignment="1">
      <alignment vertical="center"/>
    </xf>
    <xf numFmtId="0" fontId="29" fillId="0" borderId="1" xfId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2" borderId="11" xfId="1" applyFont="1" applyFill="1" applyBorder="1" applyAlignment="1" applyProtection="1">
      <alignment horizontal="center" vertical="center" wrapText="1"/>
    </xf>
    <xf numFmtId="169" fontId="11" fillId="0" borderId="0" xfId="3" applyNumberFormat="1" applyFont="1" applyBorder="1" applyAlignment="1">
      <alignment vertical="center"/>
    </xf>
    <xf numFmtId="170" fontId="11" fillId="0" borderId="4" xfId="3" applyNumberFormat="1" applyFont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69" fontId="11" fillId="9" borderId="0" xfId="3" applyNumberFormat="1" applyFont="1" applyFill="1" applyBorder="1" applyAlignment="1">
      <alignment vertical="center"/>
    </xf>
    <xf numFmtId="0" fontId="15" fillId="0" borderId="9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0" fontId="17" fillId="0" borderId="9" xfId="5" applyFont="1" applyBorder="1" applyAlignment="1" applyProtection="1">
      <alignment horizontal="center"/>
    </xf>
    <xf numFmtId="0" fontId="17" fillId="0" borderId="10" xfId="5" applyFont="1" applyBorder="1" applyAlignment="1" applyProtection="1">
      <alignment horizontal="center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13" fillId="13" borderId="1" xfId="1" applyFont="1" applyFill="1" applyBorder="1" applyAlignment="1" applyProtection="1">
      <alignment horizontal="center" vertical="center" wrapText="1"/>
    </xf>
    <xf numFmtId="0" fontId="13" fillId="13" borderId="12" xfId="1" applyFont="1" applyFill="1" applyBorder="1" applyAlignment="1" applyProtection="1">
      <alignment horizontal="center" vertical="center" wrapText="1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37" fontId="29" fillId="0" borderId="1" xfId="6" applyNumberFormat="1" applyFont="1" applyFill="1" applyBorder="1" applyAlignment="1" applyProtection="1">
      <alignment vertical="center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174" fontId="29" fillId="0" borderId="5" xfId="6" applyNumberFormat="1" applyFont="1" applyFill="1" applyBorder="1" applyAlignment="1" applyProtection="1">
      <alignment vertical="center"/>
    </xf>
    <xf numFmtId="174" fontId="29" fillId="0" borderId="1" xfId="1" applyNumberFormat="1" applyFont="1" applyFill="1" applyBorder="1" applyAlignment="1">
      <alignment vertical="center"/>
    </xf>
    <xf numFmtId="1" fontId="24" fillId="0" borderId="12" xfId="6" applyNumberFormat="1" applyFont="1" applyFill="1" applyBorder="1" applyAlignment="1" applyProtection="1">
      <alignment vertical="center"/>
    </xf>
    <xf numFmtId="0" fontId="29" fillId="0" borderId="31" xfId="1" applyFont="1" applyFill="1" applyBorder="1" applyAlignment="1">
      <alignment vertical="center" wrapText="1"/>
    </xf>
    <xf numFmtId="0" fontId="29" fillId="0" borderId="31" xfId="1" applyFont="1" applyFill="1" applyBorder="1" applyAlignment="1">
      <alignment vertical="center"/>
    </xf>
    <xf numFmtId="0" fontId="5" fillId="14" borderId="2" xfId="6" applyNumberFormat="1" applyFont="1" applyFill="1" applyBorder="1" applyAlignment="1" applyProtection="1">
      <alignment vertical="center" wrapText="1"/>
      <protection locked="0"/>
    </xf>
    <xf numFmtId="0" fontId="22" fillId="14" borderId="1" xfId="6" applyNumberFormat="1" applyFont="1" applyFill="1" applyBorder="1" applyAlignment="1" applyProtection="1">
      <alignment horizontal="right" vertical="center" wrapText="1"/>
      <protection locked="0"/>
    </xf>
    <xf numFmtId="1" fontId="6" fillId="14" borderId="1" xfId="6" applyNumberFormat="1" applyFont="1" applyFill="1" applyBorder="1" applyAlignment="1" applyProtection="1">
      <alignment horizontal="center" vertical="center"/>
      <protection locked="0"/>
    </xf>
    <xf numFmtId="1" fontId="24" fillId="14" borderId="1" xfId="6" applyNumberFormat="1" applyFont="1" applyFill="1" applyBorder="1" applyAlignment="1" applyProtection="1">
      <alignment vertical="center"/>
    </xf>
    <xf numFmtId="2" fontId="24" fillId="14" borderId="1" xfId="6" applyNumberFormat="1" applyFont="1" applyFill="1" applyBorder="1" applyAlignment="1" applyProtection="1">
      <alignment vertical="center"/>
    </xf>
    <xf numFmtId="37" fontId="24" fillId="14" borderId="1" xfId="6" applyNumberFormat="1" applyFont="1" applyFill="1" applyBorder="1" applyAlignment="1" applyProtection="1">
      <alignment vertical="center"/>
    </xf>
    <xf numFmtId="1" fontId="24" fillId="14" borderId="12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  <protection locked="0"/>
    </xf>
    <xf numFmtId="3" fontId="5" fillId="0" borderId="12" xfId="6" applyNumberFormat="1" applyFont="1" applyFill="1" applyBorder="1" applyAlignment="1" applyProtection="1">
      <alignment vertical="center"/>
    </xf>
    <xf numFmtId="0" fontId="6" fillId="14" borderId="1" xfId="6" applyNumberFormat="1" applyFont="1" applyFill="1" applyBorder="1" applyAlignment="1" applyProtection="1">
      <alignment horizontal="center" vertical="center" wrapText="1"/>
      <protection locked="0"/>
    </xf>
    <xf numFmtId="3" fontId="5" fillId="14" borderId="1" xfId="6" applyNumberFormat="1" applyFont="1" applyFill="1" applyBorder="1" applyAlignment="1" applyProtection="1">
      <alignment vertical="center"/>
    </xf>
    <xf numFmtId="3" fontId="5" fillId="14" borderId="1" xfId="6" applyNumberFormat="1" applyFont="1" applyFill="1" applyBorder="1" applyAlignment="1" applyProtection="1">
      <alignment vertical="center"/>
      <protection locked="0"/>
    </xf>
    <xf numFmtId="3" fontId="5" fillId="14" borderId="12" xfId="6" applyNumberFormat="1" applyFont="1" applyFill="1" applyBorder="1" applyAlignment="1" applyProtection="1">
      <alignment vertical="center"/>
    </xf>
    <xf numFmtId="2" fontId="29" fillId="0" borderId="1" xfId="1" applyNumberFormat="1" applyFont="1" applyBorder="1" applyAlignment="1">
      <alignment vertical="center"/>
    </xf>
    <xf numFmtId="37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  <protection locked="0"/>
    </xf>
    <xf numFmtId="166" fontId="5" fillId="14" borderId="1" xfId="6" applyNumberFormat="1" applyFont="1" applyFill="1" applyBorder="1" applyAlignment="1" applyProtection="1">
      <alignment vertical="center"/>
    </xf>
    <xf numFmtId="2" fontId="5" fillId="14" borderId="1" xfId="6" applyNumberFormat="1" applyFont="1" applyFill="1" applyBorder="1" applyAlignment="1" applyProtection="1">
      <alignment vertical="center"/>
    </xf>
    <xf numFmtId="37" fontId="5" fillId="14" borderId="12" xfId="6" applyNumberFormat="1" applyFont="1" applyFill="1" applyBorder="1" applyAlignment="1" applyProtection="1">
      <alignment vertical="center"/>
    </xf>
    <xf numFmtId="0" fontId="6" fillId="8" borderId="14" xfId="6" applyNumberFormat="1" applyFont="1" applyFill="1" applyBorder="1" applyAlignment="1" applyProtection="1">
      <alignment vertical="center" wrapText="1"/>
    </xf>
    <xf numFmtId="0" fontId="22" fillId="8" borderId="15" xfId="6" applyNumberFormat="1" applyFont="1" applyFill="1" applyBorder="1" applyAlignment="1" applyProtection="1">
      <alignment horizontal="right" vertical="center"/>
    </xf>
    <xf numFmtId="0" fontId="6" fillId="8" borderId="15" xfId="6" applyNumberFormat="1" applyFont="1" applyFill="1" applyBorder="1" applyAlignment="1" applyProtection="1">
      <alignment horizontal="center" vertical="center"/>
    </xf>
    <xf numFmtId="37" fontId="6" fillId="8" borderId="15" xfId="6" applyNumberFormat="1" applyFont="1" applyFill="1" applyBorder="1" applyProtection="1"/>
    <xf numFmtId="2" fontId="6" fillId="8" borderId="15" xfId="6" applyNumberFormat="1" applyFont="1" applyFill="1" applyBorder="1" applyProtection="1"/>
    <xf numFmtId="166" fontId="6" fillId="8" borderId="15" xfId="6" applyNumberFormat="1" applyFont="1" applyFill="1" applyBorder="1" applyProtection="1"/>
    <xf numFmtId="37" fontId="6" fillId="8" borderId="16" xfId="6" applyNumberFormat="1" applyFont="1" applyFill="1" applyBorder="1" applyProtection="1"/>
    <xf numFmtId="166" fontId="11" fillId="5" borderId="0" xfId="3" applyNumberFormat="1" applyFont="1" applyFill="1" applyBorder="1" applyAlignment="1">
      <alignment vertical="center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ill="1"/>
    <xf numFmtId="3" fontId="28" fillId="0" borderId="1" xfId="0" applyNumberFormat="1" applyFont="1" applyFill="1" applyBorder="1" applyAlignment="1">
      <alignment vertical="center"/>
    </xf>
    <xf numFmtId="166" fontId="11" fillId="14" borderId="0" xfId="6" applyNumberFormat="1" applyFont="1" applyFill="1" applyBorder="1" applyAlignment="1">
      <alignment vertical="center"/>
    </xf>
    <xf numFmtId="166" fontId="11" fillId="16" borderId="0" xfId="6" applyNumberFormat="1" applyFont="1" applyFill="1" applyBorder="1" applyAlignment="1">
      <alignment vertical="center"/>
    </xf>
    <xf numFmtId="175" fontId="11" fillId="16" borderId="0" xfId="6" applyNumberFormat="1" applyFont="1" applyFill="1" applyBorder="1" applyAlignment="1">
      <alignment vertical="center"/>
    </xf>
    <xf numFmtId="0" fontId="21" fillId="16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15" borderId="0" xfId="6" applyNumberFormat="1" applyFont="1" applyFill="1" applyBorder="1" applyAlignment="1">
      <alignment vertical="center"/>
    </xf>
    <xf numFmtId="0" fontId="19" fillId="14" borderId="0" xfId="0" applyFont="1" applyFill="1" applyBorder="1" applyAlignment="1">
      <alignment horizontal="right" vertical="center"/>
    </xf>
    <xf numFmtId="0" fontId="11" fillId="15" borderId="0" xfId="0" applyFont="1" applyFill="1" applyBorder="1" applyAlignment="1">
      <alignment horizontal="left" vertical="center"/>
    </xf>
    <xf numFmtId="0" fontId="11" fillId="14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166" fontId="0" fillId="0" borderId="0" xfId="0" applyNumberFormat="1" applyFill="1"/>
    <xf numFmtId="0" fontId="29" fillId="0" borderId="1" xfId="0" applyFont="1" applyFill="1" applyBorder="1" applyAlignment="1">
      <alignment vertical="center" wrapText="1"/>
    </xf>
    <xf numFmtId="172" fontId="11" fillId="5" borderId="0" xfId="3" applyNumberFormat="1" applyFont="1" applyFill="1" applyBorder="1" applyAlignment="1">
      <alignment vertical="center"/>
    </xf>
    <xf numFmtId="171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9" fontId="11" fillId="9" borderId="4" xfId="3" applyNumberFormat="1" applyFont="1" applyFill="1" applyBorder="1" applyAlignment="1">
      <alignment vertical="center"/>
    </xf>
    <xf numFmtId="166" fontId="11" fillId="14" borderId="32" xfId="6" applyNumberFormat="1" applyFont="1" applyFill="1" applyBorder="1" applyAlignment="1">
      <alignment vertical="center"/>
    </xf>
    <xf numFmtId="166" fontId="9" fillId="3" borderId="33" xfId="3" applyNumberFormat="1" applyFont="1" applyFill="1" applyBorder="1" applyAlignment="1">
      <alignment vertical="center"/>
    </xf>
    <xf numFmtId="39" fontId="9" fillId="3" borderId="33" xfId="3" applyNumberFormat="1" applyFont="1" applyFill="1" applyBorder="1" applyAlignment="1">
      <alignment vertical="center"/>
    </xf>
    <xf numFmtId="3" fontId="35" fillId="0" borderId="0" xfId="0" applyNumberFormat="1" applyFont="1"/>
    <xf numFmtId="176" fontId="0" fillId="0" borderId="0" xfId="0" applyNumberFormat="1"/>
    <xf numFmtId="1" fontId="29" fillId="0" borderId="1" xfId="6" applyNumberFormat="1" applyFont="1" applyFill="1" applyBorder="1" applyAlignment="1" applyProtection="1">
      <alignment vertical="center"/>
      <protection locked="0"/>
    </xf>
    <xf numFmtId="0" fontId="6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NumberFormat="1" applyFont="1" applyFill="1" applyBorder="1" applyAlignment="1" applyProtection="1">
      <alignment horizontal="center" vertical="center"/>
    </xf>
    <xf numFmtId="43" fontId="6" fillId="0" borderId="0" xfId="3" applyFont="1" applyFill="1" applyBorder="1" applyAlignment="1" applyProtection="1">
      <alignment horizontal="center" vertical="center" wrapText="1"/>
      <protection locked="0"/>
    </xf>
    <xf numFmtId="43" fontId="6" fillId="14" borderId="11" xfId="3" applyFont="1" applyFill="1" applyBorder="1" applyAlignment="1" applyProtection="1">
      <alignment horizontal="center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 wrapText="1"/>
      <protection locked="0"/>
    </xf>
    <xf numFmtId="39" fontId="11" fillId="15" borderId="0" xfId="6" applyNumberFormat="1" applyFont="1" applyFill="1" applyBorder="1" applyAlignment="1">
      <alignment vertical="center"/>
    </xf>
    <xf numFmtId="172" fontId="11" fillId="14" borderId="32" xfId="6" applyNumberFormat="1" applyFont="1" applyFill="1" applyBorder="1" applyAlignment="1">
      <alignment vertical="center"/>
    </xf>
    <xf numFmtId="4" fontId="0" fillId="0" borderId="0" xfId="0" applyNumberFormat="1"/>
    <xf numFmtId="4" fontId="0" fillId="8" borderId="21" xfId="0" applyNumberFormat="1" applyFill="1" applyBorder="1"/>
    <xf numFmtId="0" fontId="36" fillId="0" borderId="2" xfId="1" applyFont="1" applyFill="1" applyBorder="1" applyAlignment="1">
      <alignment vertical="center"/>
    </xf>
    <xf numFmtId="0" fontId="36" fillId="0" borderId="1" xfId="1" applyFont="1" applyFill="1" applyBorder="1" applyAlignment="1">
      <alignment vertical="center" wrapText="1"/>
    </xf>
    <xf numFmtId="0" fontId="36" fillId="0" borderId="1" xfId="1" applyFont="1" applyFill="1" applyBorder="1" applyAlignment="1">
      <alignment vertical="center"/>
    </xf>
    <xf numFmtId="37" fontId="26" fillId="0" borderId="1" xfId="3" applyNumberFormat="1" applyFont="1" applyFill="1" applyBorder="1" applyAlignment="1" applyProtection="1">
      <alignment vertical="center"/>
      <protection locked="0"/>
    </xf>
    <xf numFmtId="166" fontId="6" fillId="0" borderId="1" xfId="3" applyNumberFormat="1" applyFont="1" applyFill="1" applyBorder="1" applyAlignment="1" applyProtection="1">
      <alignment vertical="center"/>
    </xf>
    <xf numFmtId="39" fontId="26" fillId="0" borderId="1" xfId="3" applyNumberFormat="1" applyFont="1" applyFill="1" applyBorder="1" applyAlignment="1" applyProtection="1">
      <alignment vertical="center"/>
      <protection locked="0"/>
    </xf>
    <xf numFmtId="3" fontId="36" fillId="0" borderId="1" xfId="1" applyNumberFormat="1" applyFont="1" applyFill="1" applyBorder="1" applyAlignment="1">
      <alignment vertical="center"/>
    </xf>
    <xf numFmtId="3" fontId="6" fillId="0" borderId="12" xfId="3" applyNumberFormat="1" applyFont="1" applyFill="1" applyBorder="1" applyAlignment="1" applyProtection="1">
      <alignment vertical="center"/>
    </xf>
    <xf numFmtId="4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3" applyNumberFormat="1" applyFont="1" applyFill="1" applyBorder="1" applyAlignment="1" applyProtection="1">
      <alignment vertical="center" wrapText="1"/>
      <protection locked="0"/>
    </xf>
    <xf numFmtId="4" fontId="22" fillId="0" borderId="1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3" applyNumberFormat="1" applyFont="1" applyFill="1" applyBorder="1" applyAlignment="1" applyProtection="1">
      <alignment horizontal="center" vertical="center"/>
      <protection locked="0"/>
    </xf>
    <xf numFmtId="4" fontId="24" fillId="0" borderId="1" xfId="3" applyNumberFormat="1" applyFont="1" applyFill="1" applyBorder="1" applyAlignment="1" applyProtection="1">
      <alignment vertical="center"/>
    </xf>
    <xf numFmtId="1" fontId="5" fillId="0" borderId="1" xfId="6" applyNumberFormat="1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>
      <alignment vertical="center"/>
    </xf>
    <xf numFmtId="177" fontId="30" fillId="0" borderId="1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0" fillId="0" borderId="0" xfId="0" applyNumberFormat="1"/>
    <xf numFmtId="3" fontId="24" fillId="0" borderId="1" xfId="3" applyNumberFormat="1" applyFont="1" applyFill="1" applyBorder="1" applyAlignment="1" applyProtection="1">
      <alignment vertical="center"/>
    </xf>
    <xf numFmtId="3" fontId="24" fillId="0" borderId="12" xfId="3" applyNumberFormat="1" applyFont="1" applyFill="1" applyBorder="1" applyAlignment="1" applyProtection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4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0" borderId="24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25" xfId="1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25" fillId="12" borderId="17" xfId="0" applyFont="1" applyFill="1" applyBorder="1" applyAlignment="1">
      <alignment horizontal="center"/>
    </xf>
    <xf numFmtId="0" fontId="25" fillId="12" borderId="2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6">
    <cellStyle name="Comma 2" xfId="3"/>
    <cellStyle name="Comma 2 2" xfId="6"/>
    <cellStyle name="Comma 2 3" xfId="7"/>
    <cellStyle name="Comma 2 4" xfId="8"/>
    <cellStyle name="Comma 2 5" xfId="9"/>
    <cellStyle name="Comma 3" xfId="2"/>
    <cellStyle name="Comma 3 2" xfId="10"/>
    <cellStyle name="Comma 3 3" xfId="11"/>
    <cellStyle name="Comma 3 4" xfId="12"/>
    <cellStyle name="Comma 3 5" xfId="13"/>
    <cellStyle name="Currency 2" xfId="14"/>
    <cellStyle name="Normal" xfId="0" builtinId="0"/>
    <cellStyle name="Normal 2" xfId="1"/>
    <cellStyle name="Normal 2 2" xfId="15"/>
    <cellStyle name="Normal 3" xfId="4"/>
    <cellStyle name="Normal 3 2" xfId="5"/>
    <cellStyle name="Normal 3 3" xfId="16"/>
    <cellStyle name="Normal 3 4" xfId="17"/>
    <cellStyle name="Normal 3 5" xfId="18"/>
    <cellStyle name="Normal 3 6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3" totalsRowShown="0" headerRowDxfId="3">
  <autoFilter ref="A1:C63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0"/>
  <sheetViews>
    <sheetView tabSelected="1" view="pageLayout" topLeftCell="B1" zoomScale="90" zoomScaleNormal="75" zoomScalePageLayoutView="90" workbookViewId="0">
      <selection activeCell="I9" sqref="I9"/>
    </sheetView>
  </sheetViews>
  <sheetFormatPr defaultRowHeight="14.5" outlineLevelCol="1" x14ac:dyDescent="0.35"/>
  <cols>
    <col min="1" max="1" width="12.453125" customWidth="1"/>
    <col min="2" max="2" width="14.1796875" customWidth="1"/>
    <col min="3" max="3" width="42.6328125" customWidth="1"/>
    <col min="4" max="4" width="15.453125" customWidth="1"/>
    <col min="5" max="5" width="15.7265625" bestFit="1" customWidth="1"/>
    <col min="6" max="6" width="17.6328125" customWidth="1"/>
    <col min="7" max="7" width="14.26953125" customWidth="1"/>
    <col min="8" max="8" width="16.453125" customWidth="1"/>
    <col min="9" max="10" width="16.54296875" customWidth="1"/>
    <col min="11" max="11" width="12.81640625" customWidth="1" outlineLevel="1"/>
    <col min="12" max="12" width="15.08984375" customWidth="1" outlineLevel="1"/>
    <col min="13" max="13" width="11.81640625" customWidth="1" outlineLevel="1"/>
    <col min="14" max="14" width="13" customWidth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30.75" customHeight="1" thickBot="1" x14ac:dyDescent="0.55000000000000004">
      <c r="A1" s="249" t="s">
        <v>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1"/>
    </row>
    <row r="2" spans="1:17" ht="24" customHeight="1" thickBot="1" x14ac:dyDescent="0.4">
      <c r="A2" s="16"/>
      <c r="B2" s="17"/>
      <c r="C2" s="17"/>
      <c r="D2" s="18"/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/>
      <c r="L2" s="19"/>
      <c r="M2" s="19"/>
      <c r="N2" s="20" t="s">
        <v>17</v>
      </c>
      <c r="O2" s="3"/>
      <c r="P2" s="2"/>
    </row>
    <row r="3" spans="1:17" ht="88" customHeight="1" thickBot="1" x14ac:dyDescent="0.4">
      <c r="A3" s="26" t="s">
        <v>48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97</v>
      </c>
      <c r="J3" s="27" t="s">
        <v>95</v>
      </c>
      <c r="K3" s="27" t="s">
        <v>47</v>
      </c>
      <c r="L3" s="27" t="s">
        <v>69</v>
      </c>
      <c r="M3" s="27" t="s">
        <v>7</v>
      </c>
      <c r="N3" s="28" t="s">
        <v>96</v>
      </c>
      <c r="O3" s="15" t="s">
        <v>8</v>
      </c>
      <c r="P3" s="1"/>
      <c r="Q3" s="46" t="s">
        <v>24</v>
      </c>
    </row>
    <row r="4" spans="1:17" ht="18.5" x14ac:dyDescent="0.35">
      <c r="A4" s="252" t="s">
        <v>33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  <c r="O4" s="52"/>
      <c r="P4" s="1"/>
      <c r="Q4" s="46"/>
    </row>
    <row r="5" spans="1:17" ht="43.5" x14ac:dyDescent="0.35">
      <c r="A5" s="131" t="s">
        <v>64</v>
      </c>
      <c r="B5" s="81" t="s">
        <v>79</v>
      </c>
      <c r="C5" s="133" t="s">
        <v>66</v>
      </c>
      <c r="D5" s="80"/>
      <c r="E5" s="77">
        <v>56</v>
      </c>
      <c r="F5" s="194">
        <v>68</v>
      </c>
      <c r="G5" s="4">
        <f t="shared" ref="G5" si="0">+E5*F5</f>
        <v>3808</v>
      </c>
      <c r="H5" s="116">
        <v>0.25</v>
      </c>
      <c r="I5" s="4">
        <f t="shared" ref="I5" si="1">+G5*H5</f>
        <v>952</v>
      </c>
      <c r="J5" s="77">
        <v>1652</v>
      </c>
      <c r="K5" s="115"/>
      <c r="L5" s="115">
        <v>-630</v>
      </c>
      <c r="M5" s="115">
        <v>-70</v>
      </c>
      <c r="N5" s="22">
        <f t="shared" ref="N5" si="2">+I5-J5</f>
        <v>-700</v>
      </c>
      <c r="Q5" s="130" t="s">
        <v>58</v>
      </c>
    </row>
    <row r="6" spans="1:17" ht="43.5" x14ac:dyDescent="0.35">
      <c r="A6" s="131" t="s">
        <v>74</v>
      </c>
      <c r="B6" s="207" t="s">
        <v>85</v>
      </c>
      <c r="C6" s="207" t="s">
        <v>86</v>
      </c>
      <c r="D6" s="135" t="s">
        <v>61</v>
      </c>
      <c r="E6" s="194">
        <v>56</v>
      </c>
      <c r="F6" s="194">
        <v>68</v>
      </c>
      <c r="G6" s="4">
        <f t="shared" ref="G6:G8" si="3">+E6*F6</f>
        <v>3808</v>
      </c>
      <c r="H6" s="138">
        <v>8.0021400000000007</v>
      </c>
      <c r="I6" s="4">
        <f t="shared" ref="I6:I9" si="4">+G6*H6</f>
        <v>30472.149120000002</v>
      </c>
      <c r="J6" s="194">
        <v>52878</v>
      </c>
      <c r="K6" s="115"/>
      <c r="L6" s="115">
        <v>-20166</v>
      </c>
      <c r="M6" s="115">
        <v>-2240</v>
      </c>
      <c r="N6" s="22">
        <f t="shared" ref="N6:N9" si="5">+I6-J6</f>
        <v>-22405.850879999998</v>
      </c>
      <c r="Q6" s="130"/>
    </row>
    <row r="7" spans="1:17" ht="58" x14ac:dyDescent="0.35">
      <c r="A7" s="131" t="s">
        <v>74</v>
      </c>
      <c r="B7" s="133" t="s">
        <v>84</v>
      </c>
      <c r="C7" s="133" t="s">
        <v>68</v>
      </c>
      <c r="D7" s="80"/>
      <c r="E7" s="77">
        <v>56</v>
      </c>
      <c r="F7" s="194">
        <v>68</v>
      </c>
      <c r="G7" s="4">
        <f t="shared" si="3"/>
        <v>3808</v>
      </c>
      <c r="H7" s="116">
        <v>0.5</v>
      </c>
      <c r="I7" s="4">
        <f t="shared" si="4"/>
        <v>1904</v>
      </c>
      <c r="J7" s="77">
        <v>3304</v>
      </c>
      <c r="K7" s="115"/>
      <c r="L7" s="115">
        <v>-1260</v>
      </c>
      <c r="M7" s="115">
        <v>-140</v>
      </c>
      <c r="N7" s="22">
        <f t="shared" si="5"/>
        <v>-1400</v>
      </c>
      <c r="Q7" s="130" t="s">
        <v>64</v>
      </c>
    </row>
    <row r="8" spans="1:17" s="192" customFormat="1" ht="29" x14ac:dyDescent="0.35">
      <c r="A8" s="131" t="s">
        <v>74</v>
      </c>
      <c r="B8" s="207" t="s">
        <v>90</v>
      </c>
      <c r="C8" s="207" t="s">
        <v>91</v>
      </c>
      <c r="D8" s="135"/>
      <c r="E8" s="194">
        <v>56</v>
      </c>
      <c r="F8" s="194">
        <v>68</v>
      </c>
      <c r="G8" s="4">
        <f t="shared" si="3"/>
        <v>3808</v>
      </c>
      <c r="H8" s="138">
        <v>48</v>
      </c>
      <c r="I8" s="4">
        <f t="shared" si="4"/>
        <v>182784</v>
      </c>
      <c r="J8" s="194">
        <v>0</v>
      </c>
      <c r="K8" s="115"/>
      <c r="L8" s="115">
        <v>182784</v>
      </c>
      <c r="M8" s="115"/>
      <c r="N8" s="22">
        <f t="shared" si="5"/>
        <v>182784</v>
      </c>
      <c r="Q8" s="130"/>
    </row>
    <row r="9" spans="1:17" s="192" customFormat="1" ht="43.5" x14ac:dyDescent="0.35">
      <c r="A9" s="131" t="s">
        <v>74</v>
      </c>
      <c r="B9" s="207" t="s">
        <v>94</v>
      </c>
      <c r="C9" s="207" t="s">
        <v>93</v>
      </c>
      <c r="D9" s="135"/>
      <c r="E9" s="194">
        <v>56</v>
      </c>
      <c r="F9" s="194">
        <v>23</v>
      </c>
      <c r="G9" s="4">
        <f>+E9*F9</f>
        <v>1288</v>
      </c>
      <c r="H9" s="138">
        <v>16</v>
      </c>
      <c r="I9" s="4">
        <f t="shared" si="4"/>
        <v>20608</v>
      </c>
      <c r="J9" s="194">
        <v>0</v>
      </c>
      <c r="K9" s="115"/>
      <c r="L9" s="115">
        <v>20608</v>
      </c>
      <c r="M9" s="115"/>
      <c r="N9" s="22">
        <f t="shared" si="5"/>
        <v>20608</v>
      </c>
      <c r="Q9" s="130"/>
    </row>
    <row r="10" spans="1:17" x14ac:dyDescent="0.35">
      <c r="A10" s="131"/>
      <c r="B10" s="207"/>
      <c r="C10" s="207"/>
      <c r="D10" s="135"/>
      <c r="E10" s="194"/>
      <c r="F10" s="194"/>
      <c r="G10" s="4">
        <f t="shared" ref="G10" si="6">+E10*F10</f>
        <v>0</v>
      </c>
      <c r="H10" s="138"/>
      <c r="I10" s="4">
        <f t="shared" ref="I10" si="7">+G10*H10</f>
        <v>0</v>
      </c>
      <c r="J10" s="194">
        <v>0</v>
      </c>
      <c r="K10" s="115"/>
      <c r="L10" s="115"/>
      <c r="M10" s="115"/>
      <c r="N10" s="22">
        <f t="shared" ref="N10" si="8">+I10-J10</f>
        <v>0</v>
      </c>
      <c r="Q10" s="49"/>
    </row>
    <row r="11" spans="1:17" ht="15.5" x14ac:dyDescent="0.35">
      <c r="A11" s="141" t="s">
        <v>80</v>
      </c>
      <c r="B11" s="53"/>
      <c r="C11" s="57" t="s">
        <v>32</v>
      </c>
      <c r="D11" s="54"/>
      <c r="E11" s="55">
        <f>+MAX(E5:E9)</f>
        <v>56</v>
      </c>
      <c r="F11" s="55">
        <f>IF(E11=0,"",G11/E11)</f>
        <v>295</v>
      </c>
      <c r="G11" s="55">
        <f>SUM(G5:G10)</f>
        <v>16520</v>
      </c>
      <c r="H11" s="125">
        <f>IF(G11=0,"",I11/G11)</f>
        <v>14.329306847457628</v>
      </c>
      <c r="I11" s="55">
        <f t="shared" ref="I11:N11" si="9">SUM(I5:I10)</f>
        <v>236720.14912000002</v>
      </c>
      <c r="J11" s="55">
        <f t="shared" si="9"/>
        <v>57834</v>
      </c>
      <c r="K11" s="117">
        <f t="shared" si="9"/>
        <v>0</v>
      </c>
      <c r="L11" s="117">
        <f t="shared" si="9"/>
        <v>181336</v>
      </c>
      <c r="M11" s="117">
        <f t="shared" si="9"/>
        <v>-2450</v>
      </c>
      <c r="N11" s="118">
        <f t="shared" si="9"/>
        <v>178886.14912000002</v>
      </c>
      <c r="Q11" s="47" t="s">
        <v>60</v>
      </c>
    </row>
    <row r="12" spans="1:17" ht="18.75" customHeight="1" x14ac:dyDescent="0.35">
      <c r="A12" s="252" t="s">
        <v>54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4"/>
      <c r="O12" s="52"/>
      <c r="P12" s="1"/>
      <c r="Q12" s="47" t="s">
        <v>59</v>
      </c>
    </row>
    <row r="13" spans="1:17" x14ac:dyDescent="0.35">
      <c r="A13" s="131"/>
      <c r="B13" s="133"/>
      <c r="C13" s="133"/>
      <c r="D13" s="139"/>
      <c r="E13" s="132"/>
      <c r="F13" s="132"/>
      <c r="G13" s="4">
        <f>+E13*F13</f>
        <v>0</v>
      </c>
      <c r="H13" s="137"/>
      <c r="I13" s="4">
        <f>+G13*H13</f>
        <v>0</v>
      </c>
      <c r="J13" s="132"/>
      <c r="K13" s="78"/>
      <c r="L13" s="78"/>
      <c r="M13" s="78">
        <f>N13</f>
        <v>0</v>
      </c>
      <c r="N13" s="79">
        <f t="shared" ref="N13" si="10">+I13-J13</f>
        <v>0</v>
      </c>
      <c r="Q13" s="47"/>
    </row>
    <row r="14" spans="1:17" ht="15.5" x14ac:dyDescent="0.35">
      <c r="A14" s="141" t="s">
        <v>80</v>
      </c>
      <c r="B14" s="120"/>
      <c r="C14" s="121" t="s">
        <v>31</v>
      </c>
      <c r="D14" s="122"/>
      <c r="E14" s="117">
        <f>+MAX(E13:E13)</f>
        <v>0</v>
      </c>
      <c r="F14" s="126" t="str">
        <f>IF(E14=0,"",G14/E14)</f>
        <v/>
      </c>
      <c r="G14" s="117">
        <v>0</v>
      </c>
      <c r="H14" s="125">
        <v>0</v>
      </c>
      <c r="I14" s="117">
        <v>0</v>
      </c>
      <c r="J14" s="117">
        <f>SUM(J13:J13)</f>
        <v>0</v>
      </c>
      <c r="K14" s="124">
        <f>SUM(K13:K13)</f>
        <v>0</v>
      </c>
      <c r="L14" s="124">
        <f>SUM(L13:L13)</f>
        <v>0</v>
      </c>
      <c r="M14" s="124">
        <f>SUM(M13:M13)</f>
        <v>0</v>
      </c>
      <c r="N14" s="123">
        <v>0</v>
      </c>
      <c r="Q14" s="47"/>
    </row>
    <row r="15" spans="1:17" ht="18.5" x14ac:dyDescent="0.35">
      <c r="A15" s="252" t="s">
        <v>27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4"/>
      <c r="O15" s="52"/>
      <c r="P15" s="1"/>
      <c r="Q15" s="47"/>
    </row>
    <row r="16" spans="1:17" x14ac:dyDescent="0.35">
      <c r="A16" s="131"/>
      <c r="B16" s="133"/>
      <c r="C16" s="133"/>
      <c r="D16" s="11"/>
      <c r="E16" s="12"/>
      <c r="F16" s="12"/>
      <c r="G16" s="4">
        <f t="shared" ref="G16" si="11">+E16*F16</f>
        <v>0</v>
      </c>
      <c r="H16" s="100"/>
      <c r="I16" s="4">
        <f t="shared" ref="I16" si="12">+G16*H16</f>
        <v>0</v>
      </c>
      <c r="J16" s="12"/>
      <c r="K16" s="12"/>
      <c r="L16" s="12"/>
      <c r="M16" s="12"/>
      <c r="N16" s="22"/>
      <c r="Q16" s="47"/>
    </row>
    <row r="17" spans="1:17" x14ac:dyDescent="0.35">
      <c r="A17" s="131"/>
      <c r="B17" s="134"/>
      <c r="C17" s="10"/>
      <c r="D17" s="11"/>
      <c r="E17" s="12"/>
      <c r="F17" s="12"/>
      <c r="G17" s="4">
        <f t="shared" ref="G17" si="13">+E17*F17</f>
        <v>0</v>
      </c>
      <c r="H17" s="13"/>
      <c r="I17" s="4">
        <f t="shared" ref="I17" si="14">+G17*H17</f>
        <v>0</v>
      </c>
      <c r="J17" s="12"/>
      <c r="K17" s="12"/>
      <c r="L17" s="12"/>
      <c r="M17" s="12"/>
      <c r="N17" s="22">
        <f t="shared" ref="N17" si="15">+I17-J17</f>
        <v>0</v>
      </c>
      <c r="Q17" s="47"/>
    </row>
    <row r="18" spans="1:17" ht="16" thickBot="1" x14ac:dyDescent="0.4">
      <c r="A18" s="141" t="s">
        <v>80</v>
      </c>
      <c r="B18" s="53"/>
      <c r="C18" s="57" t="s">
        <v>40</v>
      </c>
      <c r="D18" s="54"/>
      <c r="E18" s="117">
        <f>+MAX(E16:E17)</f>
        <v>0</v>
      </c>
      <c r="F18" s="125" t="str">
        <f>IF(E18=0,"",G18/E18)</f>
        <v/>
      </c>
      <c r="G18" s="55">
        <f>SUM(G16:G17)</f>
        <v>0</v>
      </c>
      <c r="H18" s="125" t="str">
        <f>IF(G18=0,"",I18/G18)</f>
        <v/>
      </c>
      <c r="I18" s="55">
        <f t="shared" ref="I18:N18" si="16">SUM(I16:I17)</f>
        <v>0</v>
      </c>
      <c r="J18" s="55">
        <f t="shared" si="16"/>
        <v>0</v>
      </c>
      <c r="K18" s="55">
        <f t="shared" si="16"/>
        <v>0</v>
      </c>
      <c r="L18" s="55">
        <f t="shared" si="16"/>
        <v>0</v>
      </c>
      <c r="M18" s="55">
        <f t="shared" si="16"/>
        <v>0</v>
      </c>
      <c r="N18" s="56">
        <f t="shared" si="16"/>
        <v>0</v>
      </c>
      <c r="Q18" s="48"/>
    </row>
    <row r="19" spans="1:17" ht="25.5" customHeight="1" thickBot="1" x14ac:dyDescent="0.4">
      <c r="A19" s="58"/>
      <c r="B19" s="59"/>
      <c r="C19" s="60" t="s">
        <v>41</v>
      </c>
      <c r="D19" s="61"/>
      <c r="E19" s="108">
        <f>+SUM($E$11+$E$14+$E$18)</f>
        <v>56</v>
      </c>
      <c r="F19" s="108">
        <f>IF(E19=0,"",G19/E19)</f>
        <v>295</v>
      </c>
      <c r="G19" s="108">
        <f>+G11+G14+G18</f>
        <v>16520</v>
      </c>
      <c r="H19" s="103">
        <f>IF(G19=0,"",I19/G19)</f>
        <v>14.329306847457628</v>
      </c>
      <c r="I19" s="108">
        <f t="shared" ref="I19:N19" si="17">+I11+I14+I18</f>
        <v>236720.14912000002</v>
      </c>
      <c r="J19" s="108">
        <f t="shared" si="17"/>
        <v>57834</v>
      </c>
      <c r="K19" s="108">
        <f t="shared" si="17"/>
        <v>0</v>
      </c>
      <c r="L19" s="108">
        <f t="shared" si="17"/>
        <v>181336</v>
      </c>
      <c r="M19" s="108">
        <f t="shared" si="17"/>
        <v>-2450</v>
      </c>
      <c r="N19" s="111">
        <f t="shared" si="17"/>
        <v>178886.14912000002</v>
      </c>
      <c r="Q19" s="14"/>
    </row>
    <row r="20" spans="1:17" x14ac:dyDescent="0.35">
      <c r="C20" s="14"/>
      <c r="Q20" s="14"/>
    </row>
  </sheetData>
  <sheetProtection selectLockedCells="1"/>
  <autoFilter ref="A3:N19"/>
  <dataConsolidate/>
  <mergeCells count="4">
    <mergeCell ref="A1:N1"/>
    <mergeCell ref="A4:N4"/>
    <mergeCell ref="A12:N12"/>
    <mergeCell ref="A15:N15"/>
  </mergeCells>
  <dataValidations disablePrompts="1" count="1">
    <dataValidation type="list" allowBlank="1" showInputMessage="1" showErrorMessage="1" sqref="A5:A10 A13 A16:A17">
      <formula1>$Q$5:$Q$9</formula1>
    </dataValidation>
  </dataValidations>
  <printOptions horizontalCentered="1"/>
  <pageMargins left="0.7" right="0.7" top="0.75" bottom="0.75" header="0.3" footer="0.3"/>
  <pageSetup scale="52" fitToHeight="0" orientation="landscape" r:id="rId1"/>
  <headerFooter>
    <oddHeader>&amp;COMB Control #0584-NEW
&amp;"-,Bold"&amp;12 Attachment A Burden Chart for 0584-NEW Meal Service and Monitoring in the National School Lunch and School Breakfast Program</oddHeader>
  </headerFooter>
  <ignoredErrors>
    <ignoredError sqref="G19:H19 F19 H11 H18" formula="1"/>
    <ignoredError sqref="M1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18"/>
  <sheetViews>
    <sheetView zoomScale="75" zoomScaleNormal="75" workbookViewId="0">
      <pane ySplit="3" topLeftCell="A4" activePane="bottomLeft" state="frozen"/>
      <selection pane="bottomLeft" activeCell="N3" sqref="N3"/>
    </sheetView>
  </sheetViews>
  <sheetFormatPr defaultRowHeight="14.5" outlineLevelCol="1" x14ac:dyDescent="0.35"/>
  <cols>
    <col min="1" max="1" width="11.26953125" customWidth="1"/>
    <col min="2" max="2" width="13.72656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" customWidth="1" outlineLevel="1"/>
    <col min="14" max="14" width="13" customWidth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7265625" customWidth="1"/>
  </cols>
  <sheetData>
    <row r="1" spans="1:17" ht="30.75" customHeight="1" thickBot="1" x14ac:dyDescent="0.55000000000000004">
      <c r="A1" s="249" t="s">
        <v>29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1"/>
    </row>
    <row r="2" spans="1:17" ht="24" customHeight="1" thickBot="1" x14ac:dyDescent="0.4">
      <c r="A2" s="16"/>
      <c r="B2" s="17"/>
      <c r="C2" s="17"/>
      <c r="D2" s="18"/>
      <c r="E2" s="19" t="s">
        <v>11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/>
      <c r="L2" s="19"/>
      <c r="M2" s="19"/>
      <c r="N2" s="20" t="s">
        <v>17</v>
      </c>
      <c r="O2" s="3"/>
      <c r="P2" s="2"/>
    </row>
    <row r="3" spans="1:17" ht="100.5" customHeight="1" thickBot="1" x14ac:dyDescent="0.4">
      <c r="A3" s="23" t="s">
        <v>48</v>
      </c>
      <c r="B3" s="24" t="s">
        <v>0</v>
      </c>
      <c r="C3" s="24" t="s">
        <v>1</v>
      </c>
      <c r="D3" s="24" t="s">
        <v>2</v>
      </c>
      <c r="E3" s="24" t="s">
        <v>19</v>
      </c>
      <c r="F3" s="24" t="s">
        <v>25</v>
      </c>
      <c r="G3" s="24" t="s">
        <v>5</v>
      </c>
      <c r="H3" s="24" t="s">
        <v>22</v>
      </c>
      <c r="I3" s="24" t="s">
        <v>98</v>
      </c>
      <c r="J3" s="24" t="s">
        <v>99</v>
      </c>
      <c r="K3" s="24" t="s">
        <v>47</v>
      </c>
      <c r="L3" s="24" t="s">
        <v>87</v>
      </c>
      <c r="M3" s="24" t="s">
        <v>7</v>
      </c>
      <c r="N3" s="25" t="s">
        <v>96</v>
      </c>
      <c r="O3" s="15" t="s">
        <v>8</v>
      </c>
      <c r="P3" s="1"/>
      <c r="Q3" s="46" t="s">
        <v>24</v>
      </c>
    </row>
    <row r="4" spans="1:17" ht="42" customHeight="1" x14ac:dyDescent="0.35">
      <c r="A4" s="252" t="s">
        <v>33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  <c r="O4" s="52"/>
      <c r="P4" s="1"/>
      <c r="Q4" s="46"/>
    </row>
    <row r="5" spans="1:17" ht="43.5" x14ac:dyDescent="0.35">
      <c r="A5" s="94" t="s">
        <v>74</v>
      </c>
      <c r="B5" s="83" t="s">
        <v>81</v>
      </c>
      <c r="C5" s="136" t="s">
        <v>82</v>
      </c>
      <c r="D5" s="83"/>
      <c r="E5" s="112">
        <v>56</v>
      </c>
      <c r="F5" s="112">
        <v>68</v>
      </c>
      <c r="G5" s="4">
        <f t="shared" ref="G5" si="0">+E5*F5</f>
        <v>3808</v>
      </c>
      <c r="H5" s="114">
        <v>8</v>
      </c>
      <c r="I5" s="4">
        <f t="shared" ref="I5" si="1">+G5*H5</f>
        <v>30464</v>
      </c>
      <c r="J5" s="84">
        <v>52864</v>
      </c>
      <c r="K5" s="88"/>
      <c r="L5" s="243">
        <v>-20160</v>
      </c>
      <c r="M5" s="244">
        <v>-2240</v>
      </c>
      <c r="N5" s="101">
        <f t="shared" ref="N5" si="2">+I5-J5</f>
        <v>-22400</v>
      </c>
      <c r="Q5" s="49"/>
    </row>
    <row r="6" spans="1:17" s="192" customFormat="1" ht="43.5" x14ac:dyDescent="0.35">
      <c r="A6" s="94"/>
      <c r="B6" s="227" t="s">
        <v>89</v>
      </c>
      <c r="C6" s="228" t="s">
        <v>92</v>
      </c>
      <c r="D6" s="229"/>
      <c r="E6" s="230">
        <v>56</v>
      </c>
      <c r="F6" s="230">
        <v>1</v>
      </c>
      <c r="G6" s="231">
        <f>+E6*F6</f>
        <v>56</v>
      </c>
      <c r="H6" s="232">
        <v>0.25</v>
      </c>
      <c r="I6" s="231">
        <f>+G6*H6</f>
        <v>14</v>
      </c>
      <c r="J6" s="233">
        <v>0</v>
      </c>
      <c r="K6" s="88"/>
      <c r="L6" s="245">
        <f>N6</f>
        <v>14</v>
      </c>
      <c r="M6" s="246"/>
      <c r="N6" s="234">
        <f>+I6-J6</f>
        <v>14</v>
      </c>
      <c r="Q6" s="49"/>
    </row>
    <row r="7" spans="1:17" s="225" customFormat="1" ht="15.5" x14ac:dyDescent="0.35">
      <c r="A7" s="235" t="s">
        <v>80</v>
      </c>
      <c r="B7" s="236"/>
      <c r="C7" s="237" t="s">
        <v>32</v>
      </c>
      <c r="D7" s="238"/>
      <c r="E7" s="239">
        <f>+MAX(E5:E6)</f>
        <v>56</v>
      </c>
      <c r="F7" s="239">
        <f>IF(E7=0,"",G7/E7)</f>
        <v>69</v>
      </c>
      <c r="G7" s="239">
        <f>SUM(G5:G6)</f>
        <v>3864</v>
      </c>
      <c r="H7" s="239">
        <f>IF(G7=0,"",I7/G7)</f>
        <v>7.88768115942029</v>
      </c>
      <c r="I7" s="239">
        <f>SUM(I5:I6)</f>
        <v>30478</v>
      </c>
      <c r="J7" s="239">
        <f>SUM(J5:J5)</f>
        <v>52864</v>
      </c>
      <c r="K7" s="239">
        <f>SUM(K5:K5)</f>
        <v>0</v>
      </c>
      <c r="L7" s="247">
        <f>SUM(L5:L6)</f>
        <v>-20146</v>
      </c>
      <c r="M7" s="247">
        <f>SUM(M5:M6)</f>
        <v>-2240</v>
      </c>
      <c r="N7" s="248">
        <f>SUM(N5:N6)</f>
        <v>-22386</v>
      </c>
      <c r="Q7" s="226"/>
    </row>
    <row r="8" spans="1:17" ht="18.75" customHeight="1" x14ac:dyDescent="0.35">
      <c r="A8" s="255" t="s">
        <v>54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7"/>
      <c r="O8" s="52"/>
      <c r="P8" s="1"/>
      <c r="Q8" s="47"/>
    </row>
    <row r="9" spans="1:17" ht="43.5" x14ac:dyDescent="0.35">
      <c r="A9" s="21" t="s">
        <v>74</v>
      </c>
      <c r="B9" s="136" t="s">
        <v>83</v>
      </c>
      <c r="C9" s="136" t="s">
        <v>67</v>
      </c>
      <c r="D9" s="83"/>
      <c r="E9" s="84">
        <v>3808</v>
      </c>
      <c r="F9" s="89">
        <v>1</v>
      </c>
      <c r="G9" s="97">
        <f t="shared" ref="G9" si="3">+E9*F9</f>
        <v>3808</v>
      </c>
      <c r="H9" s="137">
        <v>8</v>
      </c>
      <c r="I9" s="97">
        <f t="shared" ref="I9" si="4">+G9*H9</f>
        <v>30464</v>
      </c>
      <c r="J9" s="84">
        <v>52856</v>
      </c>
      <c r="K9" s="98"/>
      <c r="L9" s="98">
        <v>-20256</v>
      </c>
      <c r="M9" s="97">
        <v>-2136</v>
      </c>
      <c r="N9" s="101">
        <f>+I9-J9</f>
        <v>-22392</v>
      </c>
      <c r="Q9" s="47"/>
    </row>
    <row r="10" spans="1:17" x14ac:dyDescent="0.35">
      <c r="A10" s="21"/>
      <c r="B10" s="87"/>
      <c r="C10" s="87"/>
      <c r="D10" s="83"/>
      <c r="E10" s="84"/>
      <c r="F10" s="89"/>
      <c r="G10" s="97"/>
      <c r="H10" s="119"/>
      <c r="I10" s="97"/>
      <c r="J10" s="84"/>
      <c r="K10" s="98"/>
      <c r="L10" s="98"/>
      <c r="M10" s="98"/>
      <c r="N10" s="101"/>
      <c r="Q10" s="47"/>
    </row>
    <row r="11" spans="1:17" ht="43.5" hidden="1" x14ac:dyDescent="0.35">
      <c r="A11" s="21" t="s">
        <v>49</v>
      </c>
      <c r="B11" s="82" t="s">
        <v>50</v>
      </c>
      <c r="C11" s="81" t="s">
        <v>51</v>
      </c>
      <c r="D11" s="83"/>
      <c r="E11" s="84">
        <v>19822</v>
      </c>
      <c r="F11" s="89">
        <v>1</v>
      </c>
      <c r="G11" s="97">
        <f t="shared" ref="G11" si="5">+E11*F11</f>
        <v>19822</v>
      </c>
      <c r="H11" s="119">
        <v>5</v>
      </c>
      <c r="I11" s="97">
        <f t="shared" ref="I11" si="6">+G11*H11</f>
        <v>99110</v>
      </c>
      <c r="J11" s="84"/>
      <c r="K11" s="98"/>
      <c r="L11" s="98"/>
      <c r="M11" s="98"/>
      <c r="N11" s="101"/>
      <c r="Q11" s="47"/>
    </row>
    <row r="12" spans="1:17" ht="43.5" hidden="1" x14ac:dyDescent="0.35">
      <c r="A12" s="21" t="s">
        <v>49</v>
      </c>
      <c r="B12" s="81" t="s">
        <v>52</v>
      </c>
      <c r="C12" s="81" t="s">
        <v>56</v>
      </c>
      <c r="D12" s="85"/>
      <c r="E12" s="84">
        <v>19822</v>
      </c>
      <c r="F12" s="89">
        <v>1</v>
      </c>
      <c r="G12" s="97">
        <f>+E12*F12</f>
        <v>19822</v>
      </c>
      <c r="H12" s="119">
        <v>1</v>
      </c>
      <c r="I12" s="97">
        <f t="shared" ref="I12" si="7">+G12*H12</f>
        <v>19822</v>
      </c>
      <c r="J12" s="102"/>
      <c r="K12" s="98"/>
      <c r="L12" s="98"/>
      <c r="M12" s="98"/>
      <c r="N12" s="101"/>
      <c r="Q12" s="47"/>
    </row>
    <row r="13" spans="1:17" ht="58" hidden="1" x14ac:dyDescent="0.35">
      <c r="A13" s="94" t="s">
        <v>49</v>
      </c>
      <c r="B13" s="87" t="s">
        <v>53</v>
      </c>
      <c r="C13" s="87" t="s">
        <v>57</v>
      </c>
      <c r="D13" s="85"/>
      <c r="E13" s="84">
        <v>6607</v>
      </c>
      <c r="F13" s="96">
        <v>1</v>
      </c>
      <c r="G13" s="97">
        <f t="shared" ref="G13" si="8">+E13*F13</f>
        <v>6607</v>
      </c>
      <c r="H13" s="100">
        <v>5</v>
      </c>
      <c r="I13" s="97">
        <f>+G13*H13</f>
        <v>33035</v>
      </c>
      <c r="J13" s="84"/>
      <c r="K13" s="98"/>
      <c r="L13" s="98"/>
      <c r="M13" s="98"/>
      <c r="N13" s="101"/>
      <c r="Q13" s="47"/>
    </row>
    <row r="14" spans="1:17" ht="15.5" x14ac:dyDescent="0.35">
      <c r="A14" s="92" t="s">
        <v>80</v>
      </c>
      <c r="B14" s="93"/>
      <c r="C14" s="91" t="s">
        <v>31</v>
      </c>
      <c r="D14" s="90"/>
      <c r="E14" s="99">
        <f>+MAX(E9:E10)</f>
        <v>3808</v>
      </c>
      <c r="F14" s="127">
        <f>IF(E14=0,"",G14/E14)</f>
        <v>1</v>
      </c>
      <c r="G14" s="99">
        <f>SUM(G9:G10)</f>
        <v>3808</v>
      </c>
      <c r="H14" s="113">
        <f>IF(G14=0,"",I14/G14)</f>
        <v>8</v>
      </c>
      <c r="I14" s="99">
        <f>SUM(I9:I10)</f>
        <v>30464</v>
      </c>
      <c r="J14" s="99">
        <f>SUM(J9:J13)</f>
        <v>52856</v>
      </c>
      <c r="K14" s="99">
        <f>SUM(K9:K13)</f>
        <v>0</v>
      </c>
      <c r="L14" s="99">
        <f>SUM(L9:L13)</f>
        <v>-20256</v>
      </c>
      <c r="M14" s="99">
        <f>SUM(M9:M13)</f>
        <v>-2136</v>
      </c>
      <c r="N14" s="110">
        <f>SUM(N9:N13)</f>
        <v>-22392</v>
      </c>
      <c r="Q14" s="47"/>
    </row>
    <row r="15" spans="1:17" ht="18.5" x14ac:dyDescent="0.35">
      <c r="A15" s="252" t="s">
        <v>46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4"/>
      <c r="O15" s="52"/>
      <c r="P15" s="1"/>
      <c r="Q15" s="47"/>
    </row>
    <row r="16" spans="1:17" ht="16" thickBot="1" x14ac:dyDescent="0.4">
      <c r="A16" s="92" t="s">
        <v>80</v>
      </c>
      <c r="B16" s="93"/>
      <c r="C16" s="91" t="s">
        <v>38</v>
      </c>
      <c r="D16" s="90"/>
      <c r="E16" s="63">
        <v>0</v>
      </c>
      <c r="F16" s="127">
        <v>0</v>
      </c>
      <c r="G16" s="63">
        <v>0</v>
      </c>
      <c r="H16" s="11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95">
        <v>0</v>
      </c>
      <c r="Q16" s="48"/>
    </row>
    <row r="17" spans="1:17" ht="25.5" customHeight="1" thickBot="1" x14ac:dyDescent="0.4">
      <c r="A17" s="104"/>
      <c r="B17" s="105"/>
      <c r="C17" s="106" t="s">
        <v>39</v>
      </c>
      <c r="D17" s="107"/>
      <c r="E17" s="108">
        <f>+E7+E14+E16</f>
        <v>3864</v>
      </c>
      <c r="F17" s="109">
        <f>IF(E17=0,"",G17/E17)</f>
        <v>1.9855072463768115</v>
      </c>
      <c r="G17" s="128">
        <f>+G7+G14+G16</f>
        <v>7672</v>
      </c>
      <c r="H17" s="109">
        <f>I17/G17</f>
        <v>7.9434306569343063</v>
      </c>
      <c r="I17" s="108">
        <f t="shared" ref="I17:N17" si="9">+I7+I14+I16</f>
        <v>60942</v>
      </c>
      <c r="J17" s="108">
        <f t="shared" si="9"/>
        <v>105720</v>
      </c>
      <c r="K17" s="108">
        <f t="shared" si="9"/>
        <v>0</v>
      </c>
      <c r="L17" s="108">
        <f t="shared" si="9"/>
        <v>-40402</v>
      </c>
      <c r="M17" s="108">
        <f t="shared" si="9"/>
        <v>-4376</v>
      </c>
      <c r="N17" s="111">
        <f t="shared" si="9"/>
        <v>-44778</v>
      </c>
      <c r="Q17" s="14"/>
    </row>
    <row r="18" spans="1:17" x14ac:dyDescent="0.35">
      <c r="C18" s="14"/>
      <c r="Q18" s="14"/>
    </row>
  </sheetData>
  <sheetProtection selectLockedCells="1"/>
  <autoFilter ref="A3:N17"/>
  <dataConsolidate/>
  <mergeCells count="4">
    <mergeCell ref="A1:N1"/>
    <mergeCell ref="A4:N4"/>
    <mergeCell ref="A8:N8"/>
    <mergeCell ref="A15:N15"/>
  </mergeCells>
  <dataValidations count="1">
    <dataValidation type="list" allowBlank="1" showInputMessage="1" showErrorMessage="1" sqref="A9:A14 A16 A5:A7">
      <formula1>$Q$5:$Q$15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&amp;C&amp;"-,Bold"&amp;12OMB Control #0584-0006 
&amp;16 7 CFR Part 210 - National School Lunch Program</oddHeader>
  </headerFooter>
  <ignoredErrors>
    <ignoredError sqref="G14:H14 H17 F1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5"/>
  <sheetViews>
    <sheetView zoomScale="70" zoomScaleNormal="70" workbookViewId="0">
      <pane ySplit="3" topLeftCell="A4" activePane="bottomLeft" state="frozen"/>
      <selection pane="bottomLeft" activeCell="N3" sqref="N3"/>
    </sheetView>
  </sheetViews>
  <sheetFormatPr defaultColWidth="8.81640625" defaultRowHeight="14.5" outlineLevelCol="1" x14ac:dyDescent="0.35"/>
  <cols>
    <col min="1" max="1" width="11.26953125" style="192" customWidth="1"/>
    <col min="2" max="2" width="16.179687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3.81640625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1" customWidth="1" outlineLevel="1"/>
    <col min="14" max="14" width="13" customWidth="1"/>
    <col min="15" max="15" width="16.453125" hidden="1" customWidth="1" outlineLevel="1"/>
    <col min="16" max="16" width="8.81640625" collapsed="1"/>
    <col min="17" max="17" width="20.453125" hidden="1" customWidth="1" outlineLevel="1"/>
    <col min="18" max="18" width="8.81640625" collapsed="1"/>
    <col min="64" max="64" width="8.7265625" customWidth="1"/>
  </cols>
  <sheetData>
    <row r="1" spans="1:17" ht="30.75" customHeight="1" thickBot="1" x14ac:dyDescent="0.55000000000000004">
      <c r="A1" s="258" t="s">
        <v>71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</row>
    <row r="2" spans="1:17" ht="24" customHeight="1" thickBot="1" x14ac:dyDescent="0.4">
      <c r="A2" s="16"/>
      <c r="B2" s="146"/>
      <c r="C2" s="146"/>
      <c r="D2" s="147"/>
      <c r="E2" s="148" t="s">
        <v>11</v>
      </c>
      <c r="F2" s="148" t="s">
        <v>12</v>
      </c>
      <c r="G2" s="148" t="s">
        <v>13</v>
      </c>
      <c r="H2" s="148" t="s">
        <v>14</v>
      </c>
      <c r="I2" s="148" t="s">
        <v>15</v>
      </c>
      <c r="J2" s="148" t="s">
        <v>16</v>
      </c>
      <c r="K2" s="148"/>
      <c r="L2" s="148"/>
      <c r="M2" s="148"/>
      <c r="N2" s="149" t="s">
        <v>17</v>
      </c>
      <c r="O2" s="150"/>
      <c r="P2" s="151"/>
    </row>
    <row r="3" spans="1:17" ht="97.5" customHeight="1" thickBot="1" x14ac:dyDescent="0.4">
      <c r="A3" s="23" t="s">
        <v>48</v>
      </c>
      <c r="B3" s="152" t="s">
        <v>0</v>
      </c>
      <c r="C3" s="152" t="s">
        <v>1</v>
      </c>
      <c r="D3" s="152" t="s">
        <v>2</v>
      </c>
      <c r="E3" s="152" t="s">
        <v>19</v>
      </c>
      <c r="F3" s="152" t="s">
        <v>25</v>
      </c>
      <c r="G3" s="152" t="s">
        <v>5</v>
      </c>
      <c r="H3" s="152" t="s">
        <v>22</v>
      </c>
      <c r="I3" s="152" t="s">
        <v>100</v>
      </c>
      <c r="J3" s="152" t="s">
        <v>99</v>
      </c>
      <c r="K3" s="152" t="s">
        <v>47</v>
      </c>
      <c r="L3" s="152" t="s">
        <v>72</v>
      </c>
      <c r="M3" s="152" t="s">
        <v>7</v>
      </c>
      <c r="N3" s="153" t="s">
        <v>96</v>
      </c>
      <c r="O3" s="15" t="s">
        <v>8</v>
      </c>
      <c r="P3" s="1"/>
      <c r="Q3" s="46" t="s">
        <v>24</v>
      </c>
    </row>
    <row r="4" spans="1:17" ht="18.5" x14ac:dyDescent="0.3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4"/>
      <c r="O4" s="52"/>
      <c r="P4" s="1"/>
      <c r="Q4" s="46"/>
    </row>
    <row r="5" spans="1:17" ht="58" x14ac:dyDescent="0.35">
      <c r="A5" s="140" t="s">
        <v>74</v>
      </c>
      <c r="B5" s="136" t="s">
        <v>75</v>
      </c>
      <c r="C5" s="160" t="s">
        <v>78</v>
      </c>
      <c r="D5" s="161"/>
      <c r="E5" s="154">
        <v>56</v>
      </c>
      <c r="F5" s="240">
        <v>68</v>
      </c>
      <c r="G5" s="155">
        <f t="shared" ref="G5" si="0">+E5*F5</f>
        <v>3808</v>
      </c>
      <c r="H5" s="156">
        <v>0.25</v>
      </c>
      <c r="I5" s="157">
        <f t="shared" ref="I5" si="1">+G5*H5</f>
        <v>952</v>
      </c>
      <c r="J5" s="158">
        <v>1736</v>
      </c>
      <c r="K5" s="217"/>
      <c r="L5" s="241">
        <v>-630</v>
      </c>
      <c r="M5" s="242">
        <v>-154</v>
      </c>
      <c r="N5" s="159">
        <f t="shared" ref="N5" si="2">+I5-J5</f>
        <v>-784</v>
      </c>
      <c r="Q5" s="49"/>
    </row>
    <row r="6" spans="1:17" ht="15.5" x14ac:dyDescent="0.35">
      <c r="A6" s="94"/>
      <c r="B6" s="162"/>
      <c r="C6" s="163" t="s">
        <v>32</v>
      </c>
      <c r="D6" s="164"/>
      <c r="E6" s="165">
        <f>+MAX(E5:E5)</f>
        <v>56</v>
      </c>
      <c r="F6" s="166">
        <f>IF(E6=0,"",G6/E6)</f>
        <v>68</v>
      </c>
      <c r="G6" s="165">
        <f>SUM(G5:G5)</f>
        <v>3808</v>
      </c>
      <c r="H6" s="166">
        <f>IF(G6=0,"",I6/G6)</f>
        <v>0.25</v>
      </c>
      <c r="I6" s="165">
        <f t="shared" ref="I6:N6" si="3">SUM(I5:I5)</f>
        <v>952</v>
      </c>
      <c r="J6" s="165">
        <f t="shared" si="3"/>
        <v>1736</v>
      </c>
      <c r="K6" s="167">
        <f t="shared" si="3"/>
        <v>0</v>
      </c>
      <c r="L6" s="167">
        <f t="shared" si="3"/>
        <v>-630</v>
      </c>
      <c r="M6" s="167">
        <f t="shared" si="3"/>
        <v>-154</v>
      </c>
      <c r="N6" s="168">
        <f t="shared" si="3"/>
        <v>-784</v>
      </c>
      <c r="Q6" s="49"/>
    </row>
    <row r="7" spans="1:17" ht="18.75" customHeight="1" x14ac:dyDescent="0.35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4"/>
      <c r="O7" s="52"/>
      <c r="P7" s="1"/>
      <c r="Q7" s="49"/>
    </row>
    <row r="8" spans="1:17" ht="31" x14ac:dyDescent="0.35">
      <c r="A8" s="221"/>
      <c r="B8" s="162"/>
      <c r="C8" s="163" t="s">
        <v>73</v>
      </c>
      <c r="D8" s="172"/>
      <c r="E8" s="173">
        <v>0</v>
      </c>
      <c r="F8" s="166">
        <v>0</v>
      </c>
      <c r="G8" s="173">
        <v>0</v>
      </c>
      <c r="H8" s="166">
        <v>0</v>
      </c>
      <c r="I8" s="173">
        <v>0</v>
      </c>
      <c r="J8" s="173">
        <v>0</v>
      </c>
      <c r="K8" s="174">
        <v>0</v>
      </c>
      <c r="L8" s="174">
        <v>0</v>
      </c>
      <c r="M8" s="174">
        <v>0</v>
      </c>
      <c r="N8" s="175">
        <v>0</v>
      </c>
      <c r="Q8" s="47"/>
    </row>
    <row r="9" spans="1:17" ht="18.5" x14ac:dyDescent="0.35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  <c r="O9" s="52"/>
      <c r="P9" s="1"/>
      <c r="Q9" s="47"/>
    </row>
    <row r="10" spans="1:17" ht="15" customHeight="1" x14ac:dyDescent="0.35">
      <c r="A10" s="21"/>
      <c r="B10" s="85"/>
      <c r="C10" s="87"/>
      <c r="D10" s="85"/>
      <c r="E10" s="86"/>
      <c r="F10" s="176"/>
      <c r="G10" s="177"/>
      <c r="H10" s="178"/>
      <c r="I10" s="169"/>
      <c r="J10" s="102"/>
      <c r="K10" s="170"/>
      <c r="L10" s="170"/>
      <c r="M10" s="170"/>
      <c r="N10" s="171"/>
      <c r="Q10" s="47"/>
    </row>
    <row r="11" spans="1:17" ht="16" thickBot="1" x14ac:dyDescent="0.4">
      <c r="A11" s="221"/>
      <c r="B11" s="162"/>
      <c r="C11" s="163" t="s">
        <v>38</v>
      </c>
      <c r="D11" s="172"/>
      <c r="E11" s="179">
        <f>+MAX(E10:E10)</f>
        <v>0</v>
      </c>
      <c r="F11" s="179">
        <f t="shared" ref="F11:N11" si="4">SUM(F10:F10)</f>
        <v>0</v>
      </c>
      <c r="G11" s="179">
        <f t="shared" si="4"/>
        <v>0</v>
      </c>
      <c r="H11" s="180" t="str">
        <f>IF(G11=0,"",I11/G11)</f>
        <v/>
      </c>
      <c r="I11" s="179">
        <f t="shared" si="4"/>
        <v>0</v>
      </c>
      <c r="J11" s="179">
        <f t="shared" si="4"/>
        <v>0</v>
      </c>
      <c r="K11" s="179">
        <f t="shared" si="4"/>
        <v>0</v>
      </c>
      <c r="L11" s="179">
        <f t="shared" si="4"/>
        <v>0</v>
      </c>
      <c r="M11" s="179">
        <f t="shared" si="4"/>
        <v>0</v>
      </c>
      <c r="N11" s="181">
        <f t="shared" si="4"/>
        <v>0</v>
      </c>
      <c r="Q11" s="48"/>
    </row>
    <row r="12" spans="1:17" ht="25.5" customHeight="1" thickBot="1" x14ac:dyDescent="0.4">
      <c r="A12" s="222"/>
      <c r="B12" s="182"/>
      <c r="C12" s="183" t="s">
        <v>88</v>
      </c>
      <c r="D12" s="184"/>
      <c r="E12" s="185">
        <f>+E6+E8+E11</f>
        <v>56</v>
      </c>
      <c r="F12" s="186">
        <f>IF(E12=0,"",G12/E12)</f>
        <v>68</v>
      </c>
      <c r="G12" s="187">
        <f>+G6+G8+G11</f>
        <v>3808</v>
      </c>
      <c r="H12" s="186">
        <f>IF(G12=0,"",I12/G12)</f>
        <v>0.25</v>
      </c>
      <c r="I12" s="185">
        <f t="shared" ref="I12:N12" si="5">+I6+I8+I11</f>
        <v>952</v>
      </c>
      <c r="J12" s="185">
        <f t="shared" si="5"/>
        <v>1736</v>
      </c>
      <c r="K12" s="185">
        <f t="shared" si="5"/>
        <v>0</v>
      </c>
      <c r="L12" s="185">
        <f t="shared" si="5"/>
        <v>-630</v>
      </c>
      <c r="M12" s="185">
        <f t="shared" si="5"/>
        <v>-154</v>
      </c>
      <c r="N12" s="188">
        <f t="shared" si="5"/>
        <v>-784</v>
      </c>
      <c r="Q12" s="14"/>
    </row>
    <row r="13" spans="1:17" x14ac:dyDescent="0.35">
      <c r="A13" s="220"/>
      <c r="C13" s="14"/>
      <c r="Q13" s="14"/>
    </row>
    <row r="14" spans="1:17" x14ac:dyDescent="0.35">
      <c r="A14" s="218"/>
    </row>
    <row r="15" spans="1:17" x14ac:dyDescent="0.35">
      <c r="A15" s="219"/>
    </row>
  </sheetData>
  <sheetProtection selectLockedCells="1"/>
  <autoFilter ref="A3:N12"/>
  <dataConsolidate/>
  <mergeCells count="4">
    <mergeCell ref="A1:N1"/>
    <mergeCell ref="A4:N4"/>
    <mergeCell ref="A7:N7"/>
    <mergeCell ref="A9:N9"/>
  </mergeCells>
  <dataValidations count="1">
    <dataValidation type="list" allowBlank="1" showInputMessage="1" showErrorMessage="1" sqref="A5:A14">
      <formula1>$O$5:$O$13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&amp;C&amp;"-,Bold"&amp;12OMB Control #0584-0006 
&amp;16 7 CFR Part 210 - National School Lunch Program</oddHeader>
  </headerFooter>
  <ignoredErrors>
    <ignoredError sqref="G6 H11:H1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topLeftCell="B1" zoomScale="110" zoomScaleNormal="110" workbookViewId="0">
      <selection activeCell="E10" sqref="E10"/>
    </sheetView>
  </sheetViews>
  <sheetFormatPr defaultRowHeight="14.5" x14ac:dyDescent="0.35"/>
  <cols>
    <col min="1" max="1" width="1.26953125" customWidth="1"/>
    <col min="2" max="2" width="80.54296875" customWidth="1"/>
    <col min="3" max="3" width="11.54296875" customWidth="1"/>
  </cols>
  <sheetData>
    <row r="1" spans="2:5" ht="15" thickBot="1" x14ac:dyDescent="0.4">
      <c r="C1" s="64"/>
    </row>
    <row r="2" spans="2:5" ht="16" thickBot="1" x14ac:dyDescent="0.4">
      <c r="B2" s="260" t="s">
        <v>45</v>
      </c>
      <c r="C2" s="261"/>
    </row>
    <row r="3" spans="2:5" ht="16" thickBot="1" x14ac:dyDescent="0.4">
      <c r="B3" s="67" t="s">
        <v>34</v>
      </c>
      <c r="C3" s="65">
        <f>+MAX(RecordKeeping!E19,Reporting!E17,PublicNotification!E12)</f>
        <v>3864</v>
      </c>
    </row>
    <row r="4" spans="2:5" ht="16" thickBot="1" x14ac:dyDescent="0.4">
      <c r="B4" s="67" t="s">
        <v>35</v>
      </c>
      <c r="C4" s="68">
        <f>+C5/C3</f>
        <v>7.2463768115942031</v>
      </c>
    </row>
    <row r="5" spans="2:5" ht="16" thickBot="1" x14ac:dyDescent="0.4">
      <c r="B5" s="67" t="s">
        <v>36</v>
      </c>
      <c r="C5" s="65">
        <f>+RecordKeeping!G19+Reporting!G17+PublicNotification!G12</f>
        <v>28000</v>
      </c>
    </row>
    <row r="6" spans="2:5" ht="16" thickBot="1" x14ac:dyDescent="0.4">
      <c r="B6" s="67" t="s">
        <v>37</v>
      </c>
      <c r="C6" s="66">
        <f>+C7/C5</f>
        <v>10.664791040000001</v>
      </c>
    </row>
    <row r="7" spans="2:5" ht="16" thickBot="1" x14ac:dyDescent="0.4">
      <c r="B7" s="67" t="s">
        <v>62</v>
      </c>
      <c r="C7" s="65">
        <f>+RecordKeeping!I19+Reporting!I17+PublicNotification!I12</f>
        <v>298614.14912000002</v>
      </c>
    </row>
    <row r="8" spans="2:5" ht="16.149999999999999" customHeight="1" thickBot="1" x14ac:dyDescent="0.4">
      <c r="B8" s="67" t="s">
        <v>55</v>
      </c>
      <c r="C8" s="65">
        <v>0</v>
      </c>
      <c r="E8" s="62"/>
    </row>
    <row r="9" spans="2:5" ht="16" thickBot="1" x14ac:dyDescent="0.4">
      <c r="B9" s="67" t="s">
        <v>65</v>
      </c>
      <c r="C9" s="65">
        <v>298614</v>
      </c>
    </row>
  </sheetData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3"/>
  <sheetViews>
    <sheetView workbookViewId="0">
      <selection activeCell="F19" sqref="F19"/>
    </sheetView>
  </sheetViews>
  <sheetFormatPr defaultRowHeight="14.5" x14ac:dyDescent="0.35"/>
  <cols>
    <col min="1" max="1" width="28.7265625" bestFit="1" customWidth="1"/>
    <col min="2" max="2" width="12.26953125" bestFit="1" customWidth="1"/>
    <col min="3" max="3" width="13.7265625" bestFit="1" customWidth="1"/>
    <col min="4" max="4" width="18.81640625" bestFit="1" customWidth="1"/>
    <col min="5" max="5" width="18.54296875" bestFit="1" customWidth="1"/>
    <col min="6" max="6" width="25.08984375" customWidth="1"/>
  </cols>
  <sheetData>
    <row r="1" spans="1:7" ht="15" x14ac:dyDescent="0.35">
      <c r="A1" s="262" t="s">
        <v>101</v>
      </c>
      <c r="B1" s="263"/>
      <c r="C1" s="263"/>
      <c r="D1" s="263"/>
      <c r="E1" s="263"/>
      <c r="F1" s="264"/>
    </row>
    <row r="2" spans="1:7" ht="13.5" customHeight="1" x14ac:dyDescent="0.35">
      <c r="A2" s="29"/>
      <c r="B2" s="30"/>
      <c r="C2" s="30"/>
      <c r="D2" s="30"/>
      <c r="E2" s="30"/>
      <c r="F2" s="31"/>
    </row>
    <row r="3" spans="1:7" ht="48" customHeight="1" x14ac:dyDescent="0.35">
      <c r="A3" s="42" t="s">
        <v>18</v>
      </c>
      <c r="B3" s="42" t="s">
        <v>19</v>
      </c>
      <c r="C3" s="42" t="s">
        <v>20</v>
      </c>
      <c r="D3" s="42" t="s">
        <v>21</v>
      </c>
      <c r="E3" s="42" t="s">
        <v>22</v>
      </c>
      <c r="F3" s="42" t="s">
        <v>23</v>
      </c>
    </row>
    <row r="4" spans="1:7" ht="15" x14ac:dyDescent="0.35">
      <c r="A4" s="41" t="s">
        <v>10</v>
      </c>
      <c r="B4" s="40"/>
      <c r="C4" s="40"/>
      <c r="D4" s="40"/>
      <c r="E4" s="40"/>
      <c r="F4" s="40"/>
    </row>
    <row r="5" spans="1:7" ht="15.75" customHeight="1" x14ac:dyDescent="0.35">
      <c r="A5" s="32" t="s">
        <v>9</v>
      </c>
      <c r="B5" s="33">
        <f>+RecordKeeping!E11</f>
        <v>56</v>
      </c>
      <c r="C5" s="34">
        <f>+RecordKeeping!F11</f>
        <v>295</v>
      </c>
      <c r="D5" s="33">
        <f>+RecordKeeping!G11</f>
        <v>16520</v>
      </c>
      <c r="E5" s="142">
        <f>+RecordKeeping!H11</f>
        <v>14.329306847457628</v>
      </c>
      <c r="F5" s="33">
        <f>+RecordKeeping!I11</f>
        <v>236720.14912000002</v>
      </c>
      <c r="G5" s="35"/>
    </row>
    <row r="6" spans="1:7" ht="19.5" customHeight="1" x14ac:dyDescent="0.35">
      <c r="A6" s="36" t="s">
        <v>26</v>
      </c>
      <c r="B6" s="34">
        <f>+RecordKeeping!E14</f>
        <v>0</v>
      </c>
      <c r="C6" s="39" t="str">
        <f>+RecordKeeping!F14</f>
        <v/>
      </c>
      <c r="D6" s="33">
        <f>+RecordKeeping!G14</f>
        <v>0</v>
      </c>
      <c r="E6" s="142">
        <f>+RecordKeeping!H14</f>
        <v>0</v>
      </c>
      <c r="F6" s="33">
        <f>+RecordKeeping!I14</f>
        <v>0</v>
      </c>
      <c r="G6" s="38"/>
    </row>
    <row r="7" spans="1:7" ht="19.5" customHeight="1" x14ac:dyDescent="0.35">
      <c r="A7" s="36" t="s">
        <v>27</v>
      </c>
      <c r="B7" s="6">
        <f>+RecordKeeping!E18</f>
        <v>0</v>
      </c>
      <c r="C7" s="37" t="str">
        <f>+RecordKeeping!F18</f>
        <v/>
      </c>
      <c r="D7" s="7">
        <f>+RecordKeeping!G18</f>
        <v>0</v>
      </c>
      <c r="E7" s="143" t="str">
        <f>+RecordKeeping!H18</f>
        <v/>
      </c>
      <c r="F7" s="7">
        <f>+RecordKeeping!I18</f>
        <v>0</v>
      </c>
      <c r="G7" s="38"/>
    </row>
    <row r="8" spans="1:7" ht="19.5" customHeight="1" x14ac:dyDescent="0.35">
      <c r="A8" s="45" t="s">
        <v>28</v>
      </c>
      <c r="B8" s="39">
        <f>+RecordKeeping!E19</f>
        <v>56</v>
      </c>
      <c r="C8" s="39">
        <f>+RecordKeeping!F19</f>
        <v>295</v>
      </c>
      <c r="D8" s="39">
        <f>+RecordKeeping!G19</f>
        <v>16520</v>
      </c>
      <c r="E8" s="144">
        <f>+RecordKeeping!H19</f>
        <v>14.329306847457628</v>
      </c>
      <c r="F8" s="39">
        <f>+RecordKeeping!I19</f>
        <v>236720.14912000002</v>
      </c>
      <c r="G8" s="38"/>
    </row>
    <row r="9" spans="1:7" ht="15" x14ac:dyDescent="0.35">
      <c r="A9" s="44" t="s">
        <v>29</v>
      </c>
      <c r="B9" s="43"/>
      <c r="C9" s="43"/>
      <c r="D9" s="43"/>
      <c r="E9" s="43"/>
      <c r="F9" s="43"/>
    </row>
    <row r="10" spans="1:7" ht="19.5" customHeight="1" x14ac:dyDescent="0.35">
      <c r="A10" s="50" t="s">
        <v>9</v>
      </c>
      <c r="B10" s="51">
        <f>+Reporting!E7</f>
        <v>56</v>
      </c>
      <c r="C10" s="51">
        <f>+Reporting!F7</f>
        <v>69</v>
      </c>
      <c r="D10" s="51">
        <f>+Reporting!G7</f>
        <v>3864</v>
      </c>
      <c r="E10" s="145">
        <f>+Reporting!H7</f>
        <v>7.88768115942029</v>
      </c>
      <c r="F10" s="51">
        <f>+Reporting!I7</f>
        <v>30478</v>
      </c>
      <c r="G10" s="38"/>
    </row>
    <row r="11" spans="1:7" ht="19.5" customHeight="1" x14ac:dyDescent="0.35">
      <c r="A11" s="199" t="s">
        <v>26</v>
      </c>
      <c r="B11" s="189">
        <f>+Reporting!E14</f>
        <v>3808</v>
      </c>
      <c r="C11" s="189">
        <f>+Reporting!F14</f>
        <v>1</v>
      </c>
      <c r="D11" s="189">
        <f>+Reporting!G14</f>
        <v>3808</v>
      </c>
      <c r="E11" s="209">
        <f>+Reporting!H14</f>
        <v>8</v>
      </c>
      <c r="F11" s="189">
        <f>+Reporting!I14</f>
        <v>30464</v>
      </c>
      <c r="G11" s="38"/>
    </row>
    <row r="12" spans="1:7" ht="15.75" customHeight="1" x14ac:dyDescent="0.35">
      <c r="A12" s="200" t="s">
        <v>27</v>
      </c>
      <c r="B12" s="210">
        <f>+Reporting!E16</f>
        <v>0</v>
      </c>
      <c r="C12" s="210">
        <f>+Reporting!F16</f>
        <v>0</v>
      </c>
      <c r="D12" s="210">
        <f>+Reporting!G16</f>
        <v>0</v>
      </c>
      <c r="E12" s="211">
        <f>+Reporting!H16</f>
        <v>0</v>
      </c>
      <c r="F12" s="210">
        <f>+Reporting!I16</f>
        <v>0</v>
      </c>
      <c r="G12" s="35"/>
    </row>
    <row r="13" spans="1:7" ht="19.5" customHeight="1" x14ac:dyDescent="0.35">
      <c r="A13" s="205" t="s">
        <v>30</v>
      </c>
      <c r="B13" s="189">
        <f>+Reporting!E17</f>
        <v>3864</v>
      </c>
      <c r="C13" s="189">
        <f>+Reporting!F17</f>
        <v>1.9855072463768115</v>
      </c>
      <c r="D13" s="189">
        <f>+Reporting!G17</f>
        <v>7672</v>
      </c>
      <c r="E13" s="208">
        <f>+Reporting!H17</f>
        <v>7.9434306569343063</v>
      </c>
      <c r="F13" s="189">
        <f>+Reporting!I17</f>
        <v>60942</v>
      </c>
      <c r="G13" s="38"/>
    </row>
    <row r="14" spans="1:7" ht="19.5" customHeight="1" x14ac:dyDescent="0.35">
      <c r="A14" s="198" t="s">
        <v>71</v>
      </c>
      <c r="B14" s="196"/>
      <c r="C14" s="197"/>
      <c r="D14" s="196"/>
      <c r="E14" s="197"/>
      <c r="F14" s="196"/>
      <c r="G14" s="38"/>
    </row>
    <row r="15" spans="1:7" ht="19.5" customHeight="1" x14ac:dyDescent="0.35">
      <c r="A15" s="203" t="s">
        <v>9</v>
      </c>
      <c r="B15" s="201">
        <f>PublicNotification!E6</f>
        <v>56</v>
      </c>
      <c r="C15" s="201">
        <f>PublicNotification!F6</f>
        <v>68</v>
      </c>
      <c r="D15" s="201">
        <f>PublicNotification!G6</f>
        <v>3808</v>
      </c>
      <c r="E15" s="223">
        <f>PublicNotification!H6</f>
        <v>0.25</v>
      </c>
      <c r="F15" s="201">
        <f>PublicNotification!I6</f>
        <v>952</v>
      </c>
      <c r="G15" s="38"/>
    </row>
    <row r="16" spans="1:7" ht="19.5" customHeight="1" x14ac:dyDescent="0.35">
      <c r="A16" s="204" t="s">
        <v>76</v>
      </c>
      <c r="B16" s="195">
        <f>PublicNotification!E8</f>
        <v>0</v>
      </c>
      <c r="C16" s="195">
        <f>PublicNotification!F8</f>
        <v>0</v>
      </c>
      <c r="D16" s="195">
        <f>PublicNotification!G8</f>
        <v>0</v>
      </c>
      <c r="E16" s="195">
        <f>PublicNotification!H8</f>
        <v>0</v>
      </c>
      <c r="F16" s="195">
        <f>PublicNotification!I8</f>
        <v>0</v>
      </c>
      <c r="G16" s="38"/>
    </row>
    <row r="17" spans="1:7" ht="19.5" customHeight="1" x14ac:dyDescent="0.35">
      <c r="A17" s="203" t="s">
        <v>27</v>
      </c>
      <c r="B17" s="201">
        <f>PublicNotification!E11</f>
        <v>0</v>
      </c>
      <c r="C17" s="201">
        <f>PublicNotification!F11</f>
        <v>0</v>
      </c>
      <c r="D17" s="201">
        <f>PublicNotification!G11</f>
        <v>0</v>
      </c>
      <c r="E17" s="201" t="str">
        <f>PublicNotification!H11</f>
        <v/>
      </c>
      <c r="F17" s="201">
        <f>PublicNotification!I11</f>
        <v>0</v>
      </c>
      <c r="G17" s="38"/>
    </row>
    <row r="18" spans="1:7" s="190" customFormat="1" ht="19.5" customHeight="1" thickBot="1" x14ac:dyDescent="0.4">
      <c r="A18" s="202" t="s">
        <v>77</v>
      </c>
      <c r="B18" s="212">
        <f>PublicNotification!E12</f>
        <v>56</v>
      </c>
      <c r="C18" s="212">
        <f>PublicNotification!F12</f>
        <v>68</v>
      </c>
      <c r="D18" s="212">
        <f>PublicNotification!G12</f>
        <v>3808</v>
      </c>
      <c r="E18" s="224">
        <f>PublicNotification!H12</f>
        <v>0.25</v>
      </c>
      <c r="F18" s="212">
        <f>PublicNotification!I12</f>
        <v>952</v>
      </c>
      <c r="G18" s="191"/>
    </row>
    <row r="19" spans="1:7" ht="39.65" customHeight="1" thickTop="1" x14ac:dyDescent="0.35">
      <c r="A19" s="129" t="s">
        <v>63</v>
      </c>
      <c r="B19" s="213">
        <f>+MAX(B8,B13,B18)</f>
        <v>3864</v>
      </c>
      <c r="C19" s="214">
        <f>IF(B19=0,"",D19/B19)</f>
        <v>7.2463768115942031</v>
      </c>
      <c r="D19" s="213">
        <f>+D8+D13+D18</f>
        <v>28000</v>
      </c>
      <c r="E19" s="214">
        <f>IF(D19=0,"",F19/D19)</f>
        <v>10.664791040000001</v>
      </c>
      <c r="F19" s="213">
        <f>+F8+F13+F18</f>
        <v>298614.14912000002</v>
      </c>
      <c r="G19" s="35"/>
    </row>
    <row r="20" spans="1:7" x14ac:dyDescent="0.35">
      <c r="A20" s="193"/>
      <c r="B20" s="193"/>
      <c r="C20" s="193"/>
      <c r="D20" s="193"/>
      <c r="E20" s="193"/>
      <c r="F20" s="206"/>
    </row>
    <row r="21" spans="1:7" x14ac:dyDescent="0.35">
      <c r="A21" s="5"/>
      <c r="B21" s="5"/>
      <c r="C21" s="8"/>
      <c r="D21" s="5"/>
      <c r="E21" s="5"/>
      <c r="F21" s="69"/>
      <c r="G21" s="5"/>
    </row>
    <row r="22" spans="1:7" x14ac:dyDescent="0.35">
      <c r="D22" s="9"/>
      <c r="F22" s="215"/>
    </row>
    <row r="23" spans="1:7" x14ac:dyDescent="0.35">
      <c r="F23" s="216"/>
    </row>
  </sheetData>
  <mergeCells count="1">
    <mergeCell ref="A1:F1"/>
  </mergeCells>
  <printOptions horizontalCentered="1"/>
  <pageMargins left="0.7" right="0.7" top="0.75" bottom="0.75" header="0.3" footer="0.3"/>
  <pageSetup scale="80" orientation="portrait" r:id="rId1"/>
  <ignoredErrors>
    <ignoredError sqref="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:C4"/>
    </sheetView>
  </sheetViews>
  <sheetFormatPr defaultRowHeight="14.5" x14ac:dyDescent="0.35"/>
  <cols>
    <col min="1" max="1" width="10.1796875" bestFit="1" customWidth="1"/>
    <col min="2" max="2" width="18.26953125" customWidth="1"/>
    <col min="3" max="3" width="112.81640625" customWidth="1"/>
  </cols>
  <sheetData>
    <row r="1" spans="1:3" s="74" customFormat="1" x14ac:dyDescent="0.35">
      <c r="A1" s="72" t="s">
        <v>42</v>
      </c>
      <c r="B1" s="73" t="s">
        <v>44</v>
      </c>
      <c r="C1" s="73" t="s">
        <v>43</v>
      </c>
    </row>
    <row r="2" spans="1:3" x14ac:dyDescent="0.35">
      <c r="A2" s="75"/>
      <c r="B2" s="70"/>
      <c r="C2" s="70"/>
    </row>
    <row r="3" spans="1:3" x14ac:dyDescent="0.35">
      <c r="A3" s="75"/>
      <c r="B3" s="70"/>
      <c r="C3" s="70"/>
    </row>
    <row r="4" spans="1:3" x14ac:dyDescent="0.35">
      <c r="A4" s="75"/>
      <c r="B4" s="70"/>
      <c r="C4" s="70"/>
    </row>
    <row r="5" spans="1:3" x14ac:dyDescent="0.35">
      <c r="A5" s="75"/>
      <c r="B5" s="70"/>
      <c r="C5" s="70"/>
    </row>
    <row r="6" spans="1:3" x14ac:dyDescent="0.35">
      <c r="A6" s="75"/>
      <c r="B6" s="70"/>
      <c r="C6" s="70"/>
    </row>
    <row r="7" spans="1:3" x14ac:dyDescent="0.35">
      <c r="A7" s="75"/>
      <c r="B7" s="70"/>
      <c r="C7" s="70"/>
    </row>
    <row r="8" spans="1:3" x14ac:dyDescent="0.35">
      <c r="A8" s="75"/>
      <c r="B8" s="70"/>
      <c r="C8" s="70"/>
    </row>
    <row r="9" spans="1:3" x14ac:dyDescent="0.35">
      <c r="A9" s="75"/>
      <c r="B9" s="70"/>
      <c r="C9" s="70"/>
    </row>
    <row r="10" spans="1:3" x14ac:dyDescent="0.35">
      <c r="A10" s="75"/>
      <c r="B10" s="70"/>
      <c r="C10" s="70"/>
    </row>
    <row r="11" spans="1:3" x14ac:dyDescent="0.35">
      <c r="A11" s="75"/>
      <c r="B11" s="70"/>
      <c r="C11" s="70"/>
    </row>
    <row r="12" spans="1:3" x14ac:dyDescent="0.35">
      <c r="A12" s="75"/>
      <c r="B12" s="70"/>
      <c r="C12" s="70"/>
    </row>
    <row r="13" spans="1:3" x14ac:dyDescent="0.35">
      <c r="A13" s="75"/>
      <c r="B13" s="70"/>
      <c r="C13" s="70"/>
    </row>
    <row r="14" spans="1:3" x14ac:dyDescent="0.35">
      <c r="A14" s="75"/>
      <c r="B14" s="70"/>
      <c r="C14" s="70"/>
    </row>
    <row r="15" spans="1:3" x14ac:dyDescent="0.35">
      <c r="A15" s="75"/>
      <c r="B15" s="70"/>
      <c r="C15" s="70"/>
    </row>
    <row r="16" spans="1:3" x14ac:dyDescent="0.35">
      <c r="A16" s="75"/>
      <c r="B16" s="70"/>
      <c r="C16" s="70"/>
    </row>
    <row r="17" spans="1:3" x14ac:dyDescent="0.35">
      <c r="A17" s="75"/>
      <c r="B17" s="70"/>
      <c r="C17" s="70"/>
    </row>
    <row r="18" spans="1:3" x14ac:dyDescent="0.35">
      <c r="A18" s="75"/>
      <c r="B18" s="70"/>
      <c r="C18" s="70"/>
    </row>
    <row r="19" spans="1:3" x14ac:dyDescent="0.35">
      <c r="A19" s="75"/>
      <c r="B19" s="70"/>
      <c r="C19" s="70"/>
    </row>
    <row r="20" spans="1:3" x14ac:dyDescent="0.35">
      <c r="A20" s="75"/>
      <c r="B20" s="70"/>
      <c r="C20" s="70"/>
    </row>
    <row r="21" spans="1:3" x14ac:dyDescent="0.35">
      <c r="A21" s="75"/>
      <c r="B21" s="70"/>
      <c r="C21" s="70"/>
    </row>
    <row r="22" spans="1:3" x14ac:dyDescent="0.35">
      <c r="A22" s="75"/>
      <c r="B22" s="70"/>
      <c r="C22" s="70"/>
    </row>
    <row r="23" spans="1:3" x14ac:dyDescent="0.35">
      <c r="A23" s="75"/>
      <c r="B23" s="70"/>
      <c r="C23" s="70"/>
    </row>
    <row r="24" spans="1:3" x14ac:dyDescent="0.35">
      <c r="A24" s="75"/>
      <c r="B24" s="70"/>
      <c r="C24" s="70"/>
    </row>
    <row r="25" spans="1:3" x14ac:dyDescent="0.35">
      <c r="A25" s="75"/>
      <c r="B25" s="70"/>
      <c r="C25" s="70"/>
    </row>
    <row r="26" spans="1:3" x14ac:dyDescent="0.35">
      <c r="A26" s="75"/>
      <c r="B26" s="70"/>
      <c r="C26" s="70"/>
    </row>
    <row r="27" spans="1:3" x14ac:dyDescent="0.35">
      <c r="A27" s="75"/>
      <c r="B27" s="70"/>
      <c r="C27" s="70"/>
    </row>
    <row r="28" spans="1:3" x14ac:dyDescent="0.35">
      <c r="A28" s="75"/>
      <c r="B28" s="70"/>
      <c r="C28" s="70"/>
    </row>
    <row r="29" spans="1:3" x14ac:dyDescent="0.35">
      <c r="A29" s="75"/>
      <c r="B29" s="70"/>
      <c r="C29" s="70"/>
    </row>
    <row r="30" spans="1:3" x14ac:dyDescent="0.35">
      <c r="A30" s="75"/>
      <c r="B30" s="70"/>
      <c r="C30" s="70"/>
    </row>
    <row r="31" spans="1:3" x14ac:dyDescent="0.35">
      <c r="A31" s="75"/>
      <c r="B31" s="70"/>
      <c r="C31" s="70"/>
    </row>
    <row r="32" spans="1:3" x14ac:dyDescent="0.35">
      <c r="A32" s="75"/>
      <c r="B32" s="70"/>
      <c r="C32" s="70"/>
    </row>
    <row r="33" spans="1:3" x14ac:dyDescent="0.35">
      <c r="A33" s="75"/>
      <c r="B33" s="70"/>
      <c r="C33" s="70"/>
    </row>
    <row r="34" spans="1:3" x14ac:dyDescent="0.35">
      <c r="A34" s="75"/>
      <c r="B34" s="70"/>
      <c r="C34" s="70"/>
    </row>
    <row r="35" spans="1:3" x14ac:dyDescent="0.35">
      <c r="A35" s="75"/>
      <c r="B35" s="70"/>
      <c r="C35" s="70"/>
    </row>
    <row r="36" spans="1:3" x14ac:dyDescent="0.35">
      <c r="A36" s="75"/>
      <c r="B36" s="70"/>
      <c r="C36" s="70"/>
    </row>
    <row r="37" spans="1:3" x14ac:dyDescent="0.35">
      <c r="A37" s="75"/>
      <c r="B37" s="70"/>
      <c r="C37" s="70"/>
    </row>
    <row r="38" spans="1:3" x14ac:dyDescent="0.35">
      <c r="A38" s="75"/>
      <c r="B38" s="70"/>
      <c r="C38" s="70"/>
    </row>
    <row r="39" spans="1:3" x14ac:dyDescent="0.35">
      <c r="A39" s="75"/>
      <c r="B39" s="70"/>
      <c r="C39" s="70"/>
    </row>
    <row r="40" spans="1:3" x14ac:dyDescent="0.35">
      <c r="A40" s="75"/>
      <c r="B40" s="70"/>
      <c r="C40" s="70"/>
    </row>
    <row r="41" spans="1:3" x14ac:dyDescent="0.35">
      <c r="A41" s="75"/>
      <c r="B41" s="70"/>
      <c r="C41" s="70"/>
    </row>
    <row r="42" spans="1:3" x14ac:dyDescent="0.35">
      <c r="A42" s="75"/>
      <c r="B42" s="70"/>
      <c r="C42" s="70"/>
    </row>
    <row r="43" spans="1:3" x14ac:dyDescent="0.35">
      <c r="A43" s="75"/>
      <c r="B43" s="70"/>
      <c r="C43" s="70"/>
    </row>
    <row r="44" spans="1:3" x14ac:dyDescent="0.35">
      <c r="A44" s="75"/>
      <c r="B44" s="70"/>
      <c r="C44" s="70"/>
    </row>
    <row r="45" spans="1:3" x14ac:dyDescent="0.35">
      <c r="A45" s="75"/>
      <c r="B45" s="70"/>
      <c r="C45" s="70"/>
    </row>
    <row r="46" spans="1:3" x14ac:dyDescent="0.35">
      <c r="A46" s="75"/>
      <c r="B46" s="70"/>
      <c r="C46" s="70"/>
    </row>
    <row r="47" spans="1:3" x14ac:dyDescent="0.35">
      <c r="A47" s="75"/>
      <c r="B47" s="70"/>
      <c r="C47" s="70"/>
    </row>
    <row r="48" spans="1:3" x14ac:dyDescent="0.35">
      <c r="A48" s="75"/>
      <c r="B48" s="70"/>
      <c r="C48" s="70"/>
    </row>
    <row r="49" spans="1:3" x14ac:dyDescent="0.35">
      <c r="A49" s="75"/>
      <c r="B49" s="70"/>
      <c r="C49" s="70"/>
    </row>
    <row r="50" spans="1:3" x14ac:dyDescent="0.35">
      <c r="A50" s="75"/>
      <c r="B50" s="70"/>
      <c r="C50" s="70"/>
    </row>
    <row r="51" spans="1:3" x14ac:dyDescent="0.35">
      <c r="A51" s="75"/>
      <c r="B51" s="70"/>
      <c r="C51" s="70"/>
    </row>
    <row r="52" spans="1:3" x14ac:dyDescent="0.35">
      <c r="A52" s="75"/>
      <c r="B52" s="70"/>
      <c r="C52" s="70"/>
    </row>
    <row r="53" spans="1:3" x14ac:dyDescent="0.35">
      <c r="A53" s="75"/>
      <c r="B53" s="70"/>
      <c r="C53" s="70"/>
    </row>
    <row r="54" spans="1:3" x14ac:dyDescent="0.35">
      <c r="A54" s="75"/>
      <c r="B54" s="70"/>
      <c r="C54" s="70"/>
    </row>
    <row r="55" spans="1:3" x14ac:dyDescent="0.35">
      <c r="A55" s="75"/>
      <c r="B55" s="70"/>
      <c r="C55" s="70"/>
    </row>
    <row r="56" spans="1:3" x14ac:dyDescent="0.35">
      <c r="A56" s="75"/>
      <c r="B56" s="70"/>
      <c r="C56" s="70"/>
    </row>
    <row r="57" spans="1:3" x14ac:dyDescent="0.35">
      <c r="A57" s="75"/>
      <c r="B57" s="70"/>
      <c r="C57" s="70"/>
    </row>
    <row r="58" spans="1:3" x14ac:dyDescent="0.35">
      <c r="A58" s="75"/>
      <c r="B58" s="70"/>
      <c r="C58" s="70"/>
    </row>
    <row r="59" spans="1:3" x14ac:dyDescent="0.35">
      <c r="A59" s="75"/>
      <c r="B59" s="70"/>
      <c r="C59" s="70"/>
    </row>
    <row r="60" spans="1:3" x14ac:dyDescent="0.35">
      <c r="A60" s="75"/>
      <c r="B60" s="70"/>
      <c r="C60" s="70"/>
    </row>
    <row r="61" spans="1:3" x14ac:dyDescent="0.35">
      <c r="A61" s="75"/>
      <c r="B61" s="70"/>
      <c r="C61" s="70"/>
    </row>
    <row r="62" spans="1:3" x14ac:dyDescent="0.35">
      <c r="A62" s="75"/>
      <c r="B62" s="70"/>
      <c r="C62" s="70"/>
    </row>
    <row r="63" spans="1:3" x14ac:dyDescent="0.35">
      <c r="A63" s="75"/>
      <c r="B63" s="70"/>
      <c r="C63" s="70"/>
    </row>
    <row r="64" spans="1:3" x14ac:dyDescent="0.35">
      <c r="A64" s="75"/>
      <c r="B64" s="70"/>
      <c r="C64" s="70"/>
    </row>
    <row r="65" spans="1:3" ht="15" thickBot="1" x14ac:dyDescent="0.4">
      <c r="A65" s="76"/>
      <c r="B65" s="71"/>
      <c r="C65" s="7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RecordKeeping</vt:lpstr>
      <vt:lpstr>Reporting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2019-07-24T21:19:48Z</cp:lastPrinted>
  <dcterms:created xsi:type="dcterms:W3CDTF">2011-04-25T16:43:00Z</dcterms:created>
  <dcterms:modified xsi:type="dcterms:W3CDTF">2020-04-16T22:04:38Z</dcterms:modified>
</cp:coreProperties>
</file>