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hristina.Sandberg\Documents\Proposed Rule Streamlining Program Requirements and Improving Integrity in the SFSP\Final\"/>
    </mc:Choice>
  </mc:AlternateContent>
  <bookViews>
    <workbookView xWindow="0" yWindow="0" windowWidth="25200" windowHeight="11250" activeTab="3"/>
  </bookViews>
  <sheets>
    <sheet name="Reporting" sheetId="27" r:id="rId1"/>
    <sheet name="RecordKeeping" sheetId="8" r:id="rId2"/>
    <sheet name="Public Disclosure" sheetId="30" r:id="rId3"/>
    <sheet name="Burden Summary" sheetId="4" r:id="rId4"/>
    <sheet name="Notes" sheetId="29" r:id="rId5"/>
    <sheet name="ESRI_MAPINFO_SHEET" sheetId="31" state="veryHidden" r:id="rId6"/>
  </sheets>
  <definedNames>
    <definedName name="_xlnm._FilterDatabase" localSheetId="1" hidden="1">RecordKeeping!$A$3:$O$21</definedName>
    <definedName name="_xlnm._FilterDatabase" localSheetId="0" hidden="1">Reporting!$A$3:$O$54</definedName>
    <definedName name="_xlnm.Print_Area" localSheetId="3">'Burden Summary'!$A$1:$F$18</definedName>
    <definedName name="_xlnm.Print_Area" localSheetId="1">RecordKeeping!$A$1:$O$45</definedName>
    <definedName name="_xlnm.Print_Area" localSheetId="0">Reporting!$A$1:$S$82</definedName>
  </definedNames>
  <calcPr calcId="162913"/>
</workbook>
</file>

<file path=xl/calcChain.xml><?xml version="1.0" encoding="utf-8"?>
<calcChain xmlns="http://schemas.openxmlformats.org/spreadsheetml/2006/main">
  <c r="F17" i="4" l="1"/>
  <c r="O30" i="27"/>
  <c r="B6" i="4" l="1"/>
  <c r="J16" i="30"/>
  <c r="I16" i="30"/>
  <c r="J49" i="27" l="1"/>
  <c r="J53" i="27"/>
  <c r="K25" i="8"/>
  <c r="L25" i="8"/>
  <c r="M25" i="8"/>
  <c r="N25" i="8"/>
  <c r="O25" i="8"/>
  <c r="K26" i="8"/>
  <c r="L26" i="8"/>
  <c r="M26" i="8"/>
  <c r="N26" i="8"/>
  <c r="O26" i="8"/>
  <c r="K27" i="8"/>
  <c r="L27" i="8"/>
  <c r="M27" i="8"/>
  <c r="N27" i="8"/>
  <c r="O27" i="8"/>
  <c r="K28" i="8"/>
  <c r="L28" i="8"/>
  <c r="M28" i="8"/>
  <c r="N28" i="8"/>
  <c r="O28" i="8"/>
  <c r="K29" i="8"/>
  <c r="L29" i="8"/>
  <c r="M29" i="8"/>
  <c r="N29" i="8"/>
  <c r="O29" i="8"/>
  <c r="K30" i="8"/>
  <c r="L30" i="8"/>
  <c r="M30" i="8"/>
  <c r="N30" i="8"/>
  <c r="O30" i="8"/>
  <c r="K31" i="8"/>
  <c r="L31" i="8"/>
  <c r="M31" i="8"/>
  <c r="N31" i="8"/>
  <c r="O31" i="8"/>
  <c r="K32" i="8"/>
  <c r="L32" i="8"/>
  <c r="M32" i="8"/>
  <c r="N32" i="8"/>
  <c r="O32" i="8"/>
  <c r="K33" i="8"/>
  <c r="L33" i="8"/>
  <c r="M33" i="8"/>
  <c r="N33" i="8"/>
  <c r="O33" i="8"/>
  <c r="L24" i="8"/>
  <c r="M24" i="8"/>
  <c r="N24" i="8"/>
  <c r="O24" i="8"/>
  <c r="J35" i="27"/>
  <c r="J54" i="27" l="1"/>
  <c r="I15" i="8"/>
  <c r="I19" i="8"/>
  <c r="F16" i="4" l="1"/>
  <c r="M49" i="27"/>
  <c r="E49" i="27"/>
  <c r="B9" i="4" l="1"/>
  <c r="D7" i="4"/>
  <c r="B7" i="4"/>
  <c r="C7" i="4" l="1"/>
  <c r="J7" i="30"/>
  <c r="J14" i="30" s="1"/>
  <c r="I7" i="30"/>
  <c r="G7" i="30"/>
  <c r="F21" i="8"/>
  <c r="E13" i="8"/>
  <c r="E7" i="30"/>
  <c r="L7" i="30"/>
  <c r="K7" i="30"/>
  <c r="F13" i="8"/>
  <c r="G13" i="8"/>
  <c r="H13" i="8" s="1"/>
  <c r="I13" i="8"/>
  <c r="J13" i="8"/>
  <c r="K13" i="8"/>
  <c r="O13" i="8"/>
  <c r="M13" i="8"/>
  <c r="O28" i="27" l="1"/>
  <c r="O29" i="27"/>
  <c r="G31" i="27" l="1"/>
  <c r="K35" i="27" l="1"/>
  <c r="K54" i="27" s="1"/>
  <c r="E35" i="27"/>
  <c r="M7" i="30"/>
  <c r="M14" i="30" s="1"/>
  <c r="G6" i="30"/>
  <c r="H20" i="8"/>
  <c r="J20" i="8"/>
  <c r="K20" i="8"/>
  <c r="L20" i="8"/>
  <c r="N20" i="8"/>
  <c r="E20" i="8"/>
  <c r="G12" i="8"/>
  <c r="I12" i="8" s="1"/>
  <c r="E54" i="27"/>
  <c r="L49" i="27"/>
  <c r="N49" i="27"/>
  <c r="I31" i="27"/>
  <c r="G32" i="27"/>
  <c r="I32" i="27" s="1"/>
  <c r="G33" i="27"/>
  <c r="I33" i="27" s="1"/>
  <c r="G34" i="27"/>
  <c r="I34" i="27" s="1"/>
  <c r="L35" i="27"/>
  <c r="M35" i="27" l="1"/>
  <c r="K11" i="30" l="1"/>
  <c r="K66" i="27"/>
  <c r="K58" i="27"/>
  <c r="N58" i="27"/>
  <c r="K16" i="30" l="1"/>
  <c r="K24" i="8" l="1"/>
  <c r="K21" i="8"/>
  <c r="K57" i="27"/>
  <c r="K67" i="27" s="1"/>
  <c r="E53" i="27"/>
  <c r="B16" i="4"/>
  <c r="E21" i="8"/>
  <c r="E24" i="8" l="1"/>
  <c r="E57" i="27" l="1"/>
  <c r="J15" i="30"/>
  <c r="I14" i="30"/>
  <c r="G14" i="30"/>
  <c r="E14" i="30"/>
  <c r="G23" i="27"/>
  <c r="I23" i="27" s="1"/>
  <c r="G24" i="27"/>
  <c r="I24" i="27" s="1"/>
  <c r="G25" i="27"/>
  <c r="I25" i="27" s="1"/>
  <c r="H14" i="30" l="1"/>
  <c r="F14" i="30"/>
  <c r="H7" i="30"/>
  <c r="F7" i="30"/>
  <c r="N5" i="30"/>
  <c r="O5" i="30"/>
  <c r="O7" i="30" s="1"/>
  <c r="O14" i="30" s="1"/>
  <c r="J25" i="8"/>
  <c r="N7" i="30" l="1"/>
  <c r="N14" i="30" s="1"/>
  <c r="N16" i="30" s="1"/>
  <c r="G14" i="27"/>
  <c r="I14" i="27" s="1"/>
  <c r="O39" i="27" l="1"/>
  <c r="I16" i="8"/>
  <c r="I17" i="8"/>
  <c r="G44" i="27" l="1"/>
  <c r="G45" i="27"/>
  <c r="G46" i="27"/>
  <c r="D16" i="4" l="1"/>
  <c r="C16" i="4" l="1"/>
  <c r="E16" i="4"/>
  <c r="L10" i="30"/>
  <c r="L11" i="30" s="1"/>
  <c r="E10" i="30"/>
  <c r="E15" i="30" s="1"/>
  <c r="E16" i="30" s="1"/>
  <c r="L16" i="30"/>
  <c r="O13" i="30"/>
  <c r="N13" i="30"/>
  <c r="M13" i="30"/>
  <c r="L13" i="30"/>
  <c r="J13" i="30"/>
  <c r="I13" i="30"/>
  <c r="H13" i="30"/>
  <c r="G13" i="30"/>
  <c r="F13" i="30"/>
  <c r="E13" i="30"/>
  <c r="D13" i="30"/>
  <c r="J10" i="30"/>
  <c r="J11" i="30" s="1"/>
  <c r="G10" i="30"/>
  <c r="G11" i="30" l="1"/>
  <c r="G15" i="30"/>
  <c r="G16" i="30" s="1"/>
  <c r="F16" i="30" s="1"/>
  <c r="E11" i="30"/>
  <c r="N10" i="30"/>
  <c r="N11" i="30" s="1"/>
  <c r="F10" i="30"/>
  <c r="I10" i="30"/>
  <c r="O10" i="30"/>
  <c r="M10" i="30" l="1"/>
  <c r="M11" i="30" s="1"/>
  <c r="M16" i="30"/>
  <c r="O11" i="30"/>
  <c r="O16" i="30"/>
  <c r="F11" i="30"/>
  <c r="H11" i="30"/>
  <c r="F15" i="30"/>
  <c r="I15" i="30"/>
  <c r="H10" i="30"/>
  <c r="O25" i="27"/>
  <c r="N25" i="27"/>
  <c r="H15" i="30" l="1"/>
  <c r="H16" i="30"/>
  <c r="I46" i="27" l="1"/>
  <c r="I44" i="27"/>
  <c r="I45" i="27"/>
  <c r="I49" i="27" s="1"/>
  <c r="G18" i="8" l="1"/>
  <c r="I18" i="8" l="1"/>
  <c r="J21" i="8" l="1"/>
  <c r="B5" i="4"/>
  <c r="G8" i="8"/>
  <c r="I8" i="8" s="1"/>
  <c r="G7" i="8"/>
  <c r="I7" i="8" s="1"/>
  <c r="G6" i="8"/>
  <c r="I6" i="8" l="1"/>
  <c r="J24" i="8"/>
  <c r="N23" i="27" l="1"/>
  <c r="N24" i="27"/>
  <c r="G15" i="27" l="1"/>
  <c r="I15" i="27" s="1"/>
  <c r="G47" i="27" l="1"/>
  <c r="G22" i="27"/>
  <c r="I22" i="27" s="1"/>
  <c r="G19" i="27"/>
  <c r="I19" i="27" s="1"/>
  <c r="E58" i="27"/>
  <c r="E25" i="8" l="1"/>
  <c r="I47" i="27"/>
  <c r="B10" i="4"/>
  <c r="G17" i="27"/>
  <c r="I17" i="27" s="1"/>
  <c r="G10" i="8"/>
  <c r="L53" i="27"/>
  <c r="G52" i="27"/>
  <c r="I52" i="27" s="1"/>
  <c r="G51" i="27"/>
  <c r="I51" i="27" s="1"/>
  <c r="J58" i="27"/>
  <c r="G42" i="27"/>
  <c r="I42" i="27" s="1"/>
  <c r="L66" i="27" l="1"/>
  <c r="L54" i="27"/>
  <c r="M53" i="27"/>
  <c r="M66" i="27" s="1"/>
  <c r="J66" i="27"/>
  <c r="O38" i="27"/>
  <c r="I53" i="27"/>
  <c r="I66" i="27" s="1"/>
  <c r="N53" i="27" l="1"/>
  <c r="N66" i="27" s="1"/>
  <c r="O53" i="27"/>
  <c r="O66" i="27" s="1"/>
  <c r="O37" i="27"/>
  <c r="O49" i="27" s="1"/>
  <c r="G15" i="8"/>
  <c r="I9" i="8"/>
  <c r="G11" i="8"/>
  <c r="G41" i="27"/>
  <c r="G43" i="27"/>
  <c r="I43" i="27" s="1"/>
  <c r="F49" i="27" l="1"/>
  <c r="G24" i="8"/>
  <c r="E66" i="27"/>
  <c r="I41" i="27"/>
  <c r="H49" i="27" s="1"/>
  <c r="C5" i="4"/>
  <c r="G5" i="27"/>
  <c r="G6" i="27"/>
  <c r="I6" i="27" s="1"/>
  <c r="G16" i="27"/>
  <c r="I16" i="27" s="1"/>
  <c r="N35" i="27" l="1"/>
  <c r="N54" i="27" s="1"/>
  <c r="I24" i="8"/>
  <c r="D5" i="4"/>
  <c r="F5" i="4"/>
  <c r="E5" i="4"/>
  <c r="I5" i="27"/>
  <c r="D65" i="27"/>
  <c r="J65" i="27" s="1"/>
  <c r="D64" i="27"/>
  <c r="J64" i="27" s="1"/>
  <c r="D63" i="27"/>
  <c r="J63" i="27" s="1"/>
  <c r="D62" i="27"/>
  <c r="J62" i="27" s="1"/>
  <c r="D61" i="27"/>
  <c r="J61" i="27" s="1"/>
  <c r="D60" i="27"/>
  <c r="J60" i="27" s="1"/>
  <c r="D59" i="27"/>
  <c r="J59" i="27" s="1"/>
  <c r="O56" i="27"/>
  <c r="N56" i="27"/>
  <c r="M56" i="27"/>
  <c r="L56" i="27"/>
  <c r="J56" i="27"/>
  <c r="I56" i="27"/>
  <c r="H56" i="27"/>
  <c r="F56" i="27"/>
  <c r="E56" i="27"/>
  <c r="D56" i="27"/>
  <c r="D23" i="8"/>
  <c r="E23" i="8"/>
  <c r="D31" i="8"/>
  <c r="E31" i="8" s="1"/>
  <c r="D32" i="8"/>
  <c r="E32" i="8" s="1"/>
  <c r="D28" i="8"/>
  <c r="E28" i="8" s="1"/>
  <c r="D29" i="8"/>
  <c r="E29" i="8" s="1"/>
  <c r="D30" i="8"/>
  <c r="E30" i="8" s="1"/>
  <c r="H23" i="8"/>
  <c r="D26" i="8"/>
  <c r="F26" i="8" s="1"/>
  <c r="D27" i="8"/>
  <c r="E27" i="8" s="1"/>
  <c r="F23" i="8"/>
  <c r="G23" i="8"/>
  <c r="I23" i="8"/>
  <c r="J23" i="8"/>
  <c r="L23" i="8"/>
  <c r="M23" i="8"/>
  <c r="N23" i="8"/>
  <c r="O23" i="8"/>
  <c r="L13" i="8"/>
  <c r="L21" i="8" s="1"/>
  <c r="N13" i="8"/>
  <c r="N21" i="8" s="1"/>
  <c r="G19" i="8"/>
  <c r="G20" i="8" s="1"/>
  <c r="D6" i="4" s="1"/>
  <c r="F20" i="8" l="1"/>
  <c r="G21" i="8"/>
  <c r="G25" i="8"/>
  <c r="F25" i="8" s="1"/>
  <c r="M57" i="27"/>
  <c r="I35" i="27"/>
  <c r="I57" i="27" s="1"/>
  <c r="I20" i="8"/>
  <c r="F6" i="4" s="1"/>
  <c r="F7" i="4" s="1"/>
  <c r="F10" i="4"/>
  <c r="L58" i="27"/>
  <c r="O35" i="27"/>
  <c r="O54" i="27" s="1"/>
  <c r="I58" i="27"/>
  <c r="H24" i="8"/>
  <c r="J57" i="27"/>
  <c r="J67" i="27" s="1"/>
  <c r="F58" i="27"/>
  <c r="L57" i="27"/>
  <c r="H30" i="8"/>
  <c r="J30" i="8"/>
  <c r="F30" i="8"/>
  <c r="I29" i="8"/>
  <c r="J28" i="8"/>
  <c r="H32" i="8"/>
  <c r="J31" i="8"/>
  <c r="I30" i="8"/>
  <c r="G30" i="8"/>
  <c r="G29" i="8"/>
  <c r="H28" i="8"/>
  <c r="J32" i="8"/>
  <c r="F32" i="8"/>
  <c r="H31" i="8"/>
  <c r="F31" i="8"/>
  <c r="G27" i="8"/>
  <c r="I28" i="8"/>
  <c r="G28" i="8"/>
  <c r="J29" i="8"/>
  <c r="H29" i="8"/>
  <c r="F29" i="8"/>
  <c r="F28" i="8"/>
  <c r="H27" i="8"/>
  <c r="I27" i="8"/>
  <c r="J27" i="8"/>
  <c r="H26" i="8"/>
  <c r="J26" i="8"/>
  <c r="G26" i="8"/>
  <c r="I26" i="8"/>
  <c r="D10" i="4"/>
  <c r="E59" i="27"/>
  <c r="G59" i="27"/>
  <c r="I59" i="27"/>
  <c r="O59" i="27"/>
  <c r="E60" i="27"/>
  <c r="G60" i="27"/>
  <c r="I60" i="27"/>
  <c r="O60" i="27"/>
  <c r="E61" i="27"/>
  <c r="G61" i="27"/>
  <c r="I61" i="27"/>
  <c r="O61" i="27"/>
  <c r="E62" i="27"/>
  <c r="G62" i="27"/>
  <c r="I62" i="27"/>
  <c r="O62" i="27"/>
  <c r="E63" i="27"/>
  <c r="G63" i="27"/>
  <c r="I63" i="27"/>
  <c r="O63" i="27"/>
  <c r="E64" i="27"/>
  <c r="G64" i="27"/>
  <c r="I64" i="27"/>
  <c r="O64" i="27"/>
  <c r="E65" i="27"/>
  <c r="G65" i="27"/>
  <c r="I65" i="27"/>
  <c r="F59" i="27"/>
  <c r="H59" i="27"/>
  <c r="F60" i="27"/>
  <c r="H60" i="27"/>
  <c r="F61" i="27"/>
  <c r="H61" i="27"/>
  <c r="F62" i="27"/>
  <c r="H62" i="27"/>
  <c r="F63" i="27"/>
  <c r="H63" i="27"/>
  <c r="F64" i="27"/>
  <c r="H64" i="27"/>
  <c r="F65" i="27"/>
  <c r="H65" i="27"/>
  <c r="I32" i="8"/>
  <c r="G32" i="8"/>
  <c r="I31" i="8"/>
  <c r="G31" i="8"/>
  <c r="E26" i="8"/>
  <c r="F27" i="8"/>
  <c r="I67" i="27" l="1"/>
  <c r="E7" i="4"/>
  <c r="C6" i="4"/>
  <c r="I21" i="8"/>
  <c r="H21" i="8" s="1"/>
  <c r="I25" i="8"/>
  <c r="H25" i="8" s="1"/>
  <c r="M58" i="27"/>
  <c r="M67" i="27" s="1"/>
  <c r="M54" i="27"/>
  <c r="E6" i="4"/>
  <c r="E67" i="27"/>
  <c r="G33" i="8"/>
  <c r="J33" i="8"/>
  <c r="E33" i="8"/>
  <c r="C10" i="4"/>
  <c r="F53" i="27"/>
  <c r="F66" i="27" s="1"/>
  <c r="G66" i="27"/>
  <c r="E10" i="4"/>
  <c r="H58" i="27"/>
  <c r="F24" i="8"/>
  <c r="L67" i="27"/>
  <c r="H53" i="27"/>
  <c r="H66" i="27" s="1"/>
  <c r="O58" i="27"/>
  <c r="O20" i="8" l="1"/>
  <c r="I33" i="8"/>
  <c r="H33" i="8" s="1"/>
  <c r="M20" i="8"/>
  <c r="F33" i="8"/>
  <c r="O57" i="27"/>
  <c r="F9" i="4"/>
  <c r="F12" i="4" s="1"/>
  <c r="O65" i="27"/>
  <c r="O21" i="8" l="1"/>
  <c r="M21" i="8"/>
  <c r="N57" i="27"/>
  <c r="N67" i="27" s="1"/>
  <c r="O67" i="27"/>
  <c r="E11" i="4"/>
  <c r="D11" i="4"/>
  <c r="C11" i="4" l="1"/>
  <c r="F11" i="4"/>
  <c r="B11" i="4"/>
  <c r="B12" i="4" s="1"/>
  <c r="B17" i="4" s="1"/>
  <c r="G54" i="27"/>
  <c r="F35" i="27"/>
  <c r="F57" i="27" s="1"/>
  <c r="H35" i="27"/>
  <c r="E9" i="4" s="1"/>
  <c r="G67" i="27"/>
  <c r="F67" i="27" s="1"/>
  <c r="D9" i="4"/>
  <c r="D12" i="4" s="1"/>
  <c r="D17" i="4" s="1"/>
  <c r="F54" i="27" l="1"/>
  <c r="H54" i="27"/>
  <c r="H57" i="27"/>
  <c r="C17" i="4"/>
  <c r="E17" i="4"/>
  <c r="H67" i="27"/>
  <c r="C9" i="4"/>
  <c r="C12" i="4"/>
  <c r="E12" i="4"/>
</calcChain>
</file>

<file path=xl/comments1.xml><?xml version="1.0" encoding="utf-8"?>
<comments xmlns="http://schemas.openxmlformats.org/spreadsheetml/2006/main">
  <authors>
    <author>Hoang, Thoa K. - FNS</author>
    <author>bkowtha</author>
    <author>Windows User</author>
    <author>Delehanty, Emily - FNS</author>
  </authors>
  <commentList>
    <comment ref="H5" authorId="0" shapeId="0">
      <text>
        <r>
          <rPr>
            <b/>
            <sz val="9"/>
            <color indexed="81"/>
            <rFont val="Tahoma"/>
            <family val="2"/>
          </rPr>
          <t xml:space="preserve">Hoang, Thoa K. - FNS
</t>
        </r>
        <r>
          <rPr>
            <sz val="11"/>
            <color indexed="81"/>
            <rFont val="Tahoma"/>
            <family val="2"/>
          </rPr>
          <t>PRAO instructed CNP to consider reading and reviewing handbooks, policy guidance, and instructions as reporting burden. Therefore, CNP is estimating that on average,  Sas will spend 3 hours per month reviewing materials, totally 36 hours annually</t>
        </r>
      </text>
    </comment>
    <comment ref="I14" authorId="0" shapeId="0">
      <text>
        <r>
          <rPr>
            <b/>
            <sz val="9"/>
            <color indexed="81"/>
            <rFont val="Tahoma"/>
            <family val="2"/>
          </rPr>
          <t>Hoang, Thoa K. - FNS:</t>
        </r>
        <r>
          <rPr>
            <sz val="9"/>
            <color indexed="81"/>
            <rFont val="Tahoma"/>
            <family val="2"/>
          </rPr>
          <t xml:space="preserve">
SAs sibmit one report and time is adjusted in consultation with SA staff. </t>
        </r>
      </text>
    </comment>
    <comment ref="F15" authorId="0" shapeId="0">
      <text>
        <r>
          <rPr>
            <b/>
            <sz val="9"/>
            <color indexed="81"/>
            <rFont val="Tahoma"/>
            <family val="2"/>
          </rPr>
          <t>Hoang, Thoa K. - FNS:</t>
        </r>
        <r>
          <rPr>
            <sz val="9"/>
            <color indexed="81"/>
            <rFont val="Tahoma"/>
            <family val="2"/>
          </rPr>
          <t xml:space="preserve">
Total number of sponsors operating the program/number of state agencies 5,524/53= 104</t>
        </r>
      </text>
    </comment>
    <comment ref="F16" authorId="1" shapeId="0">
      <text>
        <r>
          <rPr>
            <b/>
            <sz val="10"/>
            <color indexed="81"/>
            <rFont val="Tahoma"/>
            <family val="2"/>
          </rPr>
          <t>bkowtha:</t>
        </r>
        <r>
          <rPr>
            <sz val="10"/>
            <color indexed="81"/>
            <rFont val="Tahoma"/>
            <family val="2"/>
          </rPr>
          <t xml:space="preserve">
one report per SA</t>
        </r>
      </text>
    </comment>
    <comment ref="F17" authorId="2" shapeId="0">
      <text>
        <r>
          <rPr>
            <b/>
            <sz val="9"/>
            <color indexed="81"/>
            <rFont val="Tahoma"/>
            <family val="2"/>
          </rPr>
          <t xml:space="preserve">bkowtha:
</t>
        </r>
        <r>
          <rPr>
            <sz val="9"/>
            <color indexed="81"/>
            <rFont val="Tahoma"/>
            <family val="2"/>
          </rPr>
          <t>average number of sponsors [(5,524/53=104) x 3] reports =312</t>
        </r>
      </text>
    </comment>
    <comment ref="I17" authorId="0" shapeId="0">
      <text>
        <r>
          <rPr>
            <b/>
            <sz val="9"/>
            <color indexed="81"/>
            <rFont val="Tahoma"/>
            <family val="2"/>
          </rPr>
          <t>Hoang, Thoa K. - FNS:</t>
        </r>
        <r>
          <rPr>
            <sz val="9"/>
            <color indexed="81"/>
            <rFont val="Tahoma"/>
            <family val="2"/>
          </rPr>
          <t xml:space="preserve">
increase due to increase in number of sponsors.</t>
        </r>
      </text>
    </comment>
    <comment ref="F19" authorId="2" shapeId="0">
      <text>
        <r>
          <rPr>
            <b/>
            <sz val="9"/>
            <color indexed="81"/>
            <rFont val="Tahoma"/>
            <family val="2"/>
          </rPr>
          <t xml:space="preserve">bkowtha:
</t>
        </r>
        <r>
          <rPr>
            <sz val="9"/>
            <color indexed="81"/>
            <rFont val="Tahoma"/>
            <family val="2"/>
          </rPr>
          <t xml:space="preserve">10% of average number sponsors </t>
        </r>
      </text>
    </comment>
    <comment ref="F22" authorId="0" shapeId="0">
      <text>
        <r>
          <rPr>
            <b/>
            <sz val="9"/>
            <color indexed="81"/>
            <rFont val="Tahoma"/>
            <family val="2"/>
          </rPr>
          <t>Hoang, Thoa K. - FNS:</t>
        </r>
        <r>
          <rPr>
            <sz val="9"/>
            <color indexed="81"/>
            <rFont val="Tahoma"/>
            <family val="2"/>
          </rPr>
          <t xml:space="preserve">
based on CACFP statistics, about 5% of average sponsors [(5,524/53=104) x .05=5.2] FNS is rounding down to 5</t>
        </r>
      </text>
    </comment>
    <comment ref="F26" authorId="0" shapeId="0">
      <text>
        <r>
          <rPr>
            <b/>
            <sz val="9"/>
            <color indexed="81"/>
            <rFont val="Tahoma"/>
            <family val="2"/>
          </rPr>
          <t>Hoang, Thoa K. - FNS:</t>
        </r>
        <r>
          <rPr>
            <sz val="9"/>
            <color indexed="81"/>
            <rFont val="Tahoma"/>
            <family val="2"/>
          </rPr>
          <t xml:space="preserve">
On average, this is how many applications FNS estimate State agencies have to review</t>
        </r>
      </text>
    </comment>
    <comment ref="B27" authorId="3" shapeId="0">
      <text>
        <r>
          <rPr>
            <b/>
            <sz val="9"/>
            <color indexed="81"/>
            <rFont val="Tahoma"/>
            <family val="2"/>
          </rPr>
          <t>Delehanty, Emily - FNS:</t>
        </r>
        <r>
          <rPr>
            <sz val="9"/>
            <color indexed="81"/>
            <rFont val="Tahoma"/>
            <family val="2"/>
          </rPr>
          <t xml:space="preserve">
Updated citation</t>
        </r>
      </text>
    </comment>
    <comment ref="H27" authorId="3" shapeId="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B28" authorId="3" shapeId="0">
      <text>
        <r>
          <rPr>
            <b/>
            <sz val="9"/>
            <color indexed="81"/>
            <rFont val="Tahoma"/>
            <family val="2"/>
          </rPr>
          <t xml:space="preserve">Delehanty, Emily - FNS:
Updated </t>
        </r>
        <r>
          <rPr>
            <sz val="9"/>
            <color indexed="81"/>
            <rFont val="Tahoma"/>
            <family val="2"/>
          </rPr>
          <t>citation</t>
        </r>
      </text>
    </comment>
    <comment ref="B33" authorId="3" shapeId="0">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B37" authorId="3" shapeId="0">
      <text>
        <r>
          <rPr>
            <b/>
            <sz val="9"/>
            <color indexed="81"/>
            <rFont val="Tahoma"/>
            <family val="2"/>
          </rPr>
          <t>Delehanty, Emily - FNS:</t>
        </r>
        <r>
          <rPr>
            <sz val="9"/>
            <color indexed="81"/>
            <rFont val="Tahoma"/>
            <family val="2"/>
          </rPr>
          <t xml:space="preserve">
Updated citation</t>
        </r>
      </text>
    </comment>
    <comment ref="E37" authorId="0" shapeId="0">
      <text>
        <r>
          <rPr>
            <b/>
            <sz val="9"/>
            <color indexed="81"/>
            <rFont val="Tahoma"/>
            <family val="2"/>
          </rPr>
          <t>Hoang, Thoa K. - FNS:</t>
        </r>
        <r>
          <rPr>
            <sz val="9"/>
            <color indexed="81"/>
            <rFont val="Tahoma"/>
            <family val="2"/>
          </rPr>
          <t xml:space="preserve">
Number of sponsors in the NDB 2018 SFSP public use report (1/9/19)</t>
        </r>
      </text>
    </comment>
    <comment ref="H37" authorId="3" shapeId="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B38" authorId="3" shapeId="0">
      <text>
        <r>
          <rPr>
            <b/>
            <sz val="9"/>
            <color indexed="81"/>
            <rFont val="Tahoma"/>
            <family val="2"/>
          </rPr>
          <t xml:space="preserve">Delehanty, Emily - FNS:
Updated </t>
        </r>
        <r>
          <rPr>
            <sz val="9"/>
            <color indexed="81"/>
            <rFont val="Tahoma"/>
            <family val="2"/>
          </rPr>
          <t>citation</t>
        </r>
      </text>
    </comment>
    <comment ref="E38" authorId="0" shapeId="0">
      <text>
        <r>
          <rPr>
            <b/>
            <sz val="9"/>
            <color indexed="81"/>
            <rFont val="Tahoma"/>
            <family val="2"/>
          </rPr>
          <t>Hoang, Thoa K. - FNS:</t>
        </r>
        <r>
          <rPr>
            <sz val="9"/>
            <color indexed="81"/>
            <rFont val="Tahoma"/>
            <family val="2"/>
          </rPr>
          <t xml:space="preserve">
2018 close out data from the regions showed that around 80.69%. (100-80.69= 19.31) 19.31% x  the number of sponsors
</t>
        </r>
      </text>
    </comment>
    <comment ref="E40" authorId="2" shapeId="0">
      <text>
        <r>
          <rPr>
            <b/>
            <sz val="9"/>
            <color indexed="81"/>
            <rFont val="Tahoma"/>
            <family val="2"/>
          </rPr>
          <t>bkowtha:
10% of sponsors</t>
        </r>
      </text>
    </comment>
    <comment ref="E41" authorId="0" shapeId="0">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E42" authorId="0" shapeId="0">
      <text>
        <r>
          <rPr>
            <b/>
            <sz val="9"/>
            <color indexed="81"/>
            <rFont val="Tahoma"/>
            <family val="2"/>
          </rPr>
          <t>Hoang, Thoa K. - FNS:</t>
        </r>
        <r>
          <rPr>
            <sz val="9"/>
            <color indexed="81"/>
            <rFont val="Tahoma"/>
            <family val="2"/>
          </rPr>
          <t xml:space="preserve">
34.93% of sponsors (5,524) would have contracts with FSMC. 1% of these sponsors would sbmit a special request</t>
        </r>
      </text>
    </comment>
    <comment ref="B43" authorId="3" shapeId="0">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E43" authorId="0" shapeId="0">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E47" authorId="0" shapeId="0">
      <text>
        <r>
          <rPr>
            <b/>
            <sz val="9"/>
            <color indexed="81"/>
            <rFont val="Tahoma"/>
            <family val="2"/>
          </rPr>
          <t>Hoang, Thoa K. - FNS:</t>
        </r>
        <r>
          <rPr>
            <sz val="9"/>
            <color indexed="81"/>
            <rFont val="Tahoma"/>
            <family val="2"/>
          </rPr>
          <t xml:space="preserve">
This number is based on the SNAR081-R1 Analysis Data. NDB FY2018 Thru 7/2018. The number of residential camps as of July 2018. </t>
        </r>
      </text>
    </comment>
    <comment ref="E51" authorId="0" shapeId="0">
      <text>
        <r>
          <rPr>
            <b/>
            <sz val="9"/>
            <color indexed="81"/>
            <rFont val="Tahoma"/>
            <family val="2"/>
          </rPr>
          <t>Hoang, Thoa K. - FNS:</t>
        </r>
        <r>
          <rPr>
            <sz val="9"/>
            <color indexed="81"/>
            <rFont val="Tahoma"/>
            <family val="2"/>
          </rPr>
          <t xml:space="preserve">
This number is the ADA for residential camps. This was choosen because camps have to determine eligibility of children attending the camps. So a suggestion is to use the ADA of residential camps. </t>
        </r>
      </text>
    </comment>
  </commentList>
</comments>
</file>

<file path=xl/comments2.xml><?xml version="1.0" encoding="utf-8"?>
<comments xmlns="http://schemas.openxmlformats.org/spreadsheetml/2006/main">
  <authors>
    <author>Delehanty, Emily - FNS</author>
    <author>Kowtha, Bramaramba - FNS</author>
    <author>Windows User</author>
    <author>bkowtha</author>
    <author>Hoang, Thoa K. - FNS</author>
  </authors>
  <commentList>
    <comment ref="B5" authorId="0" shapeId="0">
      <text>
        <r>
          <rPr>
            <b/>
            <sz val="9"/>
            <color indexed="81"/>
            <rFont val="Tahoma"/>
            <family val="2"/>
          </rPr>
          <t>Delehanty, Emily - FNS:</t>
        </r>
        <r>
          <rPr>
            <sz val="9"/>
            <color indexed="81"/>
            <rFont val="Tahoma"/>
            <family val="2"/>
          </rPr>
          <t xml:space="preserve">
change in citation</t>
        </r>
      </text>
    </comment>
    <comment ref="F6" authorId="1" shapeId="0">
      <text>
        <r>
          <rPr>
            <b/>
            <sz val="9"/>
            <color indexed="81"/>
            <rFont val="Tahoma"/>
            <family val="2"/>
          </rPr>
          <t>Kowtha, Bramaramba - FNS:</t>
        </r>
        <r>
          <rPr>
            <sz val="9"/>
            <color indexed="81"/>
            <rFont val="Tahoma"/>
            <family val="2"/>
          </rPr>
          <t xml:space="preserve">
average number of reveiws conducted by each SA per requirements. This is a general estimate. </t>
        </r>
      </text>
    </comment>
    <comment ref="F7" authorId="1" shapeId="0">
      <text>
        <r>
          <rPr>
            <b/>
            <sz val="9"/>
            <color indexed="81"/>
            <rFont val="Tahoma"/>
            <family val="2"/>
          </rPr>
          <t>Kowtha, Bramaramba - FNS:</t>
        </r>
        <r>
          <rPr>
            <sz val="9"/>
            <color indexed="81"/>
            <rFont val="Tahoma"/>
            <family val="2"/>
          </rPr>
          <t xml:space="preserve">
avg number</t>
        </r>
      </text>
    </comment>
    <comment ref="F8" authorId="2" shapeId="0">
      <text>
        <r>
          <rPr>
            <b/>
            <sz val="9"/>
            <color indexed="81"/>
            <rFont val="Tahoma"/>
            <family val="2"/>
          </rPr>
          <t>bkowtha:
5524</t>
        </r>
        <r>
          <rPr>
            <sz val="9"/>
            <color indexed="81"/>
            <rFont val="Tahoma"/>
            <family val="2"/>
          </rPr>
          <t xml:space="preserve">/53=104
</t>
        </r>
      </text>
    </comment>
    <comment ref="E15" authorId="3" shapeId="0">
      <text>
        <r>
          <rPr>
            <b/>
            <sz val="10"/>
            <color indexed="81"/>
            <rFont val="Tahoma"/>
            <family val="2"/>
          </rPr>
          <t>bkowtha:</t>
        </r>
        <r>
          <rPr>
            <sz val="10"/>
            <color indexed="81"/>
            <rFont val="Tahoma"/>
            <family val="2"/>
          </rPr>
          <t xml:space="preserve">
This number is based on the SNAR081-R1 Analysis Data. NDB FY2018 Thru 7/2018. The number of residential camps as of July 2018. </t>
        </r>
      </text>
    </comment>
    <comment ref="E18" authorId="4" shapeId="0">
      <text>
        <r>
          <rPr>
            <b/>
            <sz val="9"/>
            <color indexed="81"/>
            <rFont val="Tahoma"/>
            <family val="2"/>
          </rPr>
          <t>Hoang, Thoa K. - FNS:</t>
        </r>
        <r>
          <rPr>
            <sz val="9"/>
            <color indexed="81"/>
            <rFont val="Tahoma"/>
            <family val="2"/>
          </rPr>
          <t xml:space="preserve">
from the characteristic study, FNS knows that 38% of sponsors are closed enrolled or camps. Only camps or closed enrolled sponsors would collect eligiblity information. 5,524 was multiply by 38% to determine this number</t>
        </r>
      </text>
    </comment>
    <comment ref="F18" authorId="1" shapeId="0">
      <text>
        <r>
          <rPr>
            <b/>
            <sz val="9"/>
            <color indexed="81"/>
            <rFont val="Tahoma"/>
            <family val="2"/>
          </rPr>
          <t>Kowtha, Bramaramba - FNS:</t>
        </r>
        <r>
          <rPr>
            <sz val="9"/>
            <color indexed="81"/>
            <rFont val="Tahoma"/>
            <family val="2"/>
          </rPr>
          <t xml:space="preserve">
5524/53=104
</t>
        </r>
      </text>
    </comment>
  </commentList>
</comments>
</file>

<file path=xl/sharedStrings.xml><?xml version="1.0" encoding="utf-8"?>
<sst xmlns="http://schemas.openxmlformats.org/spreadsheetml/2006/main" count="305" uniqueCount="156">
  <si>
    <t>CFR Citation</t>
  </si>
  <si>
    <t>Title</t>
  </si>
  <si>
    <t>Form Number</t>
  </si>
  <si>
    <t>Records Per Recordkeeper</t>
  </si>
  <si>
    <t>Total Annual Records</t>
  </si>
  <si>
    <t>Estimated Avg. # of Hours Per Record</t>
  </si>
  <si>
    <t xml:space="preserve">Estimated Total Hours            </t>
  </si>
  <si>
    <t>Total Difference</t>
  </si>
  <si>
    <t>Justification</t>
  </si>
  <si>
    <t xml:space="preserve">Recordkeeping </t>
  </si>
  <si>
    <t>A</t>
  </si>
  <si>
    <t>B</t>
  </si>
  <si>
    <t>C = (A*B)</t>
  </si>
  <si>
    <t>D</t>
  </si>
  <si>
    <t>E= (C*D)</t>
  </si>
  <si>
    <t>F</t>
  </si>
  <si>
    <t>G =E-F</t>
  </si>
  <si>
    <t xml:space="preserve"> </t>
  </si>
  <si>
    <t>Estimated # Respondents</t>
  </si>
  <si>
    <t>Responses Per Respondent</t>
  </si>
  <si>
    <t>Total Annual Responses (Col. BxC)</t>
  </si>
  <si>
    <t>Estimated Avg. # of Hours Per Response</t>
  </si>
  <si>
    <t>Estimated Total Hours (Col. DxE)</t>
  </si>
  <si>
    <t xml:space="preserve">Data Validation - List </t>
  </si>
  <si>
    <t>Responses per Respondents</t>
  </si>
  <si>
    <t xml:space="preserve">Reporting </t>
  </si>
  <si>
    <t xml:space="preserve">Total </t>
  </si>
  <si>
    <t xml:space="preserve"> Total Reporting Burden</t>
  </si>
  <si>
    <t xml:space="preserve"> Total Recordkeeping Burden</t>
  </si>
  <si>
    <t>Current OMB Approved Burden Hrs</t>
  </si>
  <si>
    <t xml:space="preserve">Date </t>
  </si>
  <si>
    <t xml:space="preserve">Comments </t>
  </si>
  <si>
    <t xml:space="preserve">User Initials </t>
  </si>
  <si>
    <t>Due to Authorizing Statute</t>
  </si>
  <si>
    <t>Program Rule</t>
  </si>
  <si>
    <t>Seamless Summer</t>
  </si>
  <si>
    <t>SFSP</t>
  </si>
  <si>
    <t>225.3(b)</t>
  </si>
  <si>
    <t>225.4(a)</t>
  </si>
  <si>
    <t>225.8(d)(1)</t>
  </si>
  <si>
    <t>SAs submit to FNSRO a list of names and addresses of potential private nonprofit organizations and for each site, the address, first day of operation, and estimated daily attendance by May 1 each year.</t>
  </si>
  <si>
    <t>225.9(b)(2)</t>
  </si>
  <si>
    <t>225.9(d)(4)</t>
  </si>
  <si>
    <t>SAs establish claims against sponsors and recover payment not properly payable.</t>
  </si>
  <si>
    <t>225.12(a)</t>
  </si>
  <si>
    <t>225.18(b)(2)</t>
  </si>
  <si>
    <t>SAs notify terminated sponsors in writing.</t>
  </si>
  <si>
    <t>Sponsors approved for participation in SFSP enter into written agreements with SAs to operate program in accordance with regulatory requirements.</t>
  </si>
  <si>
    <t>225.6(h)(2)(iii)</t>
  </si>
  <si>
    <t>Sponsors submit requests to SAs for exception to unitizing requirement for certain components of a meal.</t>
  </si>
  <si>
    <t>225.6(h)(3)</t>
  </si>
  <si>
    <t>Sponsors submit to SAs copies of contracts with FSMC, bids received, and reason for selection on FSMC chosen.</t>
  </si>
  <si>
    <t>Camps submit copy of hearing procedures.</t>
  </si>
  <si>
    <t>225.6(c)(5)</t>
  </si>
  <si>
    <t>225.15(j)</t>
  </si>
  <si>
    <t>225.8(d)(2)</t>
  </si>
  <si>
    <t>HHFKA requires permanent agreements deleting the annual submission</t>
  </si>
  <si>
    <t>ICR #0584-0280, 7 CFR Part 225, Summer Food Service Program (SFSP) - Summary</t>
  </si>
  <si>
    <t>TOTAL BURDEN FOR SFSP</t>
  </si>
  <si>
    <t>Number of Responses</t>
  </si>
  <si>
    <t xml:space="preserve">SAs forward reimbursements for valid claims. </t>
  </si>
  <si>
    <t>Add this!</t>
  </si>
  <si>
    <t>SAs develop and make available to sponsor food specifications and model meal quality standards to be a part of all contracts between vended sponsors and FSMCs.</t>
  </si>
  <si>
    <t>SAs conduct program monitoring assistance, to include pre-approval visits, sponsor reviews, follow-up reviews, development of monitoring system, FSMC facility visits, development of forms, and corrective action.</t>
  </si>
  <si>
    <t>SAs conduct program monitoring assistance for sites.</t>
  </si>
  <si>
    <t xml:space="preserve">SAs establish a financial management system to identify program costs and establish standards for sponsor recordkeeping and reporting. </t>
  </si>
  <si>
    <t>SAs arrange for audits of their own operations per 7 CFR Part 3015.</t>
  </si>
  <si>
    <t>225.13 (a)</t>
  </si>
  <si>
    <t>SAs establish hearing appeal procedures.</t>
  </si>
  <si>
    <t>SAs make available to sponsors information on procurement standards.</t>
  </si>
  <si>
    <t>SAs that plan to use or disclose information in ways not permitted must obtain written consent form parent/guardian.</t>
  </si>
  <si>
    <t>225.15(k)</t>
  </si>
  <si>
    <t>SAs should enter into written agreement with party requesting disclosure information.</t>
  </si>
  <si>
    <t>Sponsors should enter into written agreement with the party eligibility information.</t>
  </si>
  <si>
    <t>Camps and other distribute free meal applications to children enrolled in SFSP.</t>
  </si>
  <si>
    <t>225.15(f)</t>
  </si>
  <si>
    <t>Households read instructions, complete free meal and return to camps and sites.</t>
  </si>
  <si>
    <t>Households provide written consent for sponsors to use or disclose information.</t>
  </si>
  <si>
    <t>SAs maintain complete and accurate accounting records appeals for three years.</t>
  </si>
  <si>
    <t>1.  Reviews</t>
  </si>
  <si>
    <t>2.  Appeals</t>
  </si>
  <si>
    <t>3.  Accounting</t>
  </si>
  <si>
    <t>Estimated # Recordkeepers</t>
  </si>
  <si>
    <t>SAs that plan to use or disclose information in ways not permitted must obtain written consent parent/guardian.</t>
  </si>
  <si>
    <t>SA should enter into written agreement with party requesting disclosure information.</t>
  </si>
  <si>
    <t>225.18(i)(2)</t>
  </si>
  <si>
    <t>SA documents the process used to determine the data and report that process to FNS on or before March 1 of each year.</t>
  </si>
  <si>
    <t>Sponsors must maintain records which justify all costs and meals claimed.</t>
  </si>
  <si>
    <t>Sponsors that plan to use or disclose info in ways not permitted by law must obtain written consent from parent/guardian.</t>
  </si>
  <si>
    <t>Sponsors should enter into written agreement with the party requesting eligibility information</t>
  </si>
  <si>
    <t>Camps and sponsors must maintain copies of the documentation establishing the eligibility of child receiving meals and all other meal service requirement information.</t>
  </si>
  <si>
    <t>225.6(c)(5)(xii)</t>
  </si>
  <si>
    <t>Camps must maintain a written record of hearing for 3 years.</t>
  </si>
  <si>
    <t>Household burden</t>
  </si>
  <si>
    <t>SAs, within 5 days of approval of sponsors, must notify FNSROs of sponsors, approved sites, locations, and days of operation and estimated daily attendance.</t>
  </si>
  <si>
    <t>SAs, by Feb. 15 of each year, submit to FNSRO a Program Management and Administration Plan for that fiscal year.</t>
  </si>
  <si>
    <t>SAs develop a standard contract for use by sponsors and FSMCs</t>
  </si>
  <si>
    <t xml:space="preserve">225.6(b)(2) </t>
  </si>
  <si>
    <t>Due to Program Change</t>
  </si>
  <si>
    <t>Due to Program Adjustment</t>
  </si>
  <si>
    <t xml:space="preserve">Total Recordkeeping Total </t>
  </si>
  <si>
    <t xml:space="preserve">Total Reporting Total </t>
  </si>
  <si>
    <t>225.15(e)</t>
  </si>
  <si>
    <t>Each sponsor shall annually announce in the media serving the area from which it draws its attendance the availability of free meals</t>
  </si>
  <si>
    <t>225.16(a)</t>
  </si>
  <si>
    <t>225.8 (a), 225.7(d)(5), 225.13(d)</t>
  </si>
  <si>
    <t>Within two weeks of receiving notification of their approval, sponsors shall submit to the State agency a copy of their letter advising the appropriate health department of their intention to provide a food service during a specific period at specific sites.</t>
  </si>
  <si>
    <t>225.8(b)</t>
  </si>
  <si>
    <t>SAs submit to FNS a final report on SFSP operations for each month of operations</t>
  </si>
  <si>
    <t>FNS-418</t>
  </si>
  <si>
    <t>Public Disclosure</t>
  </si>
  <si>
    <t xml:space="preserve"> Total Public Disclosure Burden</t>
  </si>
  <si>
    <t>Total Annual Disclosures</t>
  </si>
  <si>
    <t>Disclosures Per Respondent</t>
  </si>
  <si>
    <t>Estimated Avg. # of Hours Per Disclosure</t>
  </si>
  <si>
    <t xml:space="preserve">Total Public Disclosure Total </t>
  </si>
  <si>
    <t>225.6(c)(2)</t>
  </si>
  <si>
    <t>New sponsors, new sites, and, as determined by the State agency, sponsors and sites which have experienced significent operational problems, must  submit site information for each site where a food service operation is proposed.</t>
  </si>
  <si>
    <t>Experienced sponsors and experienced sites must  submit site information for each site where a food service operation is proposed.</t>
  </si>
  <si>
    <t xml:space="preserve">SAs inform potential sponsors of procedure for advance and administrative cost payments. </t>
  </si>
  <si>
    <t>225.6(h)(2)</t>
  </si>
  <si>
    <t xml:space="preserve">225.7(c) </t>
  </si>
  <si>
    <t>225.7(d)</t>
  </si>
  <si>
    <t>225.7(d)(2)</t>
  </si>
  <si>
    <t>225.7(f)</t>
  </si>
  <si>
    <t>225.6(c)(3)</t>
  </si>
  <si>
    <r>
      <t xml:space="preserve">SAs conduct inspections of food service management company. </t>
    </r>
    <r>
      <rPr>
        <sz val="11"/>
        <color rgb="FFFF0000"/>
        <rFont val="Calibri"/>
        <family val="2"/>
      </rPr>
      <t>The SA shall establish an order of priority and promptly respond to compliants. SA may conduct inspections of self-preparation and vended sponsors' food preparation facilities.</t>
    </r>
  </si>
  <si>
    <t>225.7(d)(6), 225.7€</t>
  </si>
  <si>
    <t>225.6(e), 225.14(c)(7)</t>
  </si>
  <si>
    <t>225.6(h)(5), 225.6(h)(2)</t>
  </si>
  <si>
    <t>225.16(b)(1)</t>
  </si>
  <si>
    <t>225.15 (c), 225.15 (a), 225.15(g)</t>
  </si>
  <si>
    <t>Per policy guidance, State agency can issue a media release on behalf of the sponsor.</t>
  </si>
  <si>
    <t xml:space="preserve">The State agency must review sponsors and sites to ensure compliance with Program regulations. Per policy guidance, State agencies must validate 100% of claims for sponsors under review. </t>
  </si>
  <si>
    <t>Previous Burden in Use Without Approval</t>
  </si>
  <si>
    <t xml:space="preserve">Sponsors provide FSMC with a list of approved sites, along with the approved level for the number of meals which may be claimed for reimbursement for each site. </t>
  </si>
  <si>
    <t>Due to an adjustment</t>
  </si>
  <si>
    <t>Due to program change</t>
  </si>
  <si>
    <t>Due to a program change</t>
  </si>
  <si>
    <t xml:space="preserve">SAs, by November 1 of each fiscal year, notify USDA if it intends to administer the Summer Food Service Program. The agreement shall contain an assurance that the State agency will comply with policy, instructions, guidance, and handbooks issued by FNS . </t>
  </si>
  <si>
    <t xml:space="preserve">225.6(c)(1), 225.6(c)(4), 225.14(a), 225.14(c) </t>
  </si>
  <si>
    <t xml:space="preserve">Sponsors submit written application to SAs for participation in SFSP. The sponsor must demonstrates financial and administrative capability for Program operations and accepts final financial and administrative responsibility for total Program operations at all sites at which it proposes to conduct a food service. In order to do so, sponsors must comply with policy, instructions, guidance, and handbooks issued by FNS . </t>
  </si>
  <si>
    <t>SLT burden</t>
  </si>
  <si>
    <t>State/Local/Tribal Governments</t>
  </si>
  <si>
    <t>Businessess (Non-profit Institutions and camps)</t>
  </si>
  <si>
    <t>Households</t>
  </si>
  <si>
    <t>State/Local/Tribal Governments Total</t>
  </si>
  <si>
    <t>Businessess (Non-profit Institutions and Camps) Totals</t>
  </si>
  <si>
    <t xml:space="preserve">Household Totals </t>
  </si>
  <si>
    <t>Business burden</t>
  </si>
  <si>
    <t xml:space="preserve">Businessess </t>
  </si>
  <si>
    <t xml:space="preserve">State/Local/Tribal Government </t>
  </si>
  <si>
    <t>State/Local/Tribal Governments Totals</t>
  </si>
  <si>
    <t>Businessess (Non-profit Institutions and Camps)</t>
  </si>
  <si>
    <t>225.7(e)(6)</t>
  </si>
  <si>
    <t>SAs prepare and submit a list sponsors eligible to receive commodities and daily number of eligible meals to be served by each sponsor by June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</si>
</sst>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_(* #,##0_);_(* \(#,##0\);_(* &quot;-&quot;??_);_(@_)"/>
    <numFmt numFmtId="165" formatCode="_(* #,##0.0_);_(* \(#,##0.0\);_(* &quot;-&quot;??_);_(@_)"/>
    <numFmt numFmtId="166" formatCode="0.000"/>
    <numFmt numFmtId="167" formatCode="m/d/yy;@"/>
    <numFmt numFmtId="168" formatCode="#,##0.0000000_);\(#,##0.0000000\)"/>
    <numFmt numFmtId="169" formatCode="#,##0.000_);\(#,##0.000\)"/>
    <numFmt numFmtId="170" formatCode="#,##0.0_);\(#,##0.0\)"/>
    <numFmt numFmtId="171" formatCode="_(* #,##0.00000_);_(* \(#,##0.00000\);_(* &quot;-&quot;??_);_(@_)"/>
    <numFmt numFmtId="172" formatCode="_(* #,##0.000000_);_(* \(#,##0.000000\);_(* &quot;-&quot;??_);_(@_)"/>
    <numFmt numFmtId="173" formatCode="#,##0.000000_);\(#,##0.000000\)"/>
    <numFmt numFmtId="174" formatCode="#,##0.00\ [$€-1];[Red]\-#,##0.00\ [$€-1]"/>
    <numFmt numFmtId="175" formatCode="0.0"/>
    <numFmt numFmtId="176" formatCode="_(* #,##0.000_);_(* \(#,##0.000\);_(* &quot;-&quot;??_);_(@_)"/>
    <numFmt numFmtId="177" formatCode="#,##0.0"/>
    <numFmt numFmtId="178" formatCode="#,##0.000"/>
  </numFmts>
  <fonts count="45"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name val="Cambria"/>
      <family val="1"/>
      <scheme val="major"/>
    </font>
    <font>
      <sz val="8"/>
      <color indexed="8"/>
      <name val="Cambria"/>
      <family val="1"/>
      <scheme val="major"/>
    </font>
    <font>
      <sz val="10"/>
      <color theme="0"/>
      <name val="Cambria"/>
      <family val="1"/>
      <scheme val="major"/>
    </font>
    <font>
      <sz val="10"/>
      <color indexed="9"/>
      <name val="Cambria"/>
      <family val="1"/>
      <scheme val="major"/>
    </font>
    <font>
      <sz val="10"/>
      <color indexed="8"/>
      <name val="Cambria"/>
      <family val="1"/>
      <scheme val="major"/>
    </font>
    <font>
      <sz val="12"/>
      <color indexed="8"/>
      <name val="Cambria"/>
      <family val="1"/>
      <scheme val="maj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color indexed="8"/>
      <name val="Cambria"/>
      <family val="1"/>
      <scheme val="major"/>
    </font>
    <font>
      <sz val="11"/>
      <color indexed="8"/>
      <name val="Cambria"/>
      <family val="1"/>
      <scheme val="major"/>
    </font>
    <font>
      <sz val="8"/>
      <name val="Cambria"/>
      <family val="1"/>
      <scheme val="major"/>
    </font>
    <font>
      <b/>
      <sz val="12"/>
      <name val="Cambria"/>
      <family val="1"/>
      <scheme val="major"/>
    </font>
    <font>
      <b/>
      <sz val="12"/>
      <name val="Calibri"/>
      <family val="2"/>
      <scheme val="minor"/>
    </font>
    <font>
      <b/>
      <sz val="14"/>
      <color indexed="8"/>
      <name val="Calibri"/>
      <family val="2"/>
      <scheme val="minor"/>
    </font>
    <font>
      <sz val="11"/>
      <name val="Calibri"/>
      <family val="2"/>
      <scheme val="minor"/>
    </font>
    <font>
      <sz val="12"/>
      <color theme="1"/>
      <name val="Calibri"/>
      <family val="2"/>
      <scheme val="minor"/>
    </font>
    <font>
      <b/>
      <sz val="11"/>
      <name val="Calibri"/>
      <family val="2"/>
      <scheme val="minor"/>
    </font>
    <font>
      <b/>
      <sz val="11"/>
      <color theme="3" tint="-0.249977111117893"/>
      <name val="Calibri"/>
      <family val="2"/>
      <scheme val="minor"/>
    </font>
    <font>
      <sz val="11"/>
      <color theme="1"/>
      <name val="Calibri"/>
      <family val="2"/>
    </font>
    <font>
      <sz val="11"/>
      <name val="Calibri"/>
      <family val="2"/>
    </font>
    <font>
      <sz val="9"/>
      <color indexed="81"/>
      <name val="Tahoma"/>
      <family val="2"/>
    </font>
    <font>
      <b/>
      <sz val="9"/>
      <color indexed="81"/>
      <name val="Tahoma"/>
      <family val="2"/>
    </font>
    <font>
      <b/>
      <sz val="10"/>
      <color indexed="8"/>
      <name val="Calibri"/>
      <family val="2"/>
      <scheme val="minor"/>
    </font>
    <font>
      <sz val="10"/>
      <name val="Calibri"/>
      <family val="2"/>
    </font>
    <font>
      <sz val="10"/>
      <color theme="1"/>
      <name val="Calibri"/>
      <family val="2"/>
    </font>
    <font>
      <b/>
      <sz val="10"/>
      <color rgb="FFFF0000"/>
      <name val="Calibri"/>
      <family val="2"/>
      <scheme val="minor"/>
    </font>
    <font>
      <sz val="10"/>
      <color indexed="81"/>
      <name val="Tahoma"/>
      <family val="2"/>
    </font>
    <font>
      <b/>
      <sz val="10"/>
      <color indexed="81"/>
      <name val="Tahoma"/>
      <family val="2"/>
    </font>
    <font>
      <sz val="11"/>
      <color rgb="FFFF0000"/>
      <name val="Calibri"/>
      <family val="2"/>
      <scheme val="minor"/>
    </font>
    <font>
      <sz val="11"/>
      <color rgb="FFFF0000"/>
      <name val="Calibri"/>
      <family val="2"/>
    </font>
    <font>
      <sz val="11"/>
      <color theme="1"/>
      <name val="Calibri"/>
      <family val="2"/>
      <scheme val="minor"/>
    </font>
    <font>
      <sz val="12"/>
      <color indexed="8"/>
      <name val="Calibri"/>
      <family val="2"/>
      <scheme val="minor"/>
    </font>
    <font>
      <sz val="11"/>
      <color indexed="81"/>
      <name val="Tahoma"/>
      <family val="2"/>
    </font>
    <font>
      <b/>
      <sz val="11"/>
      <name val="Calibri"/>
      <family val="2"/>
    </font>
    <font>
      <sz val="10"/>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theme="4" tint="0.3999755851924192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9">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40" fillId="0" borderId="0" applyFont="0" applyFill="0" applyBorder="0" applyAlignment="0" applyProtection="0"/>
  </cellStyleXfs>
  <cellXfs count="345">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0" fontId="3" fillId="0" borderId="0" xfId="4"/>
    <xf numFmtId="164" fontId="9" fillId="3" borderId="0" xfId="3" applyNumberFormat="1" applyFont="1" applyFill="1" applyBorder="1" applyAlignment="1">
      <alignment vertical="center"/>
    </xf>
    <xf numFmtId="43" fontId="3" fillId="0" borderId="0" xfId="4" applyNumberFormat="1"/>
    <xf numFmtId="43" fontId="0" fillId="0" borderId="0" xfId="0" applyNumberFormat="1"/>
    <xf numFmtId="0" fontId="0" fillId="0" borderId="0" xfId="0" applyFill="1"/>
    <xf numFmtId="0" fontId="13" fillId="2" borderId="2" xfId="1" applyFont="1" applyFill="1" applyBorder="1" applyAlignment="1" applyProtection="1">
      <alignment horizontal="center" vertical="center" wrapText="1"/>
    </xf>
    <xf numFmtId="0" fontId="15" fillId="0" borderId="8" xfId="4" applyFont="1" applyBorder="1" applyAlignment="1">
      <alignment horizontal="center"/>
    </xf>
    <xf numFmtId="0" fontId="15" fillId="0" borderId="9" xfId="4" applyFont="1" applyBorder="1" applyAlignment="1">
      <alignment horizontal="center"/>
    </xf>
    <xf numFmtId="0" fontId="16" fillId="0" borderId="9" xfId="4" applyFont="1" applyBorder="1" applyAlignment="1">
      <alignment horizontal="center"/>
    </xf>
    <xf numFmtId="0" fontId="17" fillId="0" borderId="9" xfId="4" applyFont="1" applyBorder="1" applyAlignment="1" applyProtection="1">
      <alignment horizontal="center"/>
    </xf>
    <xf numFmtId="0" fontId="17" fillId="0" borderId="10" xfId="4" applyFont="1" applyBorder="1" applyAlignment="1" applyProtection="1">
      <alignment horizontal="center"/>
    </xf>
    <xf numFmtId="0" fontId="13" fillId="6" borderId="11" xfId="1" applyFont="1" applyFill="1" applyBorder="1" applyAlignment="1" applyProtection="1">
      <alignment horizontal="center" vertical="center" wrapText="1"/>
    </xf>
    <xf numFmtId="0" fontId="13" fillId="6" borderId="1" xfId="1" applyFont="1" applyFill="1" applyBorder="1" applyAlignment="1" applyProtection="1">
      <alignment horizontal="center" vertical="center" wrapText="1"/>
    </xf>
    <xf numFmtId="0" fontId="13" fillId="6" borderId="12" xfId="1" applyFont="1" applyFill="1" applyBorder="1" applyAlignment="1" applyProtection="1">
      <alignment horizontal="center" vertical="center" wrapText="1"/>
    </xf>
    <xf numFmtId="0" fontId="13" fillId="4" borderId="11" xfId="1" applyFont="1" applyFill="1" applyBorder="1" applyAlignment="1" applyProtection="1">
      <alignment horizontal="center" vertical="center" wrapText="1"/>
    </xf>
    <xf numFmtId="0" fontId="13" fillId="4" borderId="1" xfId="1" applyFont="1" applyFill="1" applyBorder="1" applyAlignment="1" applyProtection="1">
      <alignment horizontal="center" vertical="center" wrapText="1"/>
    </xf>
    <xf numFmtId="0" fontId="13" fillId="4" borderId="12" xfId="1" applyFont="1" applyFill="1" applyBorder="1" applyAlignment="1" applyProtection="1">
      <alignment horizontal="center" vertical="center" wrapText="1"/>
    </xf>
    <xf numFmtId="0" fontId="12" fillId="0" borderId="3" xfId="0" applyFont="1" applyFill="1" applyBorder="1" applyAlignment="1">
      <alignment vertical="center"/>
    </xf>
    <xf numFmtId="0" fontId="10" fillId="0" borderId="0" xfId="0" applyFont="1" applyFill="1" applyBorder="1"/>
    <xf numFmtId="0" fontId="7" fillId="0" borderId="7" xfId="0" applyFont="1" applyFill="1" applyBorder="1"/>
    <xf numFmtId="0" fontId="11" fillId="0" borderId="0" xfId="0" applyFont="1" applyBorder="1" applyAlignment="1">
      <alignment vertical="center"/>
    </xf>
    <xf numFmtId="164" fontId="11" fillId="0" borderId="0" xfId="3" applyNumberFormat="1" applyFont="1" applyBorder="1" applyAlignment="1">
      <alignment vertical="center"/>
    </xf>
    <xf numFmtId="164" fontId="11" fillId="0" borderId="0" xfId="3" applyNumberFormat="1" applyFont="1" applyFill="1" applyBorder="1" applyAlignment="1">
      <alignment vertical="center"/>
    </xf>
    <xf numFmtId="0" fontId="11" fillId="0" borderId="0" xfId="0" applyFont="1" applyBorder="1" applyAlignment="1">
      <alignment horizontal="left" vertical="center"/>
    </xf>
    <xf numFmtId="0" fontId="9" fillId="3" borderId="0" xfId="0" applyFont="1" applyFill="1" applyBorder="1" applyAlignment="1">
      <alignment horizontal="left" vertical="center"/>
    </xf>
    <xf numFmtId="0" fontId="8" fillId="7" borderId="0"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19" fillId="0" borderId="0" xfId="0" applyFont="1" applyBorder="1" applyAlignment="1">
      <alignment horizontal="right" vertical="center"/>
    </xf>
    <xf numFmtId="0" fontId="1" fillId="9" borderId="20" xfId="0" applyFont="1" applyFill="1" applyBorder="1" applyAlignment="1">
      <alignment horizontal="center"/>
    </xf>
    <xf numFmtId="0" fontId="0" fillId="9" borderId="21" xfId="0" applyFill="1" applyBorder="1"/>
    <xf numFmtId="0" fontId="0" fillId="9" borderId="21" xfId="0" applyFill="1" applyBorder="1" applyAlignment="1">
      <alignment horizontal="center"/>
    </xf>
    <xf numFmtId="164" fontId="11" fillId="10" borderId="0" xfId="3" applyNumberFormat="1" applyFont="1" applyFill="1" applyBorder="1" applyAlignment="1">
      <alignment vertical="center"/>
    </xf>
    <xf numFmtId="164" fontId="11" fillId="5" borderId="0" xfId="3" applyNumberFormat="1" applyFont="1" applyFill="1" applyBorder="1" applyAlignment="1">
      <alignment vertical="center"/>
    </xf>
    <xf numFmtId="0" fontId="11" fillId="6" borderId="0" xfId="0" applyFont="1" applyFill="1" applyBorder="1" applyAlignment="1">
      <alignment vertical="center"/>
    </xf>
    <xf numFmtId="164" fontId="11" fillId="6" borderId="4" xfId="3" applyNumberFormat="1" applyFont="1" applyFill="1" applyBorder="1" applyAlignment="1">
      <alignment vertical="center"/>
    </xf>
    <xf numFmtId="0" fontId="13" fillId="2" borderId="0" xfId="1" applyFont="1" applyFill="1" applyBorder="1" applyAlignment="1" applyProtection="1">
      <alignment horizontal="center" vertical="center" wrapText="1"/>
    </xf>
    <xf numFmtId="43" fontId="6" fillId="9" borderId="13" xfId="3" applyFont="1" applyFill="1" applyBorder="1" applyAlignment="1" applyProtection="1">
      <alignment horizontal="center" vertical="center"/>
    </xf>
    <xf numFmtId="43" fontId="6" fillId="9" borderId="14" xfId="3" applyFont="1" applyFill="1" applyBorder="1" applyAlignment="1" applyProtection="1">
      <alignment vertical="center" wrapText="1"/>
    </xf>
    <xf numFmtId="43" fontId="22" fillId="9" borderId="15" xfId="3" applyFont="1" applyFill="1" applyBorder="1" applyAlignment="1" applyProtection="1">
      <alignment horizontal="right" vertical="center"/>
    </xf>
    <xf numFmtId="43" fontId="6" fillId="9" borderId="15" xfId="3" applyFont="1" applyFill="1" applyBorder="1" applyAlignment="1" applyProtection="1">
      <alignment horizontal="center" vertical="center"/>
    </xf>
    <xf numFmtId="0" fontId="25" fillId="6" borderId="26" xfId="0" applyFont="1" applyFill="1" applyBorder="1" applyAlignment="1">
      <alignment horizontal="center" vertical="center" wrapText="1"/>
    </xf>
    <xf numFmtId="0" fontId="25" fillId="6" borderId="27" xfId="0" applyFont="1" applyFill="1" applyBorder="1" applyAlignment="1">
      <alignment horizontal="center" vertical="center" wrapText="1"/>
    </xf>
    <xf numFmtId="0" fontId="25" fillId="6" borderId="28" xfId="0" applyFont="1" applyFill="1" applyBorder="1" applyAlignment="1">
      <alignment horizontal="center" vertical="center" wrapText="1"/>
    </xf>
    <xf numFmtId="165" fontId="24" fillId="13" borderId="0" xfId="0" applyNumberFormat="1" applyFont="1" applyFill="1" applyBorder="1"/>
    <xf numFmtId="164" fontId="5" fillId="12" borderId="1" xfId="3" applyNumberFormat="1" applyFont="1" applyFill="1" applyBorder="1" applyAlignment="1" applyProtection="1">
      <alignment vertical="center"/>
    </xf>
    <xf numFmtId="0" fontId="25" fillId="11" borderId="26" xfId="0" applyFont="1" applyFill="1" applyBorder="1" applyAlignment="1">
      <alignment horizontal="center" vertical="center" wrapText="1"/>
    </xf>
    <xf numFmtId="0" fontId="25" fillId="11" borderId="27" xfId="0" applyFont="1" applyFill="1" applyBorder="1" applyAlignment="1">
      <alignment horizontal="center" vertical="center" wrapText="1"/>
    </xf>
    <xf numFmtId="0" fontId="25" fillId="11" borderId="28" xfId="0" applyFont="1" applyFill="1" applyBorder="1" applyAlignment="1">
      <alignment horizontal="center" vertical="center" wrapText="1"/>
    </xf>
    <xf numFmtId="0" fontId="26" fillId="13" borderId="23" xfId="0" applyFont="1" applyFill="1" applyBorder="1" applyAlignment="1">
      <alignment horizontal="left"/>
    </xf>
    <xf numFmtId="0" fontId="1" fillId="0" borderId="1" xfId="0" applyFont="1" applyBorder="1"/>
    <xf numFmtId="0" fontId="2" fillId="0" borderId="0" xfId="4" applyFont="1"/>
    <xf numFmtId="0" fontId="0" fillId="0" borderId="21" xfId="0" applyBorder="1"/>
    <xf numFmtId="0" fontId="0" fillId="0" borderId="22" xfId="0" applyBorder="1"/>
    <xf numFmtId="0" fontId="27" fillId="0" borderId="8" xfId="0" applyFont="1" applyBorder="1" applyAlignment="1">
      <alignment horizontal="center"/>
    </xf>
    <xf numFmtId="0" fontId="27" fillId="0" borderId="20" xfId="0" applyFont="1" applyBorder="1" applyAlignment="1">
      <alignment horizontal="center"/>
    </xf>
    <xf numFmtId="0" fontId="27" fillId="0" borderId="0" xfId="0" applyFont="1"/>
    <xf numFmtId="167" fontId="0" fillId="0" borderId="23" xfId="0" applyNumberFormat="1" applyBorder="1"/>
    <xf numFmtId="167" fontId="0" fillId="0" borderId="29" xfId="0" applyNumberFormat="1" applyBorder="1"/>
    <xf numFmtId="0" fontId="29" fillId="0" borderId="1" xfId="1" applyFont="1" applyFill="1" applyBorder="1" applyAlignment="1">
      <alignment vertical="center"/>
    </xf>
    <xf numFmtId="0" fontId="6" fillId="0" borderId="11" xfId="3" applyNumberFormat="1" applyFont="1" applyFill="1" applyBorder="1" applyAlignment="1" applyProtection="1">
      <alignment horizontal="center" vertical="center" wrapText="1"/>
      <protection locked="0"/>
    </xf>
    <xf numFmtId="3" fontId="5" fillId="0" borderId="1" xfId="3" applyNumberFormat="1" applyFont="1" applyFill="1" applyBorder="1" applyAlignment="1" applyProtection="1">
      <alignment vertical="center"/>
    </xf>
    <xf numFmtId="3" fontId="5" fillId="12" borderId="1" xfId="3" applyNumberFormat="1" applyFont="1" applyFill="1" applyBorder="1" applyAlignment="1" applyProtection="1">
      <alignment vertical="center"/>
    </xf>
    <xf numFmtId="3" fontId="5" fillId="12" borderId="1" xfId="3" applyNumberFormat="1" applyFont="1" applyFill="1" applyBorder="1" applyAlignment="1" applyProtection="1">
      <alignment vertical="center"/>
      <protection locked="0"/>
    </xf>
    <xf numFmtId="39" fontId="6" fillId="9" borderId="15" xfId="3" applyNumberFormat="1" applyFont="1" applyFill="1" applyBorder="1" applyProtection="1"/>
    <xf numFmtId="37" fontId="6" fillId="9" borderId="15" xfId="3" applyNumberFormat="1" applyFont="1" applyFill="1" applyBorder="1" applyProtection="1"/>
    <xf numFmtId="2" fontId="1" fillId="0" borderId="1" xfId="0" applyNumberFormat="1" applyFont="1" applyBorder="1"/>
    <xf numFmtId="3" fontId="1" fillId="0" borderId="1" xfId="0" applyNumberFormat="1" applyFont="1" applyBorder="1"/>
    <xf numFmtId="37" fontId="1" fillId="0" borderId="1" xfId="0" applyNumberFormat="1" applyFont="1" applyBorder="1"/>
    <xf numFmtId="1" fontId="24" fillId="12" borderId="1" xfId="3" applyNumberFormat="1" applyFont="1" applyFill="1" applyBorder="1" applyAlignment="1" applyProtection="1">
      <alignment vertical="center"/>
    </xf>
    <xf numFmtId="37" fontId="24" fillId="12" borderId="1" xfId="3" applyNumberFormat="1" applyFont="1" applyFill="1" applyBorder="1" applyAlignment="1" applyProtection="1">
      <alignment vertical="center"/>
    </xf>
    <xf numFmtId="3" fontId="5" fillId="11" borderId="1" xfId="3" applyNumberFormat="1" applyFont="1" applyFill="1" applyBorder="1" applyAlignment="1" applyProtection="1">
      <alignment vertical="center"/>
    </xf>
    <xf numFmtId="0" fontId="6" fillId="11" borderId="1" xfId="3" applyNumberFormat="1" applyFont="1" applyFill="1" applyBorder="1" applyAlignment="1" applyProtection="1">
      <alignment horizontal="center" vertical="center" wrapText="1"/>
      <protection locked="0"/>
    </xf>
    <xf numFmtId="37" fontId="5" fillId="11" borderId="1" xfId="3" applyNumberFormat="1" applyFont="1" applyFill="1" applyBorder="1" applyAlignment="1" applyProtection="1">
      <alignment vertical="center"/>
      <protection locked="0"/>
    </xf>
    <xf numFmtId="37" fontId="0" fillId="0" borderId="1" xfId="0" applyNumberFormat="1" applyBorder="1"/>
    <xf numFmtId="2" fontId="0" fillId="0" borderId="1" xfId="0" applyNumberFormat="1" applyBorder="1"/>
    <xf numFmtId="3" fontId="0" fillId="0" borderId="1" xfId="0" applyNumberFormat="1" applyBorder="1"/>
    <xf numFmtId="0" fontId="29" fillId="0" borderId="1" xfId="0" applyFont="1" applyFill="1" applyBorder="1" applyAlignment="1">
      <alignment vertical="center" wrapText="1"/>
    </xf>
    <xf numFmtId="0" fontId="28" fillId="0" borderId="1" xfId="0" applyFont="1" applyFill="1" applyBorder="1" applyAlignment="1">
      <alignment horizontal="right" vertical="center"/>
    </xf>
    <xf numFmtId="3" fontId="24" fillId="12" borderId="1" xfId="3" applyNumberFormat="1" applyFont="1" applyFill="1" applyBorder="1" applyAlignment="1" applyProtection="1">
      <alignment vertical="center"/>
    </xf>
    <xf numFmtId="0" fontId="0" fillId="0" borderId="1" xfId="0" applyFill="1" applyBorder="1" applyAlignment="1">
      <alignment vertical="center"/>
    </xf>
    <xf numFmtId="1" fontId="6" fillId="12" borderId="1" xfId="3" applyNumberFormat="1" applyFont="1" applyFill="1" applyBorder="1" applyAlignment="1" applyProtection="1">
      <alignment horizontal="center" vertical="center"/>
    </xf>
    <xf numFmtId="0" fontId="6" fillId="12" borderId="1" xfId="3" applyNumberFormat="1" applyFont="1" applyFill="1" applyBorder="1" applyAlignment="1" applyProtection="1">
      <alignment horizontal="center" vertical="center" wrapText="1"/>
    </xf>
    <xf numFmtId="43" fontId="6" fillId="12" borderId="1" xfId="3" applyFont="1" applyFill="1" applyBorder="1" applyAlignment="1" applyProtection="1">
      <alignment horizontal="center" vertical="center" wrapText="1"/>
    </xf>
    <xf numFmtId="0" fontId="0" fillId="0" borderId="21" xfId="0" applyBorder="1"/>
    <xf numFmtId="0" fontId="29" fillId="0" borderId="1" xfId="1" applyFont="1" applyFill="1" applyBorder="1" applyAlignment="1">
      <alignment vertical="center" wrapText="1"/>
    </xf>
    <xf numFmtId="0" fontId="0" fillId="0" borderId="1" xfId="0" applyFill="1" applyBorder="1" applyAlignment="1">
      <alignment vertical="center" wrapText="1"/>
    </xf>
    <xf numFmtId="0" fontId="24" fillId="0" borderId="0" xfId="0" applyFont="1" applyFill="1"/>
    <xf numFmtId="0" fontId="24" fillId="0" borderId="21" xfId="0" applyFont="1" applyFill="1" applyBorder="1"/>
    <xf numFmtId="37" fontId="29" fillId="0" borderId="1" xfId="6" applyNumberFormat="1" applyFont="1" applyFill="1" applyBorder="1" applyAlignment="1" applyProtection="1">
      <alignment vertical="center"/>
    </xf>
    <xf numFmtId="37" fontId="24" fillId="0" borderId="1" xfId="6" applyNumberFormat="1" applyFont="1" applyFill="1" applyBorder="1" applyAlignment="1" applyProtection="1">
      <alignment vertical="center"/>
      <protection locked="0"/>
    </xf>
    <xf numFmtId="39" fontId="24" fillId="0" borderId="1" xfId="6" applyNumberFormat="1" applyFont="1" applyFill="1" applyBorder="1" applyAlignment="1" applyProtection="1">
      <alignment vertical="center"/>
      <protection locked="0"/>
    </xf>
    <xf numFmtId="1" fontId="29" fillId="0" borderId="1" xfId="6" applyNumberFormat="1" applyFont="1" applyFill="1" applyBorder="1" applyAlignment="1" applyProtection="1">
      <alignment vertical="center"/>
      <protection locked="0"/>
    </xf>
    <xf numFmtId="1" fontId="2" fillId="0" borderId="1" xfId="0" applyNumberFormat="1" applyFont="1" applyFill="1" applyBorder="1" applyAlignment="1" applyProtection="1">
      <alignment vertical="center"/>
      <protection locked="0"/>
    </xf>
    <xf numFmtId="0" fontId="0" fillId="0" borderId="21" xfId="0" applyFill="1" applyBorder="1" applyAlignment="1">
      <alignment horizontal="center"/>
    </xf>
    <xf numFmtId="3" fontId="29" fillId="0" borderId="1" xfId="1" applyNumberFormat="1" applyFont="1" applyFill="1" applyBorder="1" applyAlignment="1">
      <alignment horizontal="right" vertical="center"/>
    </xf>
    <xf numFmtId="0" fontId="13" fillId="0" borderId="0" xfId="1" applyFont="1" applyFill="1" applyBorder="1" applyAlignment="1" applyProtection="1">
      <alignment horizontal="center" vertical="center" wrapText="1"/>
    </xf>
    <xf numFmtId="0" fontId="6" fillId="0" borderId="35" xfId="3" applyNumberFormat="1" applyFont="1" applyFill="1" applyBorder="1" applyAlignment="1" applyProtection="1">
      <alignment horizontal="center" vertical="center" wrapText="1"/>
      <protection locked="0"/>
    </xf>
    <xf numFmtId="0" fontId="1" fillId="9" borderId="21" xfId="0" applyFont="1" applyFill="1" applyBorder="1" applyAlignment="1">
      <alignment horizontal="center"/>
    </xf>
    <xf numFmtId="0" fontId="5" fillId="0" borderId="0" xfId="1" applyFont="1" applyFill="1" applyBorder="1"/>
    <xf numFmtId="0" fontId="1" fillId="0" borderId="0" xfId="0" applyFont="1" applyFill="1" applyBorder="1" applyAlignment="1">
      <alignment horizontal="center"/>
    </xf>
    <xf numFmtId="0" fontId="0" fillId="0" borderId="0" xfId="0" applyFill="1" applyBorder="1"/>
    <xf numFmtId="3" fontId="5" fillId="0" borderId="30" xfId="3" applyNumberFormat="1" applyFont="1" applyFill="1" applyBorder="1" applyAlignment="1" applyProtection="1">
      <alignment vertical="center"/>
    </xf>
    <xf numFmtId="3" fontId="34" fillId="0" borderId="30" xfId="0" applyNumberFormat="1" applyFont="1" applyFill="1" applyBorder="1" applyAlignment="1">
      <alignment vertical="center"/>
    </xf>
    <xf numFmtId="0" fontId="33" fillId="0" borderId="1" xfId="0" applyFont="1" applyFill="1" applyBorder="1" applyAlignment="1">
      <alignment vertical="center" wrapText="1"/>
    </xf>
    <xf numFmtId="0" fontId="33" fillId="0" borderId="1" xfId="0" applyFont="1" applyFill="1" applyBorder="1" applyAlignment="1">
      <alignment vertical="center"/>
    </xf>
    <xf numFmtId="3" fontId="33" fillId="0" borderId="1" xfId="0" applyNumberFormat="1" applyFont="1" applyFill="1" applyBorder="1" applyAlignment="1" applyProtection="1">
      <alignment vertical="center"/>
      <protection locked="0"/>
    </xf>
    <xf numFmtId="4" fontId="33" fillId="0" borderId="1" xfId="0" applyNumberFormat="1" applyFont="1" applyFill="1" applyBorder="1" applyAlignment="1" applyProtection="1">
      <alignment vertical="center"/>
      <protection locked="0"/>
    </xf>
    <xf numFmtId="3" fontId="34" fillId="0" borderId="1" xfId="0" applyNumberFormat="1" applyFont="1" applyFill="1" applyBorder="1" applyAlignment="1">
      <alignment vertical="center"/>
    </xf>
    <xf numFmtId="0" fontId="32" fillId="0"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13" fillId="0" borderId="31" xfId="1" applyFont="1" applyFill="1" applyBorder="1" applyAlignment="1" applyProtection="1">
      <alignment horizontal="left" vertical="top" wrapText="1"/>
    </xf>
    <xf numFmtId="4" fontId="1" fillId="0" borderId="1" xfId="0" applyNumberFormat="1" applyFont="1" applyBorder="1"/>
    <xf numFmtId="0" fontId="29" fillId="14" borderId="1" xfId="1" applyFont="1" applyFill="1" applyBorder="1" applyAlignment="1">
      <alignment vertical="center"/>
    </xf>
    <xf numFmtId="0" fontId="29" fillId="14" borderId="1" xfId="1" applyFont="1" applyFill="1" applyBorder="1" applyAlignment="1">
      <alignment vertical="center" wrapText="1"/>
    </xf>
    <xf numFmtId="1" fontId="5" fillId="14" borderId="1" xfId="3" applyNumberFormat="1" applyFont="1" applyFill="1" applyBorder="1" applyAlignment="1" applyProtection="1">
      <alignment vertical="center"/>
      <protection locked="0"/>
    </xf>
    <xf numFmtId="3" fontId="29" fillId="14" borderId="1" xfId="1" applyNumberFormat="1" applyFont="1" applyFill="1" applyBorder="1" applyAlignment="1">
      <alignment vertical="center"/>
    </xf>
    <xf numFmtId="0" fontId="0" fillId="0" borderId="21" xfId="0" applyFill="1" applyBorder="1"/>
    <xf numFmtId="0" fontId="0" fillId="0" borderId="0" xfId="0" applyBorder="1"/>
    <xf numFmtId="164" fontId="0" fillId="0" borderId="0" xfId="0" applyNumberFormat="1" applyBorder="1"/>
    <xf numFmtId="2" fontId="2" fillId="0" borderId="1" xfId="0" applyNumberFormat="1" applyFont="1" applyFill="1" applyBorder="1" applyAlignment="1" applyProtection="1">
      <alignment vertical="center"/>
      <protection locked="0"/>
    </xf>
    <xf numFmtId="0" fontId="13" fillId="0" borderId="1" xfId="1" applyFont="1" applyFill="1" applyBorder="1" applyAlignment="1" applyProtection="1">
      <alignment horizontal="left" vertical="top" wrapText="1"/>
    </xf>
    <xf numFmtId="0" fontId="13" fillId="0" borderId="1" xfId="1" applyFont="1" applyFill="1" applyBorder="1" applyAlignment="1" applyProtection="1">
      <alignment horizontal="right" vertical="center" wrapText="1"/>
    </xf>
    <xf numFmtId="0" fontId="13" fillId="0" borderId="1" xfId="1" applyFont="1" applyFill="1" applyBorder="1" applyAlignment="1" applyProtection="1">
      <alignment horizontal="right" wrapText="1"/>
    </xf>
    <xf numFmtId="3" fontId="29" fillId="14" borderId="1" xfId="1" applyNumberFormat="1" applyFont="1" applyFill="1" applyBorder="1" applyAlignment="1" applyProtection="1">
      <alignment vertical="center"/>
      <protection locked="0"/>
    </xf>
    <xf numFmtId="3" fontId="5" fillId="14" borderId="1" xfId="3" applyNumberFormat="1" applyFont="1" applyFill="1" applyBorder="1" applyAlignment="1" applyProtection="1">
      <alignment vertical="center"/>
    </xf>
    <xf numFmtId="3" fontId="5" fillId="14" borderId="1" xfId="3" applyNumberFormat="1" applyFont="1" applyFill="1" applyBorder="1" applyAlignment="1" applyProtection="1">
      <alignment vertical="center"/>
      <protection locked="0"/>
    </xf>
    <xf numFmtId="0" fontId="4" fillId="0" borderId="0" xfId="4" applyFont="1" applyFill="1" applyAlignment="1">
      <alignment horizontal="center"/>
    </xf>
    <xf numFmtId="0" fontId="5" fillId="0" borderId="0" xfId="1" applyFont="1" applyFill="1"/>
    <xf numFmtId="0" fontId="1" fillId="0" borderId="20" xfId="0" applyFont="1" applyFill="1" applyBorder="1" applyAlignment="1">
      <alignment horizontal="center"/>
    </xf>
    <xf numFmtId="0" fontId="0" fillId="0" borderId="22" xfId="0" applyFill="1" applyBorder="1"/>
    <xf numFmtId="37" fontId="24" fillId="0" borderId="1" xfId="3" applyNumberFormat="1" applyFont="1" applyFill="1" applyBorder="1" applyAlignment="1" applyProtection="1">
      <alignment vertical="center"/>
      <protection locked="0"/>
    </xf>
    <xf numFmtId="37" fontId="29" fillId="0" borderId="1" xfId="3" applyNumberFormat="1" applyFont="1" applyFill="1" applyBorder="1" applyAlignment="1" applyProtection="1">
      <alignment vertical="center"/>
    </xf>
    <xf numFmtId="3" fontId="29" fillId="0" borderId="1" xfId="1" applyNumberFormat="1" applyFont="1" applyFill="1" applyBorder="1" applyAlignment="1">
      <alignment vertical="center"/>
    </xf>
    <xf numFmtId="1" fontId="5" fillId="0" borderId="1" xfId="3" applyNumberFormat="1" applyFont="1" applyFill="1" applyBorder="1" applyAlignment="1" applyProtection="1">
      <alignment vertical="center"/>
      <protection locked="0"/>
    </xf>
    <xf numFmtId="3" fontId="28" fillId="0" borderId="1" xfId="0" applyNumberFormat="1" applyFont="1" applyFill="1" applyBorder="1" applyAlignment="1" applyProtection="1">
      <alignment vertical="center"/>
      <protection locked="0"/>
    </xf>
    <xf numFmtId="1" fontId="28" fillId="0" borderId="1" xfId="0" applyNumberFormat="1" applyFont="1" applyFill="1" applyBorder="1" applyAlignment="1" applyProtection="1">
      <alignment vertical="center"/>
      <protection locked="0"/>
    </xf>
    <xf numFmtId="3" fontId="24" fillId="0" borderId="1" xfId="3" applyNumberFormat="1" applyFont="1" applyFill="1" applyBorder="1" applyAlignment="1" applyProtection="1">
      <alignment vertical="center"/>
    </xf>
    <xf numFmtId="3" fontId="28" fillId="0" borderId="1" xfId="0" applyNumberFormat="1" applyFont="1" applyFill="1" applyBorder="1" applyAlignment="1">
      <alignment vertical="center"/>
    </xf>
    <xf numFmtId="0" fontId="6" fillId="14" borderId="1" xfId="3" applyNumberFormat="1" applyFont="1" applyFill="1" applyBorder="1" applyAlignment="1" applyProtection="1">
      <alignment horizontal="center" vertical="center" wrapText="1"/>
      <protection locked="0"/>
    </xf>
    <xf numFmtId="37" fontId="24" fillId="14" borderId="1" xfId="6" applyNumberFormat="1" applyFont="1" applyFill="1" applyBorder="1" applyAlignment="1" applyProtection="1">
      <alignment vertical="center"/>
      <protection locked="0"/>
    </xf>
    <xf numFmtId="39" fontId="24" fillId="14" borderId="1" xfId="6" applyNumberFormat="1" applyFont="1" applyFill="1" applyBorder="1" applyAlignment="1" applyProtection="1">
      <alignment vertical="center"/>
      <protection locked="0"/>
    </xf>
    <xf numFmtId="1" fontId="29" fillId="14" borderId="1" xfId="6" applyNumberFormat="1" applyFont="1" applyFill="1" applyBorder="1" applyAlignment="1" applyProtection="1">
      <alignment vertical="center"/>
      <protection locked="0"/>
    </xf>
    <xf numFmtId="37" fontId="11" fillId="0" borderId="0" xfId="3" applyNumberFormat="1" applyFont="1" applyFill="1" applyBorder="1" applyAlignment="1">
      <alignment vertical="center"/>
    </xf>
    <xf numFmtId="0" fontId="1" fillId="0" borderId="0" xfId="0" applyFont="1"/>
    <xf numFmtId="3" fontId="5" fillId="14" borderId="1" xfId="3" applyNumberFormat="1" applyFont="1" applyFill="1" applyBorder="1" applyAlignment="1" applyProtection="1">
      <alignment horizontal="right" vertical="center" indent="2"/>
      <protection locked="0"/>
    </xf>
    <xf numFmtId="39" fontId="11" fillId="0" borderId="0" xfId="3" applyNumberFormat="1" applyFont="1" applyFill="1" applyBorder="1" applyAlignment="1">
      <alignment vertical="center"/>
    </xf>
    <xf numFmtId="37" fontId="9" fillId="3" borderId="0" xfId="3" applyNumberFormat="1" applyFont="1" applyFill="1" applyBorder="1" applyAlignment="1">
      <alignment vertical="center"/>
    </xf>
    <xf numFmtId="37" fontId="6" fillId="9" borderId="16" xfId="3" applyNumberFormat="1" applyFont="1" applyFill="1" applyBorder="1" applyProtection="1"/>
    <xf numFmtId="0" fontId="0" fillId="0" borderId="0" xfId="0" applyFill="1" applyAlignment="1">
      <alignment wrapText="1"/>
    </xf>
    <xf numFmtId="4" fontId="29" fillId="14" borderId="1" xfId="1" applyNumberFormat="1" applyFont="1" applyFill="1" applyBorder="1" applyAlignment="1">
      <alignment vertical="center"/>
    </xf>
    <xf numFmtId="0" fontId="15" fillId="0" borderId="9" xfId="4" applyFont="1" applyBorder="1" applyAlignment="1">
      <alignment horizontal="center" wrapText="1"/>
    </xf>
    <xf numFmtId="2" fontId="29" fillId="0" borderId="1" xfId="1" applyNumberFormat="1" applyFont="1" applyFill="1" applyBorder="1" applyAlignment="1">
      <alignment horizontal="left" vertical="center" wrapText="1"/>
    </xf>
    <xf numFmtId="0" fontId="29" fillId="0" borderId="1" xfId="1" applyFont="1" applyFill="1" applyBorder="1" applyAlignment="1">
      <alignment horizontal="left" vertical="center" wrapText="1"/>
    </xf>
    <xf numFmtId="0" fontId="0" fillId="0" borderId="0" xfId="0" applyAlignment="1">
      <alignment wrapText="1"/>
    </xf>
    <xf numFmtId="0" fontId="39" fillId="14" borderId="1" xfId="1" applyFont="1" applyFill="1" applyBorder="1" applyAlignment="1">
      <alignment vertical="center"/>
    </xf>
    <xf numFmtId="0" fontId="38" fillId="0" borderId="0" xfId="0" applyFont="1" applyFill="1"/>
    <xf numFmtId="0" fontId="38" fillId="0" borderId="21" xfId="0" applyFont="1" applyFill="1" applyBorder="1"/>
    <xf numFmtId="0" fontId="6" fillId="0" borderId="1" xfId="3" applyNumberFormat="1" applyFont="1" applyFill="1" applyBorder="1" applyAlignment="1" applyProtection="1">
      <alignment horizontal="center" vertical="center" wrapText="1"/>
      <protection locked="0"/>
    </xf>
    <xf numFmtId="0" fontId="0" fillId="0" borderId="1" xfId="0" applyFill="1" applyBorder="1" applyAlignment="1">
      <alignment horizontal="left" vertical="center" wrapText="1"/>
    </xf>
    <xf numFmtId="3" fontId="0" fillId="0" borderId="1" xfId="0" applyNumberFormat="1" applyFill="1" applyBorder="1" applyAlignment="1" applyProtection="1">
      <alignment vertical="center" wrapText="1"/>
      <protection locked="0"/>
    </xf>
    <xf numFmtId="4" fontId="0" fillId="0" borderId="1" xfId="0" applyNumberFormat="1" applyFill="1" applyBorder="1" applyAlignment="1" applyProtection="1">
      <alignment vertical="center" wrapText="1"/>
      <protection locked="0"/>
    </xf>
    <xf numFmtId="3" fontId="0" fillId="0" borderId="1" xfId="0" applyNumberFormat="1" applyFill="1" applyBorder="1" applyAlignment="1">
      <alignment vertical="center" wrapText="1"/>
    </xf>
    <xf numFmtId="0" fontId="0" fillId="0" borderId="2" xfId="0" applyFill="1" applyBorder="1" applyAlignment="1">
      <alignment vertical="center" wrapText="1"/>
    </xf>
    <xf numFmtId="0" fontId="0" fillId="0" borderId="1" xfId="0" applyFill="1" applyBorder="1" applyAlignment="1">
      <alignment horizontal="left" vertical="top" wrapText="1"/>
    </xf>
    <xf numFmtId="4" fontId="5" fillId="12" borderId="1" xfId="3" applyNumberFormat="1" applyFont="1" applyFill="1" applyBorder="1" applyAlignment="1" applyProtection="1">
      <alignment vertical="center"/>
    </xf>
    <xf numFmtId="4" fontId="5" fillId="11" borderId="1" xfId="3" applyNumberFormat="1" applyFont="1" applyFill="1" applyBorder="1" applyAlignment="1" applyProtection="1">
      <alignment vertical="center"/>
    </xf>
    <xf numFmtId="2" fontId="13" fillId="0" borderId="1" xfId="1" applyNumberFormat="1" applyFont="1" applyFill="1" applyBorder="1" applyAlignment="1" applyProtection="1">
      <alignment horizontal="right" vertical="center" wrapText="1"/>
    </xf>
    <xf numFmtId="3" fontId="6" fillId="9" borderId="15" xfId="3" applyNumberFormat="1" applyFont="1" applyFill="1" applyBorder="1" applyProtection="1"/>
    <xf numFmtId="3" fontId="2" fillId="14" borderId="1" xfId="1" applyNumberFormat="1" applyFill="1" applyBorder="1" applyAlignment="1">
      <alignment vertical="center"/>
    </xf>
    <xf numFmtId="174" fontId="29" fillId="14" borderId="1" xfId="1" applyNumberFormat="1" applyFont="1" applyFill="1" applyBorder="1" applyAlignment="1">
      <alignment horizontal="left" vertical="center" wrapText="1"/>
    </xf>
    <xf numFmtId="3" fontId="0" fillId="0" borderId="0" xfId="0" applyNumberFormat="1"/>
    <xf numFmtId="164" fontId="0" fillId="0" borderId="0" xfId="8" applyNumberFormat="1" applyFont="1"/>
    <xf numFmtId="164" fontId="0" fillId="0" borderId="0" xfId="0" applyNumberFormat="1"/>
    <xf numFmtId="164" fontId="11" fillId="0" borderId="0" xfId="6" applyNumberFormat="1" applyFont="1" applyFill="1" applyBorder="1" applyAlignment="1">
      <alignment vertical="center"/>
    </xf>
    <xf numFmtId="0" fontId="19" fillId="0" borderId="0" xfId="0" applyFont="1" applyBorder="1" applyAlignment="1">
      <alignment horizontal="right" vertical="center"/>
    </xf>
    <xf numFmtId="171" fontId="11" fillId="0" borderId="0" xfId="6" applyNumberFormat="1" applyFont="1" applyFill="1" applyBorder="1" applyAlignment="1">
      <alignment vertical="center"/>
    </xf>
    <xf numFmtId="168" fontId="11" fillId="0" borderId="0" xfId="6" applyNumberFormat="1" applyFont="1" applyFill="1" applyBorder="1" applyAlignment="1">
      <alignment vertical="center"/>
    </xf>
    <xf numFmtId="37" fontId="11" fillId="0" borderId="0" xfId="6" applyNumberFormat="1" applyFont="1" applyFill="1" applyBorder="1" applyAlignment="1">
      <alignment vertical="center"/>
    </xf>
    <xf numFmtId="164" fontId="11" fillId="0" borderId="0" xfId="6" applyNumberFormat="1" applyFont="1" applyFill="1" applyBorder="1" applyAlignment="1">
      <alignment vertical="center"/>
    </xf>
    <xf numFmtId="0" fontId="19" fillId="0" borderId="0" xfId="0" applyFont="1" applyBorder="1" applyAlignment="1">
      <alignment horizontal="right" vertical="center"/>
    </xf>
    <xf numFmtId="164" fontId="11" fillId="0" borderId="0" xfId="6" applyNumberFormat="1" applyFont="1" applyFill="1" applyBorder="1" applyAlignment="1">
      <alignment vertical="center"/>
    </xf>
    <xf numFmtId="0" fontId="19" fillId="0" borderId="0" xfId="0" applyFont="1" applyBorder="1" applyAlignment="1">
      <alignment horizontal="right" vertical="center"/>
    </xf>
    <xf numFmtId="172" fontId="11" fillId="0" borderId="0" xfId="6" applyNumberFormat="1" applyFont="1" applyFill="1" applyBorder="1" applyAlignment="1">
      <alignment vertical="center"/>
    </xf>
    <xf numFmtId="173" fontId="11" fillId="0" borderId="0" xfId="6" applyNumberFormat="1" applyFont="1" applyFill="1" applyBorder="1" applyAlignment="1">
      <alignment vertical="center"/>
    </xf>
    <xf numFmtId="37" fontId="11" fillId="0" borderId="0" xfId="6" applyNumberFormat="1" applyFont="1" applyFill="1" applyBorder="1" applyAlignment="1">
      <alignment vertical="center"/>
    </xf>
    <xf numFmtId="0" fontId="19" fillId="0" borderId="36" xfId="0" applyFont="1" applyFill="1" applyBorder="1" applyAlignment="1">
      <alignment horizontal="right" vertical="center"/>
    </xf>
    <xf numFmtId="164" fontId="11" fillId="0" borderId="37" xfId="3" applyNumberFormat="1" applyFont="1" applyFill="1" applyBorder="1" applyAlignment="1">
      <alignment vertical="center"/>
    </xf>
    <xf numFmtId="171" fontId="11" fillId="0" borderId="37" xfId="3" applyNumberFormat="1" applyFont="1" applyFill="1" applyBorder="1" applyAlignment="1">
      <alignment vertical="center"/>
    </xf>
    <xf numFmtId="168" fontId="11" fillId="0" borderId="37" xfId="3" applyNumberFormat="1" applyFont="1" applyFill="1" applyBorder="1" applyAlignment="1">
      <alignment vertical="center"/>
    </xf>
    <xf numFmtId="37" fontId="11" fillId="0" borderId="38" xfId="3" applyNumberFormat="1" applyFont="1" applyFill="1" applyBorder="1" applyAlignment="1">
      <alignment vertical="center"/>
    </xf>
    <xf numFmtId="4" fontId="5" fillId="14" borderId="1" xfId="3" applyNumberFormat="1" applyFont="1" applyFill="1" applyBorder="1" applyAlignment="1" applyProtection="1">
      <alignment vertical="center"/>
    </xf>
    <xf numFmtId="4" fontId="5" fillId="12" borderId="1" xfId="3" applyNumberFormat="1" applyFont="1" applyFill="1" applyBorder="1" applyAlignment="1" applyProtection="1">
      <alignment vertical="center"/>
      <protection locked="0"/>
    </xf>
    <xf numFmtId="0" fontId="28" fillId="14" borderId="1" xfId="0" applyFont="1" applyFill="1" applyBorder="1" applyAlignment="1">
      <alignment horizontal="right" vertical="center"/>
    </xf>
    <xf numFmtId="3" fontId="24" fillId="14" borderId="1" xfId="3" applyNumberFormat="1" applyFont="1" applyFill="1" applyBorder="1" applyAlignment="1" applyProtection="1">
      <alignment vertical="center"/>
    </xf>
    <xf numFmtId="3" fontId="29" fillId="14" borderId="1" xfId="1" applyNumberFormat="1" applyFont="1" applyFill="1" applyBorder="1" applyAlignment="1">
      <alignment horizontal="right" vertical="center"/>
    </xf>
    <xf numFmtId="1" fontId="2" fillId="14" borderId="1" xfId="0" applyNumberFormat="1" applyFont="1" applyFill="1" applyBorder="1" applyAlignment="1" applyProtection="1">
      <alignment vertical="center"/>
      <protection locked="0"/>
    </xf>
    <xf numFmtId="0" fontId="29" fillId="14" borderId="1" xfId="0" applyFont="1" applyFill="1" applyBorder="1" applyAlignment="1">
      <alignment vertical="center" wrapText="1"/>
    </xf>
    <xf numFmtId="0" fontId="26" fillId="13" borderId="1" xfId="0" applyFont="1" applyFill="1" applyBorder="1" applyAlignment="1">
      <alignment horizontal="left" wrapText="1"/>
    </xf>
    <xf numFmtId="165" fontId="24" fillId="13" borderId="1" xfId="0" applyNumberFormat="1" applyFont="1" applyFill="1" applyBorder="1"/>
    <xf numFmtId="39" fontId="24" fillId="13" borderId="1" xfId="0" applyNumberFormat="1" applyFont="1" applyFill="1" applyBorder="1"/>
    <xf numFmtId="37" fontId="24" fillId="13" borderId="1" xfId="0" applyNumberFormat="1" applyFont="1" applyFill="1" applyBorder="1"/>
    <xf numFmtId="164" fontId="24" fillId="13" borderId="1" xfId="0" applyNumberFormat="1" applyFont="1" applyFill="1" applyBorder="1"/>
    <xf numFmtId="0" fontId="26" fillId="13" borderId="1" xfId="0" applyFont="1" applyFill="1" applyBorder="1" applyAlignment="1">
      <alignment horizontal="left"/>
    </xf>
    <xf numFmtId="0" fontId="7" fillId="5" borderId="0" xfId="0" applyFont="1" applyFill="1" applyBorder="1" applyAlignment="1">
      <alignment horizontal="right" vertical="center" wrapText="1"/>
    </xf>
    <xf numFmtId="164" fontId="7" fillId="5" borderId="0" xfId="0" applyNumberFormat="1" applyFont="1" applyFill="1" applyBorder="1" applyAlignment="1">
      <alignment horizontal="right" vertical="center" wrapText="1"/>
    </xf>
    <xf numFmtId="0" fontId="0" fillId="14" borderId="1" xfId="0" applyFill="1" applyBorder="1" applyAlignment="1">
      <alignment vertical="center"/>
    </xf>
    <xf numFmtId="4" fontId="5" fillId="14" borderId="1" xfId="3" applyNumberFormat="1" applyFont="1" applyFill="1" applyBorder="1" applyAlignment="1" applyProtection="1">
      <alignment vertical="center"/>
      <protection locked="0"/>
    </xf>
    <xf numFmtId="3" fontId="0" fillId="14" borderId="1" xfId="0" applyNumberFormat="1" applyFill="1" applyBorder="1" applyAlignment="1">
      <alignment vertical="center"/>
    </xf>
    <xf numFmtId="2" fontId="24" fillId="0" borderId="1" xfId="3" applyNumberFormat="1" applyFont="1" applyFill="1" applyBorder="1" applyAlignment="1" applyProtection="1">
      <alignment vertical="center"/>
    </xf>
    <xf numFmtId="2" fontId="24" fillId="14" borderId="1" xfId="3" applyNumberFormat="1" applyFont="1" applyFill="1" applyBorder="1" applyAlignment="1" applyProtection="1">
      <alignment vertical="center"/>
    </xf>
    <xf numFmtId="1" fontId="24" fillId="0" borderId="1" xfId="3" applyNumberFormat="1" applyFont="1" applyFill="1" applyBorder="1" applyAlignment="1" applyProtection="1">
      <alignment vertical="center"/>
      <protection locked="0"/>
    </xf>
    <xf numFmtId="1" fontId="24" fillId="0" borderId="1" xfId="6" applyNumberFormat="1" applyFont="1" applyFill="1" applyBorder="1" applyAlignment="1" applyProtection="1">
      <alignment vertical="center"/>
      <protection locked="0"/>
    </xf>
    <xf numFmtId="1" fontId="24" fillId="0" borderId="1" xfId="3" applyNumberFormat="1" applyFont="1" applyFill="1" applyBorder="1" applyAlignment="1" applyProtection="1">
      <alignment vertical="center"/>
    </xf>
    <xf numFmtId="175" fontId="5" fillId="14" borderId="1" xfId="3" applyNumberFormat="1" applyFont="1" applyFill="1" applyBorder="1" applyAlignment="1" applyProtection="1">
      <alignment vertical="center"/>
      <protection locked="0"/>
    </xf>
    <xf numFmtId="166" fontId="5" fillId="14" borderId="1" xfId="3" applyNumberFormat="1" applyFont="1" applyFill="1" applyBorder="1" applyAlignment="1" applyProtection="1">
      <alignment vertical="center"/>
      <protection locked="0"/>
    </xf>
    <xf numFmtId="164" fontId="5" fillId="11" borderId="1" xfId="3" applyNumberFormat="1" applyFont="1" applyFill="1" applyBorder="1" applyAlignment="1" applyProtection="1">
      <alignment horizontal="right" vertical="center"/>
    </xf>
    <xf numFmtId="43" fontId="24" fillId="13" borderId="1" xfId="0" applyNumberFormat="1" applyFont="1" applyFill="1" applyBorder="1"/>
    <xf numFmtId="39" fontId="11" fillId="0" borderId="0" xfId="3" applyNumberFormat="1" applyFont="1" applyBorder="1" applyAlignment="1">
      <alignment vertical="center"/>
    </xf>
    <xf numFmtId="43" fontId="11" fillId="0" borderId="0" xfId="3" applyNumberFormat="1" applyFont="1" applyFill="1" applyBorder="1" applyAlignment="1">
      <alignment vertical="center"/>
    </xf>
    <xf numFmtId="39" fontId="11" fillId="10" borderId="0" xfId="3" applyNumberFormat="1" applyFont="1" applyFill="1" applyBorder="1" applyAlignment="1">
      <alignment vertical="center"/>
    </xf>
    <xf numFmtId="39" fontId="11" fillId="5" borderId="0" xfId="3" applyNumberFormat="1" applyFont="1" applyFill="1" applyBorder="1" applyAlignment="1">
      <alignment vertical="center"/>
    </xf>
    <xf numFmtId="39" fontId="11" fillId="6" borderId="4" xfId="3" applyNumberFormat="1" applyFont="1" applyFill="1" applyBorder="1" applyAlignment="1">
      <alignment vertical="center"/>
    </xf>
    <xf numFmtId="39" fontId="9" fillId="3" borderId="0" xfId="3" applyNumberFormat="1" applyFont="1" applyFill="1" applyBorder="1" applyAlignment="1">
      <alignment vertical="center"/>
    </xf>
    <xf numFmtId="4" fontId="24" fillId="12" borderId="1" xfId="3" applyNumberFormat="1" applyFont="1" applyFill="1" applyBorder="1" applyAlignment="1" applyProtection="1">
      <alignment vertical="center"/>
    </xf>
    <xf numFmtId="0" fontId="25" fillId="11" borderId="39" xfId="0" applyFont="1" applyFill="1" applyBorder="1" applyAlignment="1">
      <alignment horizontal="center" vertical="center" wrapText="1"/>
    </xf>
    <xf numFmtId="0" fontId="25" fillId="11" borderId="40" xfId="0" applyFont="1" applyFill="1" applyBorder="1" applyAlignment="1">
      <alignment horizontal="center" vertical="center" wrapText="1"/>
    </xf>
    <xf numFmtId="0" fontId="41" fillId="11" borderId="41" xfId="1" applyFont="1" applyFill="1" applyBorder="1" applyAlignment="1" applyProtection="1">
      <alignment horizontal="center" vertical="center" wrapText="1"/>
    </xf>
    <xf numFmtId="0" fontId="1" fillId="13" borderId="1" xfId="0" applyFont="1" applyFill="1" applyBorder="1" applyAlignment="1">
      <alignment horizontal="left" vertical="center" wrapText="1"/>
    </xf>
    <xf numFmtId="3" fontId="25" fillId="13" borderId="1" xfId="0" applyNumberFormat="1" applyFont="1" applyFill="1" applyBorder="1" applyAlignment="1">
      <alignment wrapText="1"/>
    </xf>
    <xf numFmtId="176" fontId="24" fillId="13" borderId="1" xfId="0" applyNumberFormat="1" applyFont="1" applyFill="1" applyBorder="1"/>
    <xf numFmtId="4" fontId="0" fillId="0" borderId="1" xfId="0" applyNumberFormat="1" applyBorder="1"/>
    <xf numFmtId="177" fontId="5" fillId="11" borderId="1" xfId="3" applyNumberFormat="1" applyFont="1" applyFill="1" applyBorder="1" applyAlignment="1" applyProtection="1">
      <alignment vertical="center"/>
    </xf>
    <xf numFmtId="2" fontId="24" fillId="12" borderId="1" xfId="3" applyNumberFormat="1" applyFont="1" applyFill="1" applyBorder="1" applyAlignment="1" applyProtection="1">
      <alignment vertical="center"/>
    </xf>
    <xf numFmtId="2" fontId="5" fillId="12" borderId="1" xfId="3" applyNumberFormat="1" applyFont="1" applyFill="1" applyBorder="1" applyAlignment="1" applyProtection="1">
      <alignment vertical="center"/>
    </xf>
    <xf numFmtId="1" fontId="5" fillId="12" borderId="1" xfId="3" applyNumberFormat="1" applyFont="1" applyFill="1" applyBorder="1" applyAlignment="1" applyProtection="1">
      <alignment vertical="center"/>
    </xf>
    <xf numFmtId="164" fontId="7" fillId="5" borderId="0" xfId="8" applyNumberFormat="1" applyFont="1" applyFill="1" applyBorder="1" applyAlignment="1">
      <alignment horizontal="right" vertical="center" wrapText="1"/>
    </xf>
    <xf numFmtId="0" fontId="29" fillId="0" borderId="1" xfId="0" applyFont="1" applyFill="1" applyBorder="1" applyAlignment="1">
      <alignment horizontal="left" vertical="center" wrapText="1"/>
    </xf>
    <xf numFmtId="4" fontId="29" fillId="0" borderId="1" xfId="1" applyNumberFormat="1" applyFont="1" applyFill="1" applyBorder="1" applyAlignment="1">
      <alignment vertical="center"/>
    </xf>
    <xf numFmtId="0" fontId="28" fillId="0" borderId="1" xfId="0" applyFont="1" applyFill="1" applyBorder="1" applyAlignment="1">
      <alignment vertical="center" wrapText="1"/>
    </xf>
    <xf numFmtId="1" fontId="0" fillId="0" borderId="1" xfId="0" applyNumberFormat="1" applyFill="1" applyBorder="1" applyAlignment="1" applyProtection="1">
      <alignment vertical="center"/>
      <protection locked="0"/>
    </xf>
    <xf numFmtId="37" fontId="24" fillId="0" borderId="1" xfId="3" applyNumberFormat="1" applyFont="1" applyFill="1" applyBorder="1" applyAlignment="1" applyProtection="1">
      <alignment vertical="center"/>
    </xf>
    <xf numFmtId="175" fontId="24" fillId="0" borderId="1" xfId="3" applyNumberFormat="1" applyFont="1" applyFill="1" applyBorder="1" applyAlignment="1" applyProtection="1">
      <alignment vertical="center"/>
      <protection locked="0"/>
    </xf>
    <xf numFmtId="175" fontId="5" fillId="0" borderId="1" xfId="3" applyNumberFormat="1" applyFont="1" applyFill="1" applyBorder="1" applyAlignment="1" applyProtection="1">
      <alignment vertical="center"/>
      <protection locked="0"/>
    </xf>
    <xf numFmtId="0" fontId="29" fillId="0" borderId="1" xfId="1" applyFont="1" applyFill="1" applyBorder="1" applyAlignment="1">
      <alignment wrapText="1"/>
    </xf>
    <xf numFmtId="0" fontId="43" fillId="0" borderId="1" xfId="1" applyFont="1" applyFill="1" applyBorder="1" applyAlignment="1">
      <alignment vertical="center" wrapText="1"/>
    </xf>
    <xf numFmtId="3" fontId="29" fillId="0" borderId="1" xfId="1" applyNumberFormat="1" applyFont="1" applyFill="1" applyBorder="1" applyAlignment="1" applyProtection="1">
      <alignment vertical="center"/>
      <protection locked="0"/>
    </xf>
    <xf numFmtId="1" fontId="5" fillId="0" borderId="1" xfId="3" applyNumberFormat="1" applyFont="1" applyFill="1" applyBorder="1" applyAlignment="1" applyProtection="1">
      <alignment vertical="center"/>
    </xf>
    <xf numFmtId="4" fontId="29" fillId="0" borderId="1" xfId="1" applyNumberFormat="1" applyFont="1" applyFill="1" applyBorder="1" applyAlignment="1" applyProtection="1">
      <alignment vertical="center"/>
      <protection locked="0"/>
    </xf>
    <xf numFmtId="4" fontId="5" fillId="0"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xf>
    <xf numFmtId="3" fontId="24" fillId="0" borderId="12" xfId="6" applyNumberFormat="1" applyFont="1" applyFill="1" applyBorder="1" applyAlignment="1" applyProtection="1">
      <alignment vertical="center"/>
    </xf>
    <xf numFmtId="2" fontId="5" fillId="0" borderId="1" xfId="3" applyNumberFormat="1" applyFont="1" applyFill="1" applyBorder="1" applyAlignment="1" applyProtection="1">
      <alignment vertical="center"/>
      <protection locked="0"/>
    </xf>
    <xf numFmtId="4" fontId="0" fillId="0" borderId="1" xfId="0" applyNumberFormat="1" applyFill="1" applyBorder="1" applyAlignment="1">
      <alignment vertical="center"/>
    </xf>
    <xf numFmtId="3" fontId="0" fillId="0" borderId="1" xfId="0" applyNumberFormat="1" applyFill="1" applyBorder="1" applyAlignment="1">
      <alignment vertical="center"/>
    </xf>
    <xf numFmtId="3" fontId="0" fillId="0" borderId="1" xfId="0" applyNumberFormat="1" applyFill="1" applyBorder="1" applyAlignment="1" applyProtection="1">
      <alignment vertical="center"/>
      <protection locked="0"/>
    </xf>
    <xf numFmtId="0" fontId="2" fillId="0" borderId="1" xfId="0" applyFont="1" applyFill="1" applyBorder="1" applyAlignment="1">
      <alignment vertical="center" wrapText="1"/>
    </xf>
    <xf numFmtId="0" fontId="33" fillId="0" borderId="30" xfId="0" applyFont="1" applyFill="1" applyBorder="1" applyAlignment="1">
      <alignment vertical="center"/>
    </xf>
    <xf numFmtId="0" fontId="33" fillId="0" borderId="30" xfId="0" applyFont="1" applyFill="1" applyBorder="1" applyAlignment="1">
      <alignment vertical="center" wrapText="1"/>
    </xf>
    <xf numFmtId="0" fontId="34" fillId="0" borderId="30" xfId="0" applyFont="1" applyFill="1" applyBorder="1" applyAlignment="1">
      <alignment vertical="center"/>
    </xf>
    <xf numFmtId="3" fontId="34" fillId="0" borderId="30" xfId="0" applyNumberFormat="1" applyFont="1" applyFill="1" applyBorder="1" applyAlignment="1" applyProtection="1">
      <alignment vertical="center"/>
      <protection locked="0"/>
    </xf>
    <xf numFmtId="4" fontId="34" fillId="0" borderId="30" xfId="0" applyNumberFormat="1" applyFont="1" applyFill="1" applyBorder="1" applyAlignment="1" applyProtection="1">
      <alignment vertical="center"/>
      <protection locked="0"/>
    </xf>
    <xf numFmtId="0" fontId="34" fillId="0" borderId="1" xfId="0" applyFont="1" applyFill="1" applyBorder="1" applyAlignment="1">
      <alignment vertical="center"/>
    </xf>
    <xf numFmtId="0" fontId="34" fillId="0" borderId="1" xfId="0" applyFont="1" applyFill="1" applyBorder="1" applyAlignment="1">
      <alignment vertical="center" wrapText="1"/>
    </xf>
    <xf numFmtId="3" fontId="34" fillId="0" borderId="1" xfId="0" applyNumberFormat="1" applyFont="1" applyFill="1" applyBorder="1" applyAlignment="1" applyProtection="1">
      <alignment vertical="center"/>
      <protection locked="0"/>
    </xf>
    <xf numFmtId="4" fontId="34" fillId="0" borderId="1" xfId="0" applyNumberFormat="1" applyFont="1" applyFill="1" applyBorder="1" applyAlignment="1" applyProtection="1">
      <alignment vertical="center"/>
      <protection locked="0"/>
    </xf>
    <xf numFmtId="0" fontId="0" fillId="0" borderId="1" xfId="0" applyFill="1" applyBorder="1" applyAlignment="1">
      <alignment vertical="top" wrapText="1"/>
    </xf>
    <xf numFmtId="0" fontId="5" fillId="0" borderId="2" xfId="3" applyNumberFormat="1" applyFont="1" applyFill="1" applyBorder="1" applyAlignment="1" applyProtection="1">
      <alignment vertical="center" wrapText="1"/>
      <protection locked="0"/>
    </xf>
    <xf numFmtId="0" fontId="5" fillId="0" borderId="1" xfId="3" applyNumberFormat="1" applyFont="1" applyFill="1" applyBorder="1" applyAlignment="1" applyProtection="1">
      <alignment vertical="center" wrapText="1"/>
      <protection locked="0"/>
    </xf>
    <xf numFmtId="164" fontId="5" fillId="0" borderId="1" xfId="3" applyNumberFormat="1" applyFont="1" applyFill="1" applyBorder="1" applyAlignment="1" applyProtection="1">
      <alignment vertical="center"/>
      <protection locked="0"/>
    </xf>
    <xf numFmtId="164" fontId="5" fillId="0" borderId="1" xfId="3" applyNumberFormat="1" applyFont="1" applyFill="1" applyBorder="1" applyAlignment="1" applyProtection="1">
      <alignment vertical="center"/>
    </xf>
    <xf numFmtId="170" fontId="5" fillId="0" borderId="1" xfId="3" applyNumberFormat="1" applyFont="1" applyFill="1" applyBorder="1" applyAlignment="1" applyProtection="1">
      <alignment vertical="center"/>
    </xf>
    <xf numFmtId="43" fontId="5" fillId="0" borderId="1" xfId="3" applyNumberFormat="1" applyFont="1" applyFill="1" applyBorder="1" applyAlignment="1" applyProtection="1">
      <alignment vertical="center"/>
      <protection locked="0"/>
    </xf>
    <xf numFmtId="3" fontId="5" fillId="0" borderId="1" xfId="3" applyNumberFormat="1" applyFont="1" applyFill="1" applyBorder="1" applyAlignment="1" applyProtection="1">
      <alignment horizontal="left" vertical="center" indent="2"/>
      <protection locked="0"/>
    </xf>
    <xf numFmtId="0" fontId="0" fillId="0" borderId="1" xfId="0" applyFill="1" applyBorder="1"/>
    <xf numFmtId="3" fontId="0" fillId="0" borderId="1" xfId="0" applyNumberFormat="1" applyFill="1" applyBorder="1"/>
    <xf numFmtId="37" fontId="0" fillId="0" borderId="1" xfId="0" applyNumberFormat="1" applyFill="1" applyBorder="1"/>
    <xf numFmtId="1" fontId="29" fillId="0" borderId="1" xfId="1" applyNumberFormat="1" applyFont="1" applyFill="1" applyBorder="1" applyAlignment="1" applyProtection="1">
      <alignment vertical="center"/>
      <protection locked="0"/>
    </xf>
    <xf numFmtId="1" fontId="29" fillId="0" borderId="1" xfId="1" applyNumberFormat="1" applyFont="1" applyFill="1" applyBorder="1" applyAlignment="1">
      <alignment vertical="center"/>
    </xf>
    <xf numFmtId="0" fontId="6" fillId="0" borderId="1" xfId="6" applyNumberFormat="1" applyFont="1" applyFill="1" applyBorder="1" applyAlignment="1" applyProtection="1">
      <alignment horizontal="center" vertical="center" wrapText="1"/>
      <protection locked="0"/>
    </xf>
    <xf numFmtId="1" fontId="24" fillId="0" borderId="1" xfId="6" applyNumberFormat="1" applyFont="1" applyFill="1" applyBorder="1" applyAlignment="1" applyProtection="1">
      <alignment vertical="center"/>
    </xf>
    <xf numFmtId="1" fontId="29" fillId="0" borderId="1" xfId="3" applyNumberFormat="1" applyFont="1" applyFill="1" applyBorder="1" applyAlignment="1" applyProtection="1">
      <alignment vertical="center"/>
    </xf>
    <xf numFmtId="43" fontId="6" fillId="0" borderId="1" xfId="3" applyFont="1" applyFill="1" applyBorder="1" applyAlignment="1" applyProtection="1">
      <alignment horizontal="center" vertical="center" wrapText="1"/>
      <protection locked="0"/>
    </xf>
    <xf numFmtId="0" fontId="6" fillId="9" borderId="1" xfId="3" applyNumberFormat="1" applyFont="1" applyFill="1" applyBorder="1" applyAlignment="1" applyProtection="1">
      <alignment horizontal="center" vertical="center"/>
    </xf>
    <xf numFmtId="0" fontId="6" fillId="9" borderId="1" xfId="3" applyNumberFormat="1" applyFont="1" applyFill="1" applyBorder="1" applyAlignment="1" applyProtection="1">
      <alignment vertical="center" wrapText="1"/>
    </xf>
    <xf numFmtId="0" fontId="22" fillId="9" borderId="1" xfId="3" applyNumberFormat="1" applyFont="1" applyFill="1" applyBorder="1" applyAlignment="1" applyProtection="1">
      <alignment horizontal="right" vertical="center"/>
    </xf>
    <xf numFmtId="37" fontId="6" fillId="9" borderId="1" xfId="3" applyNumberFormat="1" applyFont="1" applyFill="1" applyBorder="1" applyProtection="1"/>
    <xf numFmtId="43" fontId="6" fillId="14" borderId="1" xfId="3" applyFont="1" applyFill="1" applyBorder="1" applyAlignment="1" applyProtection="1">
      <alignment horizontal="center" vertical="center" wrapText="1"/>
      <protection locked="0"/>
    </xf>
    <xf numFmtId="4" fontId="29" fillId="14" borderId="1" xfId="1" applyNumberFormat="1" applyFont="1" applyFill="1" applyBorder="1" applyAlignment="1">
      <alignment horizontal="right" vertical="center"/>
    </xf>
    <xf numFmtId="0" fontId="0" fillId="14" borderId="1" xfId="0" applyFill="1" applyBorder="1"/>
    <xf numFmtId="2" fontId="5" fillId="14" borderId="1" xfId="3" applyNumberFormat="1" applyFont="1" applyFill="1" applyBorder="1" applyAlignment="1" applyProtection="1">
      <alignment horizontal="right" vertical="center"/>
      <protection locked="0"/>
    </xf>
    <xf numFmtId="2" fontId="0" fillId="14" borderId="1" xfId="6" applyNumberFormat="1" applyFont="1" applyFill="1" applyBorder="1" applyAlignment="1">
      <alignment vertical="center"/>
    </xf>
    <xf numFmtId="2" fontId="0" fillId="14" borderId="1" xfId="0" applyNumberFormat="1" applyFill="1" applyBorder="1" applyAlignment="1">
      <alignment vertical="center"/>
    </xf>
    <xf numFmtId="37" fontId="0" fillId="14" borderId="1" xfId="0" applyNumberFormat="1" applyFill="1" applyBorder="1" applyAlignment="1">
      <alignment vertical="center"/>
    </xf>
    <xf numFmtId="43" fontId="5" fillId="14" borderId="1" xfId="8" applyNumberFormat="1" applyFont="1" applyFill="1" applyBorder="1" applyAlignment="1" applyProtection="1">
      <alignment vertical="center"/>
    </xf>
    <xf numFmtId="3" fontId="25" fillId="13" borderId="1" xfId="0" applyNumberFormat="1" applyFont="1" applyFill="1" applyBorder="1" applyAlignment="1">
      <alignment horizontal="right" wrapText="1"/>
    </xf>
    <xf numFmtId="3" fontId="24" fillId="13" borderId="1" xfId="0" applyNumberFormat="1" applyFont="1" applyFill="1" applyBorder="1"/>
    <xf numFmtId="37" fontId="5" fillId="11" borderId="12" xfId="3" applyNumberFormat="1" applyFont="1" applyFill="1" applyBorder="1" applyAlignment="1" applyProtection="1">
      <alignment vertical="center"/>
    </xf>
    <xf numFmtId="4" fontId="5" fillId="11" borderId="12" xfId="3" applyNumberFormat="1" applyFont="1" applyFill="1" applyBorder="1" applyAlignment="1" applyProtection="1">
      <alignment vertical="center"/>
    </xf>
    <xf numFmtId="3" fontId="44" fillId="14" borderId="1" xfId="3" applyNumberFormat="1" applyFont="1" applyFill="1" applyBorder="1" applyAlignment="1" applyProtection="1">
      <alignment vertical="center"/>
      <protection locked="0"/>
    </xf>
    <xf numFmtId="164" fontId="11" fillId="0" borderId="4" xfId="3" applyNumberFormat="1" applyFont="1" applyFill="1" applyBorder="1" applyAlignment="1">
      <alignment vertical="center"/>
    </xf>
    <xf numFmtId="165" fontId="11" fillId="0" borderId="4" xfId="3" applyNumberFormat="1" applyFont="1" applyFill="1" applyBorder="1" applyAlignment="1">
      <alignment horizontal="right" vertical="center"/>
    </xf>
    <xf numFmtId="164" fontId="11" fillId="0" borderId="4" xfId="3" applyNumberFormat="1" applyFont="1" applyBorder="1" applyAlignment="1">
      <alignment vertical="center"/>
    </xf>
    <xf numFmtId="39" fontId="11" fillId="0" borderId="4" xfId="3" applyNumberFormat="1" applyFont="1" applyBorder="1" applyAlignment="1">
      <alignment vertical="center"/>
    </xf>
    <xf numFmtId="164" fontId="11" fillId="5" borderId="4" xfId="3" applyNumberFormat="1" applyFont="1" applyFill="1" applyBorder="1" applyAlignment="1">
      <alignment vertical="center"/>
    </xf>
    <xf numFmtId="39" fontId="11" fillId="5" borderId="4" xfId="3" applyNumberFormat="1" applyFont="1" applyFill="1" applyBorder="1" applyAlignment="1">
      <alignment vertical="center"/>
    </xf>
    <xf numFmtId="169" fontId="24" fillId="14" borderId="1" xfId="6" applyNumberFormat="1" applyFont="1" applyFill="1" applyBorder="1" applyAlignment="1" applyProtection="1">
      <alignment vertical="center"/>
      <protection locked="0"/>
    </xf>
    <xf numFmtId="2" fontId="5" fillId="14" borderId="1" xfId="0" applyNumberFormat="1" applyFont="1" applyFill="1" applyBorder="1" applyAlignment="1" applyProtection="1">
      <alignment vertical="center"/>
      <protection locked="0"/>
    </xf>
    <xf numFmtId="178" fontId="5" fillId="14" borderId="1" xfId="3" applyNumberFormat="1" applyFont="1" applyFill="1" applyBorder="1" applyAlignment="1" applyProtection="1">
      <alignment horizontal="right" vertical="center" indent="2"/>
      <protection locked="0"/>
    </xf>
    <xf numFmtId="39" fontId="6" fillId="9" borderId="1" xfId="3" applyNumberFormat="1" applyFont="1" applyFill="1" applyBorder="1" applyProtection="1"/>
    <xf numFmtId="3" fontId="0" fillId="15" borderId="1" xfId="0" applyNumberFormat="1" applyFill="1" applyBorder="1"/>
    <xf numFmtId="164" fontId="1" fillId="0" borderId="1" xfId="8" applyNumberFormat="1" applyFont="1" applyFill="1" applyBorder="1"/>
    <xf numFmtId="0" fontId="0" fillId="0" borderId="0" xfId="0" applyAlignment="1">
      <alignment horizontal="left" wrapText="1"/>
    </xf>
    <xf numFmtId="0" fontId="0" fillId="0" borderId="0" xfId="0" applyAlignment="1">
      <alignment horizontal="left"/>
    </xf>
    <xf numFmtId="0" fontId="22" fillId="12" borderId="1" xfId="3" applyNumberFormat="1" applyFont="1" applyFill="1" applyBorder="1" applyAlignment="1" applyProtection="1">
      <alignment horizontal="left" vertical="center" wrapText="1"/>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23" fillId="9" borderId="24" xfId="1" applyFont="1" applyFill="1" applyBorder="1" applyAlignment="1" applyProtection="1">
      <alignment horizontal="center" vertical="center" wrapText="1"/>
    </xf>
    <xf numFmtId="0" fontId="23" fillId="9" borderId="6" xfId="1" applyFont="1" applyFill="1" applyBorder="1" applyAlignment="1" applyProtection="1">
      <alignment horizontal="center" vertical="center" wrapText="1"/>
    </xf>
    <xf numFmtId="0" fontId="23" fillId="9" borderId="25" xfId="1" applyFont="1" applyFill="1" applyBorder="1" applyAlignment="1" applyProtection="1">
      <alignment horizontal="center" vertical="center" wrapText="1"/>
    </xf>
    <xf numFmtId="0" fontId="23" fillId="9" borderId="1" xfId="1" applyFont="1" applyFill="1" applyBorder="1" applyAlignment="1" applyProtection="1">
      <alignment horizontal="center" vertical="center" wrapText="1"/>
    </xf>
    <xf numFmtId="0" fontId="23" fillId="9" borderId="32" xfId="1" applyFont="1" applyFill="1" applyBorder="1" applyAlignment="1" applyProtection="1">
      <alignment horizontal="center" vertical="center" wrapText="1"/>
    </xf>
    <xf numFmtId="0" fontId="23" fillId="9" borderId="33" xfId="1" applyFont="1" applyFill="1" applyBorder="1" applyAlignment="1" applyProtection="1">
      <alignment horizontal="center" vertical="center" wrapText="1"/>
    </xf>
    <xf numFmtId="0" fontId="23" fillId="9" borderId="34" xfId="1" applyFont="1" applyFill="1" applyBorder="1" applyAlignment="1" applyProtection="1">
      <alignment horizontal="center" vertical="center" wrapText="1"/>
    </xf>
    <xf numFmtId="0" fontId="32" fillId="0" borderId="7" xfId="1" applyFont="1" applyFill="1" applyBorder="1" applyAlignment="1" applyProtection="1">
      <alignment horizontal="center" vertical="center" wrapText="1"/>
    </xf>
    <xf numFmtId="0" fontId="32" fillId="0" borderId="0" xfId="1" applyFont="1" applyFill="1" applyBorder="1" applyAlignment="1" applyProtection="1">
      <alignment horizontal="center" vertical="center" wrapText="1"/>
    </xf>
    <xf numFmtId="0" fontId="32" fillId="0" borderId="4" xfId="1" applyFont="1" applyFill="1" applyBorder="1" applyAlignment="1" applyProtection="1">
      <alignment horizontal="center" vertical="center" wrapText="1"/>
    </xf>
    <xf numFmtId="0" fontId="35" fillId="0" borderId="3" xfId="1" applyFont="1" applyFill="1" applyBorder="1" applyAlignment="1" applyProtection="1">
      <alignment horizontal="left" vertical="center" wrapText="1"/>
    </xf>
    <xf numFmtId="0" fontId="35" fillId="0" borderId="31" xfId="1" applyFont="1" applyFill="1" applyBorder="1" applyAlignment="1" applyProtection="1">
      <alignment horizontal="left" vertical="center" wrapText="1"/>
    </xf>
    <xf numFmtId="0" fontId="22" fillId="11" borderId="24" xfId="3" applyNumberFormat="1" applyFont="1" applyFill="1" applyBorder="1" applyAlignment="1" applyProtection="1">
      <alignment horizontal="left" vertical="center" wrapText="1"/>
      <protection locked="0"/>
    </xf>
    <xf numFmtId="0" fontId="22" fillId="11" borderId="6" xfId="3" applyNumberFormat="1" applyFont="1" applyFill="1" applyBorder="1" applyAlignment="1" applyProtection="1">
      <alignment horizontal="left" vertical="center" wrapText="1"/>
      <protection locked="0"/>
    </xf>
    <xf numFmtId="0" fontId="22" fillId="11" borderId="2" xfId="3" applyNumberFormat="1" applyFont="1" applyFill="1" applyBorder="1" applyAlignment="1" applyProtection="1">
      <alignment horizontal="left" vertical="center" wrapText="1"/>
      <protection locked="0"/>
    </xf>
    <xf numFmtId="0" fontId="22" fillId="11" borderId="24" xfId="3" applyNumberFormat="1" applyFont="1" applyFill="1" applyBorder="1" applyAlignment="1" applyProtection="1">
      <alignment horizontal="left" vertical="top" wrapText="1"/>
      <protection locked="0"/>
    </xf>
    <xf numFmtId="0" fontId="22" fillId="11" borderId="6" xfId="3" applyNumberFormat="1" applyFont="1" applyFill="1" applyBorder="1" applyAlignment="1" applyProtection="1">
      <alignment horizontal="left" vertical="top" wrapText="1"/>
      <protection locked="0"/>
    </xf>
    <xf numFmtId="0" fontId="22" fillId="11" borderId="2" xfId="3" applyNumberFormat="1" applyFont="1" applyFill="1" applyBorder="1" applyAlignment="1" applyProtection="1">
      <alignment horizontal="left" vertical="top" wrapText="1"/>
      <protection locked="0"/>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cellXfs>
  <cellStyles count="9">
    <cellStyle name="Comma" xfId="8" builtinId="3"/>
    <cellStyle name="Comma 2" xfId="3"/>
    <cellStyle name="Comma 2 2" xfId="6"/>
    <cellStyle name="Comma 3" xfId="2"/>
    <cellStyle name="Comma 3 2" xfId="5"/>
    <cellStyle name="Normal" xfId="0" builtinId="0"/>
    <cellStyle name="Normal 2" xfId="1"/>
    <cellStyle name="Normal 3" xfId="4"/>
    <cellStyle name="Normal 3 2" xfId="7"/>
  </cellStyles>
  <dxfs count="8">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7" formatCode="m/d/yy;@"/>
    </dxf>
    <dxf>
      <font>
        <b/>
        <strike val="0"/>
        <outline val="0"/>
        <shadow val="0"/>
        <u val="none"/>
        <vertAlign val="baseline"/>
        <sz val="11"/>
        <color theme="3" tint="-0.249977111117893"/>
        <name val="Calibri"/>
        <scheme val="minor"/>
      </font>
      <alignment horizontal="center" vertical="bottom" textRotation="0" wrapText="0" relativeIndent="0" justifyLastLine="0" shrinkToFit="0" readingOrder="0"/>
    </dxf>
    <dxf>
      <numFmt numFmtId="164" formatCode="_(* #,##0_);_(* \(#,##0\);_(* &quot;-&quot;??_);_(@_)"/>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indexed="8"/>
        <name val="Cambria"/>
        <scheme val="major"/>
      </font>
      <fill>
        <patternFill patternType="solid">
          <fgColor indexed="64"/>
          <bgColor theme="0" tint="-0.14999847407452621"/>
        </patternFill>
      </fill>
      <alignment horizontal="center" vertical="center" textRotation="0" wrapText="1"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id="2" name="Table2" displayName="Table2" ref="A3:F18" totalsRowShown="0" headerRowDxfId="7" headerRowBorderDxfId="6" tableBorderDxfId="5">
  <tableColumns count="6">
    <tableColumn id="1" name=" "/>
    <tableColumn id="2" name="Estimated # Respondents"/>
    <tableColumn id="3" name="Responses Per Respondent"/>
    <tableColumn id="4" name="Total Annual Responses (Col. BxC)"/>
    <tableColumn id="5" name="Estimated Avg. # of Hours Per Response"/>
    <tableColumn id="6" name="Estimated Total Hours (Col. DxE)" dataDxfId="4"/>
  </tableColumns>
  <tableStyleInfo name="TableStyleMedium23" showFirstColumn="0" showLastColumn="0" showRowStripes="1" showColumnStripes="0"/>
</table>
</file>

<file path=xl/tables/table2.xml><?xml version="1.0" encoding="utf-8"?>
<table xmlns="http://schemas.openxmlformats.org/spreadsheetml/2006/main" id="6" name="Table6" displayName="Table6" ref="A1:C66" totalsRowShown="0" headerRowDxfId="3">
  <autoFilter ref="A1:C66"/>
  <tableColumns count="3">
    <tableColumn id="1" name="Date " dataDxfId="2"/>
    <tableColumn id="2" name="User Initials " dataDxfId="1"/>
    <tableColumn id="3"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80"/>
  <sheetViews>
    <sheetView zoomScaleNormal="100" workbookViewId="0">
      <pane xSplit="1" ySplit="4" topLeftCell="E55" activePane="bottomRight" state="frozen"/>
      <selection pane="topRight" activeCell="B1" sqref="B1"/>
      <selection pane="bottomLeft" activeCell="A5" sqref="A5"/>
      <selection pane="bottomRight" activeCell="I67" sqref="I67"/>
    </sheetView>
  </sheetViews>
  <sheetFormatPr defaultColWidth="9.1796875" defaultRowHeight="14.5" outlineLevelCol="1" x14ac:dyDescent="0.35"/>
  <cols>
    <col min="1" max="1" width="11.81640625" customWidth="1"/>
    <col min="2" max="2" width="18" style="160" customWidth="1"/>
    <col min="3" max="3" width="42.1796875" customWidth="1"/>
    <col min="4" max="4" width="21.1796875" customWidth="1"/>
    <col min="5" max="5" width="15.7265625" bestFit="1" customWidth="1"/>
    <col min="6" max="6" width="17" bestFit="1" customWidth="1"/>
    <col min="7" max="7" width="13" customWidth="1"/>
    <col min="8" max="8" width="18.7265625" customWidth="1"/>
    <col min="9" max="9" width="21.453125" bestFit="1" customWidth="1"/>
    <col min="10" max="11" width="16.54296875" customWidth="1"/>
    <col min="12" max="12" width="12.81640625" customWidth="1" outlineLevel="1"/>
    <col min="13" max="13" width="21.54296875" bestFit="1" customWidth="1" outlineLevel="1"/>
    <col min="14" max="14" width="14.1796875" bestFit="1" customWidth="1" outlineLevel="1"/>
    <col min="15" max="15" width="21.54296875" bestFit="1" customWidth="1"/>
    <col min="16" max="16" width="22.54296875" bestFit="1" customWidth="1" outlineLevel="1"/>
    <col min="17" max="17" width="9.1796875" style="8"/>
    <col min="18" max="18" width="20.453125" style="8" hidden="1" customWidth="1" outlineLevel="1"/>
    <col min="19" max="19" width="9.1796875" style="8" collapsed="1"/>
    <col min="20" max="64" width="9.1796875" style="8"/>
    <col min="65" max="65" width="8.7265625" style="8" customWidth="1"/>
    <col min="66" max="16384" width="9.1796875" style="8"/>
  </cols>
  <sheetData>
    <row r="1" spans="1:18" ht="30.75" customHeight="1" thickBot="1" x14ac:dyDescent="0.55000000000000004">
      <c r="A1" s="321" t="s">
        <v>25</v>
      </c>
      <c r="B1" s="322"/>
      <c r="C1" s="322"/>
      <c r="D1" s="322"/>
      <c r="E1" s="322"/>
      <c r="F1" s="322"/>
      <c r="G1" s="322"/>
      <c r="H1" s="322"/>
      <c r="I1" s="322"/>
      <c r="J1" s="322"/>
      <c r="K1" s="322"/>
      <c r="L1" s="322"/>
      <c r="M1" s="322"/>
      <c r="N1" s="322"/>
      <c r="O1" s="323"/>
    </row>
    <row r="2" spans="1:18" ht="24" customHeight="1" thickBot="1" x14ac:dyDescent="0.4">
      <c r="A2" s="10"/>
      <c r="B2" s="157"/>
      <c r="C2" s="11"/>
      <c r="D2" s="12"/>
      <c r="E2" s="13" t="s">
        <v>10</v>
      </c>
      <c r="F2" s="13" t="s">
        <v>11</v>
      </c>
      <c r="G2" s="13" t="s">
        <v>12</v>
      </c>
      <c r="H2" s="13" t="s">
        <v>13</v>
      </c>
      <c r="I2" s="13" t="s">
        <v>14</v>
      </c>
      <c r="J2" s="13" t="s">
        <v>15</v>
      </c>
      <c r="K2" s="13"/>
      <c r="L2" s="13"/>
      <c r="M2" s="13"/>
      <c r="N2" s="13"/>
      <c r="O2" s="14" t="s">
        <v>16</v>
      </c>
      <c r="P2" s="3"/>
      <c r="Q2" s="133"/>
    </row>
    <row r="3" spans="1:18" ht="39.5" thickBot="1" x14ac:dyDescent="0.4">
      <c r="A3" s="15" t="s">
        <v>34</v>
      </c>
      <c r="B3" s="16" t="s">
        <v>0</v>
      </c>
      <c r="C3" s="16" t="s">
        <v>1</v>
      </c>
      <c r="D3" s="16" t="s">
        <v>2</v>
      </c>
      <c r="E3" s="16" t="s">
        <v>18</v>
      </c>
      <c r="F3" s="16" t="s">
        <v>24</v>
      </c>
      <c r="G3" s="16" t="s">
        <v>4</v>
      </c>
      <c r="H3" s="16" t="s">
        <v>21</v>
      </c>
      <c r="I3" s="16" t="s">
        <v>6</v>
      </c>
      <c r="J3" s="16" t="s">
        <v>29</v>
      </c>
      <c r="K3" s="16" t="s">
        <v>134</v>
      </c>
      <c r="L3" s="16" t="s">
        <v>33</v>
      </c>
      <c r="M3" s="16" t="s">
        <v>99</v>
      </c>
      <c r="N3" s="16" t="s">
        <v>98</v>
      </c>
      <c r="O3" s="17" t="s">
        <v>7</v>
      </c>
      <c r="P3" s="9" t="s">
        <v>8</v>
      </c>
      <c r="Q3" s="134"/>
      <c r="R3" s="135" t="s">
        <v>23</v>
      </c>
    </row>
    <row r="4" spans="1:18" ht="19" thickBot="1" x14ac:dyDescent="0.4">
      <c r="A4" s="324" t="s">
        <v>143</v>
      </c>
      <c r="B4" s="325"/>
      <c r="C4" s="325"/>
      <c r="D4" s="325"/>
      <c r="E4" s="325"/>
      <c r="F4" s="325"/>
      <c r="G4" s="325"/>
      <c r="H4" s="325"/>
      <c r="I4" s="325"/>
      <c r="J4" s="325"/>
      <c r="K4" s="325"/>
      <c r="L4" s="325"/>
      <c r="M4" s="325"/>
      <c r="N4" s="325"/>
      <c r="O4" s="326"/>
      <c r="P4" s="42"/>
      <c r="Q4" s="134"/>
      <c r="R4" s="135"/>
    </row>
    <row r="5" spans="1:18" ht="87" x14ac:dyDescent="0.35">
      <c r="A5" s="164" t="s">
        <v>36</v>
      </c>
      <c r="B5" s="243" t="s">
        <v>37</v>
      </c>
      <c r="C5" s="83" t="s">
        <v>139</v>
      </c>
      <c r="D5" s="65"/>
      <c r="E5" s="137">
        <v>53</v>
      </c>
      <c r="F5" s="283">
        <v>1</v>
      </c>
      <c r="G5" s="138">
        <f t="shared" ref="G5:G6" si="0">+E5*F5</f>
        <v>53</v>
      </c>
      <c r="H5" s="137">
        <v>36</v>
      </c>
      <c r="I5" s="284">
        <f t="shared" ref="I5:I6" si="1">G5*H5</f>
        <v>1908</v>
      </c>
      <c r="J5" s="139">
        <v>1908</v>
      </c>
      <c r="K5" s="139">
        <v>0</v>
      </c>
      <c r="L5" s="139">
        <v>0</v>
      </c>
      <c r="M5" s="139">
        <v>0</v>
      </c>
      <c r="N5" s="139">
        <v>0</v>
      </c>
      <c r="O5" s="139">
        <v>0</v>
      </c>
      <c r="P5" s="8"/>
      <c r="R5" s="135"/>
    </row>
    <row r="6" spans="1:18" ht="43.5" x14ac:dyDescent="0.35">
      <c r="A6" s="164" t="s">
        <v>36</v>
      </c>
      <c r="B6" s="83" t="s">
        <v>38</v>
      </c>
      <c r="C6" s="83" t="s">
        <v>95</v>
      </c>
      <c r="D6" s="65"/>
      <c r="E6" s="137">
        <v>53</v>
      </c>
      <c r="F6" s="137">
        <v>1</v>
      </c>
      <c r="G6" s="138">
        <f t="shared" si="0"/>
        <v>53</v>
      </c>
      <c r="H6" s="217">
        <v>1</v>
      </c>
      <c r="I6" s="284">
        <f t="shared" si="1"/>
        <v>53</v>
      </c>
      <c r="J6" s="139">
        <v>53</v>
      </c>
      <c r="K6" s="139">
        <v>0</v>
      </c>
      <c r="L6" s="139">
        <v>0</v>
      </c>
      <c r="M6" s="139">
        <v>0</v>
      </c>
      <c r="N6" s="139">
        <v>0</v>
      </c>
      <c r="O6" s="139">
        <v>0</v>
      </c>
      <c r="P6" s="8"/>
      <c r="R6" s="100" t="s">
        <v>36</v>
      </c>
    </row>
    <row r="7" spans="1:18" ht="29" hidden="1" x14ac:dyDescent="0.35">
      <c r="A7" s="285" t="s">
        <v>36</v>
      </c>
      <c r="B7" s="83" t="s">
        <v>97</v>
      </c>
      <c r="C7" s="83" t="s">
        <v>119</v>
      </c>
      <c r="D7" s="65"/>
      <c r="E7" s="96">
        <v>0</v>
      </c>
      <c r="F7" s="96">
        <v>0</v>
      </c>
      <c r="G7" s="95">
        <v>0</v>
      </c>
      <c r="H7" s="218">
        <v>0</v>
      </c>
      <c r="I7" s="284">
        <v>0</v>
      </c>
      <c r="J7" s="101">
        <v>0</v>
      </c>
      <c r="K7" s="139">
        <v>0</v>
      </c>
      <c r="L7" s="139">
        <v>0</v>
      </c>
      <c r="M7" s="139">
        <v>0</v>
      </c>
      <c r="N7" s="139">
        <v>0</v>
      </c>
      <c r="O7" s="139">
        <v>0</v>
      </c>
      <c r="P7" s="8" t="s">
        <v>61</v>
      </c>
      <c r="R7" s="100"/>
    </row>
    <row r="8" spans="1:18" ht="29" hidden="1" x14ac:dyDescent="0.35">
      <c r="A8" s="285" t="s">
        <v>36</v>
      </c>
      <c r="B8" s="83" t="s">
        <v>120</v>
      </c>
      <c r="C8" s="83" t="s">
        <v>96</v>
      </c>
      <c r="D8" s="65"/>
      <c r="E8" s="96">
        <v>0</v>
      </c>
      <c r="F8" s="96">
        <v>0</v>
      </c>
      <c r="G8" s="95">
        <v>0</v>
      </c>
      <c r="H8" s="218">
        <v>0</v>
      </c>
      <c r="I8" s="284">
        <v>0</v>
      </c>
      <c r="J8" s="101">
        <v>0</v>
      </c>
      <c r="K8" s="139">
        <v>0</v>
      </c>
      <c r="L8" s="139">
        <v>0</v>
      </c>
      <c r="M8" s="139">
        <v>0</v>
      </c>
      <c r="N8" s="139">
        <v>0</v>
      </c>
      <c r="O8" s="139">
        <v>0</v>
      </c>
      <c r="P8" s="8"/>
      <c r="R8" s="100"/>
    </row>
    <row r="9" spans="1:18" ht="58" hidden="1" x14ac:dyDescent="0.35">
      <c r="A9" s="285" t="s">
        <v>36</v>
      </c>
      <c r="B9" s="83" t="s">
        <v>121</v>
      </c>
      <c r="C9" s="83" t="s">
        <v>62</v>
      </c>
      <c r="D9" s="65"/>
      <c r="E9" s="96">
        <v>0</v>
      </c>
      <c r="F9" s="96">
        <v>0</v>
      </c>
      <c r="G9" s="95">
        <v>0</v>
      </c>
      <c r="H9" s="218">
        <v>0</v>
      </c>
      <c r="I9" s="284">
        <v>0</v>
      </c>
      <c r="J9" s="101">
        <v>0</v>
      </c>
      <c r="K9" s="139">
        <v>0</v>
      </c>
      <c r="L9" s="139">
        <v>0</v>
      </c>
      <c r="M9" s="139">
        <v>0</v>
      </c>
      <c r="N9" s="139">
        <v>0</v>
      </c>
      <c r="O9" s="139">
        <v>0</v>
      </c>
      <c r="P9" s="8"/>
      <c r="R9" s="100"/>
    </row>
    <row r="10" spans="1:18" ht="72.5" hidden="1" x14ac:dyDescent="0.35">
      <c r="A10" s="285" t="s">
        <v>36</v>
      </c>
      <c r="B10" s="83" t="s">
        <v>122</v>
      </c>
      <c r="C10" s="83" t="s">
        <v>63</v>
      </c>
      <c r="D10" s="65"/>
      <c r="E10" s="96">
        <v>0</v>
      </c>
      <c r="F10" s="96">
        <v>0</v>
      </c>
      <c r="G10" s="95">
        <v>0</v>
      </c>
      <c r="H10" s="218">
        <v>0</v>
      </c>
      <c r="I10" s="284">
        <v>0</v>
      </c>
      <c r="J10" s="101">
        <v>0</v>
      </c>
      <c r="K10" s="139">
        <v>0</v>
      </c>
      <c r="L10" s="139">
        <v>0</v>
      </c>
      <c r="M10" s="139">
        <v>0</v>
      </c>
      <c r="N10" s="139">
        <v>0</v>
      </c>
      <c r="O10" s="139">
        <v>0</v>
      </c>
      <c r="P10" s="8"/>
      <c r="R10" s="100"/>
    </row>
    <row r="11" spans="1:18" ht="29" hidden="1" x14ac:dyDescent="0.35">
      <c r="A11" s="285" t="s">
        <v>36</v>
      </c>
      <c r="B11" s="83" t="s">
        <v>123</v>
      </c>
      <c r="C11" s="83" t="s">
        <v>64</v>
      </c>
      <c r="D11" s="65"/>
      <c r="E11" s="96">
        <v>0</v>
      </c>
      <c r="F11" s="96">
        <v>0</v>
      </c>
      <c r="G11" s="95">
        <v>0</v>
      </c>
      <c r="H11" s="218">
        <v>0</v>
      </c>
      <c r="I11" s="284">
        <v>0</v>
      </c>
      <c r="J11" s="101">
        <v>0</v>
      </c>
      <c r="K11" s="139">
        <v>0</v>
      </c>
      <c r="L11" s="139">
        <v>0</v>
      </c>
      <c r="M11" s="139">
        <v>0</v>
      </c>
      <c r="N11" s="139">
        <v>0</v>
      </c>
      <c r="O11" s="139">
        <v>0</v>
      </c>
      <c r="P11" s="8"/>
      <c r="R11" s="100"/>
    </row>
    <row r="12" spans="1:18" ht="87" hidden="1" x14ac:dyDescent="0.35">
      <c r="A12" s="285" t="s">
        <v>36</v>
      </c>
      <c r="B12" s="83" t="s">
        <v>127</v>
      </c>
      <c r="C12" s="83" t="s">
        <v>126</v>
      </c>
      <c r="D12" s="65"/>
      <c r="E12" s="96">
        <v>0</v>
      </c>
      <c r="F12" s="96">
        <v>0</v>
      </c>
      <c r="G12" s="95">
        <v>0</v>
      </c>
      <c r="H12" s="218">
        <v>0</v>
      </c>
      <c r="I12" s="284">
        <v>0</v>
      </c>
      <c r="J12" s="101">
        <v>0</v>
      </c>
      <c r="K12" s="139">
        <v>0</v>
      </c>
      <c r="L12" s="139">
        <v>0</v>
      </c>
      <c r="M12" s="139">
        <v>0</v>
      </c>
      <c r="N12" s="139">
        <v>0</v>
      </c>
      <c r="O12" s="139">
        <v>0</v>
      </c>
      <c r="P12" s="8"/>
      <c r="R12" s="100"/>
    </row>
    <row r="13" spans="1:18" ht="24" hidden="1" customHeight="1" x14ac:dyDescent="0.35">
      <c r="A13" s="285" t="s">
        <v>36</v>
      </c>
      <c r="B13" s="83" t="s">
        <v>124</v>
      </c>
      <c r="C13" s="83" t="s">
        <v>65</v>
      </c>
      <c r="D13" s="65"/>
      <c r="E13" s="96">
        <v>0</v>
      </c>
      <c r="F13" s="96">
        <v>0</v>
      </c>
      <c r="G13" s="95">
        <v>0</v>
      </c>
      <c r="H13" s="218">
        <v>0</v>
      </c>
      <c r="I13" s="284">
        <v>0</v>
      </c>
      <c r="J13" s="101">
        <v>0</v>
      </c>
      <c r="K13" s="139">
        <v>0</v>
      </c>
      <c r="L13" s="139">
        <v>0</v>
      </c>
      <c r="M13" s="139">
        <v>0</v>
      </c>
      <c r="N13" s="139">
        <v>0</v>
      </c>
      <c r="O13" s="139">
        <v>0</v>
      </c>
      <c r="P13" s="8"/>
      <c r="R13" s="100"/>
    </row>
    <row r="14" spans="1:18" ht="72.5" x14ac:dyDescent="0.35">
      <c r="A14" s="164" t="s">
        <v>36</v>
      </c>
      <c r="B14" s="91" t="s">
        <v>39</v>
      </c>
      <c r="C14" s="91" t="s">
        <v>40</v>
      </c>
      <c r="D14" s="65"/>
      <c r="E14" s="137">
        <v>53</v>
      </c>
      <c r="F14" s="137">
        <v>1</v>
      </c>
      <c r="G14" s="138">
        <f t="shared" ref="G14" si="2">+E14*F14</f>
        <v>53</v>
      </c>
      <c r="H14" s="217">
        <v>1</v>
      </c>
      <c r="I14" s="287">
        <f t="shared" ref="I14" si="3">+G14*H14</f>
        <v>53</v>
      </c>
      <c r="J14" s="139">
        <v>53</v>
      </c>
      <c r="K14" s="139">
        <v>0</v>
      </c>
      <c r="L14" s="139">
        <v>0</v>
      </c>
      <c r="M14" s="139">
        <v>0</v>
      </c>
      <c r="N14" s="139">
        <v>0</v>
      </c>
      <c r="O14" s="139">
        <v>0</v>
      </c>
      <c r="P14" s="8"/>
      <c r="R14" s="123"/>
    </row>
    <row r="15" spans="1:18" ht="58" x14ac:dyDescent="0.35">
      <c r="A15" s="164" t="s">
        <v>36</v>
      </c>
      <c r="B15" s="245" t="s">
        <v>55</v>
      </c>
      <c r="C15" s="245" t="s">
        <v>94</v>
      </c>
      <c r="D15" s="65"/>
      <c r="E15" s="137">
        <v>53</v>
      </c>
      <c r="F15" s="137">
        <v>104</v>
      </c>
      <c r="G15" s="138">
        <f>+E15*F15</f>
        <v>5512</v>
      </c>
      <c r="H15" s="217">
        <v>1</v>
      </c>
      <c r="I15" s="287">
        <f t="shared" ref="I15:I16" si="4">+G15*H15</f>
        <v>5512</v>
      </c>
      <c r="J15" s="139">
        <v>5512</v>
      </c>
      <c r="K15" s="139">
        <v>0</v>
      </c>
      <c r="L15" s="139">
        <v>0</v>
      </c>
      <c r="M15" s="139">
        <v>0</v>
      </c>
      <c r="N15" s="139">
        <v>0</v>
      </c>
      <c r="O15" s="139">
        <v>0</v>
      </c>
      <c r="P15" s="8"/>
      <c r="R15" s="100" t="s">
        <v>35</v>
      </c>
    </row>
    <row r="16" spans="1:18" ht="63.75" customHeight="1" x14ac:dyDescent="0.35">
      <c r="A16" s="164" t="s">
        <v>36</v>
      </c>
      <c r="B16" s="91" t="s">
        <v>41</v>
      </c>
      <c r="C16" s="91" t="s">
        <v>155</v>
      </c>
      <c r="D16" s="65"/>
      <c r="E16" s="137">
        <v>53</v>
      </c>
      <c r="F16" s="137">
        <v>1</v>
      </c>
      <c r="G16" s="138">
        <f>+E16*F16</f>
        <v>53</v>
      </c>
      <c r="H16" s="217">
        <v>1</v>
      </c>
      <c r="I16" s="287">
        <f t="shared" si="4"/>
        <v>53</v>
      </c>
      <c r="J16" s="139">
        <v>53</v>
      </c>
      <c r="K16" s="139">
        <v>0</v>
      </c>
      <c r="L16" s="139">
        <v>0</v>
      </c>
      <c r="M16" s="139">
        <v>0</v>
      </c>
      <c r="N16" s="139">
        <v>0</v>
      </c>
      <c r="O16" s="139">
        <v>0</v>
      </c>
      <c r="P16" s="8"/>
      <c r="R16" s="123"/>
    </row>
    <row r="17" spans="1:18" s="93" customFormat="1" x14ac:dyDescent="0.35">
      <c r="A17" s="164" t="s">
        <v>36</v>
      </c>
      <c r="B17" s="91" t="s">
        <v>42</v>
      </c>
      <c r="C17" s="91" t="s">
        <v>60</v>
      </c>
      <c r="D17" s="65"/>
      <c r="E17" s="137">
        <v>53</v>
      </c>
      <c r="F17" s="137">
        <v>312</v>
      </c>
      <c r="G17" s="247">
        <f>+E17*F17</f>
        <v>16536</v>
      </c>
      <c r="H17" s="248">
        <v>0.5</v>
      </c>
      <c r="I17" s="287">
        <f t="shared" ref="I17:I25" si="5">+G17*H17</f>
        <v>8268</v>
      </c>
      <c r="J17" s="139">
        <v>8268</v>
      </c>
      <c r="K17" s="139">
        <v>0</v>
      </c>
      <c r="L17" s="139">
        <v>0</v>
      </c>
      <c r="M17" s="139">
        <v>0</v>
      </c>
      <c r="N17" s="139">
        <v>0</v>
      </c>
      <c r="O17" s="139">
        <v>0</v>
      </c>
      <c r="R17" s="94"/>
    </row>
    <row r="18" spans="1:18" s="93" customFormat="1" ht="29" hidden="1" x14ac:dyDescent="0.35">
      <c r="A18" s="164" t="s">
        <v>36</v>
      </c>
      <c r="B18" s="158">
        <v>225.1</v>
      </c>
      <c r="C18" s="91" t="s">
        <v>66</v>
      </c>
      <c r="D18" s="65"/>
      <c r="E18" s="96">
        <v>0</v>
      </c>
      <c r="F18" s="96">
        <v>0</v>
      </c>
      <c r="G18" s="95">
        <v>0</v>
      </c>
      <c r="H18" s="218">
        <v>0</v>
      </c>
      <c r="I18" s="284">
        <v>0</v>
      </c>
      <c r="J18" s="101">
        <v>0</v>
      </c>
      <c r="K18" s="139">
        <v>0</v>
      </c>
      <c r="L18" s="139">
        <v>0</v>
      </c>
      <c r="M18" s="139">
        <v>0</v>
      </c>
      <c r="N18" s="139">
        <v>0</v>
      </c>
      <c r="O18" s="139">
        <v>0</v>
      </c>
      <c r="R18" s="94"/>
    </row>
    <row r="19" spans="1:18" ht="29" x14ac:dyDescent="0.35">
      <c r="A19" s="164" t="s">
        <v>36</v>
      </c>
      <c r="B19" s="91" t="s">
        <v>44</v>
      </c>
      <c r="C19" s="91" t="s">
        <v>43</v>
      </c>
      <c r="D19" s="65"/>
      <c r="E19" s="137">
        <v>53</v>
      </c>
      <c r="F19" s="137">
        <v>10</v>
      </c>
      <c r="G19" s="247">
        <f>+E19*F19</f>
        <v>530</v>
      </c>
      <c r="H19" s="217">
        <v>4</v>
      </c>
      <c r="I19" s="287">
        <f t="shared" si="5"/>
        <v>2120</v>
      </c>
      <c r="J19" s="139">
        <v>2120</v>
      </c>
      <c r="K19" s="139">
        <v>0</v>
      </c>
      <c r="L19" s="139">
        <v>0</v>
      </c>
      <c r="M19" s="139">
        <v>0</v>
      </c>
      <c r="N19" s="139">
        <v>0</v>
      </c>
      <c r="O19" s="139">
        <v>0</v>
      </c>
      <c r="P19" s="8"/>
      <c r="R19" s="123"/>
    </row>
    <row r="20" spans="1:18" hidden="1" x14ac:dyDescent="0.35">
      <c r="A20" s="164" t="s">
        <v>36</v>
      </c>
      <c r="B20" s="91" t="s">
        <v>67</v>
      </c>
      <c r="C20" s="91" t="s">
        <v>68</v>
      </c>
      <c r="D20" s="65"/>
      <c r="E20" s="96">
        <v>0</v>
      </c>
      <c r="F20" s="96">
        <v>0</v>
      </c>
      <c r="G20" s="95">
        <v>0</v>
      </c>
      <c r="H20" s="218">
        <v>0</v>
      </c>
      <c r="I20" s="284">
        <v>0</v>
      </c>
      <c r="J20" s="101">
        <v>0</v>
      </c>
      <c r="K20" s="139">
        <v>0</v>
      </c>
      <c r="L20" s="139">
        <v>0</v>
      </c>
      <c r="M20" s="139">
        <v>0</v>
      </c>
      <c r="N20" s="139">
        <v>0</v>
      </c>
      <c r="O20" s="139">
        <v>0</v>
      </c>
      <c r="P20" s="8"/>
      <c r="R20" s="123"/>
    </row>
    <row r="21" spans="1:18" ht="29" hidden="1" x14ac:dyDescent="0.35">
      <c r="A21" s="164" t="s">
        <v>36</v>
      </c>
      <c r="B21" s="159">
        <v>225.17</v>
      </c>
      <c r="C21" s="91" t="s">
        <v>69</v>
      </c>
      <c r="D21" s="65"/>
      <c r="E21" s="96">
        <v>0</v>
      </c>
      <c r="F21" s="96">
        <v>0</v>
      </c>
      <c r="G21" s="95">
        <v>0</v>
      </c>
      <c r="H21" s="218">
        <v>0</v>
      </c>
      <c r="I21" s="284">
        <v>0</v>
      </c>
      <c r="J21" s="101">
        <v>0</v>
      </c>
      <c r="K21" s="139">
        <v>0</v>
      </c>
      <c r="L21" s="139">
        <v>0</v>
      </c>
      <c r="M21" s="139">
        <v>0</v>
      </c>
      <c r="N21" s="139">
        <v>0</v>
      </c>
      <c r="O21" s="139">
        <v>0</v>
      </c>
      <c r="P21" s="8"/>
      <c r="R21" s="123"/>
    </row>
    <row r="22" spans="1:18" x14ac:dyDescent="0.35">
      <c r="A22" s="288" t="s">
        <v>36</v>
      </c>
      <c r="B22" s="83" t="s">
        <v>45</v>
      </c>
      <c r="C22" s="83" t="s">
        <v>46</v>
      </c>
      <c r="D22" s="84"/>
      <c r="E22" s="141">
        <v>53</v>
      </c>
      <c r="F22" s="142">
        <v>5</v>
      </c>
      <c r="G22" s="143">
        <f t="shared" ref="G22:G25" si="6">+E22*F22</f>
        <v>265</v>
      </c>
      <c r="H22" s="142">
        <v>1</v>
      </c>
      <c r="I22" s="219">
        <f>+G22*H22</f>
        <v>265</v>
      </c>
      <c r="J22" s="144">
        <v>265</v>
      </c>
      <c r="K22" s="139">
        <v>0</v>
      </c>
      <c r="L22" s="139">
        <v>0</v>
      </c>
      <c r="M22" s="139">
        <v>0</v>
      </c>
      <c r="N22" s="139">
        <v>0</v>
      </c>
      <c r="O22" s="139">
        <v>0</v>
      </c>
      <c r="P22" s="8"/>
      <c r="R22" s="123"/>
    </row>
    <row r="23" spans="1:18" ht="43.5" hidden="1" x14ac:dyDescent="0.35">
      <c r="A23" s="288" t="s">
        <v>36</v>
      </c>
      <c r="B23" s="83" t="s">
        <v>54</v>
      </c>
      <c r="C23" s="83" t="s">
        <v>70</v>
      </c>
      <c r="D23" s="84"/>
      <c r="E23" s="96">
        <v>0</v>
      </c>
      <c r="F23" s="96">
        <v>0</v>
      </c>
      <c r="G23" s="143">
        <f t="shared" si="6"/>
        <v>0</v>
      </c>
      <c r="H23" s="97">
        <v>0</v>
      </c>
      <c r="I23" s="215">
        <f t="shared" si="5"/>
        <v>0</v>
      </c>
      <c r="J23" s="101">
        <v>0</v>
      </c>
      <c r="K23" s="101"/>
      <c r="L23" s="98"/>
      <c r="M23" s="99"/>
      <c r="N23" s="126">
        <f t="shared" ref="N23:N25" si="7">I23-J23</f>
        <v>0</v>
      </c>
      <c r="O23" s="286">
        <v>0</v>
      </c>
      <c r="R23" s="123"/>
    </row>
    <row r="24" spans="1:18" ht="29" hidden="1" x14ac:dyDescent="0.35">
      <c r="A24" s="288" t="s">
        <v>36</v>
      </c>
      <c r="B24" s="83" t="s">
        <v>71</v>
      </c>
      <c r="C24" s="83" t="s">
        <v>72</v>
      </c>
      <c r="D24" s="84"/>
      <c r="E24" s="96">
        <v>0</v>
      </c>
      <c r="F24" s="96">
        <v>0</v>
      </c>
      <c r="G24" s="143">
        <f t="shared" si="6"/>
        <v>0</v>
      </c>
      <c r="H24" s="97">
        <v>0</v>
      </c>
      <c r="I24" s="215">
        <f t="shared" si="5"/>
        <v>0</v>
      </c>
      <c r="J24" s="101">
        <v>0</v>
      </c>
      <c r="K24" s="101"/>
      <c r="L24" s="98"/>
      <c r="M24" s="99"/>
      <c r="N24" s="126">
        <f t="shared" si="7"/>
        <v>0</v>
      </c>
      <c r="O24" s="286">
        <v>0</v>
      </c>
      <c r="R24" s="123"/>
    </row>
    <row r="25" spans="1:18" ht="36" hidden="1" customHeight="1" x14ac:dyDescent="0.35">
      <c r="A25" s="288" t="s">
        <v>36</v>
      </c>
      <c r="B25" s="83" t="s">
        <v>107</v>
      </c>
      <c r="C25" s="83" t="s">
        <v>108</v>
      </c>
      <c r="D25" s="84" t="s">
        <v>109</v>
      </c>
      <c r="E25" s="96">
        <v>0</v>
      </c>
      <c r="F25" s="96">
        <v>0</v>
      </c>
      <c r="G25" s="143">
        <f t="shared" si="6"/>
        <v>0</v>
      </c>
      <c r="H25" s="97">
        <v>0</v>
      </c>
      <c r="I25" s="215">
        <f t="shared" si="5"/>
        <v>0</v>
      </c>
      <c r="J25" s="101">
        <v>0</v>
      </c>
      <c r="K25" s="101"/>
      <c r="L25" s="98"/>
      <c r="M25" s="99"/>
      <c r="N25" s="126">
        <f t="shared" si="7"/>
        <v>0</v>
      </c>
      <c r="O25" s="286">
        <f>+I25-J25</f>
        <v>0</v>
      </c>
      <c r="P25" s="8"/>
      <c r="R25" s="123"/>
    </row>
    <row r="26" spans="1:18" ht="58" x14ac:dyDescent="0.35">
      <c r="A26" s="293" t="s">
        <v>36</v>
      </c>
      <c r="B26" s="203" t="s">
        <v>154</v>
      </c>
      <c r="C26" s="203" t="s">
        <v>133</v>
      </c>
      <c r="D26" s="199"/>
      <c r="E26" s="146">
        <v>53</v>
      </c>
      <c r="F26" s="147">
        <v>65.38</v>
      </c>
      <c r="G26" s="200">
        <v>3465.14</v>
      </c>
      <c r="H26" s="312">
        <v>8.3000000000000004E-2</v>
      </c>
      <c r="I26" s="216">
        <v>288</v>
      </c>
      <c r="J26" s="201">
        <v>2055.3887600000003</v>
      </c>
      <c r="K26" s="294">
        <v>0</v>
      </c>
      <c r="L26" s="148">
        <v>0</v>
      </c>
      <c r="M26" s="202">
        <v>0</v>
      </c>
      <c r="N26" s="313">
        <v>-1767.39338</v>
      </c>
      <c r="O26" s="313">
        <v>-1767.39338</v>
      </c>
      <c r="P26" s="8"/>
      <c r="R26" s="123"/>
    </row>
    <row r="27" spans="1:18" ht="145" x14ac:dyDescent="0.35">
      <c r="A27" s="293" t="s">
        <v>36</v>
      </c>
      <c r="B27" s="120" t="s">
        <v>140</v>
      </c>
      <c r="C27" s="120" t="s">
        <v>141</v>
      </c>
      <c r="D27" s="295"/>
      <c r="E27" s="146">
        <v>3314</v>
      </c>
      <c r="F27" s="212">
        <v>1</v>
      </c>
      <c r="G27" s="212">
        <v>3314</v>
      </c>
      <c r="H27" s="296">
        <v>38.74</v>
      </c>
      <c r="I27" s="212">
        <v>128384.36</v>
      </c>
      <c r="J27" s="214">
        <v>130903</v>
      </c>
      <c r="K27" s="212">
        <v>0</v>
      </c>
      <c r="L27" s="212">
        <v>0</v>
      </c>
      <c r="M27" s="214">
        <v>0</v>
      </c>
      <c r="N27" s="214">
        <v>-2518.6399999999994</v>
      </c>
      <c r="O27" s="297">
        <v>-2519</v>
      </c>
    </row>
    <row r="28" spans="1:18" ht="72.5" x14ac:dyDescent="0.35">
      <c r="A28" s="293" t="s">
        <v>36</v>
      </c>
      <c r="B28" s="120" t="s">
        <v>116</v>
      </c>
      <c r="C28" s="120" t="s">
        <v>117</v>
      </c>
      <c r="D28" s="295"/>
      <c r="E28" s="146">
        <v>640</v>
      </c>
      <c r="F28" s="212">
        <v>1</v>
      </c>
      <c r="G28" s="212">
        <v>640</v>
      </c>
      <c r="H28" s="212">
        <v>0.89</v>
      </c>
      <c r="I28" s="298">
        <v>570</v>
      </c>
      <c r="J28" s="212">
        <v>640</v>
      </c>
      <c r="K28" s="212">
        <v>0</v>
      </c>
      <c r="L28" s="212">
        <v>0</v>
      </c>
      <c r="M28" s="214">
        <v>0</v>
      </c>
      <c r="N28" s="214">
        <v>-70.399999999999977</v>
      </c>
      <c r="O28" s="297">
        <f t="shared" ref="O28:O30" si="8">I28-J28</f>
        <v>-70</v>
      </c>
    </row>
    <row r="29" spans="1:18" ht="43.5" x14ac:dyDescent="0.35">
      <c r="A29" s="293" t="s">
        <v>36</v>
      </c>
      <c r="B29" s="120" t="s">
        <v>125</v>
      </c>
      <c r="C29" s="120" t="s">
        <v>118</v>
      </c>
      <c r="D29" s="295"/>
      <c r="E29" s="146">
        <v>2675</v>
      </c>
      <c r="F29" s="212">
        <v>1</v>
      </c>
      <c r="G29" s="212">
        <v>2675</v>
      </c>
      <c r="H29" s="212">
        <v>0.89</v>
      </c>
      <c r="I29" s="212">
        <v>2380.75</v>
      </c>
      <c r="J29" s="212">
        <v>2675</v>
      </c>
      <c r="K29" s="212">
        <v>0</v>
      </c>
      <c r="L29" s="212">
        <v>0</v>
      </c>
      <c r="M29" s="214">
        <v>0</v>
      </c>
      <c r="N29" s="214">
        <v>-294.25</v>
      </c>
      <c r="O29" s="297">
        <f t="shared" si="8"/>
        <v>-294.25</v>
      </c>
    </row>
    <row r="30" spans="1:18" ht="58" x14ac:dyDescent="0.35">
      <c r="A30" s="145" t="s">
        <v>36</v>
      </c>
      <c r="B30" s="176" t="s">
        <v>128</v>
      </c>
      <c r="C30" s="120" t="s">
        <v>47</v>
      </c>
      <c r="D30" s="295"/>
      <c r="E30" s="146">
        <v>332</v>
      </c>
      <c r="F30" s="212">
        <v>1</v>
      </c>
      <c r="G30" s="299">
        <v>332</v>
      </c>
      <c r="H30" s="212">
        <v>9.2999999999999999E-2</v>
      </c>
      <c r="I30" s="298">
        <v>30.876000000000001</v>
      </c>
      <c r="J30" s="298">
        <v>40.835999999999999</v>
      </c>
      <c r="K30" s="212">
        <v>0</v>
      </c>
      <c r="L30" s="212">
        <v>0</v>
      </c>
      <c r="M30" s="214">
        <v>0</v>
      </c>
      <c r="N30" s="214">
        <v>-9.9599999999999973</v>
      </c>
      <c r="O30" s="297">
        <f t="shared" si="8"/>
        <v>-9.9599999999999973</v>
      </c>
    </row>
    <row r="31" spans="1:18" ht="58" x14ac:dyDescent="0.35">
      <c r="A31" s="164" t="s">
        <v>36</v>
      </c>
      <c r="B31" s="91" t="s">
        <v>48</v>
      </c>
      <c r="C31" s="250" t="s">
        <v>135</v>
      </c>
      <c r="D31" s="280"/>
      <c r="E31" s="96">
        <v>1157</v>
      </c>
      <c r="F31" s="280">
        <v>1</v>
      </c>
      <c r="G31" s="282">
        <f t="shared" ref="G31:G34" si="9">+E31*F31</f>
        <v>1157</v>
      </c>
      <c r="H31" s="280">
        <v>0.5</v>
      </c>
      <c r="I31" s="280">
        <f t="shared" ref="I31:I34" si="10">+G31*H31</f>
        <v>578.5</v>
      </c>
      <c r="J31" s="280">
        <v>578.5</v>
      </c>
      <c r="K31" s="280">
        <v>0</v>
      </c>
      <c r="L31" s="280">
        <v>0</v>
      </c>
      <c r="M31" s="280">
        <v>0</v>
      </c>
      <c r="N31" s="280">
        <v>0</v>
      </c>
      <c r="O31" s="280">
        <v>0</v>
      </c>
    </row>
    <row r="32" spans="1:18" ht="43.5" x14ac:dyDescent="0.35">
      <c r="A32" s="164" t="s">
        <v>36</v>
      </c>
      <c r="B32" s="91" t="s">
        <v>50</v>
      </c>
      <c r="C32" s="91" t="s">
        <v>49</v>
      </c>
      <c r="D32" s="280"/>
      <c r="E32" s="97">
        <v>11.57</v>
      </c>
      <c r="F32" s="280">
        <v>1</v>
      </c>
      <c r="G32" s="280">
        <f t="shared" si="9"/>
        <v>11.57</v>
      </c>
      <c r="H32" s="280">
        <v>0.5</v>
      </c>
      <c r="I32" s="280">
        <f t="shared" si="10"/>
        <v>5.7850000000000001</v>
      </c>
      <c r="J32" s="280">
        <v>5.7850000000000001</v>
      </c>
      <c r="K32" s="280">
        <v>0</v>
      </c>
      <c r="L32" s="280">
        <v>0</v>
      </c>
      <c r="M32" s="280">
        <v>0</v>
      </c>
      <c r="N32" s="280">
        <v>0</v>
      </c>
      <c r="O32" s="280">
        <v>0</v>
      </c>
    </row>
    <row r="33" spans="1:18" ht="43.5" x14ac:dyDescent="0.35">
      <c r="A33" s="164" t="s">
        <v>36</v>
      </c>
      <c r="B33" s="91" t="s">
        <v>129</v>
      </c>
      <c r="C33" s="91" t="s">
        <v>51</v>
      </c>
      <c r="D33" s="280"/>
      <c r="E33" s="96">
        <v>1157</v>
      </c>
      <c r="F33" s="280">
        <v>1</v>
      </c>
      <c r="G33" s="280">
        <f t="shared" si="9"/>
        <v>1157</v>
      </c>
      <c r="H33" s="280">
        <v>20</v>
      </c>
      <c r="I33" s="280">
        <f t="shared" si="10"/>
        <v>23140</v>
      </c>
      <c r="J33" s="281">
        <v>23140</v>
      </c>
      <c r="K33" s="280">
        <v>0</v>
      </c>
      <c r="L33" s="280">
        <v>0</v>
      </c>
      <c r="M33" s="280">
        <v>0</v>
      </c>
      <c r="N33" s="280">
        <v>0</v>
      </c>
      <c r="O33" s="280">
        <v>0</v>
      </c>
    </row>
    <row r="34" spans="1:18" ht="87" x14ac:dyDescent="0.35">
      <c r="A34" s="251" t="s">
        <v>36</v>
      </c>
      <c r="B34" s="91" t="s">
        <v>104</v>
      </c>
      <c r="C34" s="91" t="s">
        <v>106</v>
      </c>
      <c r="D34" s="280"/>
      <c r="E34" s="281">
        <v>3314</v>
      </c>
      <c r="F34" s="280">
        <v>1</v>
      </c>
      <c r="G34" s="280">
        <f t="shared" si="9"/>
        <v>3314</v>
      </c>
      <c r="H34" s="280">
        <v>0.25</v>
      </c>
      <c r="I34" s="280">
        <f t="shared" si="10"/>
        <v>828.5</v>
      </c>
      <c r="J34" s="280">
        <v>828.5</v>
      </c>
      <c r="K34" s="280">
        <v>0</v>
      </c>
      <c r="L34" s="280">
        <v>0</v>
      </c>
      <c r="M34" s="280">
        <v>0</v>
      </c>
      <c r="N34" s="280">
        <v>0</v>
      </c>
      <c r="O34" s="280">
        <v>0</v>
      </c>
    </row>
    <row r="35" spans="1:18" ht="15" customHeight="1" x14ac:dyDescent="0.35">
      <c r="A35" s="320" t="s">
        <v>146</v>
      </c>
      <c r="B35" s="320"/>
      <c r="C35" s="320"/>
      <c r="D35" s="87"/>
      <c r="E35" s="75">
        <f>53+3314</f>
        <v>3367</v>
      </c>
      <c r="F35" s="75">
        <f>SUM(G35/E35)</f>
        <v>11.618948618948618</v>
      </c>
      <c r="G35" s="85">
        <v>39121</v>
      </c>
      <c r="H35" s="239">
        <f>I35/G35</f>
        <v>4.4589548068812146</v>
      </c>
      <c r="I35" s="85">
        <f>SUM(I5:I34)</f>
        <v>174438.77099999998</v>
      </c>
      <c r="J35" s="85">
        <f>SUM(J5:J34)</f>
        <v>179099.00976000002</v>
      </c>
      <c r="K35" s="230">
        <f>SUM(K5:K34)</f>
        <v>0</v>
      </c>
      <c r="L35" s="76">
        <f>SUM(L5:L26)</f>
        <v>0</v>
      </c>
      <c r="M35" s="76">
        <f>SUM(M5:M34)</f>
        <v>0</v>
      </c>
      <c r="N35" s="76">
        <f>SUM(N5:N34)</f>
        <v>-4660.6433799999986</v>
      </c>
      <c r="O35" s="230">
        <f>SUM(O5:O34)</f>
        <v>-4660.6033799999996</v>
      </c>
      <c r="R35" s="123"/>
    </row>
    <row r="36" spans="1:18" ht="18.75" customHeight="1" x14ac:dyDescent="0.35">
      <c r="A36" s="327" t="s">
        <v>153</v>
      </c>
      <c r="B36" s="327"/>
      <c r="C36" s="327"/>
      <c r="D36" s="327"/>
      <c r="E36" s="327"/>
      <c r="F36" s="327"/>
      <c r="G36" s="327"/>
      <c r="H36" s="327"/>
      <c r="I36" s="327"/>
      <c r="J36" s="327"/>
      <c r="K36" s="327"/>
      <c r="L36" s="327"/>
      <c r="M36" s="327"/>
      <c r="N36" s="327"/>
      <c r="O36" s="327"/>
      <c r="P36" s="42"/>
      <c r="Q36" s="134"/>
      <c r="R36" s="123"/>
    </row>
    <row r="37" spans="1:18" ht="145" x14ac:dyDescent="0.35">
      <c r="A37" s="293" t="s">
        <v>36</v>
      </c>
      <c r="B37" s="120" t="s">
        <v>140</v>
      </c>
      <c r="C37" s="120" t="s">
        <v>141</v>
      </c>
      <c r="D37" s="119"/>
      <c r="E37" s="130">
        <v>2210</v>
      </c>
      <c r="F37" s="121">
        <v>1</v>
      </c>
      <c r="G37" s="131">
        <v>2210</v>
      </c>
      <c r="H37" s="220">
        <v>38.74</v>
      </c>
      <c r="I37" s="300">
        <v>85615.400000000009</v>
      </c>
      <c r="J37" s="156">
        <v>87295</v>
      </c>
      <c r="K37" s="122">
        <v>0</v>
      </c>
      <c r="L37" s="132">
        <v>0</v>
      </c>
      <c r="M37" s="213">
        <v>0</v>
      </c>
      <c r="N37" s="151">
        <v>-1679.5999999999913</v>
      </c>
      <c r="O37" s="197">
        <f t="shared" ref="O37:O39" si="11">+I37-J37</f>
        <v>-1679.5999999999913</v>
      </c>
      <c r="P37" s="8"/>
      <c r="R37" s="123"/>
    </row>
    <row r="38" spans="1:18" ht="72.5" x14ac:dyDescent="0.35">
      <c r="A38" s="293" t="s">
        <v>36</v>
      </c>
      <c r="B38" s="120" t="s">
        <v>116</v>
      </c>
      <c r="C38" s="120" t="s">
        <v>117</v>
      </c>
      <c r="D38" s="119"/>
      <c r="E38" s="130">
        <v>426</v>
      </c>
      <c r="F38" s="121">
        <v>1</v>
      </c>
      <c r="G38" s="131">
        <v>426</v>
      </c>
      <c r="H38" s="121">
        <v>0.89</v>
      </c>
      <c r="I38" s="131">
        <v>379.14</v>
      </c>
      <c r="J38" s="175">
        <v>426</v>
      </c>
      <c r="K38" s="175">
        <v>0</v>
      </c>
      <c r="L38" s="132">
        <v>0</v>
      </c>
      <c r="M38" s="132">
        <v>0</v>
      </c>
      <c r="N38" s="151">
        <v>-46.860000000000014</v>
      </c>
      <c r="O38" s="197">
        <f t="shared" si="11"/>
        <v>-46.860000000000014</v>
      </c>
      <c r="P38" s="8"/>
      <c r="R38" s="123"/>
    </row>
    <row r="39" spans="1:18" s="162" customFormat="1" ht="43.5" x14ac:dyDescent="0.35">
      <c r="A39" s="293" t="s">
        <v>36</v>
      </c>
      <c r="B39" s="120" t="s">
        <v>125</v>
      </c>
      <c r="C39" s="120" t="s">
        <v>118</v>
      </c>
      <c r="D39" s="161"/>
      <c r="E39" s="130">
        <v>1783</v>
      </c>
      <c r="F39" s="121">
        <v>1</v>
      </c>
      <c r="G39" s="131">
        <v>1783</v>
      </c>
      <c r="H39" s="121">
        <v>0.89</v>
      </c>
      <c r="I39" s="131">
        <v>1586.8700000000001</v>
      </c>
      <c r="J39" s="175">
        <v>1783</v>
      </c>
      <c r="K39" s="175">
        <v>0</v>
      </c>
      <c r="L39" s="305">
        <v>0</v>
      </c>
      <c r="M39" s="132">
        <v>0</v>
      </c>
      <c r="N39" s="151">
        <v>-196.12999999999988</v>
      </c>
      <c r="O39" s="197">
        <f t="shared" si="11"/>
        <v>-196.12999999999988</v>
      </c>
      <c r="R39" s="163"/>
    </row>
    <row r="40" spans="1:18" ht="66" customHeight="1" x14ac:dyDescent="0.35">
      <c r="A40" s="145" t="s">
        <v>36</v>
      </c>
      <c r="B40" s="176" t="s">
        <v>128</v>
      </c>
      <c r="C40" s="120" t="s">
        <v>47</v>
      </c>
      <c r="D40" s="119"/>
      <c r="E40" s="130">
        <v>221</v>
      </c>
      <c r="F40" s="121">
        <v>1</v>
      </c>
      <c r="G40" s="131">
        <v>221</v>
      </c>
      <c r="H40" s="221">
        <v>9.2999999999999999E-2</v>
      </c>
      <c r="I40" s="131">
        <v>20.553000000000001</v>
      </c>
      <c r="J40" s="122">
        <v>27.183</v>
      </c>
      <c r="K40" s="122">
        <v>0</v>
      </c>
      <c r="L40" s="132">
        <v>0</v>
      </c>
      <c r="M40" s="132">
        <v>0</v>
      </c>
      <c r="N40" s="314">
        <v>-6.4469999999999992</v>
      </c>
      <c r="O40" s="314">
        <v>-6.4469999999999992</v>
      </c>
      <c r="P40" s="155" t="s">
        <v>56</v>
      </c>
      <c r="R40" s="123"/>
    </row>
    <row r="41" spans="1:18" ht="58" x14ac:dyDescent="0.35">
      <c r="A41" s="164" t="s">
        <v>36</v>
      </c>
      <c r="B41" s="91" t="s">
        <v>48</v>
      </c>
      <c r="C41" s="250" t="s">
        <v>135</v>
      </c>
      <c r="D41" s="65"/>
      <c r="E41" s="252">
        <v>772</v>
      </c>
      <c r="F41" s="140">
        <v>1</v>
      </c>
      <c r="G41" s="67">
        <f t="shared" ref="G41:G45" si="12">+E41*F41</f>
        <v>772</v>
      </c>
      <c r="H41" s="249">
        <v>0.5</v>
      </c>
      <c r="I41" s="253">
        <f t="shared" ref="I41:I45" si="13">+G41*H41</f>
        <v>386</v>
      </c>
      <c r="J41" s="139">
        <v>386</v>
      </c>
      <c r="K41" s="139">
        <v>0</v>
      </c>
      <c r="L41" s="139">
        <v>0</v>
      </c>
      <c r="M41" s="139">
        <v>0</v>
      </c>
      <c r="N41" s="139">
        <v>0</v>
      </c>
      <c r="O41" s="139">
        <v>0</v>
      </c>
      <c r="P41" s="8"/>
      <c r="R41" s="123"/>
    </row>
    <row r="42" spans="1:18" ht="43.5" x14ac:dyDescent="0.35">
      <c r="A42" s="164" t="s">
        <v>36</v>
      </c>
      <c r="B42" s="91" t="s">
        <v>50</v>
      </c>
      <c r="C42" s="91" t="s">
        <v>49</v>
      </c>
      <c r="D42" s="65"/>
      <c r="E42" s="254">
        <v>7.72</v>
      </c>
      <c r="F42" s="140">
        <v>1</v>
      </c>
      <c r="G42" s="255">
        <f t="shared" si="12"/>
        <v>7.72</v>
      </c>
      <c r="H42" s="249">
        <v>0.5</v>
      </c>
      <c r="I42" s="256">
        <f t="shared" si="13"/>
        <v>3.86</v>
      </c>
      <c r="J42" s="244">
        <v>3.86</v>
      </c>
      <c r="K42" s="139">
        <v>0</v>
      </c>
      <c r="L42" s="139">
        <v>0</v>
      </c>
      <c r="M42" s="139">
        <v>0</v>
      </c>
      <c r="N42" s="139">
        <v>0</v>
      </c>
      <c r="O42" s="139">
        <v>0</v>
      </c>
      <c r="P42" s="8"/>
      <c r="R42" s="123"/>
    </row>
    <row r="43" spans="1:18" ht="43.5" x14ac:dyDescent="0.35">
      <c r="A43" s="164" t="s">
        <v>36</v>
      </c>
      <c r="B43" s="91" t="s">
        <v>129</v>
      </c>
      <c r="C43" s="91" t="s">
        <v>51</v>
      </c>
      <c r="D43" s="65"/>
      <c r="E43" s="252">
        <v>772</v>
      </c>
      <c r="F43" s="140">
        <v>1</v>
      </c>
      <c r="G43" s="67">
        <f t="shared" si="12"/>
        <v>772</v>
      </c>
      <c r="H43" s="140">
        <v>20</v>
      </c>
      <c r="I43" s="67">
        <f t="shared" si="13"/>
        <v>15440</v>
      </c>
      <c r="J43" s="139">
        <v>15440</v>
      </c>
      <c r="K43" s="139">
        <v>0</v>
      </c>
      <c r="L43" s="139">
        <v>0</v>
      </c>
      <c r="M43" s="139">
        <v>0</v>
      </c>
      <c r="N43" s="139">
        <v>0</v>
      </c>
      <c r="O43" s="139">
        <v>0</v>
      </c>
      <c r="P43" s="8"/>
      <c r="R43" s="123"/>
    </row>
    <row r="44" spans="1:18" ht="83.25" hidden="1" customHeight="1" x14ac:dyDescent="0.35">
      <c r="A44" s="164" t="s">
        <v>36</v>
      </c>
      <c r="B44" s="91" t="s">
        <v>54</v>
      </c>
      <c r="C44" s="91" t="s">
        <v>88</v>
      </c>
      <c r="D44" s="65"/>
      <c r="E44" s="96">
        <v>0</v>
      </c>
      <c r="F44" s="96">
        <v>0</v>
      </c>
      <c r="G44" s="67">
        <f t="shared" si="12"/>
        <v>0</v>
      </c>
      <c r="H44" s="97">
        <v>0</v>
      </c>
      <c r="I44" s="67">
        <f t="shared" si="13"/>
        <v>0</v>
      </c>
      <c r="J44" s="139">
        <v>0</v>
      </c>
      <c r="K44" s="139">
        <v>0</v>
      </c>
      <c r="L44" s="139">
        <v>0</v>
      </c>
      <c r="M44" s="139">
        <v>0</v>
      </c>
      <c r="N44" s="139">
        <v>0</v>
      </c>
      <c r="O44" s="139">
        <v>0</v>
      </c>
      <c r="P44" s="8"/>
      <c r="R44" s="123"/>
    </row>
    <row r="45" spans="1:18" ht="102.75" hidden="1" customHeight="1" x14ac:dyDescent="0.35">
      <c r="A45" s="164" t="s">
        <v>36</v>
      </c>
      <c r="B45" s="91" t="s">
        <v>71</v>
      </c>
      <c r="C45" s="91" t="s">
        <v>73</v>
      </c>
      <c r="D45" s="65"/>
      <c r="E45" s="96">
        <v>0</v>
      </c>
      <c r="F45" s="96">
        <v>0</v>
      </c>
      <c r="G45" s="67">
        <f t="shared" si="12"/>
        <v>0</v>
      </c>
      <c r="H45" s="97">
        <v>0</v>
      </c>
      <c r="I45" s="67">
        <f t="shared" si="13"/>
        <v>0</v>
      </c>
      <c r="J45" s="139">
        <v>0</v>
      </c>
      <c r="K45" s="139">
        <v>0</v>
      </c>
      <c r="L45" s="139">
        <v>0</v>
      </c>
      <c r="M45" s="139">
        <v>0</v>
      </c>
      <c r="N45" s="139">
        <v>0</v>
      </c>
      <c r="O45" s="139">
        <v>0</v>
      </c>
      <c r="P45" s="8"/>
      <c r="R45" s="123"/>
    </row>
    <row r="46" spans="1:18" ht="102.75" customHeight="1" x14ac:dyDescent="0.35">
      <c r="A46" s="251" t="s">
        <v>36</v>
      </c>
      <c r="B46" s="91" t="s">
        <v>104</v>
      </c>
      <c r="C46" s="91" t="s">
        <v>106</v>
      </c>
      <c r="D46" s="65"/>
      <c r="E46" s="96">
        <v>2210</v>
      </c>
      <c r="F46" s="96">
        <v>1</v>
      </c>
      <c r="G46" s="67">
        <f>+E46*F46</f>
        <v>2210</v>
      </c>
      <c r="H46" s="97">
        <v>0.25</v>
      </c>
      <c r="I46" s="67">
        <f>+G46*H46</f>
        <v>552.5</v>
      </c>
      <c r="J46" s="139">
        <v>552.5</v>
      </c>
      <c r="K46" s="139">
        <v>0</v>
      </c>
      <c r="L46" s="139">
        <v>0</v>
      </c>
      <c r="M46" s="139">
        <v>0</v>
      </c>
      <c r="N46" s="139">
        <v>0</v>
      </c>
      <c r="O46" s="139">
        <v>0</v>
      </c>
      <c r="P46" s="8"/>
      <c r="R46" s="123"/>
    </row>
    <row r="47" spans="1:18" ht="102.75" customHeight="1" x14ac:dyDescent="0.35">
      <c r="A47" s="164" t="s">
        <v>36</v>
      </c>
      <c r="B47" s="92" t="s">
        <v>53</v>
      </c>
      <c r="C47" s="92" t="s">
        <v>52</v>
      </c>
      <c r="D47" s="86"/>
      <c r="E47" s="252">
        <v>333</v>
      </c>
      <c r="F47" s="246">
        <v>1</v>
      </c>
      <c r="G47" s="67">
        <f t="shared" ref="G47" si="14">+E47*F47</f>
        <v>333</v>
      </c>
      <c r="H47" s="258">
        <v>0.25</v>
      </c>
      <c r="I47" s="255">
        <f t="shared" ref="I47" si="15">+G47*H47</f>
        <v>83.25</v>
      </c>
      <c r="J47" s="259">
        <v>83.25</v>
      </c>
      <c r="K47" s="139">
        <v>0</v>
      </c>
      <c r="L47" s="139">
        <v>0</v>
      </c>
      <c r="M47" s="139">
        <v>0</v>
      </c>
      <c r="N47" s="139">
        <v>0</v>
      </c>
      <c r="O47" s="139">
        <v>0</v>
      </c>
      <c r="P47" s="8"/>
      <c r="R47" s="123"/>
    </row>
    <row r="48" spans="1:18" ht="96.75" hidden="1" customHeight="1" x14ac:dyDescent="0.35">
      <c r="A48" s="164" t="s">
        <v>36</v>
      </c>
      <c r="B48" s="165">
        <v>225.15</v>
      </c>
      <c r="C48" s="92" t="s">
        <v>74</v>
      </c>
      <c r="D48" s="86"/>
      <c r="E48" s="96">
        <v>0</v>
      </c>
      <c r="F48" s="96">
        <v>0</v>
      </c>
      <c r="G48" s="95">
        <v>0</v>
      </c>
      <c r="H48" s="96">
        <v>0</v>
      </c>
      <c r="I48" s="139">
        <v>0</v>
      </c>
      <c r="J48" s="101">
        <v>0</v>
      </c>
      <c r="K48" s="101">
        <v>0</v>
      </c>
      <c r="L48" s="98"/>
      <c r="M48" s="99"/>
      <c r="N48" s="99">
        <v>0</v>
      </c>
      <c r="O48" s="286">
        <v>0</v>
      </c>
      <c r="P48" s="8"/>
      <c r="R48" s="123"/>
    </row>
    <row r="49" spans="1:18" ht="15" customHeight="1" x14ac:dyDescent="0.35">
      <c r="A49" s="320" t="s">
        <v>147</v>
      </c>
      <c r="B49" s="320"/>
      <c r="C49" s="320"/>
      <c r="D49" s="88"/>
      <c r="E49" s="68">
        <f>+MAX(E37:E48)</f>
        <v>2210</v>
      </c>
      <c r="F49" s="241">
        <f>G49/E49</f>
        <v>3.9524886877828056</v>
      </c>
      <c r="G49" s="68">
        <v>8735</v>
      </c>
      <c r="H49" s="240">
        <f>I49/G49</f>
        <v>11.913860675443619</v>
      </c>
      <c r="I49" s="68">
        <f>SUM(I37:I48)</f>
        <v>104067.573</v>
      </c>
      <c r="J49" s="68">
        <f>SUM(J37:J48)</f>
        <v>105996.79300000001</v>
      </c>
      <c r="K49" s="68">
        <v>0</v>
      </c>
      <c r="L49" s="69">
        <f>SUM(L37:L43)</f>
        <v>0</v>
      </c>
      <c r="M49" s="69">
        <f>SUM(M37:M48)</f>
        <v>0</v>
      </c>
      <c r="N49" s="198">
        <f>N37+N38+N39+N40+N41+N42+N43+N46</f>
        <v>-1929.0369999999912</v>
      </c>
      <c r="O49" s="171">
        <f>O37+O38+O39+O40+O41+O42+O43+O46+O47</f>
        <v>-1929.0369999999912</v>
      </c>
      <c r="R49" s="123"/>
    </row>
    <row r="50" spans="1:18" ht="18.5" x14ac:dyDescent="0.35">
      <c r="A50" s="327" t="s">
        <v>145</v>
      </c>
      <c r="B50" s="327"/>
      <c r="C50" s="327"/>
      <c r="D50" s="327"/>
      <c r="E50" s="327"/>
      <c r="F50" s="327"/>
      <c r="G50" s="327"/>
      <c r="H50" s="327"/>
      <c r="I50" s="327"/>
      <c r="J50" s="327"/>
      <c r="K50" s="327"/>
      <c r="L50" s="327"/>
      <c r="M50" s="327"/>
      <c r="N50" s="327"/>
      <c r="O50" s="327"/>
      <c r="P50" s="42"/>
      <c r="Q50" s="134"/>
      <c r="R50" s="123"/>
    </row>
    <row r="51" spans="1:18" ht="29" x14ac:dyDescent="0.35">
      <c r="A51" s="164" t="s">
        <v>36</v>
      </c>
      <c r="B51" s="92" t="s">
        <v>75</v>
      </c>
      <c r="C51" s="92" t="s">
        <v>76</v>
      </c>
      <c r="D51" s="86"/>
      <c r="E51" s="261">
        <v>58365</v>
      </c>
      <c r="F51" s="246">
        <v>1</v>
      </c>
      <c r="G51" s="67">
        <f t="shared" ref="G51:G52" si="16">+E51*F51</f>
        <v>58365</v>
      </c>
      <c r="H51" s="258">
        <v>0.5</v>
      </c>
      <c r="I51" s="255">
        <f t="shared" ref="I51:I52" si="17">+G51*H51</f>
        <v>29182.5</v>
      </c>
      <c r="J51" s="259">
        <v>29182.5</v>
      </c>
      <c r="K51" s="260">
        <v>0</v>
      </c>
      <c r="L51" s="260">
        <v>0</v>
      </c>
      <c r="M51" s="260">
        <v>0</v>
      </c>
      <c r="N51" s="260">
        <v>0</v>
      </c>
      <c r="O51" s="260">
        <v>0</v>
      </c>
      <c r="R51" s="123"/>
    </row>
    <row r="52" spans="1:18" ht="29" x14ac:dyDescent="0.35">
      <c r="A52" s="164" t="s">
        <v>36</v>
      </c>
      <c r="B52" s="262" t="s">
        <v>54</v>
      </c>
      <c r="C52" s="92" t="s">
        <v>77</v>
      </c>
      <c r="D52" s="86"/>
      <c r="E52" s="261">
        <v>58365</v>
      </c>
      <c r="F52" s="246">
        <v>1</v>
      </c>
      <c r="G52" s="67">
        <f t="shared" si="16"/>
        <v>58365</v>
      </c>
      <c r="H52" s="258">
        <v>0.25</v>
      </c>
      <c r="I52" s="255">
        <f t="shared" si="17"/>
        <v>14591.25</v>
      </c>
      <c r="J52" s="259">
        <v>14591.25</v>
      </c>
      <c r="K52" s="260">
        <v>0</v>
      </c>
      <c r="L52" s="260">
        <v>0</v>
      </c>
      <c r="M52" s="260">
        <v>0</v>
      </c>
      <c r="N52" s="260">
        <v>0</v>
      </c>
      <c r="O52" s="260">
        <v>0</v>
      </c>
      <c r="R52" s="123"/>
    </row>
    <row r="53" spans="1:18" ht="15.75" customHeight="1" thickBot="1" x14ac:dyDescent="0.4">
      <c r="A53" s="320" t="s">
        <v>148</v>
      </c>
      <c r="B53" s="320"/>
      <c r="C53" s="320"/>
      <c r="D53" s="89"/>
      <c r="E53" s="51">
        <f>+MAX(E51:E52)</f>
        <v>58365</v>
      </c>
      <c r="F53" s="68">
        <f>G53/E53</f>
        <v>2</v>
      </c>
      <c r="G53" s="68">
        <v>116730</v>
      </c>
      <c r="H53" s="171">
        <f>I53/G53</f>
        <v>0.375</v>
      </c>
      <c r="I53" s="68">
        <f t="shared" ref="I53:O53" si="18">SUM(I51:I52)</f>
        <v>43773.75</v>
      </c>
      <c r="J53" s="68">
        <f>SUM(J51:J52)</f>
        <v>43773.75</v>
      </c>
      <c r="K53" s="171">
        <v>0</v>
      </c>
      <c r="L53" s="68">
        <f t="shared" si="18"/>
        <v>0</v>
      </c>
      <c r="M53" s="68">
        <f t="shared" si="18"/>
        <v>0</v>
      </c>
      <c r="N53" s="68">
        <f t="shared" si="18"/>
        <v>0</v>
      </c>
      <c r="O53" s="171">
        <f t="shared" si="18"/>
        <v>0</v>
      </c>
      <c r="R53" s="136"/>
    </row>
    <row r="54" spans="1:18" ht="25.5" customHeight="1" x14ac:dyDescent="0.35">
      <c r="A54" s="289"/>
      <c r="B54" s="290"/>
      <c r="C54" s="291" t="s">
        <v>27</v>
      </c>
      <c r="D54" s="289"/>
      <c r="E54" s="292">
        <f>+E35+E49+E53</f>
        <v>63942</v>
      </c>
      <c r="F54" s="292">
        <f>G54/E54</f>
        <v>2.5739889274655154</v>
      </c>
      <c r="G54" s="292">
        <f t="shared" ref="G54:O54" si="19">+G35+G49+G53</f>
        <v>164586</v>
      </c>
      <c r="H54" s="292">
        <f>I54/G54</f>
        <v>1.9581252354392233</v>
      </c>
      <c r="I54" s="292">
        <v>322280</v>
      </c>
      <c r="J54" s="292">
        <f>+J35+J49+J53</f>
        <v>328869.55275999999</v>
      </c>
      <c r="K54" s="292">
        <f t="shared" si="19"/>
        <v>0</v>
      </c>
      <c r="L54" s="292">
        <f t="shared" si="19"/>
        <v>0</v>
      </c>
      <c r="M54" s="292">
        <f t="shared" si="19"/>
        <v>0</v>
      </c>
      <c r="N54" s="292">
        <f t="shared" si="19"/>
        <v>-6589.6803799999898</v>
      </c>
      <c r="O54" s="315">
        <f t="shared" si="19"/>
        <v>-6589.6403799999907</v>
      </c>
    </row>
    <row r="55" spans="1:18" ht="15" thickBot="1" x14ac:dyDescent="0.4">
      <c r="C55" s="8"/>
    </row>
    <row r="56" spans="1:18" ht="50.25" customHeight="1" x14ac:dyDescent="0.35">
      <c r="C56" s="8"/>
      <c r="D56" s="47" t="str">
        <f>+A3</f>
        <v>Program Rule</v>
      </c>
      <c r="E56" s="48" t="str">
        <f>+E3</f>
        <v>Estimated # Respondents</v>
      </c>
      <c r="F56" s="48" t="str">
        <f>+F3</f>
        <v>Responses per Respondents</v>
      </c>
      <c r="G56" s="48" t="s">
        <v>59</v>
      </c>
      <c r="H56" s="48" t="str">
        <f>+H3</f>
        <v>Estimated Avg. # of Hours Per Response</v>
      </c>
      <c r="I56" s="48" t="str">
        <f>+I3</f>
        <v xml:space="preserve">Estimated Total Hours            </v>
      </c>
      <c r="J56" s="48" t="str">
        <f>+J3</f>
        <v>Current OMB Approved Burden Hrs</v>
      </c>
      <c r="K56" s="16" t="s">
        <v>134</v>
      </c>
      <c r="L56" s="48" t="str">
        <f>+L3</f>
        <v>Due to Authorizing Statute</v>
      </c>
      <c r="M56" s="48" t="str">
        <f>+M3</f>
        <v>Due to Program Adjustment</v>
      </c>
      <c r="N56" s="48" t="str">
        <f>+N3</f>
        <v>Due to Program Change</v>
      </c>
      <c r="O56" s="49" t="str">
        <f>+O3</f>
        <v>Total Difference</v>
      </c>
    </row>
    <row r="57" spans="1:18" x14ac:dyDescent="0.35">
      <c r="C57" s="8"/>
      <c r="D57" s="209" t="s">
        <v>142</v>
      </c>
      <c r="E57" s="208">
        <f t="shared" ref="E57:K57" si="20">SUM(E35)</f>
        <v>3367</v>
      </c>
      <c r="F57" s="208">
        <f t="shared" si="20"/>
        <v>11.618948618948618</v>
      </c>
      <c r="G57" s="223">
        <v>39121</v>
      </c>
      <c r="H57" s="236">
        <f t="shared" si="20"/>
        <v>4.4589548068812146</v>
      </c>
      <c r="I57" s="207">
        <f>SUM(I35)</f>
        <v>174438.77099999998</v>
      </c>
      <c r="J57" s="223">
        <f t="shared" si="20"/>
        <v>179099.00976000002</v>
      </c>
      <c r="K57" s="223">
        <f t="shared" si="20"/>
        <v>0</v>
      </c>
      <c r="L57" s="205">
        <f>+SUMIF($A$5:$A$53,$D$57,($L$5:$L$53))</f>
        <v>0</v>
      </c>
      <c r="M57" s="207">
        <f>SUM(M35)</f>
        <v>0</v>
      </c>
      <c r="N57" s="207">
        <f>SUM(N35)</f>
        <v>-4660.6433799999986</v>
      </c>
      <c r="O57" s="205">
        <f>SUM(O35)</f>
        <v>-4660.6033799999996</v>
      </c>
    </row>
    <row r="58" spans="1:18" x14ac:dyDescent="0.35">
      <c r="C58" s="8"/>
      <c r="D58" s="209" t="s">
        <v>149</v>
      </c>
      <c r="E58" s="208">
        <f t="shared" ref="E58:O58" si="21">SUM(E49)</f>
        <v>2210</v>
      </c>
      <c r="F58" s="208">
        <f t="shared" si="21"/>
        <v>3.9524886877828056</v>
      </c>
      <c r="G58" s="223">
        <v>8735</v>
      </c>
      <c r="H58" s="205">
        <f t="shared" si="21"/>
        <v>11.913860675443619</v>
      </c>
      <c r="I58" s="207">
        <f t="shared" si="21"/>
        <v>104067.573</v>
      </c>
      <c r="J58" s="223">
        <f t="shared" si="21"/>
        <v>105996.79300000001</v>
      </c>
      <c r="K58" s="223">
        <f t="shared" si="21"/>
        <v>0</v>
      </c>
      <c r="L58" s="223">
        <f t="shared" si="21"/>
        <v>0</v>
      </c>
      <c r="M58" s="223">
        <f t="shared" si="21"/>
        <v>0</v>
      </c>
      <c r="N58" s="223">
        <f t="shared" si="21"/>
        <v>-1929.0369999999912</v>
      </c>
      <c r="O58" s="205">
        <f t="shared" si="21"/>
        <v>-1929.0369999999912</v>
      </c>
    </row>
    <row r="59" spans="1:18" hidden="1" x14ac:dyDescent="0.35">
      <c r="C59" s="8"/>
      <c r="D59" s="209">
        <f>+R16</f>
        <v>0</v>
      </c>
      <c r="E59" s="208">
        <f t="shared" ref="E59:E65" si="22">+SUMIF($A$5:$A$53,D59,($E$5:$E$53))</f>
        <v>0</v>
      </c>
      <c r="F59" s="208">
        <f t="shared" ref="F59:F65" si="23">+SUMIF($A$5:$A$53,D59,($F$5:$F$53))</f>
        <v>0</v>
      </c>
      <c r="G59" s="208">
        <f t="shared" ref="G59:G65" si="24">+SUMIF($A$5:$A$53,D59,($G$5:$G$53))</f>
        <v>0</v>
      </c>
      <c r="H59" s="205">
        <f t="shared" ref="H59:H65" si="25">+SUMIF($A$5:$A$53,D59,($H$5:$H$53))</f>
        <v>0</v>
      </c>
      <c r="I59" s="207">
        <f t="shared" ref="I59:I65" si="26">+SUMIF($A$5:$A$53,D59,($I$5:$I$53))</f>
        <v>0</v>
      </c>
      <c r="J59" s="205">
        <f t="shared" ref="J59:J65" si="27">+SUMIF($A$5:$A$53,D59,($J$5:$J$53))</f>
        <v>0</v>
      </c>
      <c r="K59" s="205"/>
      <c r="L59" s="205"/>
      <c r="M59" s="205"/>
      <c r="N59" s="205"/>
      <c r="O59" s="205">
        <f t="shared" ref="O59:O65" si="28">+SUMIF($A$5:$A$53,D59,($O$5:$O$53))</f>
        <v>0</v>
      </c>
    </row>
    <row r="60" spans="1:18" hidden="1" x14ac:dyDescent="0.35">
      <c r="C60" s="8"/>
      <c r="D60" s="209" t="e">
        <f>+#REF!</f>
        <v>#REF!</v>
      </c>
      <c r="E60" s="208">
        <f t="shared" si="22"/>
        <v>0</v>
      </c>
      <c r="F60" s="208">
        <f t="shared" si="23"/>
        <v>0</v>
      </c>
      <c r="G60" s="208">
        <f t="shared" si="24"/>
        <v>0</v>
      </c>
      <c r="H60" s="205">
        <f t="shared" si="25"/>
        <v>0</v>
      </c>
      <c r="I60" s="207">
        <f t="shared" si="26"/>
        <v>0</v>
      </c>
      <c r="J60" s="205">
        <f t="shared" si="27"/>
        <v>0</v>
      </c>
      <c r="K60" s="205"/>
      <c r="L60" s="205"/>
      <c r="M60" s="205"/>
      <c r="N60" s="205"/>
      <c r="O60" s="205">
        <f t="shared" si="28"/>
        <v>0</v>
      </c>
    </row>
    <row r="61" spans="1:18" hidden="1" x14ac:dyDescent="0.35">
      <c r="D61" s="209" t="e">
        <f>+#REF!</f>
        <v>#REF!</v>
      </c>
      <c r="E61" s="208">
        <f t="shared" si="22"/>
        <v>0</v>
      </c>
      <c r="F61" s="208">
        <f t="shared" si="23"/>
        <v>0</v>
      </c>
      <c r="G61" s="208">
        <f t="shared" si="24"/>
        <v>0</v>
      </c>
      <c r="H61" s="205">
        <f t="shared" si="25"/>
        <v>0</v>
      </c>
      <c r="I61" s="207">
        <f t="shared" si="26"/>
        <v>0</v>
      </c>
      <c r="J61" s="205">
        <f t="shared" si="27"/>
        <v>0</v>
      </c>
      <c r="K61" s="205"/>
      <c r="L61" s="205"/>
      <c r="M61" s="205"/>
      <c r="N61" s="205"/>
      <c r="O61" s="205">
        <f t="shared" si="28"/>
        <v>0</v>
      </c>
    </row>
    <row r="62" spans="1:18" hidden="1" x14ac:dyDescent="0.35">
      <c r="D62" s="209">
        <f>+R35</f>
        <v>0</v>
      </c>
      <c r="E62" s="208">
        <f t="shared" si="22"/>
        <v>0</v>
      </c>
      <c r="F62" s="208">
        <f t="shared" si="23"/>
        <v>0</v>
      </c>
      <c r="G62" s="208">
        <f t="shared" si="24"/>
        <v>0</v>
      </c>
      <c r="H62" s="205">
        <f t="shared" si="25"/>
        <v>0</v>
      </c>
      <c r="I62" s="207">
        <f t="shared" si="26"/>
        <v>0</v>
      </c>
      <c r="J62" s="205">
        <f t="shared" si="27"/>
        <v>0</v>
      </c>
      <c r="K62" s="205"/>
      <c r="L62" s="205"/>
      <c r="M62" s="205"/>
      <c r="N62" s="205"/>
      <c r="O62" s="205">
        <f t="shared" si="28"/>
        <v>0</v>
      </c>
    </row>
    <row r="63" spans="1:18" hidden="1" x14ac:dyDescent="0.35">
      <c r="D63" s="209">
        <f>+R36</f>
        <v>0</v>
      </c>
      <c r="E63" s="208">
        <f t="shared" si="22"/>
        <v>0</v>
      </c>
      <c r="F63" s="208">
        <f t="shared" si="23"/>
        <v>0</v>
      </c>
      <c r="G63" s="208">
        <f t="shared" si="24"/>
        <v>0</v>
      </c>
      <c r="H63" s="205">
        <f t="shared" si="25"/>
        <v>0</v>
      </c>
      <c r="I63" s="207">
        <f t="shared" si="26"/>
        <v>0</v>
      </c>
      <c r="J63" s="205">
        <f t="shared" si="27"/>
        <v>0</v>
      </c>
      <c r="K63" s="205"/>
      <c r="L63" s="205"/>
      <c r="M63" s="205"/>
      <c r="N63" s="205"/>
      <c r="O63" s="205">
        <f t="shared" si="28"/>
        <v>0</v>
      </c>
    </row>
    <row r="64" spans="1:18" hidden="1" x14ac:dyDescent="0.35">
      <c r="D64" s="209">
        <f>+R37</f>
        <v>0</v>
      </c>
      <c r="E64" s="208">
        <f t="shared" si="22"/>
        <v>0</v>
      </c>
      <c r="F64" s="208">
        <f t="shared" si="23"/>
        <v>0</v>
      </c>
      <c r="G64" s="208">
        <f t="shared" si="24"/>
        <v>0</v>
      </c>
      <c r="H64" s="205">
        <f t="shared" si="25"/>
        <v>0</v>
      </c>
      <c r="I64" s="207">
        <f t="shared" si="26"/>
        <v>0</v>
      </c>
      <c r="J64" s="205">
        <f t="shared" si="27"/>
        <v>0</v>
      </c>
      <c r="K64" s="205"/>
      <c r="L64" s="205"/>
      <c r="M64" s="205"/>
      <c r="N64" s="205"/>
      <c r="O64" s="205">
        <f t="shared" si="28"/>
        <v>0</v>
      </c>
    </row>
    <row r="65" spans="2:19" hidden="1" x14ac:dyDescent="0.35">
      <c r="D65" s="209">
        <f>+R40</f>
        <v>0</v>
      </c>
      <c r="E65" s="208">
        <f t="shared" si="22"/>
        <v>0</v>
      </c>
      <c r="F65" s="208">
        <f t="shared" si="23"/>
        <v>0</v>
      </c>
      <c r="G65" s="208">
        <f t="shared" si="24"/>
        <v>0</v>
      </c>
      <c r="H65" s="205">
        <f t="shared" si="25"/>
        <v>0</v>
      </c>
      <c r="I65" s="207">
        <f t="shared" si="26"/>
        <v>0</v>
      </c>
      <c r="J65" s="205">
        <f t="shared" si="27"/>
        <v>0</v>
      </c>
      <c r="K65" s="205"/>
      <c r="L65" s="205"/>
      <c r="M65" s="205"/>
      <c r="N65" s="205"/>
      <c r="O65" s="205">
        <f t="shared" si="28"/>
        <v>0</v>
      </c>
    </row>
    <row r="66" spans="2:19" x14ac:dyDescent="0.35">
      <c r="D66" s="204" t="s">
        <v>93</v>
      </c>
      <c r="E66" s="208">
        <f t="shared" ref="E66:O66" si="29">SUM(E53)</f>
        <v>58365</v>
      </c>
      <c r="F66" s="208">
        <f t="shared" si="29"/>
        <v>2</v>
      </c>
      <c r="G66" s="208">
        <f t="shared" si="29"/>
        <v>116730</v>
      </c>
      <c r="H66" s="205">
        <f t="shared" si="29"/>
        <v>0.375</v>
      </c>
      <c r="I66" s="207">
        <f t="shared" si="29"/>
        <v>43773.75</v>
      </c>
      <c r="J66" s="223">
        <f t="shared" si="29"/>
        <v>43773.75</v>
      </c>
      <c r="K66" s="205">
        <f t="shared" si="29"/>
        <v>0</v>
      </c>
      <c r="L66" s="205">
        <f t="shared" si="29"/>
        <v>0</v>
      </c>
      <c r="M66" s="205">
        <f t="shared" si="29"/>
        <v>0</v>
      </c>
      <c r="N66" s="205">
        <f t="shared" si="29"/>
        <v>0</v>
      </c>
      <c r="O66" s="223">
        <f t="shared" si="29"/>
        <v>0</v>
      </c>
    </row>
    <row r="67" spans="2:19" x14ac:dyDescent="0.35">
      <c r="D67" s="56" t="s">
        <v>26</v>
      </c>
      <c r="E67" s="74">
        <f>SUM(E57:E66)</f>
        <v>63942</v>
      </c>
      <c r="F67" s="72">
        <f>G67/E67</f>
        <v>2.5739889274655154</v>
      </c>
      <c r="G67" s="73">
        <f>SUM(G57:G66)</f>
        <v>164586</v>
      </c>
      <c r="H67" s="72">
        <f>I67/G67</f>
        <v>1.9581313112901462</v>
      </c>
      <c r="I67" s="317">
        <f>SUMPRODUCT(ROUND(I57:I66,0))</f>
        <v>322281</v>
      </c>
      <c r="J67" s="73">
        <f t="shared" ref="J67:O67" si="30">SUM(J57:J66)</f>
        <v>328869.55275999999</v>
      </c>
      <c r="K67" s="118">
        <f t="shared" si="30"/>
        <v>0</v>
      </c>
      <c r="L67" s="73">
        <f t="shared" si="30"/>
        <v>0</v>
      </c>
      <c r="M67" s="73">
        <f t="shared" si="30"/>
        <v>0</v>
      </c>
      <c r="N67" s="73">
        <f t="shared" si="30"/>
        <v>-6589.6803799999898</v>
      </c>
      <c r="O67" s="118">
        <f t="shared" si="30"/>
        <v>-6589.6403799999907</v>
      </c>
    </row>
    <row r="71" spans="2:19" x14ac:dyDescent="0.35">
      <c r="F71" s="177"/>
      <c r="G71" s="237"/>
      <c r="I71" s="177"/>
    </row>
    <row r="72" spans="2:19" x14ac:dyDescent="0.35">
      <c r="F72" s="177"/>
      <c r="I72" s="177"/>
    </row>
    <row r="74" spans="2:19" x14ac:dyDescent="0.35">
      <c r="C74" s="150"/>
    </row>
    <row r="76" spans="2:19" ht="48.75" customHeight="1" x14ac:dyDescent="0.35">
      <c r="C76" s="318"/>
      <c r="D76" s="318"/>
      <c r="E76" s="318"/>
      <c r="F76" s="318"/>
      <c r="G76" s="318"/>
      <c r="H76" s="318"/>
      <c r="I76" s="318"/>
      <c r="J76" s="318"/>
      <c r="K76" s="318"/>
      <c r="L76" s="318"/>
      <c r="M76" s="318"/>
      <c r="N76" s="318"/>
      <c r="O76" s="318"/>
      <c r="P76" s="318"/>
      <c r="Q76" s="318"/>
      <c r="R76" s="318"/>
      <c r="S76" s="318"/>
    </row>
    <row r="78" spans="2:19" ht="60.75" customHeight="1" x14ac:dyDescent="0.35">
      <c r="B78" s="318"/>
      <c r="C78" s="318"/>
      <c r="D78" s="318"/>
      <c r="E78" s="318"/>
      <c r="F78" s="318"/>
      <c r="G78" s="318"/>
      <c r="H78" s="318"/>
      <c r="I78" s="318"/>
      <c r="J78" s="318"/>
      <c r="K78" s="318"/>
      <c r="L78" s="318"/>
      <c r="M78" s="318"/>
      <c r="N78" s="318"/>
      <c r="O78" s="318"/>
      <c r="P78" s="318"/>
      <c r="Q78" s="318"/>
      <c r="R78" s="318"/>
      <c r="S78" s="318"/>
    </row>
    <row r="80" spans="2:19" ht="25.5" customHeight="1" x14ac:dyDescent="0.35">
      <c r="C80" s="319"/>
      <c r="D80" s="319"/>
      <c r="E80" s="319"/>
      <c r="F80" s="319"/>
      <c r="G80" s="319"/>
      <c r="H80" s="319"/>
      <c r="I80" s="319"/>
      <c r="J80" s="319"/>
      <c r="K80" s="319"/>
      <c r="L80" s="319"/>
      <c r="M80" s="319"/>
      <c r="N80" s="319"/>
      <c r="O80" s="319"/>
      <c r="P80" s="319"/>
      <c r="Q80" s="319"/>
      <c r="R80" s="319"/>
      <c r="S80" s="319"/>
    </row>
  </sheetData>
  <sheetProtection selectLockedCells="1"/>
  <autoFilter ref="A3:O54"/>
  <dataConsolidate/>
  <mergeCells count="10">
    <mergeCell ref="C76:S76"/>
    <mergeCell ref="B78:S78"/>
    <mergeCell ref="C80:S80"/>
    <mergeCell ref="A53:C53"/>
    <mergeCell ref="A1:O1"/>
    <mergeCell ref="A4:O4"/>
    <mergeCell ref="A36:O36"/>
    <mergeCell ref="A50:O50"/>
    <mergeCell ref="A35:C35"/>
    <mergeCell ref="A49:C49"/>
  </mergeCells>
  <dataValidations count="2">
    <dataValidation type="list" allowBlank="1" showInputMessage="1" showErrorMessage="1" sqref="A51:A52 A27:A34 A5:A21 A37:A48">
      <formula1>$R$6:$R$49</formula1>
    </dataValidation>
    <dataValidation type="list" allowBlank="1" showInputMessage="1" showErrorMessage="1" sqref="A22:A26">
      <formula1>$R$6:$R$38</formula1>
    </dataValidation>
  </dataValidations>
  <printOptions horizontalCentered="1"/>
  <pageMargins left="0.25" right="0.25" top="0.75" bottom="0.75" header="0.3" footer="0.3"/>
  <pageSetup paperSize="5" scale="53" fitToHeight="0" orientation="landscape" r:id="rId1"/>
  <headerFooter>
    <oddHeader xml:space="preserve">&amp;C&amp;"-,Bold"&amp;12Attachment A - Burden Chart for OMB Control #0584-0280 
&amp;16 7 CFR Part 225 - Summer Food Service Program (SFSP)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3" tint="0.39997558519241921"/>
    <pageSetUpPr fitToPage="1"/>
  </sheetPr>
  <dimension ref="A1:S42"/>
  <sheetViews>
    <sheetView topLeftCell="D1" zoomScaleNormal="100" zoomScalePageLayoutView="90" workbookViewId="0">
      <selection activeCell="I8" sqref="I8"/>
    </sheetView>
  </sheetViews>
  <sheetFormatPr defaultRowHeight="14.5" outlineLevelCol="1" x14ac:dyDescent="0.35"/>
  <cols>
    <col min="1" max="1" width="11.81640625" customWidth="1"/>
    <col min="2" max="2" width="15.1796875" bestFit="1" customWidth="1"/>
    <col min="3" max="3" width="42.1796875" customWidth="1"/>
    <col min="4" max="4" width="15.1796875" customWidth="1"/>
    <col min="5" max="5" width="15.7265625" bestFit="1" customWidth="1"/>
    <col min="6" max="6" width="17" bestFit="1" customWidth="1"/>
    <col min="7" max="7" width="13" bestFit="1" customWidth="1"/>
    <col min="8" max="8" width="14.54296875" bestFit="1" customWidth="1"/>
    <col min="9" max="9" width="13.1796875" customWidth="1"/>
    <col min="10" max="11" width="16.54296875" customWidth="1"/>
    <col min="12" max="12" width="12.81640625" customWidth="1" outlineLevel="1"/>
    <col min="13" max="13" width="17.26953125" bestFit="1" customWidth="1" outlineLevel="1"/>
    <col min="14" max="14" width="14.453125" bestFit="1" customWidth="1" outlineLevel="1"/>
    <col min="15" max="15" width="13" customWidth="1"/>
    <col min="16" max="16" width="16.453125" hidden="1" customWidth="1" outlineLevel="1"/>
    <col min="17" max="17" width="9.1796875" collapsed="1"/>
    <col min="18" max="18" width="20.453125" hidden="1" customWidth="1" outlineLevel="1"/>
    <col min="19" max="19" width="9.1796875" collapsed="1"/>
    <col min="65" max="65" width="8.7265625" customWidth="1"/>
  </cols>
  <sheetData>
    <row r="1" spans="1:18" ht="30.75" customHeight="1" thickBot="1" x14ac:dyDescent="0.55000000000000004">
      <c r="A1" s="321" t="s">
        <v>9</v>
      </c>
      <c r="B1" s="322"/>
      <c r="C1" s="322"/>
      <c r="D1" s="322"/>
      <c r="E1" s="322"/>
      <c r="F1" s="322"/>
      <c r="G1" s="322"/>
      <c r="H1" s="322"/>
      <c r="I1" s="322"/>
      <c r="J1" s="322"/>
      <c r="K1" s="322"/>
      <c r="L1" s="322"/>
      <c r="M1" s="322"/>
      <c r="N1" s="322"/>
      <c r="O1" s="323"/>
    </row>
    <row r="2" spans="1:18" ht="24" customHeight="1" thickBot="1" x14ac:dyDescent="0.4">
      <c r="A2" s="10"/>
      <c r="B2" s="11"/>
      <c r="C2" s="11"/>
      <c r="D2" s="12"/>
      <c r="E2" s="13" t="s">
        <v>10</v>
      </c>
      <c r="F2" s="13" t="s">
        <v>11</v>
      </c>
      <c r="G2" s="13" t="s">
        <v>12</v>
      </c>
      <c r="H2" s="13" t="s">
        <v>13</v>
      </c>
      <c r="I2" s="13" t="s">
        <v>14</v>
      </c>
      <c r="J2" s="13" t="s">
        <v>15</v>
      </c>
      <c r="K2" s="13"/>
      <c r="L2" s="13"/>
      <c r="M2" s="13"/>
      <c r="N2" s="13"/>
      <c r="O2" s="14" t="s">
        <v>16</v>
      </c>
      <c r="P2" s="3"/>
      <c r="Q2" s="2"/>
    </row>
    <row r="3" spans="1:18" ht="39.5" thickBot="1" x14ac:dyDescent="0.4">
      <c r="A3" s="18" t="s">
        <v>34</v>
      </c>
      <c r="B3" s="19" t="s">
        <v>0</v>
      </c>
      <c r="C3" s="19" t="s">
        <v>1</v>
      </c>
      <c r="D3" s="19" t="s">
        <v>2</v>
      </c>
      <c r="E3" s="19" t="s">
        <v>82</v>
      </c>
      <c r="F3" s="19" t="s">
        <v>3</v>
      </c>
      <c r="G3" s="19" t="s">
        <v>4</v>
      </c>
      <c r="H3" s="19" t="s">
        <v>5</v>
      </c>
      <c r="I3" s="19" t="s">
        <v>6</v>
      </c>
      <c r="J3" s="19" t="s">
        <v>29</v>
      </c>
      <c r="K3" s="19" t="s">
        <v>134</v>
      </c>
      <c r="L3" s="19" t="s">
        <v>33</v>
      </c>
      <c r="M3" s="19" t="s">
        <v>136</v>
      </c>
      <c r="N3" s="19" t="s">
        <v>137</v>
      </c>
      <c r="O3" s="20" t="s">
        <v>7</v>
      </c>
      <c r="P3" s="9" t="s">
        <v>8</v>
      </c>
      <c r="Q3" s="1"/>
      <c r="R3" s="35" t="s">
        <v>23</v>
      </c>
    </row>
    <row r="4" spans="1:18" ht="18.5" x14ac:dyDescent="0.35">
      <c r="A4" s="328" t="s">
        <v>143</v>
      </c>
      <c r="B4" s="329"/>
      <c r="C4" s="329"/>
      <c r="D4" s="329"/>
      <c r="E4" s="329"/>
      <c r="F4" s="329"/>
      <c r="G4" s="329"/>
      <c r="H4" s="329"/>
      <c r="I4" s="329"/>
      <c r="J4" s="329"/>
      <c r="K4" s="329"/>
      <c r="L4" s="329"/>
      <c r="M4" s="329"/>
      <c r="N4" s="329"/>
      <c r="O4" s="330"/>
      <c r="P4" s="42"/>
      <c r="Q4" s="1"/>
      <c r="R4" s="35"/>
    </row>
    <row r="5" spans="1:18" s="107" customFormat="1" ht="45" customHeight="1" x14ac:dyDescent="0.35">
      <c r="A5" s="331" t="s">
        <v>36</v>
      </c>
      <c r="B5" s="102" t="s">
        <v>105</v>
      </c>
      <c r="C5" s="117" t="s">
        <v>78</v>
      </c>
      <c r="D5" s="115"/>
      <c r="E5" s="115"/>
      <c r="F5" s="115"/>
      <c r="G5" s="115"/>
      <c r="H5" s="115"/>
      <c r="I5" s="115"/>
      <c r="J5" s="115"/>
      <c r="K5" s="115"/>
      <c r="L5" s="115"/>
      <c r="M5" s="115"/>
      <c r="N5" s="116"/>
      <c r="O5" s="116"/>
      <c r="P5" s="102"/>
      <c r="Q5" s="105"/>
      <c r="R5" s="106"/>
    </row>
    <row r="6" spans="1:18" s="107" customFormat="1" x14ac:dyDescent="0.35">
      <c r="A6" s="332"/>
      <c r="B6" s="334"/>
      <c r="C6" s="127" t="s">
        <v>79</v>
      </c>
      <c r="D6" s="115"/>
      <c r="E6" s="128">
        <v>53</v>
      </c>
      <c r="F6" s="128">
        <v>39</v>
      </c>
      <c r="G6" s="128">
        <f>E6*F6</f>
        <v>2067</v>
      </c>
      <c r="H6" s="129">
        <v>0.08</v>
      </c>
      <c r="I6" s="173">
        <f>G6*H6</f>
        <v>165.36</v>
      </c>
      <c r="J6" s="128">
        <v>165.36</v>
      </c>
      <c r="K6" s="128">
        <v>0</v>
      </c>
      <c r="L6" s="128">
        <v>0</v>
      </c>
      <c r="M6" s="128">
        <v>0</v>
      </c>
      <c r="N6" s="128">
        <v>0</v>
      </c>
      <c r="O6" s="128">
        <v>0</v>
      </c>
      <c r="P6" s="128">
        <v>0</v>
      </c>
      <c r="Q6" s="105"/>
      <c r="R6" s="106"/>
    </row>
    <row r="7" spans="1:18" s="107" customFormat="1" x14ac:dyDescent="0.35">
      <c r="A7" s="332"/>
      <c r="B7" s="334"/>
      <c r="C7" s="127" t="s">
        <v>80</v>
      </c>
      <c r="D7" s="115"/>
      <c r="E7" s="128">
        <v>53</v>
      </c>
      <c r="F7" s="128">
        <v>2</v>
      </c>
      <c r="G7" s="128">
        <f>E7*F7</f>
        <v>106</v>
      </c>
      <c r="H7" s="129">
        <v>0.08</v>
      </c>
      <c r="I7" s="173">
        <f>G7*H7</f>
        <v>8.48</v>
      </c>
      <c r="J7" s="128">
        <v>8.48</v>
      </c>
      <c r="K7" s="128">
        <v>0</v>
      </c>
      <c r="L7" s="128">
        <v>0</v>
      </c>
      <c r="M7" s="128">
        <v>0</v>
      </c>
      <c r="N7" s="128">
        <v>0</v>
      </c>
      <c r="O7" s="128">
        <v>0</v>
      </c>
      <c r="P7" s="102"/>
      <c r="Q7" s="105"/>
      <c r="R7" s="106"/>
    </row>
    <row r="8" spans="1:18" s="107" customFormat="1" x14ac:dyDescent="0.35">
      <c r="A8" s="333"/>
      <c r="B8" s="335"/>
      <c r="C8" s="127" t="s">
        <v>81</v>
      </c>
      <c r="D8" s="115"/>
      <c r="E8" s="128">
        <v>53</v>
      </c>
      <c r="F8" s="128">
        <v>104</v>
      </c>
      <c r="G8" s="128">
        <f>E8*F8</f>
        <v>5512</v>
      </c>
      <c r="H8" s="129">
        <v>0.08</v>
      </c>
      <c r="I8" s="173">
        <f>G8*H8</f>
        <v>440.96000000000004</v>
      </c>
      <c r="J8" s="173">
        <v>440.96000000000004</v>
      </c>
      <c r="K8" s="128">
        <v>0</v>
      </c>
      <c r="L8" s="128">
        <v>0</v>
      </c>
      <c r="M8" s="128">
        <v>0</v>
      </c>
      <c r="N8" s="128">
        <v>0</v>
      </c>
      <c r="O8" s="128">
        <v>0</v>
      </c>
      <c r="P8" s="102"/>
      <c r="Q8" s="105"/>
      <c r="R8" s="106"/>
    </row>
    <row r="9" spans="1:18" ht="39" hidden="1" x14ac:dyDescent="0.35">
      <c r="A9" s="103" t="s">
        <v>36</v>
      </c>
      <c r="B9" s="263" t="s">
        <v>54</v>
      </c>
      <c r="C9" s="264" t="s">
        <v>83</v>
      </c>
      <c r="D9" s="265"/>
      <c r="E9" s="266">
        <v>0</v>
      </c>
      <c r="F9" s="266">
        <v>0</v>
      </c>
      <c r="G9" s="108">
        <v>0</v>
      </c>
      <c r="H9" s="267">
        <v>0</v>
      </c>
      <c r="I9" s="108">
        <f>+G9*H9</f>
        <v>0</v>
      </c>
      <c r="J9" s="109">
        <v>0</v>
      </c>
      <c r="K9" s="128">
        <v>0</v>
      </c>
      <c r="L9" s="128">
        <v>0</v>
      </c>
      <c r="M9" s="128">
        <v>0</v>
      </c>
      <c r="N9" s="128">
        <v>0</v>
      </c>
      <c r="O9" s="128">
        <v>0</v>
      </c>
      <c r="R9" s="104"/>
    </row>
    <row r="10" spans="1:18" ht="26" hidden="1" x14ac:dyDescent="0.35">
      <c r="A10" s="66" t="s">
        <v>36</v>
      </c>
      <c r="B10" s="110" t="s">
        <v>71</v>
      </c>
      <c r="C10" s="110" t="s">
        <v>84</v>
      </c>
      <c r="D10" s="111"/>
      <c r="E10" s="112">
        <v>0</v>
      </c>
      <c r="F10" s="112">
        <v>0</v>
      </c>
      <c r="G10" s="67">
        <f t="shared" ref="G10" si="0">+E10*F10</f>
        <v>0</v>
      </c>
      <c r="H10" s="113">
        <v>0</v>
      </c>
      <c r="I10" s="67">
        <v>0</v>
      </c>
      <c r="J10" s="114">
        <v>0</v>
      </c>
      <c r="K10" s="128">
        <v>0</v>
      </c>
      <c r="L10" s="128">
        <v>0</v>
      </c>
      <c r="M10" s="128">
        <v>0</v>
      </c>
      <c r="N10" s="128">
        <v>0</v>
      </c>
      <c r="O10" s="128">
        <v>0</v>
      </c>
      <c r="R10" s="37" t="s">
        <v>36</v>
      </c>
    </row>
    <row r="11" spans="1:18" ht="39" hidden="1" x14ac:dyDescent="0.35">
      <c r="A11" s="66" t="s">
        <v>36</v>
      </c>
      <c r="B11" s="268" t="s">
        <v>85</v>
      </c>
      <c r="C11" s="269" t="s">
        <v>86</v>
      </c>
      <c r="D11" s="268"/>
      <c r="E11" s="270">
        <v>0</v>
      </c>
      <c r="F11" s="270">
        <v>0</v>
      </c>
      <c r="G11" s="67">
        <f t="shared" ref="G11" si="1">+E11*F11</f>
        <v>0</v>
      </c>
      <c r="H11" s="271">
        <v>0</v>
      </c>
      <c r="I11" s="67">
        <v>0</v>
      </c>
      <c r="J11" s="114">
        <v>0</v>
      </c>
      <c r="K11" s="128">
        <v>0</v>
      </c>
      <c r="L11" s="128">
        <v>0</v>
      </c>
      <c r="M11" s="128">
        <v>0</v>
      </c>
      <c r="N11" s="128">
        <v>0</v>
      </c>
      <c r="O11" s="128">
        <v>0</v>
      </c>
      <c r="R11" s="36"/>
    </row>
    <row r="12" spans="1:18" ht="43.5" x14ac:dyDescent="0.35">
      <c r="A12" s="66" t="s">
        <v>36</v>
      </c>
      <c r="B12" s="92" t="s">
        <v>131</v>
      </c>
      <c r="C12" s="272" t="s">
        <v>87</v>
      </c>
      <c r="D12" s="268"/>
      <c r="E12" s="270">
        <v>3314</v>
      </c>
      <c r="F12" s="270">
        <v>1</v>
      </c>
      <c r="G12" s="67">
        <f>+E12*F12</f>
        <v>3314</v>
      </c>
      <c r="H12" s="271">
        <v>0.08</v>
      </c>
      <c r="I12" s="67">
        <f>G12*H12</f>
        <v>265.12</v>
      </c>
      <c r="J12" s="114">
        <v>265.12</v>
      </c>
      <c r="K12" s="128">
        <v>0</v>
      </c>
      <c r="L12" s="128">
        <v>0</v>
      </c>
      <c r="M12" s="128">
        <v>0</v>
      </c>
      <c r="N12" s="128">
        <v>0</v>
      </c>
      <c r="O12" s="128">
        <v>0</v>
      </c>
      <c r="R12" s="36"/>
    </row>
    <row r="13" spans="1:18" ht="15" customHeight="1" x14ac:dyDescent="0.35">
      <c r="A13" s="336" t="s">
        <v>146</v>
      </c>
      <c r="B13" s="337"/>
      <c r="C13" s="338"/>
      <c r="D13" s="78"/>
      <c r="E13" s="222">
        <f>SUM(E8:E12)</f>
        <v>3367</v>
      </c>
      <c r="F13" s="172">
        <f>G13/E13</f>
        <v>3.2667062667062665</v>
      </c>
      <c r="G13" s="77">
        <f>G5+G6+G7+G8+G9+G10+G11+G12</f>
        <v>10999</v>
      </c>
      <c r="H13" s="172">
        <f>I13/G13</f>
        <v>0.08</v>
      </c>
      <c r="I13" s="77">
        <f>I5+I6+I7+I8+I9+I10+I11+I12</f>
        <v>879.92000000000007</v>
      </c>
      <c r="J13" s="172">
        <f>J5+J6+J7+J8+J9+J10+J11+J12</f>
        <v>879.92000000000007</v>
      </c>
      <c r="K13" s="172">
        <f>K5+K6+K7+K8+K9+K10+K11</f>
        <v>0</v>
      </c>
      <c r="L13" s="77">
        <f>SUM(L9:L11)</f>
        <v>0</v>
      </c>
      <c r="M13" s="172">
        <f>SUM(M6:M12)</f>
        <v>0</v>
      </c>
      <c r="N13" s="77">
        <f>SUM(N9:N11)</f>
        <v>0</v>
      </c>
      <c r="O13" s="304">
        <f>SUM(O6:O12)</f>
        <v>0</v>
      </c>
      <c r="R13" s="36"/>
    </row>
    <row r="14" spans="1:18" ht="18.75" customHeight="1" x14ac:dyDescent="0.35">
      <c r="A14" s="324" t="s">
        <v>144</v>
      </c>
      <c r="B14" s="325"/>
      <c r="C14" s="325"/>
      <c r="D14" s="325"/>
      <c r="E14" s="325"/>
      <c r="F14" s="325"/>
      <c r="G14" s="325"/>
      <c r="H14" s="325"/>
      <c r="I14" s="325"/>
      <c r="J14" s="325"/>
      <c r="K14" s="325"/>
      <c r="L14" s="325"/>
      <c r="M14" s="325"/>
      <c r="N14" s="325"/>
      <c r="O14" s="326"/>
      <c r="P14" s="42"/>
      <c r="Q14" s="1"/>
      <c r="R14" s="36"/>
    </row>
    <row r="15" spans="1:18" s="8" customFormat="1" ht="43.5" x14ac:dyDescent="0.35">
      <c r="A15" s="66" t="s">
        <v>36</v>
      </c>
      <c r="B15" s="92" t="s">
        <v>131</v>
      </c>
      <c r="C15" s="272" t="s">
        <v>87</v>
      </c>
      <c r="D15" s="92"/>
      <c r="E15" s="166">
        <v>2210</v>
      </c>
      <c r="F15" s="166">
        <v>1</v>
      </c>
      <c r="G15" s="67">
        <f t="shared" ref="G15" si="2">+E15*F15</f>
        <v>2210</v>
      </c>
      <c r="H15" s="167">
        <v>0.08</v>
      </c>
      <c r="I15" s="255">
        <f t="shared" ref="I15:I17" si="3">G15*H15</f>
        <v>176.8</v>
      </c>
      <c r="J15" s="168">
        <v>176.8</v>
      </c>
      <c r="K15" s="168">
        <v>0</v>
      </c>
      <c r="L15" s="168">
        <v>0</v>
      </c>
      <c r="M15" s="168">
        <v>0</v>
      </c>
      <c r="N15" s="168">
        <v>0</v>
      </c>
      <c r="O15" s="168">
        <v>0</v>
      </c>
      <c r="R15" s="123"/>
    </row>
    <row r="16" spans="1:18" s="8" customFormat="1" ht="43.5" hidden="1" x14ac:dyDescent="0.35">
      <c r="A16" s="66" t="s">
        <v>36</v>
      </c>
      <c r="B16" s="92" t="s">
        <v>54</v>
      </c>
      <c r="C16" s="92" t="s">
        <v>88</v>
      </c>
      <c r="D16" s="92"/>
      <c r="E16" s="166">
        <v>0</v>
      </c>
      <c r="F16" s="166">
        <v>0</v>
      </c>
      <c r="G16" s="67">
        <v>0</v>
      </c>
      <c r="H16" s="167">
        <v>0</v>
      </c>
      <c r="I16" s="67">
        <f t="shared" si="3"/>
        <v>0</v>
      </c>
      <c r="J16" s="168">
        <v>0</v>
      </c>
      <c r="K16" s="168">
        <v>0</v>
      </c>
      <c r="L16" s="168">
        <v>0</v>
      </c>
      <c r="M16" s="168">
        <v>0</v>
      </c>
      <c r="N16" s="168">
        <v>0</v>
      </c>
      <c r="O16" s="168">
        <v>0</v>
      </c>
      <c r="R16" s="123"/>
    </row>
    <row r="17" spans="1:18" s="8" customFormat="1" ht="29" hidden="1" x14ac:dyDescent="0.35">
      <c r="A17" s="66" t="s">
        <v>36</v>
      </c>
      <c r="B17" s="169" t="s">
        <v>71</v>
      </c>
      <c r="C17" s="170" t="s">
        <v>89</v>
      </c>
      <c r="D17" s="92"/>
      <c r="E17" s="166">
        <v>0</v>
      </c>
      <c r="F17" s="166">
        <v>0</v>
      </c>
      <c r="G17" s="67">
        <v>0</v>
      </c>
      <c r="H17" s="167">
        <v>0</v>
      </c>
      <c r="I17" s="67">
        <f t="shared" si="3"/>
        <v>0</v>
      </c>
      <c r="J17" s="168">
        <v>0</v>
      </c>
      <c r="K17" s="168">
        <v>0</v>
      </c>
      <c r="L17" s="168">
        <v>0</v>
      </c>
      <c r="M17" s="168">
        <v>0</v>
      </c>
      <c r="N17" s="168">
        <v>0</v>
      </c>
      <c r="O17" s="168">
        <v>0</v>
      </c>
      <c r="R17" s="123"/>
    </row>
    <row r="18" spans="1:18" s="8" customFormat="1" ht="58" x14ac:dyDescent="0.35">
      <c r="A18" s="66" t="s">
        <v>36</v>
      </c>
      <c r="B18" s="169" t="s">
        <v>130</v>
      </c>
      <c r="C18" s="92" t="s">
        <v>90</v>
      </c>
      <c r="D18" s="92"/>
      <c r="E18" s="166">
        <v>840</v>
      </c>
      <c r="F18" s="166">
        <v>104</v>
      </c>
      <c r="G18" s="67">
        <f>E18*F18</f>
        <v>87360</v>
      </c>
      <c r="H18" s="167">
        <v>0.08</v>
      </c>
      <c r="I18" s="67">
        <f>G18*H18</f>
        <v>6988.8</v>
      </c>
      <c r="J18" s="168">
        <v>6988.8</v>
      </c>
      <c r="K18" s="168">
        <v>0</v>
      </c>
      <c r="L18" s="168">
        <v>0</v>
      </c>
      <c r="M18" s="168">
        <v>0</v>
      </c>
      <c r="N18" s="168">
        <v>0</v>
      </c>
      <c r="O18" s="168">
        <v>0</v>
      </c>
      <c r="R18" s="123"/>
    </row>
    <row r="19" spans="1:18" s="8" customFormat="1" ht="26" x14ac:dyDescent="0.35">
      <c r="A19" s="66" t="s">
        <v>36</v>
      </c>
      <c r="B19" s="273" t="s">
        <v>91</v>
      </c>
      <c r="C19" s="274" t="s">
        <v>92</v>
      </c>
      <c r="D19" s="164"/>
      <c r="E19" s="275">
        <v>333</v>
      </c>
      <c r="F19" s="275">
        <v>1</v>
      </c>
      <c r="G19" s="276">
        <f>+E19*F19</f>
        <v>333</v>
      </c>
      <c r="H19" s="277">
        <v>0.3</v>
      </c>
      <c r="I19" s="277">
        <f>+G19*H19</f>
        <v>99.899999999999991</v>
      </c>
      <c r="J19" s="278">
        <v>99.899999999999991</v>
      </c>
      <c r="K19" s="168">
        <v>0</v>
      </c>
      <c r="L19" s="168">
        <v>0</v>
      </c>
      <c r="M19" s="168">
        <v>0</v>
      </c>
      <c r="N19" s="168">
        <v>0</v>
      </c>
      <c r="O19" s="168">
        <v>0</v>
      </c>
      <c r="R19" s="123"/>
    </row>
    <row r="20" spans="1:18" ht="15" customHeight="1" x14ac:dyDescent="0.35">
      <c r="A20" s="339" t="s">
        <v>147</v>
      </c>
      <c r="B20" s="340"/>
      <c r="C20" s="341"/>
      <c r="D20" s="78"/>
      <c r="E20" s="77">
        <f>+MAX(E15:E19)</f>
        <v>2210</v>
      </c>
      <c r="F20" s="238">
        <f>G20/E20</f>
        <v>40.680090497737559</v>
      </c>
      <c r="G20" s="77">
        <f>SUM(G15:G19)</f>
        <v>89903</v>
      </c>
      <c r="H20" s="172">
        <f t="shared" ref="H20:O20" si="4">SUM(H15:H19)</f>
        <v>0.45999999999999996</v>
      </c>
      <c r="I20" s="77">
        <f t="shared" si="4"/>
        <v>7265.5</v>
      </c>
      <c r="J20" s="77">
        <f t="shared" si="4"/>
        <v>7265.5</v>
      </c>
      <c r="K20" s="77">
        <f t="shared" si="4"/>
        <v>0</v>
      </c>
      <c r="L20" s="77">
        <f t="shared" si="4"/>
        <v>0</v>
      </c>
      <c r="M20" s="77">
        <f t="shared" si="4"/>
        <v>0</v>
      </c>
      <c r="N20" s="77">
        <f t="shared" si="4"/>
        <v>0</v>
      </c>
      <c r="O20" s="77">
        <f t="shared" si="4"/>
        <v>0</v>
      </c>
      <c r="R20" s="36"/>
    </row>
    <row r="21" spans="1:18" ht="25.5" customHeight="1" thickBot="1" x14ac:dyDescent="0.4">
      <c r="A21" s="43"/>
      <c r="B21" s="44"/>
      <c r="C21" s="45" t="s">
        <v>28</v>
      </c>
      <c r="D21" s="46"/>
      <c r="E21" s="71">
        <f>+E13+E20</f>
        <v>5577</v>
      </c>
      <c r="F21" s="70">
        <f>G21/E21</f>
        <v>18.092522861753633</v>
      </c>
      <c r="G21" s="71">
        <f t="shared" ref="G21:O21" si="5">+G13+G20</f>
        <v>100902</v>
      </c>
      <c r="H21" s="70">
        <f>+I21/G21</f>
        <v>8.072605101980139E-2</v>
      </c>
      <c r="I21" s="71">
        <f t="shared" si="5"/>
        <v>8145.42</v>
      </c>
      <c r="J21" s="71">
        <f t="shared" si="5"/>
        <v>8145.42</v>
      </c>
      <c r="K21" s="71">
        <f t="shared" si="5"/>
        <v>0</v>
      </c>
      <c r="L21" s="71">
        <f t="shared" si="5"/>
        <v>0</v>
      </c>
      <c r="M21" s="71">
        <f t="shared" si="5"/>
        <v>0</v>
      </c>
      <c r="N21" s="71">
        <f t="shared" si="5"/>
        <v>0</v>
      </c>
      <c r="O21" s="71">
        <f t="shared" si="5"/>
        <v>0</v>
      </c>
      <c r="R21" s="8"/>
    </row>
    <row r="22" spans="1:18" ht="15" thickBot="1" x14ac:dyDescent="0.4">
      <c r="C22" s="8"/>
      <c r="R22" s="8"/>
    </row>
    <row r="23" spans="1:18" ht="50.25" customHeight="1" x14ac:dyDescent="0.35">
      <c r="C23" s="8"/>
      <c r="D23" s="52" t="str">
        <f>+A3</f>
        <v>Program Rule</v>
      </c>
      <c r="E23" s="53" t="str">
        <f t="shared" ref="E23:J23" si="6">+E3</f>
        <v>Estimated # Recordkeepers</v>
      </c>
      <c r="F23" s="53" t="str">
        <f t="shared" si="6"/>
        <v>Records Per Recordkeeper</v>
      </c>
      <c r="G23" s="53" t="str">
        <f t="shared" si="6"/>
        <v>Total Annual Records</v>
      </c>
      <c r="H23" s="53" t="str">
        <f t="shared" si="6"/>
        <v>Estimated Avg. # of Hours Per Record</v>
      </c>
      <c r="I23" s="53" t="str">
        <f t="shared" si="6"/>
        <v xml:space="preserve">Estimated Total Hours            </v>
      </c>
      <c r="J23" s="231" t="str">
        <f t="shared" si="6"/>
        <v>Current OMB Approved Burden Hrs</v>
      </c>
      <c r="K23" s="233" t="s">
        <v>134</v>
      </c>
      <c r="L23" s="232" t="str">
        <f>+L3</f>
        <v>Due to Authorizing Statute</v>
      </c>
      <c r="M23" s="53" t="str">
        <f>+M3</f>
        <v>Due to an adjustment</v>
      </c>
      <c r="N23" s="53" t="str">
        <f>+N3</f>
        <v>Due to program change</v>
      </c>
      <c r="O23" s="54" t="str">
        <f>+O3</f>
        <v>Total Difference</v>
      </c>
      <c r="R23" s="8"/>
    </row>
    <row r="24" spans="1:18" x14ac:dyDescent="0.35">
      <c r="C24" s="8"/>
      <c r="D24" s="209" t="s">
        <v>142</v>
      </c>
      <c r="E24" s="207">
        <f>SUM(E13)</f>
        <v>3367</v>
      </c>
      <c r="F24" s="207">
        <f>+G24/E24</f>
        <v>3.2667062667062665</v>
      </c>
      <c r="G24" s="207">
        <f>(G13)</f>
        <v>10999</v>
      </c>
      <c r="H24" s="206">
        <f>I24/G24</f>
        <v>0.08</v>
      </c>
      <c r="I24" s="207">
        <f>SUM(I13)</f>
        <v>879.92000000000007</v>
      </c>
      <c r="J24" s="207">
        <f>(J13)</f>
        <v>879.92000000000007</v>
      </c>
      <c r="K24" s="207">
        <f>(K13)</f>
        <v>0</v>
      </c>
      <c r="L24" s="207">
        <f t="shared" ref="L24:O24" si="7">(L13)</f>
        <v>0</v>
      </c>
      <c r="M24" s="207">
        <f t="shared" si="7"/>
        <v>0</v>
      </c>
      <c r="N24" s="207">
        <f t="shared" si="7"/>
        <v>0</v>
      </c>
      <c r="O24" s="207">
        <f t="shared" si="7"/>
        <v>0</v>
      </c>
      <c r="R24" s="8"/>
    </row>
    <row r="25" spans="1:18" x14ac:dyDescent="0.35">
      <c r="C25" s="8"/>
      <c r="D25" s="209" t="s">
        <v>149</v>
      </c>
      <c r="E25" s="208">
        <f>SUM(E20)</f>
        <v>2210</v>
      </c>
      <c r="F25" s="223">
        <f>G25/E25</f>
        <v>40.680090497737559</v>
      </c>
      <c r="G25" s="208">
        <f>(G20)</f>
        <v>89903</v>
      </c>
      <c r="H25" s="223">
        <f>I25/G25</f>
        <v>8.0814878257677719E-2</v>
      </c>
      <c r="I25" s="223">
        <f>SUM(I20)</f>
        <v>7265.5</v>
      </c>
      <c r="J25" s="208">
        <f>(J20)</f>
        <v>7265.5</v>
      </c>
      <c r="K25" s="207">
        <f t="shared" ref="K25:O25" si="8">(K14)</f>
        <v>0</v>
      </c>
      <c r="L25" s="207">
        <f t="shared" si="8"/>
        <v>0</v>
      </c>
      <c r="M25" s="207">
        <f t="shared" si="8"/>
        <v>0</v>
      </c>
      <c r="N25" s="207">
        <f t="shared" si="8"/>
        <v>0</v>
      </c>
      <c r="O25" s="207">
        <f t="shared" si="8"/>
        <v>0</v>
      </c>
      <c r="R25" s="8"/>
    </row>
    <row r="26" spans="1:18" hidden="1" x14ac:dyDescent="0.35">
      <c r="C26" s="8"/>
      <c r="D26" s="55" t="e">
        <f>+#REF!</f>
        <v>#REF!</v>
      </c>
      <c r="E26" s="50">
        <f t="shared" ref="E26:E32" si="9">+SUMIF($A$9:$A$20,D26,($E$9:$E$20))</f>
        <v>0</v>
      </c>
      <c r="F26" s="50">
        <f t="shared" ref="F26:F32" si="10">+SUMIF($A$9:$A$20,D26,($F$9:$F$20))</f>
        <v>0</v>
      </c>
      <c r="G26" s="50">
        <f t="shared" ref="G26:G32" si="11">+SUMIF($A$9:$A$20,D26,($G$9:$G$20))</f>
        <v>0</v>
      </c>
      <c r="H26" s="50">
        <f t="shared" ref="H26:H32" si="12">+SUMIF($A$9:$A$20,D26,($H$9:$H$20))</f>
        <v>0</v>
      </c>
      <c r="I26" s="50">
        <f t="shared" ref="I26:I32" si="13">+SUMIF($A$9:$A$20,D26,($I$9:$I$20))</f>
        <v>0</v>
      </c>
      <c r="J26" s="50">
        <f t="shared" ref="J26:J32" si="14">+SUMIF($A$9:$A$20,D26,($J$9:$J$20))</f>
        <v>0</v>
      </c>
      <c r="K26" s="207">
        <f t="shared" ref="K26:O26" si="15">(K15)</f>
        <v>0</v>
      </c>
      <c r="L26" s="207">
        <f t="shared" si="15"/>
        <v>0</v>
      </c>
      <c r="M26" s="207">
        <f t="shared" si="15"/>
        <v>0</v>
      </c>
      <c r="N26" s="207">
        <f t="shared" si="15"/>
        <v>0</v>
      </c>
      <c r="O26" s="207">
        <f t="shared" si="15"/>
        <v>0</v>
      </c>
      <c r="R26" s="8"/>
    </row>
    <row r="27" spans="1:18" hidden="1" x14ac:dyDescent="0.35">
      <c r="C27" s="8"/>
      <c r="D27" s="55" t="e">
        <f>+#REF!</f>
        <v>#REF!</v>
      </c>
      <c r="E27" s="50">
        <f t="shared" si="9"/>
        <v>0</v>
      </c>
      <c r="F27" s="50">
        <f t="shared" si="10"/>
        <v>0</v>
      </c>
      <c r="G27" s="50">
        <f t="shared" si="11"/>
        <v>0</v>
      </c>
      <c r="H27" s="50">
        <f t="shared" si="12"/>
        <v>0</v>
      </c>
      <c r="I27" s="50">
        <f t="shared" si="13"/>
        <v>0</v>
      </c>
      <c r="J27" s="50">
        <f t="shared" si="14"/>
        <v>0</v>
      </c>
      <c r="K27" s="207">
        <f t="shared" ref="K27:O27" si="16">(K16)</f>
        <v>0</v>
      </c>
      <c r="L27" s="207">
        <f t="shared" si="16"/>
        <v>0</v>
      </c>
      <c r="M27" s="207">
        <f t="shared" si="16"/>
        <v>0</v>
      </c>
      <c r="N27" s="207">
        <f t="shared" si="16"/>
        <v>0</v>
      </c>
      <c r="O27" s="207">
        <f t="shared" si="16"/>
        <v>0</v>
      </c>
    </row>
    <row r="28" spans="1:18" hidden="1" x14ac:dyDescent="0.35">
      <c r="D28" s="55" t="e">
        <f>+#REF!</f>
        <v>#REF!</v>
      </c>
      <c r="E28" s="50">
        <f t="shared" si="9"/>
        <v>0</v>
      </c>
      <c r="F28" s="50">
        <f t="shared" si="10"/>
        <v>0</v>
      </c>
      <c r="G28" s="50">
        <f t="shared" si="11"/>
        <v>0</v>
      </c>
      <c r="H28" s="50">
        <f t="shared" si="12"/>
        <v>0</v>
      </c>
      <c r="I28" s="50">
        <f t="shared" si="13"/>
        <v>0</v>
      </c>
      <c r="J28" s="50">
        <f t="shared" si="14"/>
        <v>0</v>
      </c>
      <c r="K28" s="207">
        <f t="shared" ref="K28:O28" si="17">(K17)</f>
        <v>0</v>
      </c>
      <c r="L28" s="207">
        <f t="shared" si="17"/>
        <v>0</v>
      </c>
      <c r="M28" s="207">
        <f t="shared" si="17"/>
        <v>0</v>
      </c>
      <c r="N28" s="207">
        <f t="shared" si="17"/>
        <v>0</v>
      </c>
      <c r="O28" s="207">
        <f t="shared" si="17"/>
        <v>0</v>
      </c>
    </row>
    <row r="29" spans="1:18" hidden="1" x14ac:dyDescent="0.35">
      <c r="D29" s="55">
        <f>+R13</f>
        <v>0</v>
      </c>
      <c r="E29" s="50">
        <f t="shared" si="9"/>
        <v>0</v>
      </c>
      <c r="F29" s="50">
        <f t="shared" si="10"/>
        <v>0</v>
      </c>
      <c r="G29" s="50">
        <f t="shared" si="11"/>
        <v>0</v>
      </c>
      <c r="H29" s="50">
        <f t="shared" si="12"/>
        <v>0</v>
      </c>
      <c r="I29" s="50">
        <f t="shared" si="13"/>
        <v>0</v>
      </c>
      <c r="J29" s="50">
        <f t="shared" si="14"/>
        <v>0</v>
      </c>
      <c r="K29" s="207">
        <f t="shared" ref="K29:O29" si="18">(K18)</f>
        <v>0</v>
      </c>
      <c r="L29" s="207">
        <f t="shared" si="18"/>
        <v>0</v>
      </c>
      <c r="M29" s="207">
        <f t="shared" si="18"/>
        <v>0</v>
      </c>
      <c r="N29" s="207">
        <f t="shared" si="18"/>
        <v>0</v>
      </c>
      <c r="O29" s="207">
        <f t="shared" si="18"/>
        <v>0</v>
      </c>
    </row>
    <row r="30" spans="1:18" hidden="1" x14ac:dyDescent="0.35">
      <c r="D30" s="55">
        <f>+R14</f>
        <v>0</v>
      </c>
      <c r="E30" s="50">
        <f t="shared" si="9"/>
        <v>0</v>
      </c>
      <c r="F30" s="50">
        <f t="shared" si="10"/>
        <v>0</v>
      </c>
      <c r="G30" s="50">
        <f t="shared" si="11"/>
        <v>0</v>
      </c>
      <c r="H30" s="50">
        <f t="shared" si="12"/>
        <v>0</v>
      </c>
      <c r="I30" s="50">
        <f t="shared" si="13"/>
        <v>0</v>
      </c>
      <c r="J30" s="50">
        <f t="shared" si="14"/>
        <v>0</v>
      </c>
      <c r="K30" s="207">
        <f t="shared" ref="K30:O30" si="19">(K19)</f>
        <v>0</v>
      </c>
      <c r="L30" s="207">
        <f t="shared" si="19"/>
        <v>0</v>
      </c>
      <c r="M30" s="207">
        <f t="shared" si="19"/>
        <v>0</v>
      </c>
      <c r="N30" s="207">
        <f t="shared" si="19"/>
        <v>0</v>
      </c>
      <c r="O30" s="207">
        <f t="shared" si="19"/>
        <v>0</v>
      </c>
    </row>
    <row r="31" spans="1:18" hidden="1" x14ac:dyDescent="0.35">
      <c r="D31" s="55">
        <f>+R15</f>
        <v>0</v>
      </c>
      <c r="E31" s="50">
        <f t="shared" si="9"/>
        <v>0</v>
      </c>
      <c r="F31" s="50">
        <f t="shared" si="10"/>
        <v>0</v>
      </c>
      <c r="G31" s="50">
        <f t="shared" si="11"/>
        <v>0</v>
      </c>
      <c r="H31" s="50">
        <f t="shared" si="12"/>
        <v>0</v>
      </c>
      <c r="I31" s="50">
        <f t="shared" si="13"/>
        <v>0</v>
      </c>
      <c r="J31" s="50">
        <f t="shared" si="14"/>
        <v>0</v>
      </c>
      <c r="K31" s="207">
        <f t="shared" ref="K31:O31" si="20">(K20)</f>
        <v>0</v>
      </c>
      <c r="L31" s="207">
        <f t="shared" si="20"/>
        <v>0</v>
      </c>
      <c r="M31" s="207">
        <f t="shared" si="20"/>
        <v>0</v>
      </c>
      <c r="N31" s="207">
        <f t="shared" si="20"/>
        <v>0</v>
      </c>
      <c r="O31" s="207">
        <f t="shared" si="20"/>
        <v>0</v>
      </c>
    </row>
    <row r="32" spans="1:18" hidden="1" x14ac:dyDescent="0.35">
      <c r="D32" s="55" t="e">
        <f>+#REF!</f>
        <v>#REF!</v>
      </c>
      <c r="E32" s="50">
        <f t="shared" si="9"/>
        <v>0</v>
      </c>
      <c r="F32" s="50">
        <f t="shared" si="10"/>
        <v>0</v>
      </c>
      <c r="G32" s="50">
        <f t="shared" si="11"/>
        <v>0</v>
      </c>
      <c r="H32" s="50">
        <f t="shared" si="12"/>
        <v>0</v>
      </c>
      <c r="I32" s="50">
        <f t="shared" si="13"/>
        <v>0</v>
      </c>
      <c r="J32" s="50">
        <f t="shared" si="14"/>
        <v>0</v>
      </c>
      <c r="K32" s="207">
        <f t="shared" ref="K32:O32" si="21">(K21)</f>
        <v>0</v>
      </c>
      <c r="L32" s="207">
        <f t="shared" si="21"/>
        <v>0</v>
      </c>
      <c r="M32" s="207">
        <f t="shared" si="21"/>
        <v>0</v>
      </c>
      <c r="N32" s="207">
        <f t="shared" si="21"/>
        <v>0</v>
      </c>
      <c r="O32" s="207">
        <f t="shared" si="21"/>
        <v>0</v>
      </c>
    </row>
    <row r="33" spans="3:15" x14ac:dyDescent="0.35">
      <c r="D33" s="56" t="s">
        <v>26</v>
      </c>
      <c r="E33" s="80">
        <f>SUM(E24:E32)</f>
        <v>5577</v>
      </c>
      <c r="F33" s="81">
        <f>G33/E33</f>
        <v>18.092522861753633</v>
      </c>
      <c r="G33" s="82">
        <f>SUM(G24:G32)</f>
        <v>100902</v>
      </c>
      <c r="H33" s="81">
        <f>I33/G33</f>
        <v>8.072605101980139E-2</v>
      </c>
      <c r="I33" s="82">
        <f>SUM(I24:I32)</f>
        <v>8145.42</v>
      </c>
      <c r="J33" s="82">
        <f>SUM(J24:J32)</f>
        <v>8145.42</v>
      </c>
      <c r="K33" s="207">
        <f t="shared" ref="K33:O33" si="22">(K22)</f>
        <v>0</v>
      </c>
      <c r="L33" s="207">
        <f t="shared" si="22"/>
        <v>0</v>
      </c>
      <c r="M33" s="207">
        <f t="shared" si="22"/>
        <v>0</v>
      </c>
      <c r="N33" s="207">
        <f t="shared" si="22"/>
        <v>0</v>
      </c>
      <c r="O33" s="207">
        <f t="shared" si="22"/>
        <v>0</v>
      </c>
    </row>
    <row r="40" spans="3:15" x14ac:dyDescent="0.35">
      <c r="C40" s="150"/>
    </row>
    <row r="42" spans="3:15" ht="34.5" customHeight="1" x14ac:dyDescent="0.35">
      <c r="C42" s="318"/>
      <c r="D42" s="318"/>
      <c r="E42" s="318"/>
      <c r="F42" s="318"/>
      <c r="G42" s="318"/>
      <c r="H42" s="318"/>
      <c r="I42" s="318"/>
      <c r="J42" s="318"/>
      <c r="K42" s="318"/>
      <c r="L42" s="318"/>
      <c r="M42" s="318"/>
      <c r="N42" s="318"/>
      <c r="O42" s="318"/>
    </row>
  </sheetData>
  <sheetProtection selectLockedCells="1"/>
  <autoFilter ref="A3:O21"/>
  <dataConsolidate/>
  <mergeCells count="8">
    <mergeCell ref="C42:O42"/>
    <mergeCell ref="A1:O1"/>
    <mergeCell ref="A4:O4"/>
    <mergeCell ref="A14:O14"/>
    <mergeCell ref="A5:A8"/>
    <mergeCell ref="B6:B8"/>
    <mergeCell ref="A13:C13"/>
    <mergeCell ref="A20:C20"/>
  </mergeCells>
  <dataValidations count="1">
    <dataValidation type="list" allowBlank="1" showInputMessage="1" showErrorMessage="1" sqref="A15:A19 A9:A12">
      <formula1>$R$10:$R$20</formula1>
    </dataValidation>
  </dataValidations>
  <printOptions horizontalCentered="1"/>
  <pageMargins left="0.7" right="0.7" top="0.75" bottom="0.75" header="0.3" footer="0.3"/>
  <pageSetup paperSize="5" scale="64" fitToHeight="0" orientation="landscape" r:id="rId1"/>
  <headerFooter>
    <oddHeader>&amp;CAttachment A - Burden Chart for OMB Control #0584-0280 
&amp;"-,Bold"&amp;12 7 CFR Part 225 - Summer Food Service Program (SFSP)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O21"/>
  <sheetViews>
    <sheetView topLeftCell="A9" zoomScaleNormal="100" zoomScalePageLayoutView="90" workbookViewId="0">
      <selection activeCell="I9" sqref="I9"/>
    </sheetView>
  </sheetViews>
  <sheetFormatPr defaultRowHeight="14.5" x14ac:dyDescent="0.35"/>
  <cols>
    <col min="2" max="2" width="10.26953125" customWidth="1"/>
    <col min="3" max="3" width="26.26953125" customWidth="1"/>
    <col min="5" max="5" width="13.1796875" customWidth="1"/>
    <col min="6" max="6" width="12.81640625" customWidth="1"/>
    <col min="7" max="7" width="10.54296875" customWidth="1"/>
    <col min="8" max="8" width="13.54296875" customWidth="1"/>
    <col min="9" max="9" width="14.26953125" customWidth="1"/>
    <col min="10" max="11" width="17.453125" customWidth="1"/>
    <col min="12" max="12" width="13.1796875" customWidth="1"/>
    <col min="13" max="13" width="16" customWidth="1"/>
    <col min="14" max="14" width="12.54296875" customWidth="1"/>
    <col min="15" max="15" width="21.81640625" customWidth="1"/>
  </cols>
  <sheetData>
    <row r="1" spans="1:15" ht="25.5" thickBot="1" x14ac:dyDescent="0.55000000000000004">
      <c r="A1" s="321" t="s">
        <v>110</v>
      </c>
      <c r="B1" s="322"/>
      <c r="C1" s="322"/>
      <c r="D1" s="322"/>
      <c r="E1" s="322"/>
      <c r="F1" s="322"/>
      <c r="G1" s="322"/>
      <c r="H1" s="322"/>
      <c r="I1" s="322"/>
      <c r="J1" s="322"/>
      <c r="K1" s="322"/>
      <c r="L1" s="322"/>
      <c r="M1" s="322"/>
      <c r="N1" s="322"/>
      <c r="O1" s="323"/>
    </row>
    <row r="2" spans="1:15" x14ac:dyDescent="0.35">
      <c r="A2" s="10"/>
      <c r="B2" s="11"/>
      <c r="C2" s="11"/>
      <c r="D2" s="12"/>
      <c r="E2" s="13" t="s">
        <v>10</v>
      </c>
      <c r="F2" s="13" t="s">
        <v>11</v>
      </c>
      <c r="G2" s="13" t="s">
        <v>12</v>
      </c>
      <c r="H2" s="13" t="s">
        <v>13</v>
      </c>
      <c r="I2" s="13" t="s">
        <v>14</v>
      </c>
      <c r="J2" s="13" t="s">
        <v>15</v>
      </c>
      <c r="K2" s="13"/>
      <c r="L2" s="13"/>
      <c r="M2" s="13"/>
      <c r="N2" s="13"/>
      <c r="O2" s="14" t="s">
        <v>16</v>
      </c>
    </row>
    <row r="3" spans="1:15" ht="39" x14ac:dyDescent="0.35">
      <c r="A3" s="18" t="s">
        <v>34</v>
      </c>
      <c r="B3" s="19" t="s">
        <v>0</v>
      </c>
      <c r="C3" s="19" t="s">
        <v>1</v>
      </c>
      <c r="D3" s="19" t="s">
        <v>2</v>
      </c>
      <c r="E3" s="19" t="s">
        <v>18</v>
      </c>
      <c r="F3" s="19" t="s">
        <v>113</v>
      </c>
      <c r="G3" s="19" t="s">
        <v>112</v>
      </c>
      <c r="H3" s="19" t="s">
        <v>114</v>
      </c>
      <c r="I3" s="19" t="s">
        <v>6</v>
      </c>
      <c r="J3" s="19" t="s">
        <v>29</v>
      </c>
      <c r="K3" s="19" t="s">
        <v>134</v>
      </c>
      <c r="L3" s="19" t="s">
        <v>33</v>
      </c>
      <c r="M3" s="19" t="s">
        <v>136</v>
      </c>
      <c r="N3" s="19" t="s">
        <v>138</v>
      </c>
      <c r="O3" s="20" t="s">
        <v>7</v>
      </c>
    </row>
    <row r="4" spans="1:15" ht="18.5" x14ac:dyDescent="0.35">
      <c r="A4" s="324" t="s">
        <v>143</v>
      </c>
      <c r="B4" s="325"/>
      <c r="C4" s="325"/>
      <c r="D4" s="325"/>
      <c r="E4" s="325"/>
      <c r="F4" s="325"/>
      <c r="G4" s="325"/>
      <c r="H4" s="325"/>
      <c r="I4" s="325"/>
      <c r="J4" s="325"/>
      <c r="K4" s="325"/>
      <c r="L4" s="325"/>
      <c r="M4" s="325"/>
      <c r="N4" s="325"/>
      <c r="O4" s="326"/>
    </row>
    <row r="5" spans="1:15" ht="58" x14ac:dyDescent="0.35">
      <c r="A5" s="91" t="s">
        <v>36</v>
      </c>
      <c r="B5" s="91" t="s">
        <v>102</v>
      </c>
      <c r="C5" s="91" t="s">
        <v>132</v>
      </c>
      <c r="D5" s="65"/>
      <c r="E5" s="96">
        <v>53</v>
      </c>
      <c r="F5" s="96">
        <v>1</v>
      </c>
      <c r="G5" s="95">
        <v>53</v>
      </c>
      <c r="H5" s="97">
        <v>0.25</v>
      </c>
      <c r="I5" s="67">
        <v>13.25</v>
      </c>
      <c r="J5" s="139">
        <v>13.25</v>
      </c>
      <c r="K5" s="139">
        <v>13.25</v>
      </c>
      <c r="L5" s="98">
        <v>0</v>
      </c>
      <c r="M5" s="67">
        <v>0</v>
      </c>
      <c r="N5" s="279">
        <f>I5-J5</f>
        <v>0</v>
      </c>
      <c r="O5" s="257">
        <f>+I5-J5</f>
        <v>0</v>
      </c>
    </row>
    <row r="6" spans="1:15" ht="72.5" x14ac:dyDescent="0.35">
      <c r="A6" s="91" t="s">
        <v>36</v>
      </c>
      <c r="B6" s="91" t="s">
        <v>102</v>
      </c>
      <c r="C6" s="91" t="s">
        <v>103</v>
      </c>
      <c r="D6" s="65"/>
      <c r="E6" s="96">
        <v>3314</v>
      </c>
      <c r="F6" s="96">
        <v>1</v>
      </c>
      <c r="G6" s="95">
        <f>E6*F6</f>
        <v>3314</v>
      </c>
      <c r="H6" s="97">
        <v>0.25</v>
      </c>
      <c r="I6" s="67">
        <v>828.5</v>
      </c>
      <c r="J6" s="139">
        <v>828.5</v>
      </c>
      <c r="K6" s="139">
        <v>0</v>
      </c>
      <c r="L6" s="139">
        <v>0</v>
      </c>
      <c r="M6" s="139">
        <v>0</v>
      </c>
      <c r="N6" s="139">
        <v>0</v>
      </c>
      <c r="O6" s="139">
        <v>0</v>
      </c>
    </row>
    <row r="7" spans="1:15" ht="15.5" x14ac:dyDescent="0.35">
      <c r="A7" s="339" t="s">
        <v>152</v>
      </c>
      <c r="B7" s="340"/>
      <c r="C7" s="341"/>
      <c r="D7" s="78"/>
      <c r="E7" s="77">
        <f>SUM(E5:E6)</f>
        <v>3367</v>
      </c>
      <c r="F7" s="77">
        <f>G7/E7</f>
        <v>1</v>
      </c>
      <c r="G7" s="77">
        <f>SUM(G5:G6)</f>
        <v>3367</v>
      </c>
      <c r="H7" s="172">
        <f>I7/G7</f>
        <v>0.25</v>
      </c>
      <c r="I7" s="77">
        <f>SUM(I5:I6)</f>
        <v>841.75</v>
      </c>
      <c r="J7" s="77">
        <f>SUM(J5:J6)</f>
        <v>841.75</v>
      </c>
      <c r="K7" s="77">
        <f>SUM(K5:K6)</f>
        <v>13.25</v>
      </c>
      <c r="L7" s="77">
        <f t="shared" ref="L7:O7" si="0">SUM(L5:L6)</f>
        <v>0</v>
      </c>
      <c r="M7" s="77">
        <f t="shared" si="0"/>
        <v>0</v>
      </c>
      <c r="N7" s="77">
        <f t="shared" si="0"/>
        <v>0</v>
      </c>
      <c r="O7" s="77">
        <f t="shared" si="0"/>
        <v>0</v>
      </c>
    </row>
    <row r="8" spans="1:15" ht="18.5" x14ac:dyDescent="0.35">
      <c r="A8" s="324" t="s">
        <v>153</v>
      </c>
      <c r="B8" s="325"/>
      <c r="C8" s="325"/>
      <c r="D8" s="325"/>
      <c r="E8" s="325"/>
      <c r="F8" s="325"/>
      <c r="G8" s="325"/>
      <c r="H8" s="325"/>
      <c r="I8" s="325"/>
      <c r="J8" s="325"/>
      <c r="K8" s="325"/>
      <c r="L8" s="325"/>
      <c r="M8" s="325"/>
      <c r="N8" s="325"/>
      <c r="O8" s="326"/>
    </row>
    <row r="9" spans="1:15" ht="72.5" x14ac:dyDescent="0.35">
      <c r="A9" s="91" t="s">
        <v>36</v>
      </c>
      <c r="B9" s="91" t="s">
        <v>102</v>
      </c>
      <c r="C9" s="91" t="s">
        <v>103</v>
      </c>
      <c r="D9" s="65"/>
      <c r="E9" s="96">
        <v>2210</v>
      </c>
      <c r="F9" s="96">
        <v>1</v>
      </c>
      <c r="G9" s="95">
        <v>2210</v>
      </c>
      <c r="H9" s="97">
        <v>0.25</v>
      </c>
      <c r="I9" s="67">
        <v>552.5</v>
      </c>
      <c r="J9" s="139">
        <v>552.5</v>
      </c>
      <c r="K9" s="139">
        <v>0</v>
      </c>
      <c r="L9" s="139">
        <v>0</v>
      </c>
      <c r="M9" s="139">
        <v>0</v>
      </c>
      <c r="N9" s="139">
        <v>0</v>
      </c>
      <c r="O9" s="139">
        <v>0</v>
      </c>
    </row>
    <row r="10" spans="1:15" ht="30.75" customHeight="1" x14ac:dyDescent="0.35">
      <c r="A10" s="339" t="s">
        <v>147</v>
      </c>
      <c r="B10" s="340"/>
      <c r="C10" s="341"/>
      <c r="D10" s="78"/>
      <c r="E10" s="77">
        <f>+MAX(E9)</f>
        <v>2210</v>
      </c>
      <c r="F10" s="77">
        <f>G10/E10</f>
        <v>1</v>
      </c>
      <c r="G10" s="77">
        <f>SUM(G9:G9)</f>
        <v>2210</v>
      </c>
      <c r="H10" s="172">
        <f>I10/G10</f>
        <v>0.25</v>
      </c>
      <c r="I10" s="77">
        <f>SUM(I9:I9)</f>
        <v>552.5</v>
      </c>
      <c r="J10" s="77">
        <f>SUM(J9:J9)</f>
        <v>552.5</v>
      </c>
      <c r="K10" s="77">
        <v>0</v>
      </c>
      <c r="L10" s="79">
        <f>SUM(L9)</f>
        <v>0</v>
      </c>
      <c r="M10" s="79">
        <f>SUM(M9)</f>
        <v>0</v>
      </c>
      <c r="N10" s="79">
        <f>SUM(N9)</f>
        <v>0</v>
      </c>
      <c r="O10" s="303">
        <f>SUM(O9:O9)</f>
        <v>0</v>
      </c>
    </row>
    <row r="11" spans="1:15" ht="16" thickBot="1" x14ac:dyDescent="0.4">
      <c r="A11" s="43"/>
      <c r="B11" s="44"/>
      <c r="C11" s="45" t="s">
        <v>111</v>
      </c>
      <c r="D11" s="46"/>
      <c r="E11" s="71">
        <f>+E10+E7</f>
        <v>5577</v>
      </c>
      <c r="F11" s="174">
        <f>G11/E11</f>
        <v>1</v>
      </c>
      <c r="G11" s="71">
        <f>+G10+G7</f>
        <v>5577</v>
      </c>
      <c r="H11" s="70">
        <f>I11/G11</f>
        <v>0.25013448090371165</v>
      </c>
      <c r="I11" s="71">
        <v>1395</v>
      </c>
      <c r="J11" s="71">
        <f t="shared" ref="J11:O11" si="1">+J10+J7</f>
        <v>1394.25</v>
      </c>
      <c r="K11" s="71">
        <f t="shared" si="1"/>
        <v>13.25</v>
      </c>
      <c r="L11" s="71">
        <f t="shared" si="1"/>
        <v>0</v>
      </c>
      <c r="M11" s="71">
        <f t="shared" si="1"/>
        <v>0</v>
      </c>
      <c r="N11" s="71">
        <f>+N10+N7</f>
        <v>0</v>
      </c>
      <c r="O11" s="154">
        <f t="shared" si="1"/>
        <v>0</v>
      </c>
    </row>
    <row r="12" spans="1:15" ht="15" thickBot="1" x14ac:dyDescent="0.4">
      <c r="C12" s="8"/>
    </row>
    <row r="13" spans="1:15" ht="62" x14ac:dyDescent="0.35">
      <c r="C13" s="8"/>
      <c r="D13" s="52" t="str">
        <f>+A3</f>
        <v>Program Rule</v>
      </c>
      <c r="E13" s="53" t="str">
        <f t="shared" ref="E13:J13" si="2">+E3</f>
        <v>Estimated # Respondents</v>
      </c>
      <c r="F13" s="53" t="str">
        <f t="shared" si="2"/>
        <v>Disclosures Per Respondent</v>
      </c>
      <c r="G13" s="53" t="str">
        <f t="shared" si="2"/>
        <v>Total Annual Disclosures</v>
      </c>
      <c r="H13" s="53" t="str">
        <f t="shared" si="2"/>
        <v>Estimated Avg. # of Hours Per Disclosure</v>
      </c>
      <c r="I13" s="53" t="str">
        <f t="shared" si="2"/>
        <v xml:space="preserve">Estimated Total Hours            </v>
      </c>
      <c r="J13" s="53" t="str">
        <f t="shared" si="2"/>
        <v>Current OMB Approved Burden Hrs</v>
      </c>
      <c r="K13" s="233" t="s">
        <v>134</v>
      </c>
      <c r="L13" s="53" t="str">
        <f>+L3</f>
        <v>Due to Authorizing Statute</v>
      </c>
      <c r="M13" s="53" t="str">
        <f>+M3</f>
        <v>Due to an adjustment</v>
      </c>
      <c r="N13" s="53" t="str">
        <f>+N3</f>
        <v>Due to a program change</v>
      </c>
      <c r="O13" s="54" t="str">
        <f>+O3</f>
        <v>Total Difference</v>
      </c>
    </row>
    <row r="14" spans="1:15" ht="29" x14ac:dyDescent="0.35">
      <c r="C14" s="8"/>
      <c r="D14" s="234" t="s">
        <v>142</v>
      </c>
      <c r="E14" s="208">
        <f>SUM(E7)</f>
        <v>3367</v>
      </c>
      <c r="F14" s="208">
        <f>G14/E14</f>
        <v>1</v>
      </c>
      <c r="G14" s="208">
        <f>SUM(G7)</f>
        <v>3367</v>
      </c>
      <c r="H14" s="206">
        <f>I14/G14</f>
        <v>0.25</v>
      </c>
      <c r="I14" s="207">
        <f>(I7)</f>
        <v>841.75</v>
      </c>
      <c r="J14" s="235">
        <f>J7</f>
        <v>841.75</v>
      </c>
      <c r="K14" s="235">
        <v>0</v>
      </c>
      <c r="L14" s="235">
        <v>0</v>
      </c>
      <c r="M14" s="235">
        <f>M7</f>
        <v>0</v>
      </c>
      <c r="N14" s="301">
        <f>N7</f>
        <v>0</v>
      </c>
      <c r="O14" s="302">
        <f>O7</f>
        <v>0</v>
      </c>
    </row>
    <row r="15" spans="1:15" ht="29" x14ac:dyDescent="0.35">
      <c r="C15" s="8"/>
      <c r="D15" s="204" t="s">
        <v>149</v>
      </c>
      <c r="E15" s="208">
        <f>SUM(E10)</f>
        <v>2210</v>
      </c>
      <c r="F15" s="208">
        <f>G15/E15</f>
        <v>1</v>
      </c>
      <c r="G15" s="208">
        <f>SUM(G10)</f>
        <v>2210</v>
      </c>
      <c r="H15" s="206">
        <f>I15/G15</f>
        <v>0.25</v>
      </c>
      <c r="I15" s="207">
        <f>SUM(I10)</f>
        <v>552.5</v>
      </c>
      <c r="J15" s="208">
        <f>J9</f>
        <v>552.5</v>
      </c>
      <c r="K15" s="302">
        <v>0</v>
      </c>
      <c r="L15" s="302">
        <v>0</v>
      </c>
      <c r="M15" s="302">
        <v>0</v>
      </c>
      <c r="N15" s="302">
        <v>0</v>
      </c>
      <c r="O15" s="302">
        <v>0</v>
      </c>
    </row>
    <row r="16" spans="1:15" x14ac:dyDescent="0.35">
      <c r="D16" s="56" t="s">
        <v>26</v>
      </c>
      <c r="E16" s="80">
        <f>SUM(E14:E15)</f>
        <v>5577</v>
      </c>
      <c r="F16" s="81">
        <f>G16/E16</f>
        <v>1</v>
      </c>
      <c r="G16" s="82">
        <f>SUM(G14:G15)</f>
        <v>5577</v>
      </c>
      <c r="H16" s="81">
        <f>I16/G16</f>
        <v>0.25013448090371165</v>
      </c>
      <c r="I16" s="316">
        <f>SUMPRODUCT(ROUND(I14:I15,0))</f>
        <v>1395</v>
      </c>
      <c r="J16" s="82">
        <f>SUMPRODUCT(ROUND(J14:J15,0))</f>
        <v>1395</v>
      </c>
      <c r="K16" s="82">
        <f>SUM(K14:K15)</f>
        <v>0</v>
      </c>
      <c r="L16" s="82">
        <f t="shared" ref="L16" si="3">SUM(L15:L15)</f>
        <v>0</v>
      </c>
      <c r="M16" s="82">
        <f>SUM(M14:M15)</f>
        <v>0</v>
      </c>
      <c r="N16" s="82">
        <f>SUM(N14:N15)</f>
        <v>0</v>
      </c>
      <c r="O16" s="82">
        <f>SUM(O14:O15)</f>
        <v>0</v>
      </c>
    </row>
    <row r="21" spans="8:8" x14ac:dyDescent="0.35">
      <c r="H21" s="177"/>
    </row>
  </sheetData>
  <mergeCells count="5">
    <mergeCell ref="A10:C10"/>
    <mergeCell ref="A1:O1"/>
    <mergeCell ref="A4:O4"/>
    <mergeCell ref="A7:C7"/>
    <mergeCell ref="A8:O8"/>
  </mergeCells>
  <dataValidations count="1">
    <dataValidation type="list" allowBlank="1" showInputMessage="1" showErrorMessage="1" sqref="A9 A5:A6">
      <formula1>$R$10:$R$34</formula1>
    </dataValidation>
  </dataValidations>
  <pageMargins left="0.7" right="0.7" top="0.75" bottom="0.75" header="0.3" footer="0.3"/>
  <pageSetup paperSize="5" scale="73" fitToHeight="0" orientation="landscape" r:id="rId1"/>
  <headerFooter>
    <oddHeader>&amp;C&amp;"-,Bold"Attachment A - Burden Chart for OMB Control #0584-0280
7 CFR Part 225 - Summer Food Service Program (SFSP)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O32"/>
  <sheetViews>
    <sheetView tabSelected="1" zoomScale="140" zoomScaleNormal="140" workbookViewId="0">
      <selection activeCell="F17" sqref="F17"/>
    </sheetView>
  </sheetViews>
  <sheetFormatPr defaultRowHeight="14.5" x14ac:dyDescent="0.35"/>
  <cols>
    <col min="1" max="1" width="29.7265625" customWidth="1"/>
    <col min="2" max="2" width="12.26953125" bestFit="1" customWidth="1"/>
    <col min="3" max="3" width="13.7265625" bestFit="1" customWidth="1"/>
    <col min="4" max="4" width="18.81640625" bestFit="1" customWidth="1"/>
    <col min="5" max="5" width="18.54296875" bestFit="1" customWidth="1"/>
    <col min="6" max="6" width="15" bestFit="1" customWidth="1"/>
    <col min="12" max="12" width="13" customWidth="1"/>
    <col min="13" max="13" width="17.26953125" customWidth="1"/>
    <col min="14" max="14" width="10.1796875" bestFit="1" customWidth="1"/>
    <col min="15" max="15" width="11.54296875" bestFit="1" customWidth="1"/>
  </cols>
  <sheetData>
    <row r="1" spans="1:13" ht="15" x14ac:dyDescent="0.35">
      <c r="A1" s="342" t="s">
        <v>57</v>
      </c>
      <c r="B1" s="343"/>
      <c r="C1" s="343"/>
      <c r="D1" s="343"/>
      <c r="E1" s="343"/>
      <c r="F1" s="344"/>
    </row>
    <row r="2" spans="1:13" ht="13.5" customHeight="1" x14ac:dyDescent="0.35">
      <c r="A2" s="21"/>
      <c r="B2" s="22"/>
      <c r="C2" s="22"/>
      <c r="D2" s="22"/>
      <c r="E2" s="22"/>
      <c r="F2" s="23"/>
    </row>
    <row r="3" spans="1:13" ht="48" customHeight="1" x14ac:dyDescent="0.35">
      <c r="A3" s="31" t="s">
        <v>17</v>
      </c>
      <c r="B3" s="31" t="s">
        <v>18</v>
      </c>
      <c r="C3" s="31" t="s">
        <v>19</v>
      </c>
      <c r="D3" s="31" t="s">
        <v>20</v>
      </c>
      <c r="E3" s="31" t="s">
        <v>21</v>
      </c>
      <c r="F3" s="31" t="s">
        <v>22</v>
      </c>
    </row>
    <row r="4" spans="1:13" ht="15" x14ac:dyDescent="0.35">
      <c r="A4" s="30" t="s">
        <v>9</v>
      </c>
      <c r="B4" s="29"/>
      <c r="C4" s="29"/>
      <c r="D4" s="29"/>
      <c r="E4" s="29"/>
      <c r="F4" s="29"/>
    </row>
    <row r="5" spans="1:13" ht="15.75" customHeight="1" x14ac:dyDescent="0.35">
      <c r="A5" s="24" t="s">
        <v>151</v>
      </c>
      <c r="B5" s="25">
        <f>+RecordKeeping!E13</f>
        <v>3367</v>
      </c>
      <c r="C5" s="225">
        <f>+RecordKeeping!F13</f>
        <v>3.2667062667062665</v>
      </c>
      <c r="D5" s="25">
        <f>+RecordKeeping!G13</f>
        <v>10999</v>
      </c>
      <c r="E5" s="224">
        <f>+RecordKeeping!H13</f>
        <v>0.08</v>
      </c>
      <c r="F5" s="25">
        <f>+RecordKeeping!I13</f>
        <v>879.92000000000007</v>
      </c>
    </row>
    <row r="6" spans="1:13" ht="19.5" customHeight="1" x14ac:dyDescent="0.35">
      <c r="A6" s="27" t="s">
        <v>150</v>
      </c>
      <c r="B6" s="306">
        <f>+RecordKeeping!E20</f>
        <v>2210</v>
      </c>
      <c r="C6" s="307">
        <f>+RecordKeeping!F20</f>
        <v>40.680090497737559</v>
      </c>
      <c r="D6" s="308">
        <f>+RecordKeeping!G20</f>
        <v>89903</v>
      </c>
      <c r="E6" s="309">
        <f>+RecordKeeping!H20</f>
        <v>0.45999999999999996</v>
      </c>
      <c r="F6" s="308">
        <f>+RecordKeeping!I20</f>
        <v>7265.5</v>
      </c>
    </row>
    <row r="7" spans="1:13" ht="19.5" customHeight="1" x14ac:dyDescent="0.35">
      <c r="A7" s="34" t="s">
        <v>100</v>
      </c>
      <c r="B7" s="26">
        <f>SUBTOTAL(109,B5:B6)</f>
        <v>5577</v>
      </c>
      <c r="C7" s="225">
        <f>SUM(D7/B7)</f>
        <v>18.092522861753633</v>
      </c>
      <c r="D7" s="26">
        <f>SUBTOTAL(109,D5:D6)</f>
        <v>100902</v>
      </c>
      <c r="E7" s="152">
        <f>SUM(F7/D7)</f>
        <v>8.072605101980139E-2</v>
      </c>
      <c r="F7" s="149">
        <f>SUBTOTAL(109,F5:F6)</f>
        <v>8145.42</v>
      </c>
    </row>
    <row r="8" spans="1:13" ht="19.5" customHeight="1" x14ac:dyDescent="0.35">
      <c r="A8" s="33" t="s">
        <v>25</v>
      </c>
      <c r="B8" s="32"/>
      <c r="C8" s="32"/>
      <c r="D8" s="32"/>
      <c r="E8" s="32"/>
      <c r="F8" s="32"/>
    </row>
    <row r="9" spans="1:13" x14ac:dyDescent="0.35">
      <c r="A9" s="24" t="s">
        <v>151</v>
      </c>
      <c r="B9" s="38">
        <f>+Reporting!E35</f>
        <v>3367</v>
      </c>
      <c r="C9" s="38">
        <f>+Reporting!F35</f>
        <v>11.618948618948618</v>
      </c>
      <c r="D9" s="38">
        <f>+Reporting!G35</f>
        <v>39121</v>
      </c>
      <c r="E9" s="226">
        <f>+Reporting!H35</f>
        <v>4.4589548068812146</v>
      </c>
      <c r="F9" s="38">
        <f>+Reporting!I35</f>
        <v>174438.77099999998</v>
      </c>
    </row>
    <row r="10" spans="1:13" ht="19.5" customHeight="1" x14ac:dyDescent="0.35">
      <c r="A10" s="27" t="s">
        <v>150</v>
      </c>
      <c r="B10" s="39">
        <f>+Reporting!E49</f>
        <v>2210</v>
      </c>
      <c r="C10" s="39">
        <f>+Reporting!F49</f>
        <v>3.9524886877828056</v>
      </c>
      <c r="D10" s="39">
        <f>+Reporting!G49</f>
        <v>8735</v>
      </c>
      <c r="E10" s="227">
        <f>+Reporting!H49</f>
        <v>11.913860675443619</v>
      </c>
      <c r="F10" s="39">
        <f>+Reporting!I49</f>
        <v>104067.573</v>
      </c>
    </row>
    <row r="11" spans="1:13" ht="19.5" customHeight="1" x14ac:dyDescent="0.35">
      <c r="A11" s="40" t="s">
        <v>145</v>
      </c>
      <c r="B11" s="41">
        <f>+Reporting!E53</f>
        <v>58365</v>
      </c>
      <c r="C11" s="41">
        <f>+Reporting!F53</f>
        <v>2</v>
      </c>
      <c r="D11" s="41">
        <f>+Reporting!G53</f>
        <v>116730</v>
      </c>
      <c r="E11" s="228">
        <f>+Reporting!H53</f>
        <v>0.375</v>
      </c>
      <c r="F11" s="41">
        <f>+Reporting!I53</f>
        <v>43773.75</v>
      </c>
    </row>
    <row r="12" spans="1:13" ht="15.75" customHeight="1" x14ac:dyDescent="0.35">
      <c r="A12" s="34" t="s">
        <v>101</v>
      </c>
      <c r="B12" s="26">
        <f>SUBTOTAL(109,B8:B11)</f>
        <v>63942</v>
      </c>
      <c r="C12" s="225">
        <f>SUM(D12/B12)</f>
        <v>2.5739889274655154</v>
      </c>
      <c r="D12" s="26">
        <f>SUBTOTAL(109,D8:D11)</f>
        <v>164586</v>
      </c>
      <c r="E12" s="152">
        <f>SUM(F12/D12)</f>
        <v>1.9581313112901462</v>
      </c>
      <c r="F12" s="149">
        <f>SUMPRODUCT(ROUND(F8:F11,0))</f>
        <v>322281</v>
      </c>
    </row>
    <row r="13" spans="1:13" ht="19.5" customHeight="1" x14ac:dyDescent="0.35">
      <c r="A13" s="33" t="s">
        <v>110</v>
      </c>
      <c r="B13" s="32"/>
      <c r="C13" s="32"/>
      <c r="D13" s="32"/>
      <c r="E13" s="32"/>
      <c r="F13" s="32"/>
      <c r="L13" s="177"/>
      <c r="M13" s="177"/>
    </row>
    <row r="14" spans="1:13" ht="17.25" customHeight="1" x14ac:dyDescent="0.35">
      <c r="A14" s="24" t="s">
        <v>151</v>
      </c>
      <c r="B14" s="242">
        <v>3367</v>
      </c>
      <c r="C14" s="210">
        <v>1</v>
      </c>
      <c r="D14" s="242">
        <v>3367</v>
      </c>
      <c r="E14" s="210">
        <v>0.25</v>
      </c>
      <c r="F14" s="211">
        <v>842</v>
      </c>
      <c r="L14" s="178"/>
      <c r="M14" s="178"/>
    </row>
    <row r="15" spans="1:13" ht="17.25" customHeight="1" x14ac:dyDescent="0.35">
      <c r="A15" s="27" t="s">
        <v>150</v>
      </c>
      <c r="B15" s="310">
        <v>2210</v>
      </c>
      <c r="C15" s="310">
        <v>1</v>
      </c>
      <c r="D15" s="310">
        <v>2210</v>
      </c>
      <c r="E15" s="311">
        <v>0.25</v>
      </c>
      <c r="F15" s="310">
        <v>553</v>
      </c>
      <c r="L15" s="179"/>
      <c r="M15" s="179"/>
    </row>
    <row r="16" spans="1:13" ht="17.25" customHeight="1" x14ac:dyDescent="0.35">
      <c r="A16" s="34" t="s">
        <v>115</v>
      </c>
      <c r="B16" s="26">
        <f>SUBTOTAL(109,B13:B15)</f>
        <v>5577</v>
      </c>
      <c r="C16" s="26">
        <f>SUM(D16/B16)</f>
        <v>1</v>
      </c>
      <c r="D16" s="26">
        <f>SUBTOTAL(109,D13:D15)</f>
        <v>5577</v>
      </c>
      <c r="E16" s="152">
        <f>SUM(F16/D16)</f>
        <v>0.25013448090371165</v>
      </c>
      <c r="F16" s="149">
        <f>SUM(F14:F15)</f>
        <v>1395</v>
      </c>
      <c r="L16" s="179"/>
      <c r="M16" s="179"/>
    </row>
    <row r="17" spans="1:15" ht="17.25" customHeight="1" x14ac:dyDescent="0.35">
      <c r="A17" s="28" t="s">
        <v>58</v>
      </c>
      <c r="B17" s="5">
        <f>B12</f>
        <v>63942</v>
      </c>
      <c r="C17" s="229">
        <f>SUM(D17/B17)</f>
        <v>4.2392324293891335</v>
      </c>
      <c r="D17" s="5">
        <f>+D7+D12+D16</f>
        <v>271065</v>
      </c>
      <c r="E17" s="229">
        <f>SUM(F17/D17)</f>
        <v>1.2241396712965524</v>
      </c>
      <c r="F17" s="153">
        <f>+F7+F12+F16</f>
        <v>331821.42</v>
      </c>
    </row>
    <row r="18" spans="1:15" ht="17.25" customHeight="1" x14ac:dyDescent="0.35">
      <c r="A18" s="124"/>
      <c r="B18" s="124"/>
      <c r="C18" s="124"/>
      <c r="D18" s="124"/>
      <c r="E18" s="124"/>
      <c r="F18" s="125"/>
    </row>
    <row r="19" spans="1:15" x14ac:dyDescent="0.35">
      <c r="A19" s="4"/>
      <c r="B19" s="4"/>
      <c r="C19" s="6"/>
      <c r="D19" s="4"/>
      <c r="E19" s="4"/>
      <c r="F19" s="57"/>
    </row>
    <row r="20" spans="1:15" x14ac:dyDescent="0.35">
      <c r="D20" s="7"/>
    </row>
    <row r="24" spans="1:15" x14ac:dyDescent="0.35">
      <c r="J24" s="181"/>
      <c r="K24" s="180"/>
      <c r="L24" s="182"/>
      <c r="M24" s="180"/>
      <c r="N24" s="183"/>
      <c r="O24" s="184"/>
    </row>
    <row r="25" spans="1:15" x14ac:dyDescent="0.35">
      <c r="H25" s="186"/>
      <c r="I25" s="185"/>
      <c r="J25" s="192"/>
      <c r="K25" s="193"/>
      <c r="L25" s="194"/>
      <c r="M25" s="193"/>
      <c r="N25" s="195"/>
      <c r="O25" s="196"/>
    </row>
    <row r="26" spans="1:15" x14ac:dyDescent="0.35">
      <c r="K26" s="179"/>
      <c r="L26" s="179"/>
      <c r="M26" s="179"/>
      <c r="N26" s="179"/>
      <c r="O26" s="179"/>
    </row>
    <row r="30" spans="1:15" x14ac:dyDescent="0.35">
      <c r="J30" s="188"/>
      <c r="K30" s="187"/>
      <c r="L30" s="189"/>
      <c r="M30" s="187"/>
      <c r="N30" s="190"/>
      <c r="O30" s="191"/>
    </row>
    <row r="31" spans="1:15" x14ac:dyDescent="0.35">
      <c r="M31" s="177"/>
      <c r="O31" s="178"/>
    </row>
    <row r="32" spans="1:15" x14ac:dyDescent="0.35">
      <c r="K32" s="179"/>
      <c r="L32" s="179"/>
      <c r="M32" s="179"/>
      <c r="N32" s="179"/>
      <c r="O32" s="179"/>
    </row>
  </sheetData>
  <mergeCells count="1">
    <mergeCell ref="A1:F1"/>
  </mergeCells>
  <printOptions horizontalCentered="1"/>
  <pageMargins left="0.7" right="0.7" top="0.75" bottom="0.75" header="0.3" footer="0.3"/>
  <pageSetup scale="83" orientation="portrait" r:id="rId1"/>
  <headerFooter>
    <oddHeader>&amp;CAttachment A - Burden Chart for OMB Control # 0584-0280 7 CFR Part 225 Summer Food Service Program</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C68"/>
  <sheetViews>
    <sheetView topLeftCell="C1" zoomScaleNormal="100" workbookViewId="0">
      <selection activeCell="C77" sqref="C77"/>
    </sheetView>
  </sheetViews>
  <sheetFormatPr defaultRowHeight="14.5" x14ac:dyDescent="0.35"/>
  <cols>
    <col min="1" max="1" width="10.1796875" bestFit="1" customWidth="1"/>
    <col min="2" max="2" width="18.26953125" customWidth="1"/>
    <col min="3" max="3" width="112.81640625" customWidth="1"/>
  </cols>
  <sheetData>
    <row r="1" spans="1:3" s="62" customFormat="1" x14ac:dyDescent="0.35">
      <c r="A1" s="60" t="s">
        <v>30</v>
      </c>
      <c r="B1" s="61" t="s">
        <v>32</v>
      </c>
      <c r="C1" s="61" t="s">
        <v>31</v>
      </c>
    </row>
    <row r="2" spans="1:3" x14ac:dyDescent="0.35">
      <c r="A2" s="63"/>
      <c r="B2" s="58"/>
      <c r="C2" s="58"/>
    </row>
    <row r="3" spans="1:3" x14ac:dyDescent="0.35">
      <c r="A3" s="63"/>
      <c r="B3" s="58"/>
      <c r="C3" s="58"/>
    </row>
    <row r="4" spans="1:3" x14ac:dyDescent="0.35">
      <c r="A4" s="63"/>
      <c r="B4" s="90"/>
      <c r="C4" s="90"/>
    </row>
    <row r="5" spans="1:3" x14ac:dyDescent="0.35">
      <c r="A5" s="63"/>
      <c r="B5" s="58"/>
      <c r="C5" s="58"/>
    </row>
    <row r="6" spans="1:3" x14ac:dyDescent="0.35">
      <c r="A6" s="63"/>
      <c r="B6" s="58"/>
      <c r="C6" s="58"/>
    </row>
    <row r="7" spans="1:3" x14ac:dyDescent="0.35">
      <c r="A7" s="63"/>
      <c r="B7" s="58"/>
      <c r="C7" s="58"/>
    </row>
    <row r="8" spans="1:3" x14ac:dyDescent="0.35">
      <c r="A8" s="63"/>
      <c r="B8" s="58"/>
      <c r="C8" s="58"/>
    </row>
    <row r="9" spans="1:3" x14ac:dyDescent="0.35">
      <c r="A9" s="63"/>
      <c r="B9" s="58"/>
      <c r="C9" s="58"/>
    </row>
    <row r="10" spans="1:3" x14ac:dyDescent="0.35">
      <c r="A10" s="63"/>
      <c r="B10" s="58"/>
      <c r="C10" s="58"/>
    </row>
    <row r="11" spans="1:3" x14ac:dyDescent="0.35">
      <c r="A11" s="63"/>
      <c r="B11" s="58"/>
      <c r="C11" s="58"/>
    </row>
    <row r="12" spans="1:3" x14ac:dyDescent="0.35">
      <c r="A12" s="63"/>
      <c r="B12" s="58"/>
      <c r="C12" s="58"/>
    </row>
    <row r="13" spans="1:3" x14ac:dyDescent="0.35">
      <c r="A13" s="63"/>
      <c r="B13" s="58"/>
      <c r="C13" s="58"/>
    </row>
    <row r="14" spans="1:3" x14ac:dyDescent="0.35">
      <c r="A14" s="63"/>
      <c r="B14" s="58"/>
      <c r="C14" s="58"/>
    </row>
    <row r="15" spans="1:3" x14ac:dyDescent="0.35">
      <c r="A15" s="63"/>
      <c r="B15" s="58"/>
      <c r="C15" s="58"/>
    </row>
    <row r="16" spans="1:3" x14ac:dyDescent="0.35">
      <c r="A16" s="63"/>
      <c r="B16" s="58"/>
      <c r="C16" s="58"/>
    </row>
    <row r="17" spans="1:3" x14ac:dyDescent="0.35">
      <c r="A17" s="63"/>
      <c r="B17" s="58"/>
      <c r="C17" s="58"/>
    </row>
    <row r="18" spans="1:3" x14ac:dyDescent="0.35">
      <c r="A18" s="63"/>
      <c r="B18" s="58"/>
      <c r="C18" s="58"/>
    </row>
    <row r="19" spans="1:3" x14ac:dyDescent="0.35">
      <c r="A19" s="63"/>
      <c r="B19" s="58"/>
      <c r="C19" s="58"/>
    </row>
    <row r="20" spans="1:3" x14ac:dyDescent="0.35">
      <c r="A20" s="63"/>
      <c r="B20" s="58"/>
      <c r="C20" s="58"/>
    </row>
    <row r="21" spans="1:3" x14ac:dyDescent="0.35">
      <c r="A21" s="63"/>
      <c r="B21" s="58"/>
      <c r="C21" s="58"/>
    </row>
    <row r="22" spans="1:3" x14ac:dyDescent="0.35">
      <c r="A22" s="63"/>
      <c r="B22" s="58"/>
      <c r="C22" s="58"/>
    </row>
    <row r="23" spans="1:3" x14ac:dyDescent="0.35">
      <c r="A23" s="63"/>
      <c r="B23" s="58"/>
      <c r="C23" s="58"/>
    </row>
    <row r="24" spans="1:3" x14ac:dyDescent="0.35">
      <c r="A24" s="63"/>
      <c r="B24" s="58"/>
      <c r="C24" s="58"/>
    </row>
    <row r="25" spans="1:3" x14ac:dyDescent="0.35">
      <c r="A25" s="63"/>
      <c r="B25" s="58"/>
      <c r="C25" s="58"/>
    </row>
    <row r="26" spans="1:3" x14ac:dyDescent="0.35">
      <c r="A26" s="63"/>
      <c r="B26" s="58"/>
      <c r="C26" s="58"/>
    </row>
    <row r="27" spans="1:3" x14ac:dyDescent="0.35">
      <c r="A27" s="63"/>
      <c r="B27" s="58"/>
      <c r="C27" s="58"/>
    </row>
    <row r="28" spans="1:3" x14ac:dyDescent="0.35">
      <c r="A28" s="63"/>
      <c r="B28" s="58"/>
      <c r="C28" s="58"/>
    </row>
    <row r="29" spans="1:3" x14ac:dyDescent="0.35">
      <c r="A29" s="63"/>
      <c r="B29" s="58"/>
      <c r="C29" s="58"/>
    </row>
    <row r="30" spans="1:3" x14ac:dyDescent="0.35">
      <c r="A30" s="63"/>
      <c r="B30" s="58"/>
      <c r="C30" s="58"/>
    </row>
    <row r="31" spans="1:3" x14ac:dyDescent="0.35">
      <c r="A31" s="63"/>
      <c r="B31" s="58"/>
      <c r="C31" s="58"/>
    </row>
    <row r="32" spans="1:3" x14ac:dyDescent="0.35">
      <c r="A32" s="63"/>
      <c r="B32" s="58"/>
      <c r="C32" s="58"/>
    </row>
    <row r="33" spans="1:3" x14ac:dyDescent="0.35">
      <c r="A33" s="63"/>
      <c r="B33" s="58"/>
      <c r="C33" s="58"/>
    </row>
    <row r="34" spans="1:3" x14ac:dyDescent="0.35">
      <c r="A34" s="63"/>
      <c r="B34" s="58"/>
      <c r="C34" s="58"/>
    </row>
    <row r="35" spans="1:3" x14ac:dyDescent="0.35">
      <c r="A35" s="63"/>
      <c r="B35" s="58"/>
      <c r="C35" s="58"/>
    </row>
    <row r="36" spans="1:3" x14ac:dyDescent="0.35">
      <c r="A36" s="63"/>
      <c r="B36" s="58"/>
      <c r="C36" s="58"/>
    </row>
    <row r="37" spans="1:3" x14ac:dyDescent="0.35">
      <c r="A37" s="63"/>
      <c r="B37" s="58"/>
      <c r="C37" s="58"/>
    </row>
    <row r="38" spans="1:3" x14ac:dyDescent="0.35">
      <c r="A38" s="63"/>
      <c r="B38" s="58"/>
      <c r="C38" s="58"/>
    </row>
    <row r="39" spans="1:3" x14ac:dyDescent="0.35">
      <c r="A39" s="63"/>
      <c r="B39" s="58"/>
      <c r="C39" s="58"/>
    </row>
    <row r="40" spans="1:3" x14ac:dyDescent="0.35">
      <c r="A40" s="63"/>
      <c r="B40" s="58"/>
      <c r="C40" s="58"/>
    </row>
    <row r="41" spans="1:3" x14ac:dyDescent="0.35">
      <c r="A41" s="63"/>
      <c r="B41" s="58"/>
      <c r="C41" s="58"/>
    </row>
    <row r="42" spans="1:3" x14ac:dyDescent="0.35">
      <c r="A42" s="63"/>
      <c r="B42" s="58"/>
      <c r="C42" s="58"/>
    </row>
    <row r="43" spans="1:3" x14ac:dyDescent="0.35">
      <c r="A43" s="63"/>
      <c r="B43" s="58"/>
      <c r="C43" s="58"/>
    </row>
    <row r="44" spans="1:3" x14ac:dyDescent="0.35">
      <c r="A44" s="63"/>
      <c r="B44" s="58"/>
      <c r="C44" s="58"/>
    </row>
    <row r="45" spans="1:3" x14ac:dyDescent="0.35">
      <c r="A45" s="63"/>
      <c r="B45" s="58"/>
      <c r="C45" s="58"/>
    </row>
    <row r="46" spans="1:3" x14ac:dyDescent="0.35">
      <c r="A46" s="63"/>
      <c r="B46" s="58"/>
      <c r="C46" s="58"/>
    </row>
    <row r="47" spans="1:3" x14ac:dyDescent="0.35">
      <c r="A47" s="63"/>
      <c r="B47" s="58"/>
      <c r="C47" s="58"/>
    </row>
    <row r="48" spans="1:3" x14ac:dyDescent="0.35">
      <c r="A48" s="63"/>
      <c r="B48" s="58"/>
      <c r="C48" s="58"/>
    </row>
    <row r="49" spans="1:3" x14ac:dyDescent="0.35">
      <c r="A49" s="63"/>
      <c r="B49" s="58"/>
      <c r="C49" s="58"/>
    </row>
    <row r="50" spans="1:3" x14ac:dyDescent="0.35">
      <c r="A50" s="63"/>
      <c r="B50" s="58"/>
      <c r="C50" s="58"/>
    </row>
    <row r="51" spans="1:3" x14ac:dyDescent="0.35">
      <c r="A51" s="63"/>
      <c r="B51" s="58"/>
      <c r="C51" s="58"/>
    </row>
    <row r="52" spans="1:3" x14ac:dyDescent="0.35">
      <c r="A52" s="63"/>
      <c r="B52" s="58"/>
      <c r="C52" s="58"/>
    </row>
    <row r="53" spans="1:3" x14ac:dyDescent="0.35">
      <c r="A53" s="63"/>
      <c r="B53" s="58"/>
      <c r="C53" s="58"/>
    </row>
    <row r="54" spans="1:3" x14ac:dyDescent="0.35">
      <c r="A54" s="63"/>
      <c r="B54" s="58"/>
      <c r="C54" s="58"/>
    </row>
    <row r="55" spans="1:3" x14ac:dyDescent="0.35">
      <c r="A55" s="63"/>
      <c r="B55" s="58"/>
      <c r="C55" s="58"/>
    </row>
    <row r="56" spans="1:3" x14ac:dyDescent="0.35">
      <c r="A56" s="63"/>
      <c r="B56" s="58"/>
      <c r="C56" s="58"/>
    </row>
    <row r="57" spans="1:3" x14ac:dyDescent="0.35">
      <c r="A57" s="63"/>
      <c r="B57" s="58"/>
      <c r="C57" s="58"/>
    </row>
    <row r="58" spans="1:3" x14ac:dyDescent="0.35">
      <c r="A58" s="63"/>
      <c r="B58" s="58"/>
      <c r="C58" s="58"/>
    </row>
    <row r="59" spans="1:3" x14ac:dyDescent="0.35">
      <c r="A59" s="63"/>
      <c r="B59" s="58"/>
      <c r="C59" s="58"/>
    </row>
    <row r="60" spans="1:3" x14ac:dyDescent="0.35">
      <c r="A60" s="63"/>
      <c r="B60" s="58"/>
      <c r="C60" s="58"/>
    </row>
    <row r="61" spans="1:3" x14ac:dyDescent="0.35">
      <c r="A61" s="63"/>
      <c r="B61" s="58"/>
      <c r="C61" s="58"/>
    </row>
    <row r="62" spans="1:3" x14ac:dyDescent="0.35">
      <c r="A62" s="63"/>
      <c r="B62" s="58"/>
      <c r="C62" s="58"/>
    </row>
    <row r="63" spans="1:3" x14ac:dyDescent="0.35">
      <c r="A63" s="63"/>
      <c r="B63" s="58"/>
      <c r="C63" s="58"/>
    </row>
    <row r="64" spans="1:3" x14ac:dyDescent="0.35">
      <c r="A64" s="63"/>
      <c r="B64" s="58"/>
      <c r="C64" s="58"/>
    </row>
    <row r="65" spans="1:3" x14ac:dyDescent="0.35">
      <c r="A65" s="63"/>
      <c r="B65" s="58"/>
      <c r="C65" s="58"/>
    </row>
    <row r="66" spans="1:3" x14ac:dyDescent="0.35">
      <c r="A66" s="63"/>
      <c r="B66" s="58"/>
      <c r="C66" s="58"/>
    </row>
    <row r="67" spans="1:3" x14ac:dyDescent="0.35">
      <c r="A67" s="63"/>
      <c r="B67" s="58"/>
      <c r="C67" s="58"/>
    </row>
    <row r="68" spans="1:3" ht="15" thickBot="1" x14ac:dyDescent="0.4">
      <c r="A68" s="64"/>
      <c r="B68" s="59"/>
      <c r="C68" s="59"/>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Reporting</vt:lpstr>
      <vt:lpstr>RecordKeeping</vt:lpstr>
      <vt:lpstr>Public Disclosure</vt:lpstr>
      <vt:lpstr>Burden Summary</vt:lpstr>
      <vt:lpstr>Notes</vt:lpstr>
      <vt:lpstr>'Burden Summary'!Print_Area</vt:lpstr>
      <vt:lpstr>RecordKeeping!Print_Area</vt:lpstr>
      <vt:lpstr>Reporting!Print_Area</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mmalhotra</dc:creator>
  <cp:lastModifiedBy>Sandberg, Christina - FNS</cp:lastModifiedBy>
  <cp:lastPrinted>2019-08-27T18:56:39Z</cp:lastPrinted>
  <dcterms:created xsi:type="dcterms:W3CDTF">2011-04-25T16:43:00Z</dcterms:created>
  <dcterms:modified xsi:type="dcterms:W3CDTF">2020-06-11T19:52:32Z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4ad002650aa24c0bad1e3f26a91ab389</vt:lpwstr>
  </property>
</Properties>
</file>