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564CA151-5A5B-428A-3C10-775976492406}"/>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D3ADF764-40D3-4BC9-9CA0-5E530F52568D}" xr6:coauthVersionLast="44" xr6:coauthVersionMax="45" xr10:uidLastSave="{00000000-0000-0000-0000-000000000000}"/>
  <workbookProtection workbookAlgorithmName="SHA-512" workbookHashValue="jD4mbfbg+CQdSi1vu6W6BOeEzKjwbgGzPnF3U3L0L/GwRMyy1Fl1VWzAURZbmDIN0VaRxarhJCsvfzWNXIkhHg==" workbookSaltValue="EHpahfhkHfhxGEMI3zpKUw==" workbookSpinCount="100000" lockStructure="1"/>
  <bookViews>
    <workbookView xWindow="-110" yWindow="-110" windowWidth="19420" windowHeight="10420" tabRatio="830" xr2:uid="{00000000-000D-0000-FFFF-FFFF00000000}"/>
  </bookViews>
  <sheets>
    <sheet name="Instructions" sheetId="2" r:id="rId1"/>
    <sheet name="Section 1" sheetId="1" r:id="rId2"/>
    <sheet name="Section 2" sheetId="3" r:id="rId3"/>
    <sheet name="Summary" sheetId="8" r:id="rId4"/>
    <sheet name="Reference List" sheetId="16" r:id="rId5"/>
    <sheet name="Checks" sheetId="11" state="hidden" r:id="rId6"/>
    <sheet name="Lists" sheetId="7" state="hidden" r:id="rId7"/>
    <sheet name="OutputForCSV" sheetId="10" state="hidden" r:id="rId8"/>
  </sheets>
  <definedNames>
    <definedName name="AllError">Checks!$D$11</definedName>
    <definedName name="ClassIIAllowanceTypes">Lists!$G$3:$G$4</definedName>
    <definedName name="ClassIIChemAllowance">Lists!$J$3:$J$4</definedName>
    <definedName name="ClassIPurpose">Lists!$G$3:$G$4</definedName>
    <definedName name="CompName">OutputForCSV!$F$1</definedName>
    <definedName name="Countries">Lists!$B$3:$B$204</definedName>
    <definedName name="CSVDate">Lists!$M$3</definedName>
    <definedName name="EndRowS2">'Section 2'!$B$31</definedName>
    <definedName name="FormVersion">OutputForCSV!$D$1</definedName>
    <definedName name="HeelsIntendedUses">Lists!$J$4:$J$4</definedName>
    <definedName name="InterPol">Checks!$D$9</definedName>
    <definedName name="LastCol">OutputForCSV!$W$1</definedName>
    <definedName name="LastRow">OutputForCSV!$A$12</definedName>
    <definedName name="LockStatus">Instructions!$H$15</definedName>
    <definedName name="MeBrPurpose">Lists!$G$3:$G$4</definedName>
    <definedName name="MeBrTransactionType">Lists!$H$3:$H$4</definedName>
    <definedName name="_xlnm.Print_Area" localSheetId="0">Instructions!$B$2:$D$22</definedName>
    <definedName name="_xlnm.Print_Area" localSheetId="1">'Section 1'!$B$2:$E$12</definedName>
    <definedName name="_xlnm.Print_Area" localSheetId="2">'Section 2'!$C$2:$W$32</definedName>
    <definedName name="_xlnm.Print_Area" localSheetId="3">Summary!$C$2:$H$19</definedName>
    <definedName name="Purpose">Lists!$G$3:$G$4</definedName>
    <definedName name="ReportingYear">Lists!$E$3:$E$14</definedName>
    <definedName name="ReportType">Lists!$N$3</definedName>
    <definedName name="ReportYr">'Section 1'!$D$11</definedName>
    <definedName name="RowComplete">Checks!$D$4</definedName>
    <definedName name="Sec1Status">Checks!$D$3</definedName>
    <definedName name="Sec2Error">Checks!$D$10</definedName>
    <definedName name="StartRowS2">'Section 2'!$B$22</definedName>
    <definedName name="States">Lists!$C$3:$C$55</definedName>
    <definedName name="SubmissionType">Lists!$D$3:$D$4</definedName>
    <definedName name="SubTSelection">'Section 1'!$D$10</definedName>
    <definedName name="Table2">Lists!$J$3:$K$4</definedName>
    <definedName name="TransfereeCompany">Checks!$D$5</definedName>
    <definedName name="ValidChemical">Checks!$D$8</definedName>
    <definedName name="ValidCountry">Checks!$D$7</definedName>
    <definedName name="ValidState">Checks!$D$7</definedName>
    <definedName name="ValidStateifUSA">Checks!$D$6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4" i="3" l="1"/>
  <c r="T14" i="3"/>
  <c r="D5" i="11"/>
  <c r="K2" i="10"/>
  <c r="J2" i="10"/>
  <c r="I2" i="10"/>
  <c r="H2" i="10"/>
  <c r="G2" i="10"/>
  <c r="F2" i="10"/>
  <c r="E2" i="10"/>
  <c r="D22" i="3"/>
  <c r="F4" i="7"/>
  <c r="F3" i="7"/>
  <c r="R14" i="3"/>
  <c r="X22" i="3"/>
  <c r="W22" i="3"/>
  <c r="V14" i="3"/>
  <c r="D7" i="11"/>
  <c r="U14" i="3"/>
  <c r="D6" i="11"/>
  <c r="X23" i="3"/>
  <c r="X24" i="3"/>
  <c r="X25" i="3"/>
  <c r="X26" i="3"/>
  <c r="X27" i="3"/>
  <c r="X28" i="3"/>
  <c r="X29" i="3"/>
  <c r="X30" i="3"/>
  <c r="X31" i="3"/>
  <c r="W23" i="3"/>
  <c r="W24" i="3"/>
  <c r="W25" i="3"/>
  <c r="W26" i="3"/>
  <c r="W27" i="3"/>
  <c r="W28" i="3"/>
  <c r="W29" i="3"/>
  <c r="W30" i="3"/>
  <c r="W31" i="3"/>
  <c r="V23" i="3"/>
  <c r="V24" i="3"/>
  <c r="V25" i="3"/>
  <c r="V26" i="3"/>
  <c r="V27" i="3"/>
  <c r="V28" i="3"/>
  <c r="V29" i="3"/>
  <c r="V30" i="3"/>
  <c r="V31" i="3"/>
  <c r="V22" i="3"/>
  <c r="D9" i="11"/>
  <c r="D8" i="11"/>
  <c r="C3" i="3"/>
  <c r="R34" i="3"/>
  <c r="R35" i="3"/>
  <c r="R36" i="3"/>
  <c r="R37" i="3"/>
  <c r="R38" i="3"/>
  <c r="R39" i="3"/>
  <c r="R33" i="3"/>
  <c r="O34" i="3"/>
  <c r="O33" i="3"/>
  <c r="N34" i="3"/>
  <c r="N33" i="3"/>
  <c r="M34" i="3"/>
  <c r="M35" i="3"/>
  <c r="M33" i="3"/>
  <c r="K233" i="3"/>
  <c r="K234" i="3"/>
  <c r="K230" i="3"/>
  <c r="K231" i="3"/>
  <c r="K232" i="3"/>
  <c r="K228" i="3"/>
  <c r="K229"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41" i="3"/>
  <c r="K142" i="3"/>
  <c r="K143" i="3"/>
  <c r="K144" i="3"/>
  <c r="K145" i="3"/>
  <c r="K146" i="3"/>
  <c r="K147" i="3"/>
  <c r="K148" i="3"/>
  <c r="K149" i="3"/>
  <c r="K150" i="3"/>
  <c r="K151" i="3"/>
  <c r="K152" i="3"/>
  <c r="K153" i="3"/>
  <c r="K154" i="3"/>
  <c r="K155" i="3"/>
  <c r="K156" i="3"/>
  <c r="K157" i="3"/>
  <c r="K158" i="3"/>
  <c r="K159" i="3"/>
  <c r="K160" i="3"/>
  <c r="K161" i="3"/>
  <c r="K162" i="3"/>
  <c r="K123" i="3"/>
  <c r="K124" i="3"/>
  <c r="K125" i="3"/>
  <c r="K126" i="3"/>
  <c r="K127" i="3"/>
  <c r="K128" i="3"/>
  <c r="K129" i="3"/>
  <c r="K130" i="3"/>
  <c r="K131" i="3"/>
  <c r="K132" i="3"/>
  <c r="K133" i="3"/>
  <c r="K134" i="3"/>
  <c r="K135" i="3"/>
  <c r="K136" i="3"/>
  <c r="K137" i="3"/>
  <c r="K138" i="3"/>
  <c r="K139" i="3"/>
  <c r="K140"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J85" i="3"/>
  <c r="K85" i="3"/>
  <c r="K86" i="3"/>
  <c r="K87"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59" i="3"/>
  <c r="K59" i="3"/>
  <c r="J60" i="3"/>
  <c r="K60" i="3"/>
  <c r="J61" i="3"/>
  <c r="K61" i="3"/>
  <c r="J62" i="3"/>
  <c r="K62" i="3"/>
  <c r="J63" i="3"/>
  <c r="K63" i="3"/>
  <c r="J64" i="3"/>
  <c r="K64" i="3"/>
  <c r="J65" i="3"/>
  <c r="K65" i="3"/>
  <c r="J66" i="3"/>
  <c r="K66" i="3"/>
  <c r="J67" i="3"/>
  <c r="K67" i="3"/>
  <c r="J68" i="3"/>
  <c r="K68" i="3"/>
  <c r="J69" i="3"/>
  <c r="K69" i="3"/>
  <c r="J70" i="3"/>
  <c r="K70" i="3"/>
  <c r="J71" i="3"/>
  <c r="K71" i="3"/>
  <c r="J72" i="3"/>
  <c r="K72" i="3"/>
  <c r="J73" i="3"/>
  <c r="K73" i="3"/>
  <c r="J74" i="3"/>
  <c r="K74" i="3"/>
  <c r="J75" i="3"/>
  <c r="K75" i="3"/>
  <c r="J76" i="3"/>
  <c r="K76" i="3"/>
  <c r="J77" i="3"/>
  <c r="K77" i="3"/>
  <c r="J78" i="3"/>
  <c r="K78" i="3"/>
  <c r="J79" i="3"/>
  <c r="K79" i="3"/>
  <c r="J80" i="3"/>
  <c r="K80" i="3"/>
  <c r="J81" i="3"/>
  <c r="K81" i="3"/>
  <c r="J82" i="3"/>
  <c r="K82" i="3"/>
  <c r="J83" i="3"/>
  <c r="K83" i="3"/>
  <c r="J84" i="3"/>
  <c r="K84" i="3"/>
  <c r="K33" i="3"/>
  <c r="J33" i="3"/>
  <c r="D14" i="1"/>
  <c r="D13" i="1"/>
  <c r="M23" i="3"/>
  <c r="M24" i="3"/>
  <c r="M25" i="3"/>
  <c r="M26" i="3"/>
  <c r="M27" i="3"/>
  <c r="M28" i="3"/>
  <c r="M29" i="3"/>
  <c r="M30" i="3"/>
  <c r="M31" i="3"/>
  <c r="L23" i="3"/>
  <c r="L24" i="3"/>
  <c r="L25" i="3"/>
  <c r="L26" i="3"/>
  <c r="L27" i="3"/>
  <c r="L28" i="3"/>
  <c r="L29" i="3"/>
  <c r="L30" i="3"/>
  <c r="L31" i="3"/>
  <c r="I23" i="3"/>
  <c r="I24" i="3"/>
  <c r="I25" i="3"/>
  <c r="I26" i="3"/>
  <c r="I27" i="3"/>
  <c r="I28" i="3"/>
  <c r="I29" i="3"/>
  <c r="I30" i="3"/>
  <c r="I31" i="3"/>
  <c r="O29" i="3"/>
  <c r="N29" i="3"/>
  <c r="O30" i="3"/>
  <c r="N30" i="3"/>
  <c r="N26" i="3"/>
  <c r="O26" i="3"/>
  <c r="O28" i="3"/>
  <c r="N28" i="3"/>
  <c r="O24" i="3"/>
  <c r="N24" i="3"/>
  <c r="O25" i="3"/>
  <c r="N25" i="3"/>
  <c r="O31" i="3"/>
  <c r="N31" i="3"/>
  <c r="O27" i="3"/>
  <c r="N27" i="3"/>
  <c r="O23" i="3"/>
  <c r="N23" i="3"/>
  <c r="M22" i="3"/>
  <c r="N22" i="3"/>
  <c r="I22" i="3"/>
  <c r="U22" i="3"/>
  <c r="R22" i="3"/>
  <c r="D23" i="3"/>
  <c r="L22" i="3"/>
  <c r="O22" i="3"/>
  <c r="U23" i="3"/>
  <c r="R23" i="3"/>
  <c r="E5" i="8"/>
  <c r="E6" i="8"/>
  <c r="E6" i="3"/>
  <c r="D24" i="3"/>
  <c r="U24" i="3"/>
  <c r="R24" i="3"/>
  <c r="D25" i="3"/>
  <c r="U25" i="3"/>
  <c r="R25" i="3"/>
  <c r="D26" i="3"/>
  <c r="U26" i="3"/>
  <c r="R26" i="3"/>
  <c r="D27" i="3"/>
  <c r="A30" i="3"/>
  <c r="A31" i="3"/>
  <c r="A22" i="3"/>
  <c r="U27" i="3"/>
  <c r="R27" i="3"/>
  <c r="D28" i="3"/>
  <c r="A23" i="3"/>
  <c r="M21" i="3"/>
  <c r="N21" i="3"/>
  <c r="L21" i="3"/>
  <c r="I21" i="3"/>
  <c r="U28" i="3"/>
  <c r="R28" i="3"/>
  <c r="O21" i="3"/>
  <c r="D29" i="3"/>
  <c r="A24" i="3"/>
  <c r="U29" i="3"/>
  <c r="R29" i="3"/>
  <c r="D30" i="3"/>
  <c r="A25" i="3"/>
  <c r="D31" i="3"/>
  <c r="N3" i="10"/>
  <c r="N11" i="10"/>
  <c r="L9" i="10"/>
  <c r="L7" i="10"/>
  <c r="N5" i="10"/>
  <c r="L11" i="10"/>
  <c r="L6" i="10"/>
  <c r="M2" i="10"/>
  <c r="N4" i="10"/>
  <c r="L8" i="10"/>
  <c r="L5" i="10"/>
  <c r="M6" i="10"/>
  <c r="M10" i="10"/>
  <c r="M11" i="10"/>
  <c r="M5" i="10"/>
  <c r="M7" i="10"/>
  <c r="N7" i="10"/>
  <c r="N8" i="10"/>
  <c r="N6" i="10"/>
  <c r="N2" i="10"/>
  <c r="M4" i="10"/>
  <c r="M3" i="10"/>
  <c r="L3" i="10"/>
  <c r="M8" i="10"/>
  <c r="N9" i="10"/>
  <c r="M9" i="10"/>
  <c r="L4" i="10"/>
  <c r="L10" i="10"/>
  <c r="N10" i="10"/>
  <c r="L2" i="10"/>
  <c r="P3" i="10"/>
  <c r="C3" i="10"/>
  <c r="C2" i="10"/>
  <c r="R2" i="10"/>
  <c r="P2" i="10"/>
  <c r="Q2" i="10"/>
  <c r="O2" i="10"/>
  <c r="T2" i="10"/>
  <c r="U2" i="10"/>
  <c r="V3" i="10"/>
  <c r="O3" i="10"/>
  <c r="V2" i="10"/>
  <c r="U3" i="10"/>
  <c r="Q3" i="10"/>
  <c r="R3" i="10"/>
  <c r="T3" i="10"/>
  <c r="V7" i="10"/>
  <c r="S2" i="10"/>
  <c r="S3" i="10"/>
  <c r="U30" i="3"/>
  <c r="R30" i="3"/>
  <c r="Q8" i="10"/>
  <c r="C7" i="10"/>
  <c r="U31" i="3"/>
  <c r="R31" i="3"/>
  <c r="O11" i="10"/>
  <c r="S11" i="10"/>
  <c r="R4" i="10"/>
  <c r="T6" i="10"/>
  <c r="O6" i="10"/>
  <c r="O7" i="10"/>
  <c r="Q5" i="10"/>
  <c r="Q4" i="10"/>
  <c r="T8" i="10"/>
  <c r="U10" i="10"/>
  <c r="P9" i="10"/>
  <c r="U6" i="10"/>
  <c r="V11" i="10"/>
  <c r="R7" i="10"/>
  <c r="U4" i="10"/>
  <c r="P8" i="10"/>
  <c r="O5" i="10"/>
  <c r="Q10" i="10"/>
  <c r="P10" i="10"/>
  <c r="O4" i="10"/>
  <c r="R10" i="10"/>
  <c r="Q7" i="10"/>
  <c r="O8" i="10"/>
  <c r="T10" i="10"/>
  <c r="U5" i="10"/>
  <c r="T7" i="10"/>
  <c r="P7" i="10"/>
  <c r="U11" i="10"/>
  <c r="C11" i="10"/>
  <c r="V8" i="10"/>
  <c r="C8" i="10"/>
  <c r="U7" i="10"/>
  <c r="Q9" i="10"/>
  <c r="R6" i="10"/>
  <c r="R11" i="10"/>
  <c r="C4" i="10"/>
  <c r="Q11" i="10"/>
  <c r="P5" i="10"/>
  <c r="V10" i="10"/>
  <c r="T9" i="10"/>
  <c r="T11" i="10"/>
  <c r="C6" i="10"/>
  <c r="R9" i="10"/>
  <c r="Q6" i="10"/>
  <c r="O9" i="10"/>
  <c r="T5" i="10"/>
  <c r="S9" i="10"/>
  <c r="V6" i="10"/>
  <c r="R5" i="10"/>
  <c r="C9" i="10"/>
  <c r="S4" i="10"/>
  <c r="S7" i="10"/>
  <c r="U8" i="10"/>
  <c r="U9" i="10"/>
  <c r="P4" i="10"/>
  <c r="V4" i="10"/>
  <c r="O10" i="10"/>
  <c r="C5" i="10"/>
  <c r="R8" i="10"/>
  <c r="S5" i="10"/>
  <c r="S10" i="10"/>
  <c r="V9" i="10"/>
  <c r="P11" i="10"/>
  <c r="T4" i="10"/>
  <c r="C10" i="10"/>
  <c r="V5" i="10"/>
  <c r="S8" i="10"/>
  <c r="S6" i="10"/>
  <c r="P6" i="10"/>
  <c r="A26" i="3"/>
  <c r="A27" i="3"/>
  <c r="J3" i="10"/>
  <c r="H3" i="10"/>
  <c r="F3" i="10"/>
  <c r="D3" i="10"/>
  <c r="K3" i="10"/>
  <c r="I3" i="10"/>
  <c r="G3" i="10"/>
  <c r="E3" i="10"/>
  <c r="B3" i="10"/>
  <c r="H5" i="10"/>
  <c r="B5" i="10"/>
  <c r="E5" i="10"/>
  <c r="I5" i="10"/>
  <c r="F5" i="10"/>
  <c r="J5" i="10"/>
  <c r="D5" i="10"/>
  <c r="G5" i="10"/>
  <c r="K5" i="10"/>
  <c r="G8" i="10"/>
  <c r="K8" i="10"/>
  <c r="H8" i="10"/>
  <c r="D8" i="10"/>
  <c r="B8" i="10"/>
  <c r="E8" i="10"/>
  <c r="I8" i="10"/>
  <c r="F8" i="10"/>
  <c r="J8" i="10"/>
  <c r="F7" i="10"/>
  <c r="J7" i="10"/>
  <c r="D7" i="10"/>
  <c r="G7" i="10"/>
  <c r="K7" i="10"/>
  <c r="H7" i="10"/>
  <c r="B7" i="10"/>
  <c r="E7" i="10"/>
  <c r="I7" i="10"/>
  <c r="D2" i="10"/>
  <c r="B2" i="10"/>
  <c r="H9" i="10"/>
  <c r="B9" i="10"/>
  <c r="E9" i="10"/>
  <c r="I9" i="10"/>
  <c r="F9" i="10"/>
  <c r="J9" i="10"/>
  <c r="D9" i="10"/>
  <c r="G9" i="10"/>
  <c r="K9" i="10"/>
  <c r="E6" i="10"/>
  <c r="I6" i="10"/>
  <c r="F6" i="10"/>
  <c r="J6" i="10"/>
  <c r="G6" i="10"/>
  <c r="K6" i="10"/>
  <c r="H6" i="10"/>
  <c r="D6" i="10"/>
  <c r="B6" i="10"/>
  <c r="F11" i="10"/>
  <c r="J11" i="10"/>
  <c r="D11" i="10"/>
  <c r="G11" i="10"/>
  <c r="K11" i="10"/>
  <c r="H11" i="10"/>
  <c r="B11" i="10"/>
  <c r="E11" i="10"/>
  <c r="I11" i="10"/>
  <c r="E10" i="10"/>
  <c r="I10" i="10"/>
  <c r="F10" i="10"/>
  <c r="J10" i="10"/>
  <c r="G10" i="10"/>
  <c r="K10" i="10"/>
  <c r="H10" i="10"/>
  <c r="D10" i="10"/>
  <c r="B10" i="10"/>
  <c r="G4" i="10"/>
  <c r="K4" i="10"/>
  <c r="H4" i="10"/>
  <c r="D4" i="10"/>
  <c r="B4" i="10"/>
  <c r="E4" i="10"/>
  <c r="I4" i="10"/>
  <c r="F4" i="10"/>
  <c r="J4" i="10"/>
  <c r="D4" i="11"/>
  <c r="A29" i="3"/>
  <c r="A28" i="3"/>
  <c r="D12" i="8"/>
  <c r="E12" i="8"/>
  <c r="D18" i="8"/>
  <c r="D17" i="8"/>
  <c r="E17" i="8"/>
  <c r="D13" i="8"/>
  <c r="G13" i="8"/>
  <c r="D14" i="8"/>
  <c r="D15" i="8"/>
  <c r="F15" i="8"/>
  <c r="D16" i="8"/>
  <c r="E16" i="8"/>
  <c r="F13" i="8"/>
  <c r="E13" i="8"/>
  <c r="F16" i="8"/>
  <c r="E15" i="8"/>
  <c r="G12" i="8"/>
  <c r="F12" i="8"/>
  <c r="G17" i="8"/>
  <c r="G16" i="8"/>
  <c r="G15" i="8"/>
  <c r="F17" i="8"/>
  <c r="E14" i="8"/>
  <c r="G14" i="8"/>
  <c r="F14" i="8"/>
  <c r="G18" i="8"/>
  <c r="F18" i="8"/>
  <c r="E18" i="8"/>
  <c r="T28" i="3"/>
  <c r="T29" i="3"/>
  <c r="H1" i="10"/>
  <c r="G1" i="10"/>
  <c r="F1" i="10"/>
  <c r="B31" i="3"/>
  <c r="E5" i="3"/>
  <c r="I11" i="1"/>
  <c r="F11" i="1"/>
  <c r="D3" i="11" s="1"/>
  <c r="D11" i="11" s="1"/>
  <c r="F10" i="1"/>
  <c r="F9" i="1"/>
  <c r="D5" i="1"/>
  <c r="M3" i="7" s="1"/>
  <c r="D10" i="11"/>
  <c r="T31" i="3"/>
  <c r="T30" i="3"/>
  <c r="T23" i="3"/>
  <c r="T24" i="3"/>
  <c r="T25" i="3"/>
  <c r="T26" i="3"/>
  <c r="T27" i="3"/>
  <c r="T22" i="3"/>
  <c r="D16" i="11"/>
  <c r="D17" i="11"/>
  <c r="E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Bremner, Cecilia</author>
    <author>Jette, Gabrielle</author>
    <author>Cory Jemison</author>
    <author>VM</author>
    <author>Caswell, Helena</author>
    <author>Golla, Emily</author>
  </authors>
  <commentList>
    <comment ref="D10" authorId="0" shapeId="0" xr:uid="{00000000-0006-0000-0200-000001000000}">
      <text>
        <r>
          <rPr>
            <sz val="8"/>
            <color indexed="81"/>
            <rFont val="Tahoma"/>
            <family val="2"/>
          </rPr>
          <t>Enter the name of the company that received allowances. If reporting on an inter-pollutant, intra-company trade, enter your company's name as the transferee company.</t>
        </r>
      </text>
    </comment>
    <comment ref="E10" authorId="0" shapeId="0" xr:uid="{00000000-0006-0000-0200-000002000000}">
      <text>
        <r>
          <rPr>
            <sz val="8"/>
            <color indexed="81"/>
            <rFont val="Tahoma"/>
            <family val="2"/>
          </rPr>
          <t xml:space="preserve">Enter the name of the contact person for the transferee company. If reporting on an inter-pollutant, intra-company trade, this field may be left blank. </t>
        </r>
      </text>
    </comment>
    <comment ref="F10" authorId="0" shapeId="0" xr:uid="{00000000-0006-0000-0200-000003000000}">
      <text>
        <r>
          <rPr>
            <sz val="8"/>
            <color indexed="81"/>
            <rFont val="Tahoma"/>
            <family val="2"/>
          </rPr>
          <t xml:space="preserve">Enter the phone number of the contact from the transferee company.  If reporting on an inter-pollutant, intra-company trade, this field may be left blank. </t>
        </r>
      </text>
    </comment>
    <comment ref="G10" authorId="0" shapeId="0" xr:uid="{00000000-0006-0000-0200-000004000000}">
      <text>
        <r>
          <rPr>
            <sz val="8"/>
            <color indexed="81"/>
            <rFont val="Tahoma"/>
            <family val="2"/>
          </rPr>
          <t xml:space="preserve">Enter the street address of the transferee company.  If reporting on an inter-pollutant, intra-company trade, this field may be left blank. </t>
        </r>
      </text>
    </comment>
    <comment ref="H10" authorId="0" shapeId="0" xr:uid="{00000000-0006-0000-0200-000005000000}">
      <text>
        <r>
          <rPr>
            <sz val="8"/>
            <color indexed="81"/>
            <rFont val="Tahoma"/>
            <family val="2"/>
          </rPr>
          <t xml:space="preserve">Enter the city of the transferee company.  If reporting on an inter-pollutant, intra-company trade, this field may be left blank. </t>
        </r>
      </text>
    </comment>
    <comment ref="I10" authorId="1" shapeId="0" xr:uid="{00000000-0006-0000-0200-000006000000}">
      <text>
        <r>
          <rPr>
            <sz val="8"/>
            <color indexed="81"/>
            <rFont val="Tahoma"/>
            <family val="2"/>
          </rPr>
          <t xml:space="preserve">Enter the state/province of the transferree company. If the Transferee Country is the United States of America, select the state from the drop-down list. If the Transferee Country is not the United States of America, manually enter the state/province or leave the cell blank. 
To enable the drop-down menu, the Transferee Country must be selected </t>
        </r>
        <r>
          <rPr>
            <u/>
            <sz val="8"/>
            <color indexed="81"/>
            <rFont val="Tahoma"/>
            <family val="2"/>
          </rPr>
          <t>before</t>
        </r>
        <r>
          <rPr>
            <sz val="8"/>
            <color indexed="81"/>
            <rFont val="Tahoma"/>
            <family val="2"/>
          </rPr>
          <t xml:space="preserve"> completing this field.
If </t>
        </r>
        <r>
          <rPr>
            <b/>
            <sz val="8"/>
            <color indexed="81"/>
            <rFont val="Tahoma"/>
            <family val="2"/>
          </rPr>
          <t>copying and pasting</t>
        </r>
        <r>
          <rPr>
            <sz val="8"/>
            <color indexed="81"/>
            <rFont val="Tahoma"/>
            <family val="2"/>
          </rPr>
          <t xml:space="preserve"> data into the table, please refer to the Reference List for the valid list of states.
If reporting on an inter-pollutant, intra-company trade, this field may be left blank. </t>
        </r>
      </text>
    </comment>
    <comment ref="J10" authorId="0" shapeId="0" xr:uid="{00000000-0006-0000-0200-000007000000}">
      <text>
        <r>
          <rPr>
            <sz val="8"/>
            <color indexed="81"/>
            <rFont val="Tahoma"/>
            <family val="2"/>
          </rPr>
          <t xml:space="preserve">Select the country of the transferee company. If reporting on an inter-pollutant, intra-company trade, this field may be left blank. 
If </t>
        </r>
        <r>
          <rPr>
            <b/>
            <sz val="8"/>
            <color indexed="81"/>
            <rFont val="Tahoma"/>
            <family val="2"/>
          </rPr>
          <t>copying and pasting</t>
        </r>
        <r>
          <rPr>
            <sz val="8"/>
            <color indexed="81"/>
            <rFont val="Tahoma"/>
            <family val="2"/>
          </rPr>
          <t xml:space="preserve"> data into the table, please refer to the Reference List for the valid list of countries.</t>
        </r>
      </text>
    </comment>
    <comment ref="K10" authorId="0" shapeId="0" xr:uid="{00000000-0006-0000-0200-000008000000}">
      <text>
        <r>
          <rPr>
            <sz val="8"/>
            <color indexed="81"/>
            <rFont val="Tahoma"/>
            <family val="2"/>
          </rPr>
          <t xml:space="preserve">Enter the postal code of the transferee company.  If reporting on an inter-pollutant, intra-company trade, this field may be left blank. </t>
        </r>
        <r>
          <rPr>
            <sz val="9"/>
            <color indexed="81"/>
            <rFont val="Tahoma"/>
            <family val="2"/>
          </rPr>
          <t xml:space="preserve">
</t>
        </r>
      </text>
    </comment>
    <comment ref="T12" authorId="2" shapeId="0" xr:uid="{00000000-0006-0000-0200-000009000000}">
      <text>
        <r>
          <rPr>
            <b/>
            <sz val="9"/>
            <color indexed="81"/>
            <rFont val="Tahoma"/>
            <family val="2"/>
          </rPr>
          <t>Cory Jemison:</t>
        </r>
        <r>
          <rPr>
            <sz val="9"/>
            <color indexed="81"/>
            <rFont val="Tahoma"/>
            <family val="2"/>
          </rPr>
          <t xml:space="preserve">
0=OK
1=Flag.</t>
        </r>
      </text>
    </comment>
    <comment ref="D18" authorId="0" shapeId="0" xr:uid="{00000000-0006-0000-0200-00000A000000}">
      <text>
        <r>
          <rPr>
            <sz val="8"/>
            <color indexed="81"/>
            <rFont val="Tahoma"/>
            <family val="2"/>
          </rPr>
          <t xml:space="preserve">The transaction number is autopopulated.
</t>
        </r>
      </text>
    </comment>
    <comment ref="E19" authorId="3" shapeId="0" xr:uid="{00000000-0006-0000-0200-00000B000000}">
      <text>
        <r>
          <rPr>
            <sz val="8"/>
            <color indexed="81"/>
            <rFont val="Tahoma"/>
            <family val="2"/>
          </rPr>
          <t>Select whether the allowances being transferred are production allowances or consumption allowances</t>
        </r>
        <r>
          <rPr>
            <sz val="9"/>
            <color indexed="81"/>
            <rFont val="Tahoma"/>
            <family val="2"/>
          </rPr>
          <t xml:space="preserve">. </t>
        </r>
      </text>
    </comment>
    <comment ref="F19" authorId="3" shapeId="0" xr:uid="{00000000-0006-0000-0200-00000C000000}">
      <text>
        <r>
          <rPr>
            <sz val="8"/>
            <color indexed="81"/>
            <rFont val="Tahoma"/>
            <family val="2"/>
          </rPr>
          <t xml:space="preserve">Select whether the allowances being transferred are current or for the baseline. Note that inter-pollutant transfers of baseline allowances will not be approved.
</t>
        </r>
      </text>
    </comment>
    <comment ref="G19" authorId="4" shapeId="0" xr:uid="{00000000-0006-0000-0200-00000D000000}">
      <text>
        <r>
          <rPr>
            <sz val="8"/>
            <color indexed="81"/>
            <rFont val="Tahoma"/>
            <family val="2"/>
          </rPr>
          <t xml:space="preserve">This form is designed to only allow for reporting on domestic trades.  For international trades, please contact Katherine Sleasman at 202-564-7716 or sleasman.katherine@epa.gov. </t>
        </r>
      </text>
    </comment>
    <comment ref="H19" authorId="0" shapeId="0" xr:uid="{00000000-0006-0000-0200-00000E000000}">
      <text>
        <r>
          <rPr>
            <sz val="8"/>
            <color indexed="81"/>
            <rFont val="Tahoma"/>
            <family val="2"/>
          </rPr>
          <t xml:space="preserve">Select the name of the chemical that is being transferred from.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J19" authorId="0" shapeId="0" xr:uid="{00000000-0006-0000-0200-00000F000000}">
      <text>
        <r>
          <rPr>
            <sz val="8"/>
            <color indexed="81"/>
            <rFont val="Tahoma"/>
            <family val="2"/>
          </rPr>
          <t>Enter the total quantity (kg) of the class II chemical allowances being transferred.</t>
        </r>
      </text>
    </comment>
    <comment ref="K19" authorId="0" shapeId="0" xr:uid="{00000000-0006-0000-0200-000010000000}">
      <text>
        <r>
          <rPr>
            <sz val="8"/>
            <color indexed="81"/>
            <rFont val="Tahoma"/>
            <family val="2"/>
          </rPr>
          <t>Select the name of the chemical that is being transferred to. 
If</t>
        </r>
        <r>
          <rPr>
            <b/>
            <sz val="8"/>
            <color indexed="81"/>
            <rFont val="Tahoma"/>
            <family val="2"/>
          </rPr>
          <t xml:space="preserve"> copying and pasting</t>
        </r>
        <r>
          <rPr>
            <sz val="8"/>
            <color indexed="81"/>
            <rFont val="Tahoma"/>
            <family val="2"/>
          </rPr>
          <t xml:space="preserve"> data into the table, please refer to the Reference List for the valid list of chemical names.</t>
        </r>
      </text>
    </comment>
    <comment ref="N19" authorId="5" shapeId="0" xr:uid="{00000000-0006-0000-0200-000011000000}">
      <text>
        <r>
          <rPr>
            <sz val="8"/>
            <color indexed="81"/>
            <rFont val="Tahoma"/>
            <family val="2"/>
          </rPr>
          <t>This number is rounded to the closest whole number.</t>
        </r>
      </text>
    </comment>
    <comment ref="O19" authorId="5" shapeId="0" xr:uid="{00000000-0006-0000-0200-000012000000}">
      <text>
        <r>
          <rPr>
            <sz val="8"/>
            <color indexed="81"/>
            <rFont val="Tahoma"/>
            <family val="2"/>
          </rPr>
          <t>This number is rounded to the closest whole number.</t>
        </r>
      </text>
    </comment>
    <comment ref="T20" authorId="2" shapeId="0" xr:uid="{00000000-0006-0000-0200-000013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4" authorId="0" shapeId="0" xr:uid="{00000000-0006-0000-0500-000001000000}">
      <text>
        <r>
          <rPr>
            <b/>
            <sz val="9"/>
            <color indexed="81"/>
            <rFont val="Tahoma"/>
            <family val="2"/>
          </rPr>
          <t>Cory Jemison:</t>
        </r>
        <r>
          <rPr>
            <sz val="9"/>
            <color indexed="81"/>
            <rFont val="Tahoma"/>
            <family val="2"/>
          </rPr>
          <t xml:space="preserve">
A row is checked for completeness if a chemical is chosen in col 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W1" authorId="0" shapeId="0" xr:uid="{00000000-0006-0000-0700-000002000000}">
      <text>
        <r>
          <rPr>
            <b/>
            <sz val="9"/>
            <color indexed="81"/>
            <rFont val="Tahoma"/>
            <family val="2"/>
          </rPr>
          <t>Cory Jemison:</t>
        </r>
        <r>
          <rPr>
            <sz val="9"/>
            <color indexed="81"/>
            <rFont val="Tahoma"/>
            <family val="2"/>
          </rPr>
          <t xml:space="preserve">
Used for export to CSV</t>
        </r>
      </text>
    </comment>
    <comment ref="A12" authorId="0" shapeId="0" xr:uid="{00000000-0006-0000-07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<sst xmlns="http://schemas.openxmlformats.org/spreadsheetml/2006/main" count="752" uniqueCount="433">
  <si>
    <t>Stratospheric Ozone Protection Program</t>
  </si>
  <si>
    <t>U.S. Environmental Protection Agency</t>
  </si>
  <si>
    <t>Instructions</t>
  </si>
  <si>
    <t>Chemical Name</t>
  </si>
  <si>
    <t>Selection</t>
  </si>
  <si>
    <t>Text</t>
  </si>
  <si>
    <t>Company A</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</si>
  <si>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</si>
  <si>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</si>
  <si>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</si>
  <si>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</si>
  <si>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</si>
  <si>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</si>
  <si>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</si>
  <si>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</si>
  <si>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</si>
  <si>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</si>
  <si>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</si>
  <si>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</si>
  <si>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</si>
  <si>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</si>
  <si>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</si>
  <si>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</si>
  <si>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</si>
  <si>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</si>
  <si>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</si>
  <si>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</si>
  <si>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</si>
  <si>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</si>
  <si>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</si>
  <si>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</si>
  <si>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</si>
  <si>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</si>
  <si>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</si>
  <si>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</si>
  <si>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</si>
  <si>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</si>
  <si>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</si>
  <si>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</si>
  <si>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</si>
  <si>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</si>
  <si>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</si>
  <si>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</si>
  <si>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</si>
  <si>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</si>
  <si>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</si>
  <si>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</si>
  <si>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</si>
  <si>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</si>
  <si>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</si>
  <si>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</si>
  <si>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</si>
  <si>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</si>
  <si>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</si>
  <si>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</si>
  <si>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</si>
  <si>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</si>
  <si>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</si>
  <si>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</si>
  <si>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</si>
  <si>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</si>
  <si>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</si>
  <si>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</si>
  <si>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</si>
  <si>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</si>
  <si>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</si>
  <si>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</si>
  <si>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</si>
  <si>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</si>
  <si>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</si>
  <si>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</si>
  <si>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</si>
  <si>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</si>
  <si>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</si>
  <si>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</si>
  <si>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</si>
  <si>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</si>
  <si>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</si>
  <si>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</si>
  <si>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</si>
  <si>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</si>
  <si>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</si>
  <si>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</si>
  <si>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</si>
  <si>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</si>
  <si>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</si>
  <si>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</si>
  <si>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</si>
  <si>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</si>
  <si>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</si>
  <si>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</si>
  <si>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</si>
  <si>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</si>
  <si>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</si>
  <si>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</si>
  <si>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</si>
  <si>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</si>
  <si>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</si>
  <si>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</si>
  <si>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</si>
  <si>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</si>
  <si>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</si>
  <si>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</si>
  <si>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</si>
  <si>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</si>
  <si>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</si>
  <si>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</si>
  <si>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</si>
  <si>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</si>
  <si>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</si>
  <si>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</si>
  <si>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</si>
  <si>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</si>
  <si>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</si>
  <si>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</si>
  <si>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</si>
  <si>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</si>
  <si>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</si>
  <si>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</si>
  <si>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</si>
  <si>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</si>
  <si>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</si>
  <si>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</si>
  <si>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</si>
  <si>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</si>
  <si>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</si>
  <si>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</si>
  <si>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</si>
  <si>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</si>
  <si>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</si>
  <si>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</si>
  <si>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</si>
  <si>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</si>
  <si>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</si>
  <si>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</si>
  <si>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</si>
  <si>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</si>
  <si>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</si>
  <si>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</si>
  <si>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</si>
  <si>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</si>
  <si>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</si>
  <si>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</si>
  <si>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</si>
  <si>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</si>
  <si>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</si>
  <si>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</si>
  <si>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</si>
  <si>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</si>
  <si>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</si>
  <si>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</si>
  <si>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</si>
  <si>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</si>
  <si>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</si>
  <si>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</si>
  <si>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</si>
  <si>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</si>
  <si>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</si>
  <si>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</si>
  <si>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</si>
  <si>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</si>
  <si>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</si>
  <si>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</si>
  <si>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</si>
  <si>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</si>
  <si>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</si>
  <si>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</si>
  <si>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</si>
  <si>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</si>
  <si>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</si>
  <si>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</si>
  <si>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</si>
  <si>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</si>
  <si>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</si>
  <si>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</si>
  <si>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</si>
  <si>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</si>
  <si>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</si>
  <si>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</si>
  <si>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</si>
  <si>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</si>
  <si>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</si>
  <si>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</si>
  <si>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</si>
  <si>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</si>
  <si>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</si>
  <si>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</si>
  <si>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</si>
  <si>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</si>
  <si>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</si>
  <si>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</si>
  <si>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</si>
  <si>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</si>
  <si>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</si>
  <si>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</si>
  <si>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</si>
  <si>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</si>
  <si>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</si>
  <si>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</si>
  <si>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</si>
  <si>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</si>
  <si>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</si>
  <si>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</si>
  <si>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</si>
  <si>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</si>
  <si>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</si>
  <si>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</si>
  <si>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</si>
  <si>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</si>
  <si>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</si>
  <si>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</si>
  <si>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</si>
  <si>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</si>
  <si>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</si>
  <si>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</si>
  <si>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</si>
  <si>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</si>
  <si>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</si>
  <si>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</si>
  <si>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</si>
  <si>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</si>
  <si>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</si>
  <si>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</si>
  <si>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</si>
  <si>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</si>
  <si>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</si>
  <si>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</si>
  <si>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</si>
  <si>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</si>
  <si>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</si>
  <si>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</si>
  <si>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</si>
  <si>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</si>
  <si>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</si>
  <si>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</si>
  <si>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</si>
  <si>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</si>
  <si>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</si>
  <si>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</si>
  <si>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</si>
  <si>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</si>
  <si>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</si>
  <si>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</si>
  <si>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</si>
  <si>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</si>
  <si>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</si>
  <si>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</si>
  <si>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</si>
  <si>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</si>
  <si>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</si>
  <si>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</si>
  <si>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</si>
  <si>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</si>
  <si>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</si>
  <si>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</si>
  <si>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</si>
  <si>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</si>
  <si>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</si>
  <si>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</si>
  <si>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</si>
  <si>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</si>
  <si>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</si>
  <si>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</si>
  <si>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</si>
  <si>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Complete?</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</si>
  <si>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</si>
  <si>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</si>
  <si>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</si>
  <si>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</si>
  <si>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</si>
  <si>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</si>
  <si>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</si>
  <si>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</si>
  <si>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</si>
  <si>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Source Country </t>
  </si>
  <si>
    <t>Transferee Company Name</t>
  </si>
  <si>
    <t>Transferee Contact Phone Number</t>
  </si>
  <si>
    <t>Transferee Street Address</t>
  </si>
  <si>
    <t>Transferee City</t>
  </si>
  <si>
    <t>Allowance Type</t>
  </si>
  <si>
    <t>Amount of Offset</t>
  </si>
  <si>
    <t xml:space="preserve">Section 1: Transferor Identification Information </t>
  </si>
  <si>
    <t>Section 2: Transaction Data</t>
  </si>
  <si>
    <t>Transferee Country</t>
  </si>
  <si>
    <t>Transferee Postal Code</t>
  </si>
  <si>
    <t>Current or Baseline</t>
  </si>
  <si>
    <t>Country List</t>
  </si>
  <si>
    <t>Bermuda</t>
  </si>
  <si>
    <t>Bolivia (Plurinational State of)</t>
  </si>
  <si>
    <t>European Union</t>
  </si>
  <si>
    <t>Holy See</t>
  </si>
  <si>
    <t>Montenegro</t>
  </si>
  <si>
    <t>North Korea (Democratic People's Republic of Korea)</t>
  </si>
  <si>
    <t>San Marino</t>
  </si>
  <si>
    <t>Somalia (Federal Republic of)</t>
  </si>
  <si>
    <t>United States of America</t>
  </si>
  <si>
    <t>Class II Chemicals</t>
  </si>
  <si>
    <t>HCFC-124</t>
  </si>
  <si>
    <t>Class II Allownace Types</t>
  </si>
  <si>
    <t>Allowance Type: Current or Baseline</t>
  </si>
  <si>
    <t>Allowance Type: Domestic or International</t>
  </si>
  <si>
    <t>Class II Chemicals w/ Allowances</t>
  </si>
  <si>
    <t>Production</t>
  </si>
  <si>
    <t>Consumption</t>
  </si>
  <si>
    <t>Article 5</t>
  </si>
  <si>
    <t>Domestic</t>
  </si>
  <si>
    <t>ODP Table</t>
  </si>
  <si>
    <t>ODP</t>
  </si>
  <si>
    <t>Autopopulated</t>
  </si>
  <si>
    <t>Valid Chemical</t>
  </si>
  <si>
    <t>Valid Chem To</t>
  </si>
  <si>
    <t>Valid Country</t>
  </si>
  <si>
    <t>British Virgin Islands</t>
  </si>
  <si>
    <t>Hong Kong</t>
  </si>
  <si>
    <t>Tahiti</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</si>
  <si>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</si>
  <si>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Date for CSV Title</t>
  </si>
  <si>
    <t>Form Name for CSV Title</t>
  </si>
  <si>
    <t xml:space="preserve">https://www.epa.gov/ods-phaseout/ods-recordkeeping-and-reporting </t>
  </si>
  <si>
    <t>John Smith</t>
  </si>
  <si>
    <t>1 Main Street</t>
  </si>
  <si>
    <t>Domestic or International</t>
  </si>
  <si>
    <t>Number of Allowances Subtracted from Transferor's Class II Allowance Balance</t>
  </si>
  <si>
    <t>Number of Class II Allowances Being Received</t>
  </si>
  <si>
    <t>Transferee Contact Name</t>
  </si>
  <si>
    <t>ODP of Class II Chemical Being Received</t>
  </si>
  <si>
    <t>Class II Chemical Name</t>
  </si>
  <si>
    <t>Quantity of Class II Allowances</t>
  </si>
  <si>
    <r>
      <t xml:space="preserve">accepted into EPA’s ODS Tracking System. Refer to the </t>
    </r>
    <r>
      <rPr>
        <sz val="10"/>
        <color rgb="FF0000FF"/>
        <rFont val="Calibri"/>
        <family val="2"/>
        <scheme val="minor"/>
      </rPr>
      <t xml:space="preserve">Reference List </t>
    </r>
    <r>
      <rPr>
        <sz val="10"/>
        <color theme="1"/>
        <rFont val="Calibri"/>
        <family val="2"/>
        <scheme val="minor"/>
      </rPr>
      <t>to identify the valid naming scheme for specific data fields. Additionally, select "Paste As Values" when pasting data into the form.</t>
    </r>
  </si>
  <si>
    <t>Conversion Calculation</t>
  </si>
  <si>
    <t>Inter-pollutant check</t>
  </si>
  <si>
    <t>Inter-pollutant check (Baseline)</t>
  </si>
  <si>
    <t>Stopper</t>
  </si>
  <si>
    <t>Check Type</t>
  </si>
  <si>
    <t>Error</t>
  </si>
  <si>
    <t>HCFC-123</t>
  </si>
  <si>
    <t>Transferee State/Province</t>
  </si>
  <si>
    <t>Selection/Text</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</si>
  <si>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</si>
  <si>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</si>
  <si>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</si>
  <si>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</si>
  <si>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</si>
  <si>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</si>
  <si>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</si>
  <si>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</si>
  <si>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</si>
  <si>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</si>
  <si>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</si>
  <si>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</si>
  <si>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</si>
  <si>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</si>
  <si>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</si>
  <si>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</si>
  <si>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</si>
  <si>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</si>
  <si>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</si>
  <si>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</si>
  <si>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</si>
  <si>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</si>
  <si>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</si>
  <si>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</si>
  <si>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</si>
  <si>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</si>
  <si>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</si>
  <si>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</si>
  <si>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</si>
  <si>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</si>
  <si>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</si>
  <si>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</si>
  <si>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</si>
  <si>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</si>
  <si>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</si>
  <si>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</si>
  <si>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</si>
  <si>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</si>
  <si>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</si>
  <si>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</si>
  <si>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</si>
  <si>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</si>
  <si>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</si>
  <si>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</si>
  <si>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</si>
  <si>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</si>
  <si>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</si>
  <si>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</si>
  <si>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</si>
  <si>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</si>
  <si>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</si>
  <si>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</si>
  <si>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</si>
  <si>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Valid State/Province</t>
  </si>
  <si>
    <t>Valid State if USA</t>
  </si>
  <si>
    <t>kg</t>
  </si>
  <si>
    <t>Class II Chemicals with Allowances</t>
  </si>
  <si>
    <t>Allowances Being Transferred</t>
  </si>
  <si>
    <t>Allowances Being Received</t>
  </si>
  <si>
    <t>ODP of Class II Chemical Being Transferred</t>
  </si>
  <si>
    <t>Class II Trades Report (Sec 82.23)</t>
  </si>
  <si>
    <t>EPA Form #5900-205</t>
  </si>
  <si>
    <t xml:space="preserve">Class II Trades Report </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</si>
  <si>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</si>
  <si>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</si>
  <si>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</si>
  <si>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</si>
  <si>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In the table below, enter data for each trade request.  For all controlled substances that are transferred, all fields are required unless otherwise indicated.  Note that inter-pollutant trades of baseline year allowances will not be approved.</t>
  </si>
  <si>
    <t>202 555 5555</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</si>
  <si>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</si>
  <si>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</si>
  <si>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</si>
  <si>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x</t>
  </si>
  <si>
    <t>Allowance Summary</t>
  </si>
  <si>
    <t>Allowances Expended by Transferor (kg)</t>
  </si>
  <si>
    <t>Los Angeles</t>
  </si>
  <si>
    <t>90001</t>
  </si>
  <si>
    <t>N/A</t>
  </si>
  <si>
    <t>Current</t>
  </si>
  <si>
    <t>Baseline</t>
  </si>
  <si>
    <t>Year Range</t>
  </si>
  <si>
    <t xml:space="preserve">   Date Prepared:</t>
  </si>
  <si>
    <t xml:space="preserve">In the table below, enter the contact information for the recipient of the trade.  If reporting on an inter-pollutant, intra-company trade, enter your company's name as the transferee company; the other fields may be left blank. </t>
  </si>
  <si>
    <t>Row Completed</t>
  </si>
  <si>
    <t>Total Quantity of Class II Chemical Allowances Traded</t>
  </si>
  <si>
    <r>
      <rPr>
        <i/>
        <sz val="10"/>
        <rFont val="Calibri"/>
        <family val="2"/>
        <scheme val="minor"/>
      </rPr>
      <t>If copying and pasting data into the table, please refer to the</t>
    </r>
    <r>
      <rPr>
        <i/>
        <sz val="10"/>
        <color theme="10"/>
        <rFont val="Calibri"/>
        <family val="2"/>
        <scheme val="minor"/>
      </rPr>
      <t xml:space="preserve"> Reference List </t>
    </r>
    <r>
      <rPr>
        <i/>
        <sz val="10"/>
        <rFont val="Calibri"/>
        <family val="2"/>
        <scheme val="minor"/>
      </rPr>
      <t>and the accompanying instructions.</t>
    </r>
    <r>
      <rPr>
        <i/>
        <sz val="10"/>
        <color theme="10"/>
        <rFont val="Calibri"/>
        <family val="2"/>
        <scheme val="minor"/>
      </rPr>
      <t xml:space="preserve">
</t>
    </r>
  </si>
  <si>
    <t>Cote d'Ivoire</t>
  </si>
  <si>
    <t>Transferee Company?</t>
  </si>
  <si>
    <t>Production or Consumption</t>
  </si>
  <si>
    <t>Last Updated: April 2020</t>
  </si>
  <si>
    <t xml:space="preserve">U.S. Environmental Protection Agency </t>
  </si>
  <si>
    <t>Version 5.0</t>
  </si>
  <si>
    <t>OMB Control Number: 2060-0170</t>
  </si>
  <si>
    <t>This collection of information is approved by OMB under the Paperwork Reduction Act, 44 U.S.C. 3501 et seq. (OMB Control No. 2060-0170). Responses to this collection of information are mandatory (40 CFR 82.23).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</si>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</sst>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b/>
      <sz val="10"/>
      <color rgb="FF000000"/>
      <name val="Calibri"/>
      <family val="2"/>
    </font>
    <font>
      <sz val="10"/>
      <color rgb="FF000000"/>
      <name val="Calibri"/>
      <family val="2"/>
    </font>
    <font>
      <sz val="10"/>
      <color rgb="FF0000FF"/>
      <name val="Calibri"/>
      <family val="2"/>
      <scheme val="minor"/>
    </font>
    <font>
      <sz val="10"/>
      <color indexed="8"/>
      <name val="Arial"/>
      <family val="2"/>
    </font>
    <font>
      <sz val="10"/>
      <color indexed="8"/>
      <name val="Calibri"/>
      <family val="2"/>
    </font>
    <font>
      <u/>
      <sz val="8"/>
      <color indexed="81"/>
      <name val="Tahoma"/>
      <family val="2"/>
    </font>
    <font>
      <i/>
      <sz val="10"/>
      <color theme="10"/>
      <name val="Calibri"/>
      <family val="2"/>
      <scheme val="minor"/>
    </font>
    <font>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41" fillId="0" borderId="0"/>
  </cellStyleXfs>
  <cellXfs count="222">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applyFill="1" applyBorder="1"/>
    <xf numFmtId="0" fontId="28" fillId="0" borderId="0" xfId="0" applyFont="1" applyFill="1" applyBorder="1" applyAlignment="1">
      <alignment horizontal="left"/>
    </xf>
    <xf numFmtId="0" fontId="27" fillId="2" borderId="0" xfId="0" applyFont="1" applyFill="1"/>
    <xf numFmtId="0" fontId="29" fillId="0" borderId="0" xfId="0" applyFont="1"/>
    <xf numFmtId="0" fontId="29"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2" fillId="2" borderId="0" xfId="0" applyFont="1" applyFill="1" applyProtection="1">
      <protection locked="0"/>
    </xf>
    <xf numFmtId="0" fontId="8" fillId="0" borderId="11" xfId="0" applyFont="1" applyBorder="1"/>
    <xf numFmtId="14" fontId="8" fillId="0" borderId="1" xfId="0" applyNumberFormat="1" applyFont="1" applyBorder="1"/>
    <xf numFmtId="0" fontId="0" fillId="0" borderId="1" xfId="0" applyFont="1" applyBorder="1"/>
    <xf numFmtId="0" fontId="29"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8" fillId="4" borderId="1" xfId="0" applyFont="1" applyFill="1" applyBorder="1" applyAlignment="1">
      <alignment vertical="center" wrapText="1"/>
    </xf>
    <xf numFmtId="0" fontId="36" fillId="0" borderId="0" xfId="0" applyFont="1" applyBorder="1" applyAlignment="1">
      <alignment vertical="center" wrapText="1"/>
    </xf>
    <xf numFmtId="0" fontId="37" fillId="0" borderId="1" xfId="0" applyFont="1" applyFill="1" applyBorder="1" applyAlignment="1">
      <alignment vertical="center" wrapText="1"/>
    </xf>
    <xf numFmtId="0" fontId="8" fillId="0" borderId="1" xfId="0" applyFont="1" applyFill="1" applyBorder="1"/>
    <xf numFmtId="0" fontId="8" fillId="0" borderId="1" xfId="0" applyFont="1" applyBorder="1"/>
    <xf numFmtId="0" fontId="8" fillId="0" borderId="1" xfId="0" applyFont="1" applyBorder="1"/>
    <xf numFmtId="0" fontId="8" fillId="0" borderId="1" xfId="0" applyFont="1" applyBorder="1"/>
    <xf numFmtId="0" fontId="8" fillId="0" borderId="0" xfId="0" applyFont="1"/>
    <xf numFmtId="0" fontId="36" fillId="0" borderId="1" xfId="0" applyFont="1" applyBorder="1" applyAlignment="1">
      <alignment vertical="center" wrapText="1"/>
    </xf>
    <xf numFmtId="0" fontId="0" fillId="0" borderId="0" xfId="0"/>
    <xf numFmtId="0" fontId="8" fillId="0" borderId="1" xfId="0" applyFont="1" applyBorder="1"/>
    <xf numFmtId="0" fontId="12" fillId="5"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0" xfId="0" applyFont="1" applyFill="1" applyBorder="1" applyAlignment="1">
      <alignment vertical="top" wrapText="1"/>
    </xf>
    <xf numFmtId="0" fontId="38" fillId="6" borderId="1" xfId="0" applyFont="1" applyFill="1" applyBorder="1" applyAlignment="1">
      <alignment horizontal="center" vertical="center" wrapText="1"/>
    </xf>
    <xf numFmtId="0" fontId="39" fillId="0" borderId="1" xfId="0" applyFont="1" applyFill="1" applyBorder="1"/>
    <xf numFmtId="0" fontId="20" fillId="0" borderId="0" xfId="2" applyFont="1"/>
    <xf numFmtId="0" fontId="17" fillId="2" borderId="1" xfId="0" applyNumberFormat="1"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0" fillId="2" borderId="2" xfId="0" applyFill="1" applyBorder="1"/>
    <xf numFmtId="0" fontId="6" fillId="2" borderId="0" xfId="0" applyFont="1" applyFill="1" applyAlignment="1">
      <alignment vertical="top"/>
    </xf>
    <xf numFmtId="0" fontId="6" fillId="0" borderId="6" xfId="0" applyFont="1" applyFill="1" applyBorder="1" applyAlignment="1">
      <alignment vertical="top"/>
    </xf>
    <xf numFmtId="0" fontId="0" fillId="0" borderId="0" xfId="0" applyBorder="1" applyAlignment="1">
      <alignment vertical="top"/>
    </xf>
    <xf numFmtId="0" fontId="8" fillId="4" borderId="1" xfId="0" applyFont="1" applyFill="1" applyBorder="1" applyAlignment="1">
      <alignment vertical="top" wrapText="1"/>
    </xf>
    <xf numFmtId="0" fontId="6" fillId="0" borderId="2" xfId="0" applyFont="1" applyFill="1" applyBorder="1" applyAlignment="1">
      <alignment vertical="top"/>
    </xf>
    <xf numFmtId="0" fontId="0" fillId="0" borderId="0" xfId="0" applyAlignment="1">
      <alignment vertical="top"/>
    </xf>
    <xf numFmtId="0" fontId="18" fillId="0" borderId="0" xfId="0" applyFont="1" applyFill="1" applyBorder="1" applyAlignment="1">
      <alignment vertical="center"/>
    </xf>
    <xf numFmtId="165" fontId="18" fillId="0" borderId="0" xfId="1" applyNumberFormat="1" applyFont="1" applyFill="1" applyBorder="1" applyAlignment="1">
      <alignment vertical="center"/>
    </xf>
    <xf numFmtId="0" fontId="18" fillId="0" borderId="0" xfId="0" applyFont="1" applyFill="1" applyBorder="1" applyAlignment="1">
      <alignment horizontal="left" vertical="center" wrapText="1"/>
    </xf>
    <xf numFmtId="0" fontId="42" fillId="0" borderId="1" xfId="5" applyFont="1" applyFill="1" applyBorder="1" applyAlignment="1">
      <alignment wrapText="1"/>
    </xf>
    <xf numFmtId="0" fontId="18" fillId="4" borderId="1" xfId="0" applyFont="1" applyFill="1" applyBorder="1" applyAlignment="1">
      <alignment vertical="center"/>
    </xf>
    <xf numFmtId="0" fontId="10" fillId="0" borderId="0" xfId="0" applyFont="1" applyFill="1" applyBorder="1" applyAlignment="1" applyProtection="1">
      <alignment wrapText="1"/>
    </xf>
    <xf numFmtId="0" fontId="0" fillId="0" borderId="0" xfId="0" applyFill="1"/>
    <xf numFmtId="0" fontId="42" fillId="4" borderId="1" xfId="5" applyFont="1" applyFill="1" applyBorder="1" applyAlignment="1" applyProtection="1">
      <alignment vertical="center" wrapText="1"/>
    </xf>
    <xf numFmtId="0" fontId="2" fillId="0" borderId="0" xfId="0" applyFont="1" applyFill="1" applyBorder="1" applyAlignment="1">
      <alignment vertical="center"/>
    </xf>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Border="1"/>
    <xf numFmtId="0" fontId="17" fillId="0" borderId="0" xfId="0" applyFont="1" applyFill="1" applyBorder="1" applyAlignment="1">
      <alignment horizontal="left" vertical="center" wrapText="1"/>
    </xf>
    <xf numFmtId="0" fontId="39" fillId="0" borderId="11" xfId="0" applyFont="1" applyFill="1" applyBorder="1"/>
    <xf numFmtId="0" fontId="4" fillId="0" borderId="0" xfId="0" applyFont="1" applyFill="1" applyBorder="1" applyAlignment="1" applyProtection="1">
      <alignment vertical="center"/>
    </xf>
    <xf numFmtId="0" fontId="0" fillId="0" borderId="0" xfId="0" applyFill="1" applyBorder="1" applyProtection="1"/>
    <xf numFmtId="0" fontId="10" fillId="0" borderId="0" xfId="0" applyFont="1" applyFill="1" applyBorder="1" applyAlignment="1" applyProtection="1">
      <alignment vertical="center"/>
    </xf>
    <xf numFmtId="0" fontId="8" fillId="0" borderId="0" xfId="0" applyFont="1" applyBorder="1" applyAlignment="1"/>
    <xf numFmtId="0" fontId="6" fillId="0" borderId="0" xfId="0" applyFont="1" applyFill="1" applyBorder="1" applyAlignment="1">
      <alignment vertical="center"/>
    </xf>
    <xf numFmtId="0" fontId="6" fillId="0" borderId="3" xfId="0" applyFont="1" applyFill="1" applyBorder="1" applyProtection="1"/>
    <xf numFmtId="0" fontId="5"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2" xfId="0" applyFont="1" applyFill="1" applyBorder="1" applyProtection="1"/>
    <xf numFmtId="0" fontId="0" fillId="0" borderId="6" xfId="0" applyFill="1" applyBorder="1" applyProtection="1"/>
    <xf numFmtId="0" fontId="0" fillId="0" borderId="2" xfId="0" applyFill="1" applyBorder="1" applyProtection="1"/>
    <xf numFmtId="0" fontId="0" fillId="0" borderId="6" xfId="0" applyBorder="1" applyProtection="1"/>
    <xf numFmtId="0" fontId="12"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0" fillId="2" borderId="10" xfId="0" applyFill="1" applyBorder="1" applyProtection="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10"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39"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30"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8" fillId="0" borderId="8" xfId="0" applyFont="1" applyFill="1" applyBorder="1" applyAlignment="1" applyProtection="1"/>
    <xf numFmtId="0" fontId="28" fillId="0" borderId="8" xfId="0" applyFont="1" applyFill="1" applyBorder="1" applyAlignment="1" applyProtection="1">
      <alignment horizontal="left"/>
    </xf>
    <xf numFmtId="0" fontId="0" fillId="0" borderId="8" xfId="0" applyFill="1" applyBorder="1" applyAlignment="1" applyProtection="1">
      <alignment horizontal="left"/>
    </xf>
    <xf numFmtId="0" fontId="0" fillId="0" borderId="8" xfId="0" applyFill="1" applyBorder="1" applyProtection="1"/>
    <xf numFmtId="0" fontId="0" fillId="0" borderId="9" xfId="0" applyFill="1" applyBorder="1" applyProtection="1"/>
    <xf numFmtId="49" fontId="18" fillId="4" borderId="1" xfId="0" applyNumberFormat="1" applyFont="1" applyFill="1" applyBorder="1" applyAlignment="1" applyProtection="1">
      <alignment horizontal="center"/>
      <protection locked="0"/>
    </xf>
    <xf numFmtId="3" fontId="17" fillId="5" borderId="1" xfId="0" applyNumberFormat="1" applyFont="1" applyFill="1" applyBorder="1" applyProtection="1"/>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0" fontId="23" fillId="3" borderId="1" xfId="0" applyNumberFormat="1" applyFont="1" applyFill="1" applyBorder="1" applyProtection="1"/>
    <xf numFmtId="14" fontId="23" fillId="3" borderId="1" xfId="0" applyNumberFormat="1"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0" fontId="23" fillId="3" borderId="1" xfId="0" applyFont="1" applyFill="1" applyBorder="1" applyProtection="1"/>
    <xf numFmtId="4" fontId="23" fillId="3" borderId="1" xfId="0" applyNumberFormat="1" applyFont="1" applyFill="1" applyBorder="1" applyProtection="1"/>
    <xf numFmtId="3" fontId="23" fillId="3" borderId="1" xfId="0" applyNumberFormat="1" applyFont="1" applyFill="1" applyBorder="1" applyProtection="1"/>
    <xf numFmtId="3" fontId="23" fillId="3" borderId="1" xfId="1" applyNumberFormat="1" applyFont="1" applyFill="1" applyBorder="1" applyProtection="1"/>
    <xf numFmtId="0" fontId="17" fillId="5" borderId="1" xfId="0" applyFont="1" applyFill="1" applyBorder="1" applyAlignment="1" applyProtection="1">
      <alignment horizontal="center"/>
    </xf>
    <xf numFmtId="49" fontId="18" fillId="4" borderId="1" xfId="0" applyNumberFormat="1" applyFont="1" applyFill="1" applyBorder="1" applyAlignment="1" applyProtection="1">
      <protection locked="0"/>
    </xf>
    <xf numFmtId="0" fontId="18" fillId="5" borderId="1" xfId="0" applyNumberFormat="1" applyFont="1" applyFill="1" applyBorder="1" applyAlignment="1" applyProtection="1"/>
    <xf numFmtId="4" fontId="18" fillId="4" borderId="1" xfId="0" applyNumberFormat="1" applyFont="1" applyFill="1" applyBorder="1" applyAlignment="1" applyProtection="1">
      <protection locked="0"/>
    </xf>
    <xf numFmtId="4" fontId="18" fillId="5" borderId="1" xfId="0" applyNumberFormat="1" applyFont="1" applyFill="1" applyBorder="1" applyAlignment="1" applyProtection="1"/>
    <xf numFmtId="3" fontId="17" fillId="5" borderId="1" xfId="1" applyNumberFormat="1" applyFont="1" applyFill="1" applyBorder="1" applyProtection="1"/>
    <xf numFmtId="0" fontId="10" fillId="0" borderId="0" xfId="0" applyFont="1" applyFill="1" applyBorder="1" applyAlignment="1" applyProtection="1">
      <alignment vertical="center" wrapText="1"/>
    </xf>
    <xf numFmtId="0" fontId="0" fillId="4" borderId="1" xfId="0" applyFill="1" applyBorder="1"/>
    <xf numFmtId="0" fontId="33" fillId="0" borderId="0" xfId="0" applyFont="1" applyFill="1" applyBorder="1" applyAlignment="1" applyProtection="1">
      <alignment horizontal="right"/>
    </xf>
    <xf numFmtId="0" fontId="10" fillId="0" borderId="0" xfId="0" applyFont="1" applyFill="1" applyBorder="1" applyAlignment="1" applyProtection="1">
      <alignment vertical="top"/>
    </xf>
    <xf numFmtId="0" fontId="8" fillId="0" borderId="0" xfId="0" applyFont="1" applyFill="1"/>
    <xf numFmtId="3" fontId="17" fillId="5" borderId="1" xfId="0" applyNumberFormat="1" applyFont="1" applyFill="1" applyBorder="1" applyAlignment="1" applyProtection="1">
      <alignment horizontal="center" vertical="center" wrapText="1"/>
    </xf>
    <xf numFmtId="3" fontId="8" fillId="5" borderId="1" xfId="0" applyNumberFormat="1" applyFont="1" applyFill="1" applyBorder="1" applyAlignment="1" applyProtection="1">
      <alignment horizontal="center" vertical="center" wrapText="1"/>
    </xf>
    <xf numFmtId="0" fontId="28" fillId="0" borderId="6" xfId="0" applyFont="1" applyFill="1" applyBorder="1" applyProtection="1"/>
    <xf numFmtId="0" fontId="18" fillId="4" borderId="1" xfId="0" applyFont="1" applyFill="1" applyBorder="1" applyAlignment="1" applyProtection="1">
      <alignment vertical="center"/>
      <protection locked="0"/>
    </xf>
    <xf numFmtId="49" fontId="0" fillId="2" borderId="0" xfId="0" applyNumberFormat="1" applyFill="1" applyProtection="1"/>
    <xf numFmtId="0" fontId="17" fillId="0" borderId="0" xfId="0" applyFont="1" applyBorder="1" applyAlignment="1"/>
    <xf numFmtId="0" fontId="10" fillId="0" borderId="0" xfId="0" applyFont="1" applyFill="1" applyBorder="1" applyAlignment="1">
      <alignment horizontal="left" vertical="top" wrapText="1"/>
    </xf>
    <xf numFmtId="0" fontId="7" fillId="0" borderId="0" xfId="0" applyFont="1" applyBorder="1" applyAlignment="1">
      <alignment horizontal="left" wrapText="1"/>
    </xf>
    <xf numFmtId="0" fontId="3" fillId="3" borderId="1" xfId="0" applyFont="1" applyFill="1" applyBorder="1" applyAlignment="1" applyProtection="1">
      <alignment horizontal="center" vertical="center" wrapText="1"/>
    </xf>
    <xf numFmtId="0" fontId="44"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xf>
    <xf numFmtId="0" fontId="10"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0" fontId="8" fillId="4" borderId="10"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3" fillId="5" borderId="1" xfId="0" applyFont="1" applyFill="1" applyBorder="1" applyAlignment="1" applyProtection="1">
      <alignment horizontal="center" vertical="center" wrapText="1"/>
    </xf>
    <xf numFmtId="0" fontId="10" fillId="0" borderId="0" xfId="0" applyFont="1" applyBorder="1" applyAlignment="1">
      <alignment horizontal="left" vertical="top"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Fill="1" applyBorder="1" applyAlignment="1" applyProtection="1">
      <alignment horizontal="left" vertical="center" wrapText="1"/>
    </xf>
    <xf numFmtId="0" fontId="3" fillId="5" borderId="11" xfId="0" applyFont="1" applyFill="1" applyBorder="1" applyAlignment="1">
      <alignment horizontal="center" vertical="center"/>
    </xf>
    <xf numFmtId="0" fontId="3" fillId="5" borderId="13" xfId="0" applyFont="1" applyFill="1" applyBorder="1" applyAlignment="1">
      <alignment horizontal="center" vertical="center"/>
    </xf>
    <xf numFmtId="0" fontId="8" fillId="0" borderId="8" xfId="0" applyFont="1" applyBorder="1" applyAlignment="1">
      <alignment horizontal="center"/>
    </xf>
    <xf numFmtId="0" fontId="2" fillId="0" borderId="8" xfId="0" applyFont="1" applyBorder="1" applyAlignment="1">
      <alignment horizontal="center"/>
    </xf>
    <xf numFmtId="0" fontId="5" fillId="0" borderId="0" xfId="0" applyFont="1" applyBorder="1" applyAlignment="1">
      <alignment horizontal="center"/>
    </xf>
    <xf numFmtId="0" fontId="0" fillId="0" borderId="2" xfId="0" applyBorder="1" applyAlignment="1"/>
    <xf numFmtId="0" fontId="11" fillId="0" borderId="0" xfId="0" applyFont="1" applyBorder="1" applyAlignment="1">
      <alignment horizontal="right"/>
    </xf>
    <xf numFmtId="0" fontId="11" fillId="0" borderId="4" xfId="0" applyFont="1" applyBorder="1" applyAlignment="1">
      <alignment horizontal="right"/>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Normal_Lists" xfId="5" xr:uid="{00000000-0005-0000-0000-000005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3886200</xdr:colOff>
      <xdr:row>6</xdr:row>
      <xdr:rowOff>129540</xdr:rowOff>
    </xdr:from>
    <xdr:to>
      <xdr:col>2</xdr:col>
      <xdr:colOff>5440680</xdr:colOff>
      <xdr:row>9</xdr:row>
      <xdr:rowOff>165735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2440" y="1005840"/>
          <a:ext cx="1554480" cy="63055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2600325</xdr:colOff>
      <xdr:row>3</xdr:row>
      <xdr:rowOff>91440</xdr:rowOff>
    </xdr:from>
    <xdr:to>
      <xdr:col>5</xdr:col>
      <xdr:colOff>44957</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295775" y="872490"/>
          <a:ext cx="1588007"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2139314</xdr:colOff>
      <xdr:row>1</xdr:row>
      <xdr:rowOff>192405</xdr:rowOff>
    </xdr:from>
    <xdr:to>
      <xdr:col>3</xdr:col>
      <xdr:colOff>3757802</xdr:colOff>
      <xdr:row>4</xdr:row>
      <xdr:rowOff>70485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84294" y="375285"/>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849629</xdr:colOff>
      <xdr:row>3</xdr:row>
      <xdr:rowOff>123824</xdr:rowOff>
    </xdr:from>
    <xdr:to>
      <xdr:col>14</xdr:col>
      <xdr:colOff>1078229</xdr:colOff>
      <xdr:row>7</xdr:row>
      <xdr:rowOff>65912</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1746229" y="885824"/>
          <a:ext cx="1645920"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13</xdr:col>
      <xdr:colOff>287655</xdr:colOff>
      <xdr:row>1</xdr:row>
      <xdr:rowOff>184785</xdr:rowOff>
    </xdr:from>
    <xdr:to>
      <xdr:col>14</xdr:col>
      <xdr:colOff>516255</xdr:colOff>
      <xdr:row>4</xdr:row>
      <xdr:rowOff>35433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1184255" y="367665"/>
          <a:ext cx="164592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463550</xdr:colOff>
      <xdr:row>5</xdr:row>
      <xdr:rowOff>17144</xdr:rowOff>
    </xdr:from>
    <xdr:to>
      <xdr:col>6</xdr:col>
      <xdr:colOff>0</xdr:colOff>
      <xdr:row>7</xdr:row>
      <xdr:rowOff>76199</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3711575" y="1150619"/>
          <a:ext cx="1069975" cy="44005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1397000</xdr:colOff>
      <xdr:row>1</xdr:row>
      <xdr:rowOff>285750</xdr:rowOff>
    </xdr:from>
    <xdr:to>
      <xdr:col>6</xdr:col>
      <xdr:colOff>0</xdr:colOff>
      <xdr:row>4</xdr:row>
      <xdr:rowOff>163830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111500" y="466725"/>
          <a:ext cx="167005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1893570</xdr:colOff>
      <xdr:row>1</xdr:row>
      <xdr:rowOff>146685</xdr:rowOff>
    </xdr:from>
    <xdr:to>
      <xdr:col>8</xdr:col>
      <xdr:colOff>1626870</xdr:colOff>
      <xdr:row>4</xdr:row>
      <xdr:rowOff>5716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336530" y="329565"/>
          <a:ext cx="1645920" cy="66675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election activeCell="C3" sqref="C3"/>
    </sheetView>
  </sheetViews>
  <sheetFormatPr defaultColWidth="9.1796875" defaultRowHeight="14.5" x14ac:dyDescent="0.35"/>
  <cols>
    <col min="1" max="1" width="3.453125" style="27" customWidth="1"/>
    <col min="2" max="2" width="2.26953125" style="27" customWidth="1"/>
    <col min="3" max="3" width="82.26953125" style="27" customWidth="1"/>
    <col min="4" max="4" width="2.453125" style="27" customWidth="1"/>
    <col min="5" max="16384" width="9.1796875" style="27"/>
  </cols>
  <sheetData>
    <row r="2" spans="2:8" ht="23.25" customHeight="1" x14ac:dyDescent="0.35">
      <c r="B2" s="8"/>
      <c r="C2" s="221" t="s">
        <v>430</v>
      </c>
      <c r="D2" s="9"/>
    </row>
    <row r="3" spans="2:8" ht="13.5" customHeight="1" x14ac:dyDescent="0.35">
      <c r="B3" s="10"/>
      <c r="C3" s="220" t="s">
        <v>432</v>
      </c>
      <c r="D3" s="219"/>
    </row>
    <row r="4" spans="2:8" ht="23.25" customHeight="1" x14ac:dyDescent="0.45">
      <c r="B4" s="10"/>
      <c r="C4" s="218" t="s">
        <v>428</v>
      </c>
      <c r="D4" s="219"/>
    </row>
    <row r="5" spans="2:8" ht="17" x14ac:dyDescent="0.4">
      <c r="B5" s="10"/>
      <c r="C5" s="4" t="s">
        <v>0</v>
      </c>
      <c r="D5" s="11"/>
    </row>
    <row r="6" spans="2:8" x14ac:dyDescent="0.35">
      <c r="B6" s="10"/>
      <c r="C6" s="2"/>
      <c r="D6" s="12"/>
    </row>
    <row r="7" spans="2:8" s="29" customFormat="1" ht="18" customHeight="1" x14ac:dyDescent="0.35">
      <c r="B7" s="13"/>
      <c r="C7" s="45" t="s">
        <v>398</v>
      </c>
      <c r="D7" s="14"/>
    </row>
    <row r="8" spans="2:8" s="29" customFormat="1" x14ac:dyDescent="0.35">
      <c r="B8" s="13"/>
      <c r="C8" s="196" t="s">
        <v>429</v>
      </c>
      <c r="D8" s="15"/>
    </row>
    <row r="9" spans="2:8" s="29" customFormat="1" x14ac:dyDescent="0.35">
      <c r="B9" s="13"/>
      <c r="C9" s="127" t="s">
        <v>427</v>
      </c>
      <c r="D9" s="15"/>
    </row>
    <row r="10" spans="2:8" s="29" customFormat="1" x14ac:dyDescent="0.35">
      <c r="B10" s="13"/>
      <c r="C10" s="5"/>
      <c r="D10" s="15"/>
    </row>
    <row r="11" spans="2:8" s="29" customFormat="1" ht="15.5" x14ac:dyDescent="0.35">
      <c r="B11" s="13"/>
      <c r="C11" s="6" t="s">
        <v>2</v>
      </c>
      <c r="D11" s="15"/>
    </row>
    <row r="12" spans="2:8" s="29" customFormat="1" ht="48" customHeight="1" x14ac:dyDescent="0.35">
      <c r="B12" s="13"/>
      <c r="C12" s="40" t="s">
        <v>408</v>
      </c>
      <c r="D12" s="15"/>
    </row>
    <row r="13" spans="2:8" s="29" customFormat="1" ht="28.5" customHeight="1" x14ac:dyDescent="0.35">
      <c r="B13" s="13"/>
      <c r="C13" s="40" t="s">
        <v>315</v>
      </c>
      <c r="D13" s="15"/>
    </row>
    <row r="14" spans="2:8" s="29" customFormat="1" ht="34.5" customHeight="1" x14ac:dyDescent="0.35">
      <c r="B14" s="13"/>
      <c r="C14" s="94" t="s">
        <v>328</v>
      </c>
      <c r="D14" s="15"/>
    </row>
    <row r="15" spans="2:8" s="29" customFormat="1" ht="40.15" customHeight="1" x14ac:dyDescent="0.35">
      <c r="B15" s="13"/>
      <c r="C15" s="77" t="s">
        <v>407</v>
      </c>
      <c r="D15" s="15"/>
      <c r="H15" s="64"/>
    </row>
    <row r="16" spans="2:8" s="78" customFormat="1" ht="13.9" customHeight="1" x14ac:dyDescent="0.3">
      <c r="B16" s="79"/>
      <c r="C16" s="97" t="s">
        <v>318</v>
      </c>
      <c r="D16" s="80"/>
    </row>
    <row r="17" spans="2:4" x14ac:dyDescent="0.35">
      <c r="B17" s="10"/>
      <c r="C17" s="1"/>
      <c r="D17" s="11"/>
    </row>
    <row r="18" spans="2:4" ht="24.5" x14ac:dyDescent="0.35">
      <c r="B18" s="10"/>
      <c r="C18" s="7" t="s">
        <v>272</v>
      </c>
      <c r="D18" s="11"/>
    </row>
    <row r="19" spans="2:4" ht="116" customHeight="1" x14ac:dyDescent="0.35">
      <c r="B19" s="10"/>
      <c r="C19" s="41" t="s">
        <v>431</v>
      </c>
      <c r="D19" s="11"/>
    </row>
    <row r="20" spans="2:4" ht="12" customHeight="1" x14ac:dyDescent="0.35">
      <c r="B20" s="10"/>
      <c r="C20" s="7"/>
      <c r="D20" s="11"/>
    </row>
    <row r="21" spans="2:4" ht="12" customHeight="1" x14ac:dyDescent="0.35">
      <c r="B21" s="10"/>
      <c r="C21" s="19" t="s">
        <v>399</v>
      </c>
      <c r="D21" s="11"/>
    </row>
    <row r="22" spans="2:4" ht="9" customHeight="1" x14ac:dyDescent="0.35">
      <c r="B22" s="16"/>
      <c r="C22" s="17"/>
      <c r="D22" s="18"/>
    </row>
  </sheetData>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K17"/>
  <sheetViews>
    <sheetView showGridLines="0" workbookViewId="0"/>
  </sheetViews>
  <sheetFormatPr defaultColWidth="9.1796875" defaultRowHeight="14.5" x14ac:dyDescent="0.35"/>
  <cols>
    <col min="1" max="1" width="3.7265625" style="59" customWidth="1"/>
    <col min="2" max="2" width="2.7265625" style="59" customWidth="1"/>
    <col min="3" max="3" width="19" style="59" customWidth="1"/>
    <col min="4" max="4" width="59.453125" style="59" customWidth="1"/>
    <col min="5" max="7" width="2.7265625" style="59" customWidth="1"/>
    <col min="8" max="8" width="2" style="59" customWidth="1"/>
    <col min="9" max="16384" width="9.1796875" style="59"/>
  </cols>
  <sheetData>
    <row r="1" spans="1:9" x14ac:dyDescent="0.35">
      <c r="A1" s="27"/>
      <c r="B1" s="27"/>
      <c r="C1" s="27"/>
      <c r="D1" s="27"/>
      <c r="E1" s="27"/>
      <c r="F1" s="27"/>
      <c r="G1" s="27"/>
      <c r="H1" s="27"/>
      <c r="I1" s="27"/>
    </row>
    <row r="2" spans="1:9" s="76" customFormat="1" ht="27.75" customHeight="1" x14ac:dyDescent="0.45">
      <c r="A2" s="28"/>
      <c r="B2" s="20"/>
      <c r="C2" s="21" t="s">
        <v>1</v>
      </c>
      <c r="D2" s="22"/>
      <c r="E2" s="22"/>
      <c r="F2" s="22"/>
      <c r="G2" s="23"/>
      <c r="H2" s="28"/>
      <c r="I2" s="28"/>
    </row>
    <row r="3" spans="1:9" s="76" customFormat="1" ht="18.5" x14ac:dyDescent="0.45">
      <c r="A3" s="28"/>
      <c r="B3" s="24"/>
      <c r="C3" s="198" t="s">
        <v>400</v>
      </c>
      <c r="D3" s="198"/>
      <c r="E3" s="25"/>
      <c r="F3" s="25"/>
      <c r="G3" s="26"/>
      <c r="H3" s="28"/>
      <c r="I3" s="28"/>
    </row>
    <row r="4" spans="1:9" x14ac:dyDescent="0.35">
      <c r="A4" s="27"/>
      <c r="B4" s="10"/>
      <c r="C4" s="1"/>
      <c r="D4" s="1"/>
      <c r="E4" s="1"/>
      <c r="F4" s="1"/>
      <c r="G4" s="11"/>
      <c r="H4" s="27"/>
      <c r="I4" s="27"/>
    </row>
    <row r="5" spans="1:9" x14ac:dyDescent="0.35">
      <c r="A5" s="27"/>
      <c r="B5" s="10"/>
      <c r="C5" s="49" t="s">
        <v>419</v>
      </c>
      <c r="D5" s="50">
        <f ca="1">TODAY()</f>
        <v>43937</v>
      </c>
      <c r="E5" s="1"/>
      <c r="F5" s="1"/>
      <c r="G5" s="11"/>
      <c r="H5" s="27"/>
      <c r="I5" s="27"/>
    </row>
    <row r="6" spans="1:9" x14ac:dyDescent="0.35">
      <c r="A6" s="27"/>
      <c r="B6" s="10"/>
      <c r="C6" s="42"/>
      <c r="D6" s="43"/>
      <c r="E6" s="1"/>
      <c r="F6" s="1"/>
      <c r="G6" s="11"/>
      <c r="H6" s="27"/>
      <c r="I6" s="27"/>
    </row>
    <row r="7" spans="1:9" ht="15.5" x14ac:dyDescent="0.35">
      <c r="A7" s="27"/>
      <c r="B7" s="10"/>
      <c r="C7" s="6" t="s">
        <v>281</v>
      </c>
      <c r="D7" s="1"/>
      <c r="E7" s="1"/>
      <c r="F7" s="1"/>
      <c r="G7" s="11"/>
      <c r="H7" s="27"/>
      <c r="I7" s="27"/>
    </row>
    <row r="8" spans="1:9" ht="18" customHeight="1" x14ac:dyDescent="0.35">
      <c r="A8" s="27"/>
      <c r="B8" s="38"/>
      <c r="C8" s="197" t="s">
        <v>15</v>
      </c>
      <c r="D8" s="197"/>
      <c r="E8" s="1"/>
      <c r="F8" s="53"/>
      <c r="G8" s="11"/>
      <c r="H8" s="27"/>
      <c r="I8" s="27"/>
    </row>
    <row r="9" spans="1:9" x14ac:dyDescent="0.35">
      <c r="A9" s="27"/>
      <c r="B9" s="10"/>
      <c r="C9" s="165" t="s">
        <v>13</v>
      </c>
      <c r="D9" s="166"/>
      <c r="E9" s="1"/>
      <c r="F9" s="54">
        <f>IF(D9=0,1,0)</f>
        <v>1</v>
      </c>
      <c r="G9" s="11"/>
      <c r="H9" s="27"/>
      <c r="I9" s="55"/>
    </row>
    <row r="10" spans="1:9" x14ac:dyDescent="0.35">
      <c r="A10" s="27"/>
      <c r="B10" s="10"/>
      <c r="C10" s="167" t="s">
        <v>10</v>
      </c>
      <c r="D10" s="168"/>
      <c r="E10" s="1"/>
      <c r="F10" s="54">
        <f>IF(D10=0,1,0)</f>
        <v>1</v>
      </c>
      <c r="G10" s="11"/>
      <c r="H10" s="27"/>
      <c r="I10" s="55"/>
    </row>
    <row r="11" spans="1:9" x14ac:dyDescent="0.35">
      <c r="A11" s="27"/>
      <c r="B11" s="10"/>
      <c r="C11" s="167" t="s">
        <v>8</v>
      </c>
      <c r="D11" s="168"/>
      <c r="E11" s="1"/>
      <c r="F11" s="54">
        <f ca="1">IF(OR($D$11=0,$D$11&gt;YEAR(TODAY())),1,0)</f>
        <v>1</v>
      </c>
      <c r="G11" s="11"/>
      <c r="H11" s="27"/>
      <c r="I11" s="55" t="str">
        <f ca="1">IF(D11&gt;YEAR(TODAY()),"PLEASE CHOOSE A CURRENT OR PAST YEAR","")</f>
        <v/>
      </c>
    </row>
    <row r="12" spans="1:9" ht="14.25" customHeight="1" x14ac:dyDescent="0.35">
      <c r="A12" s="27"/>
      <c r="B12" s="16"/>
      <c r="C12" s="17"/>
      <c r="D12" s="164" t="s">
        <v>409</v>
      </c>
      <c r="E12" s="17"/>
      <c r="F12" s="17"/>
      <c r="G12" s="18"/>
      <c r="H12" s="27"/>
      <c r="I12" s="27"/>
    </row>
    <row r="13" spans="1:9" x14ac:dyDescent="0.35">
      <c r="D13" s="75" t="str">
        <f>Lists!D3</f>
        <v>Original Submission</v>
      </c>
    </row>
    <row r="14" spans="1:9" x14ac:dyDescent="0.35">
      <c r="D14" s="75" t="str">
        <f>Lists!D4</f>
        <v>Re-Submittal</v>
      </c>
    </row>
    <row r="17" spans="11:11" x14ac:dyDescent="0.35">
      <c r="K17" s="195"/>
    </row>
  </sheetData>
  <sheetProtection algorithmName="SHA-512" hashValue="Eq3dY/byKan8LxWBRAzvT4gwNU5d8xZyHsGnPR6VMsPNLMmCkF0Ws1waigcKhr/ecRVM5zbbbIGnF6gG0ZIrjw==" saltValue="hqJPgiGg86+N96LfquKRDA==" spinCount="100000" sheet="1" objects="1" scenarios="1"/>
  <mergeCells count="2">
    <mergeCell ref="C8:D8"/>
    <mergeCell ref="C3:D3"/>
  </mergeCells>
  <dataValidations count="3">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AH236"/>
  <sheetViews>
    <sheetView showGridLines="0" topLeftCell="B1" zoomScaleNormal="100" workbookViewId="0">
      <selection activeCell="B1" sqref="B1"/>
    </sheetView>
  </sheetViews>
  <sheetFormatPr defaultColWidth="9.1796875" defaultRowHeight="14.5" x14ac:dyDescent="0.35"/>
  <cols>
    <col min="1" max="1" width="2.54296875" style="59" hidden="1" customWidth="1"/>
    <col min="2" max="3" width="2.54296875" style="59" customWidth="1"/>
    <col min="4" max="4" width="18.81640625" style="59" customWidth="1"/>
    <col min="5" max="5" width="18.26953125" style="59" customWidth="1"/>
    <col min="6" max="6" width="13" style="59" customWidth="1"/>
    <col min="7" max="7" width="14.54296875" style="59" customWidth="1"/>
    <col min="8" max="8" width="16.7265625" style="59" customWidth="1"/>
    <col min="9" max="9" width="13.453125" style="59" customWidth="1"/>
    <col min="10" max="10" width="20.26953125" style="59" customWidth="1"/>
    <col min="11" max="11" width="10.81640625" style="59" customWidth="1"/>
    <col min="12" max="12" width="14.453125" style="59" customWidth="1"/>
    <col min="13" max="13" width="12.26953125" style="59" customWidth="1"/>
    <col min="14" max="14" width="20.7265625" style="59" customWidth="1"/>
    <col min="15" max="15" width="16.54296875" style="59" customWidth="1"/>
    <col min="16" max="16" width="3.7265625" style="59" customWidth="1"/>
    <col min="17" max="17" width="12.26953125" style="59" customWidth="1"/>
    <col min="18" max="18" width="12.7265625" style="59" customWidth="1"/>
    <col min="19" max="19" width="14.54296875" style="59" customWidth="1"/>
    <col min="20" max="20" width="10.54296875" style="59" hidden="1" customWidth="1"/>
    <col min="21" max="21" width="15.1796875" style="59" hidden="1" customWidth="1"/>
    <col min="22" max="22" width="12.1796875" style="59" hidden="1" customWidth="1"/>
    <col min="23" max="23" width="13.54296875" style="59" hidden="1" customWidth="1"/>
    <col min="24" max="24" width="13.26953125" style="59" hidden="1" customWidth="1"/>
    <col min="25" max="25" width="18" style="59" customWidth="1"/>
    <col min="26" max="26" width="9.1796875" style="59" customWidth="1"/>
    <col min="27" max="27" width="10.453125" style="59" hidden="1" customWidth="1"/>
    <col min="28" max="34" width="9.1796875" style="59" hidden="1" customWidth="1"/>
    <col min="35" max="16384" width="9.1796875" style="59"/>
  </cols>
  <sheetData>
    <row r="2" spans="1:22" s="76" customFormat="1" ht="27.75" customHeight="1" x14ac:dyDescent="0.45">
      <c r="C2" s="129"/>
      <c r="D2" s="130" t="s">
        <v>1</v>
      </c>
      <c r="E2" s="143"/>
      <c r="F2" s="143"/>
      <c r="G2" s="143"/>
      <c r="H2" s="143"/>
      <c r="I2" s="143"/>
      <c r="J2" s="143"/>
      <c r="K2" s="143"/>
      <c r="L2" s="143"/>
      <c r="M2" s="143"/>
      <c r="N2" s="143"/>
      <c r="O2" s="143"/>
      <c r="P2" s="131"/>
    </row>
    <row r="3" spans="1:22" s="76" customFormat="1" ht="18.5" x14ac:dyDescent="0.45">
      <c r="C3" s="132" t="str">
        <f>IFERROR(VLOOKUP($A3,'Section 2'!E$22:$O$31,COLUMNS('Section 2'!$D$18:D$19),0),"")</f>
        <v/>
      </c>
      <c r="D3" s="144" t="s">
        <v>400</v>
      </c>
      <c r="E3" s="145"/>
      <c r="F3" s="145"/>
      <c r="G3" s="145"/>
      <c r="H3" s="145"/>
      <c r="I3" s="145"/>
      <c r="J3" s="145"/>
      <c r="K3" s="145"/>
      <c r="L3" s="145"/>
      <c r="M3" s="145"/>
      <c r="N3" s="145"/>
      <c r="O3" s="145"/>
      <c r="P3" s="133"/>
    </row>
    <row r="4" spans="1:22" x14ac:dyDescent="0.35">
      <c r="C4" s="136"/>
      <c r="D4" s="146"/>
      <c r="E4" s="146"/>
      <c r="F4" s="146"/>
      <c r="G4" s="146"/>
      <c r="H4" s="146"/>
      <c r="I4" s="146"/>
      <c r="J4" s="146"/>
      <c r="K4" s="146"/>
      <c r="L4" s="146"/>
      <c r="M4" s="146"/>
      <c r="N4" s="146"/>
      <c r="O4" s="146"/>
      <c r="P4" s="135"/>
    </row>
    <row r="5" spans="1:22" x14ac:dyDescent="0.35">
      <c r="C5" s="136"/>
      <c r="D5" s="188" t="s">
        <v>207</v>
      </c>
      <c r="E5" s="147" t="str">
        <f>IF('Section 1'!D9=0,"",'Section 1'!D9)</f>
        <v/>
      </c>
      <c r="F5" s="146"/>
      <c r="G5" s="148"/>
      <c r="H5" s="148"/>
      <c r="I5" s="148"/>
      <c r="J5" s="148"/>
      <c r="K5" s="148"/>
      <c r="L5" s="148"/>
      <c r="M5" s="148"/>
      <c r="N5" s="148"/>
      <c r="O5" s="125"/>
      <c r="P5" s="135"/>
    </row>
    <row r="6" spans="1:22" x14ac:dyDescent="0.35">
      <c r="C6" s="136"/>
      <c r="D6" s="188" t="s">
        <v>208</v>
      </c>
      <c r="E6" s="147" t="str">
        <f>IF('Section 1'!D11=0,"",'Section 1'!D11)</f>
        <v/>
      </c>
      <c r="F6" s="146"/>
      <c r="G6" s="148"/>
      <c r="H6" s="148"/>
      <c r="I6" s="148"/>
      <c r="J6" s="148"/>
      <c r="K6" s="148"/>
      <c r="L6" s="148"/>
      <c r="M6" s="148"/>
      <c r="N6" s="148"/>
      <c r="O6" s="125"/>
      <c r="P6" s="135"/>
    </row>
    <row r="7" spans="1:22" ht="9.75" customHeight="1" x14ac:dyDescent="0.35">
      <c r="C7" s="134"/>
      <c r="D7" s="125"/>
      <c r="E7" s="125"/>
      <c r="F7" s="146"/>
      <c r="G7" s="125"/>
      <c r="H7" s="125"/>
      <c r="I7" s="125"/>
      <c r="J7" s="125"/>
      <c r="K7" s="125"/>
      <c r="L7" s="125"/>
      <c r="M7" s="125"/>
      <c r="N7" s="125"/>
      <c r="O7" s="125"/>
      <c r="P7" s="135"/>
      <c r="R7" s="149"/>
    </row>
    <row r="8" spans="1:22" ht="21.75" customHeight="1" x14ac:dyDescent="0.35">
      <c r="C8" s="134"/>
      <c r="D8" s="124" t="s">
        <v>282</v>
      </c>
      <c r="E8" s="125"/>
      <c r="F8" s="125"/>
      <c r="G8" s="125"/>
      <c r="H8" s="125"/>
      <c r="I8" s="125"/>
      <c r="J8" s="125"/>
      <c r="K8" s="125"/>
      <c r="L8" s="125"/>
      <c r="M8" s="125"/>
      <c r="N8" s="125"/>
      <c r="O8" s="125"/>
      <c r="P8" s="135"/>
    </row>
    <row r="9" spans="1:22" ht="17.5" customHeight="1" x14ac:dyDescent="0.35">
      <c r="C9" s="134"/>
      <c r="D9" s="189" t="s">
        <v>420</v>
      </c>
      <c r="E9" s="126"/>
      <c r="F9" s="126"/>
      <c r="G9" s="126"/>
      <c r="H9" s="126"/>
      <c r="I9" s="126"/>
      <c r="J9" s="126"/>
      <c r="K9" s="126"/>
      <c r="L9" s="126"/>
      <c r="M9" s="126"/>
      <c r="N9" s="126"/>
      <c r="O9" s="126"/>
      <c r="P9" s="135"/>
    </row>
    <row r="10" spans="1:22" ht="21.75" customHeight="1" x14ac:dyDescent="0.35">
      <c r="C10" s="134"/>
      <c r="D10" s="199" t="s">
        <v>275</v>
      </c>
      <c r="E10" s="199" t="s">
        <v>324</v>
      </c>
      <c r="F10" s="199" t="s">
        <v>276</v>
      </c>
      <c r="G10" s="199" t="s">
        <v>277</v>
      </c>
      <c r="H10" s="199" t="s">
        <v>278</v>
      </c>
      <c r="I10" s="199" t="s">
        <v>336</v>
      </c>
      <c r="J10" s="199" t="s">
        <v>283</v>
      </c>
      <c r="K10" s="199" t="s">
        <v>284</v>
      </c>
      <c r="L10" s="125"/>
      <c r="M10" s="125"/>
      <c r="N10" s="125"/>
      <c r="O10" s="125"/>
      <c r="P10" s="135"/>
    </row>
    <row r="11" spans="1:22" ht="21.75" customHeight="1" x14ac:dyDescent="0.35">
      <c r="C11" s="134"/>
      <c r="D11" s="199"/>
      <c r="E11" s="199"/>
      <c r="F11" s="199"/>
      <c r="G11" s="199"/>
      <c r="H11" s="199"/>
      <c r="I11" s="199"/>
      <c r="J11" s="199"/>
      <c r="K11" s="199"/>
      <c r="L11" s="125"/>
      <c r="M11" s="125"/>
      <c r="N11" s="125"/>
      <c r="O11" s="125"/>
      <c r="P11" s="135"/>
    </row>
    <row r="12" spans="1:22" ht="14.5" customHeight="1" x14ac:dyDescent="0.35">
      <c r="C12" s="134"/>
      <c r="D12" s="170" t="s">
        <v>5</v>
      </c>
      <c r="E12" s="170" t="s">
        <v>5</v>
      </c>
      <c r="F12" s="170" t="s">
        <v>5</v>
      </c>
      <c r="G12" s="170" t="s">
        <v>5</v>
      </c>
      <c r="H12" s="170" t="s">
        <v>5</v>
      </c>
      <c r="I12" s="170" t="s">
        <v>337</v>
      </c>
      <c r="J12" s="170" t="s">
        <v>4</v>
      </c>
      <c r="K12" s="170" t="s">
        <v>5</v>
      </c>
      <c r="L12" s="125"/>
      <c r="M12" s="125"/>
      <c r="N12" s="125"/>
      <c r="O12" s="125"/>
      <c r="P12" s="135"/>
      <c r="T12" s="152" t="s">
        <v>265</v>
      </c>
    </row>
    <row r="13" spans="1:22" ht="14.5" customHeight="1" x14ac:dyDescent="0.35">
      <c r="C13" s="134"/>
      <c r="D13" s="172" t="s">
        <v>6</v>
      </c>
      <c r="E13" s="173" t="s">
        <v>319</v>
      </c>
      <c r="F13" s="174" t="s">
        <v>406</v>
      </c>
      <c r="G13" s="173" t="s">
        <v>320</v>
      </c>
      <c r="H13" s="173" t="s">
        <v>413</v>
      </c>
      <c r="I13" s="173" t="s">
        <v>343</v>
      </c>
      <c r="J13" s="173" t="s">
        <v>295</v>
      </c>
      <c r="K13" s="175" t="s">
        <v>414</v>
      </c>
      <c r="L13" s="125"/>
      <c r="M13" s="125"/>
      <c r="N13" s="125"/>
      <c r="O13" s="125"/>
      <c r="P13" s="135"/>
      <c r="T13" s="59" t="s">
        <v>421</v>
      </c>
      <c r="U13" s="60" t="s">
        <v>391</v>
      </c>
      <c r="V13" s="60" t="s">
        <v>311</v>
      </c>
    </row>
    <row r="14" spans="1:22" ht="14.5" customHeight="1" x14ac:dyDescent="0.35">
      <c r="A14" s="59" t="str">
        <f>IF($D$14="","",1)</f>
        <v/>
      </c>
      <c r="C14" s="193"/>
      <c r="D14" s="181"/>
      <c r="E14" s="181"/>
      <c r="F14" s="181"/>
      <c r="G14" s="181"/>
      <c r="H14" s="181"/>
      <c r="I14" s="181"/>
      <c r="J14" s="181"/>
      <c r="K14" s="162"/>
      <c r="L14" s="125"/>
      <c r="M14" s="125"/>
      <c r="N14" s="125"/>
      <c r="O14" s="125"/>
      <c r="P14" s="135"/>
      <c r="R14" s="154" t="str">
        <f>IF($T$14&gt;0,"ROW INCOMPLETE OR INVALID DATA ENTERED; ENTER/EDIT DATA IN REQUIRED FIELDS","")</f>
        <v/>
      </c>
      <c r="T14" s="59">
        <f>IF(AND($D$14&lt;&gt;'Section 1'!$D$9,$A$14=1),IF(OR($D$14=0,$E$14=0,$F$14=0,$G$14=0,$H$14=0,AND($J$14="United States of America",$I$14=0),$J$14=0,$K$14=0),1,0),0)</f>
        <v>0</v>
      </c>
      <c r="U14" s="59">
        <f>IF($J$14=Lists!$B$196,IF(COUNTIF(States,'Section 2'!$I$14)&gt;0,0,1),0)</f>
        <v>0</v>
      </c>
      <c r="V14" s="59">
        <f>IF($J$14=0,0,IF(COUNTIF(Countries,$J$14)&gt;0,0,1))</f>
        <v>0</v>
      </c>
    </row>
    <row r="15" spans="1:22" ht="14.5" customHeight="1" x14ac:dyDescent="0.35">
      <c r="C15" s="134"/>
      <c r="D15" s="125"/>
      <c r="E15" s="125"/>
      <c r="F15" s="125"/>
      <c r="G15" s="125"/>
      <c r="H15" s="125"/>
      <c r="I15" s="125"/>
      <c r="J15" s="125"/>
      <c r="K15" s="125"/>
      <c r="L15" s="125"/>
      <c r="M15" s="125"/>
      <c r="N15" s="125"/>
      <c r="O15" s="125"/>
      <c r="P15" s="135"/>
    </row>
    <row r="16" spans="1:22" ht="14.5" customHeight="1" x14ac:dyDescent="0.35">
      <c r="C16" s="134"/>
      <c r="D16" s="126" t="s">
        <v>405</v>
      </c>
      <c r="E16" s="126"/>
      <c r="F16" s="126"/>
      <c r="G16" s="126"/>
      <c r="H16" s="126"/>
      <c r="I16" s="126"/>
      <c r="J16" s="126"/>
      <c r="K16" s="126"/>
      <c r="L16" s="126"/>
      <c r="M16" s="126"/>
      <c r="N16" s="126"/>
      <c r="O16" s="126"/>
      <c r="P16" s="135"/>
    </row>
    <row r="17" spans="1:24" ht="17.5" customHeight="1" x14ac:dyDescent="0.35">
      <c r="C17" s="134"/>
      <c r="D17" s="200" t="s">
        <v>423</v>
      </c>
      <c r="E17" s="200"/>
      <c r="F17" s="200"/>
      <c r="G17" s="200"/>
      <c r="H17" s="200"/>
      <c r="I17" s="200"/>
      <c r="J17" s="200"/>
      <c r="K17" s="200"/>
      <c r="L17" s="200"/>
      <c r="M17" s="200"/>
      <c r="N17" s="200"/>
      <c r="O17" s="200"/>
      <c r="P17" s="135"/>
    </row>
    <row r="18" spans="1:24" ht="15.75" customHeight="1" x14ac:dyDescent="0.35">
      <c r="C18" s="134"/>
      <c r="D18" s="199" t="s">
        <v>17</v>
      </c>
      <c r="E18" s="199" t="s">
        <v>279</v>
      </c>
      <c r="F18" s="199"/>
      <c r="G18" s="199"/>
      <c r="H18" s="199" t="s">
        <v>395</v>
      </c>
      <c r="I18" s="199"/>
      <c r="J18" s="199"/>
      <c r="K18" s="201" t="s">
        <v>396</v>
      </c>
      <c r="L18" s="201"/>
      <c r="M18" s="199" t="s">
        <v>329</v>
      </c>
      <c r="N18" s="199"/>
      <c r="O18" s="199"/>
      <c r="P18" s="135"/>
    </row>
    <row r="19" spans="1:24" ht="58.9" customHeight="1" x14ac:dyDescent="0.35">
      <c r="C19" s="134"/>
      <c r="D19" s="199"/>
      <c r="E19" s="63" t="s">
        <v>426</v>
      </c>
      <c r="F19" s="63" t="s">
        <v>285</v>
      </c>
      <c r="G19" s="63" t="s">
        <v>321</v>
      </c>
      <c r="H19" s="63" t="s">
        <v>326</v>
      </c>
      <c r="I19" s="63" t="s">
        <v>397</v>
      </c>
      <c r="J19" s="63" t="s">
        <v>327</v>
      </c>
      <c r="K19" s="63" t="s">
        <v>326</v>
      </c>
      <c r="L19" s="63" t="s">
        <v>325</v>
      </c>
      <c r="M19" s="63" t="s">
        <v>280</v>
      </c>
      <c r="N19" s="63" t="s">
        <v>322</v>
      </c>
      <c r="O19" s="169" t="s">
        <v>323</v>
      </c>
      <c r="P19" s="135"/>
      <c r="R19" s="150"/>
    </row>
    <row r="20" spans="1:24" s="61" customFormat="1" ht="14.5" customHeight="1" x14ac:dyDescent="0.35">
      <c r="C20" s="151"/>
      <c r="D20" s="170" t="s">
        <v>308</v>
      </c>
      <c r="E20" s="170" t="s">
        <v>4</v>
      </c>
      <c r="F20" s="170" t="s">
        <v>4</v>
      </c>
      <c r="G20" s="170" t="s">
        <v>4</v>
      </c>
      <c r="H20" s="170" t="s">
        <v>4</v>
      </c>
      <c r="I20" s="170" t="s">
        <v>308</v>
      </c>
      <c r="J20" s="170" t="s">
        <v>393</v>
      </c>
      <c r="K20" s="170" t="s">
        <v>4</v>
      </c>
      <c r="L20" s="170" t="s">
        <v>308</v>
      </c>
      <c r="M20" s="170" t="s">
        <v>308</v>
      </c>
      <c r="N20" s="170" t="s">
        <v>308</v>
      </c>
      <c r="O20" s="170" t="s">
        <v>308</v>
      </c>
      <c r="P20" s="135"/>
      <c r="T20" s="152" t="s">
        <v>265</v>
      </c>
    </row>
    <row r="21" spans="1:24" s="60" customFormat="1" x14ac:dyDescent="0.35">
      <c r="C21" s="153"/>
      <c r="D21" s="171">
        <v>1</v>
      </c>
      <c r="E21" s="173" t="s">
        <v>302</v>
      </c>
      <c r="F21" s="173" t="s">
        <v>416</v>
      </c>
      <c r="G21" s="176" t="s">
        <v>305</v>
      </c>
      <c r="H21" s="176" t="s">
        <v>297</v>
      </c>
      <c r="I21" s="172">
        <f>IF(H21="","",VLOOKUP(H21,Lists!$K$2:$L$9,2,FALSE))</f>
        <v>0.02</v>
      </c>
      <c r="J21" s="177">
        <v>1000</v>
      </c>
      <c r="K21" s="176" t="s">
        <v>335</v>
      </c>
      <c r="L21" s="172">
        <f>IF(K21="","",VLOOKUP(K21,Lists!$K$2:$L$9,2,FALSE))</f>
        <v>5.5E-2</v>
      </c>
      <c r="M21" s="177">
        <f t="shared" ref="M21:M31" si="0">IF(J21="","",0.001*J21)</f>
        <v>1</v>
      </c>
      <c r="N21" s="178">
        <f>IFERROR(ROUND(M21+J21,0), "")</f>
        <v>1001</v>
      </c>
      <c r="O21" s="179">
        <f t="shared" ref="O21" si="1">IF(M21="","",ROUND(J21*I21/L21,0))</f>
        <v>364</v>
      </c>
      <c r="P21" s="135"/>
      <c r="T21" s="60" t="s">
        <v>268</v>
      </c>
      <c r="U21" s="59" t="s">
        <v>266</v>
      </c>
      <c r="V21" s="60" t="s">
        <v>309</v>
      </c>
      <c r="W21" s="60" t="s">
        <v>310</v>
      </c>
      <c r="X21" s="60" t="s">
        <v>330</v>
      </c>
    </row>
    <row r="22" spans="1:24" x14ac:dyDescent="0.35">
      <c r="A22" s="59" t="str">
        <f>IF(H22=0, "", 1)</f>
        <v/>
      </c>
      <c r="B22" s="60"/>
      <c r="C22" s="134"/>
      <c r="D22" s="180" t="str">
        <f>IF(H22="","",1)</f>
        <v/>
      </c>
      <c r="E22" s="181"/>
      <c r="F22" s="181"/>
      <c r="G22" s="181"/>
      <c r="H22" s="194"/>
      <c r="I22" s="182" t="str">
        <f>IF(H22="","",VLOOKUP(H22,Lists!$K$2:$L$9,2,FALSE))</f>
        <v/>
      </c>
      <c r="J22" s="183"/>
      <c r="K22" s="181"/>
      <c r="L22" s="182" t="str">
        <f>IF(K22="","",VLOOKUP(K22,Lists!$K$2:$L$9,2,FALSE))</f>
        <v/>
      </c>
      <c r="M22" s="184" t="str">
        <f t="shared" si="0"/>
        <v/>
      </c>
      <c r="N22" s="163" t="str">
        <f t="shared" ref="N22:N31" si="2">IFERROR(ROUND(M22+J22,0), "")</f>
        <v/>
      </c>
      <c r="O22" s="185" t="str">
        <f>IF(M22="","",ROUND(J22*I22/L22,0))</f>
        <v/>
      </c>
      <c r="P22" s="135"/>
      <c r="R22" s="154" t="str">
        <f>IF(SUM(U22:X22)&gt;0,"ROW INCOMPLETE OR INVALID DATA ENTERED; ENTER/EDIT DATA IN REQUIRED FIELDS","")</f>
        <v/>
      </c>
      <c r="T22" s="62" t="str">
        <f t="shared" ref="T22:T31" si="3">IF(D22="","N","Y")</f>
        <v>N</v>
      </c>
      <c r="U22" s="59">
        <f>IF(D22="",0,IF(OR(E22=0, F22=0, G22=0, H22=0, J22=0, K22=0),1,0))</f>
        <v>0</v>
      </c>
      <c r="V22" s="62">
        <f t="shared" ref="V22:V31" si="4">IF(H22=0,0,IF(COUNTIF(ClassIIChemAllowance,H22)&gt;0,0,1))</f>
        <v>0</v>
      </c>
      <c r="W22" s="59">
        <f t="shared" ref="W22:W31" si="5">IF(K22=0,0,IF(COUNTIF(ClassIIChemAllowance,K22)&gt;0,0,1))</f>
        <v>0</v>
      </c>
      <c r="X22" s="59">
        <f>IF(F22=Lists!$H$4,IF('Section 2'!H22='Section 2'!K22,0,1),0)</f>
        <v>0</v>
      </c>
    </row>
    <row r="23" spans="1:24" x14ac:dyDescent="0.35">
      <c r="A23" s="59" t="str">
        <f>IF(H23=0, "", IF(COUNTIF($H$22:H22, H23)&gt;0, "", MAX($A$22:A22)+1))</f>
        <v/>
      </c>
      <c r="C23" s="134"/>
      <c r="D23" s="180" t="str">
        <f>IF(H23="","",MAX($D$22:D22)+1)</f>
        <v/>
      </c>
      <c r="E23" s="181"/>
      <c r="F23" s="181"/>
      <c r="G23" s="181"/>
      <c r="H23" s="194"/>
      <c r="I23" s="182" t="str">
        <f>IF(H23="","",VLOOKUP(H23,Lists!$K$2:$L$9,2,FALSE))</f>
        <v/>
      </c>
      <c r="J23" s="183"/>
      <c r="K23" s="181"/>
      <c r="L23" s="182" t="str">
        <f>IF(K23="","",VLOOKUP(K23,Lists!$K$2:$L$9,2,FALSE))</f>
        <v/>
      </c>
      <c r="M23" s="184" t="str">
        <f t="shared" si="0"/>
        <v/>
      </c>
      <c r="N23" s="163" t="str">
        <f t="shared" si="2"/>
        <v/>
      </c>
      <c r="O23" s="185" t="str">
        <f t="shared" ref="O23:O31" si="6">IF(M23="","",ROUND(J23*I23/L23,0))</f>
        <v/>
      </c>
      <c r="P23" s="135"/>
      <c r="R23" s="154" t="str">
        <f t="shared" ref="R23:R31" si="7">IF(SUM(U23:X23)&gt;0,"ROW INCOMPLETE OR INVALID DATA ENTERED; ENTER/EDIT DATA IN REQUIRED FIELDS","")</f>
        <v/>
      </c>
      <c r="T23" s="62" t="str">
        <f t="shared" si="3"/>
        <v>N</v>
      </c>
      <c r="U23" s="59">
        <f t="shared" ref="U23:U31" si="8">IF(D23="",0,IF(OR(E23=0, F23=0, G23=0, H23=0, J23=0, K23=0),1,0))</f>
        <v>0</v>
      </c>
      <c r="V23" s="62">
        <f t="shared" si="4"/>
        <v>0</v>
      </c>
      <c r="W23" s="59">
        <f t="shared" si="5"/>
        <v>0</v>
      </c>
      <c r="X23" s="59">
        <f>IF(F23=Lists!$H$4,IF('Section 2'!H23='Section 2'!K23,0,1),0)</f>
        <v>0</v>
      </c>
    </row>
    <row r="24" spans="1:24" x14ac:dyDescent="0.35">
      <c r="A24" s="59" t="str">
        <f>IF(H24=0, "", IF(COUNTIF($H$22:H23, H24)&gt;0, "", MAX($A$22:A23)+1))</f>
        <v/>
      </c>
      <c r="C24" s="134"/>
      <c r="D24" s="180" t="str">
        <f>IF(H24="","",MAX($D$22:D23)+1)</f>
        <v/>
      </c>
      <c r="E24" s="181"/>
      <c r="F24" s="181"/>
      <c r="G24" s="181"/>
      <c r="H24" s="194"/>
      <c r="I24" s="182" t="str">
        <f>IF(H24="","",VLOOKUP(H24,Lists!$K$2:$L$9,2,FALSE))</f>
        <v/>
      </c>
      <c r="J24" s="183"/>
      <c r="K24" s="181"/>
      <c r="L24" s="182" t="str">
        <f>IF(K24="","",VLOOKUP(K24,Lists!$K$2:$L$9,2,FALSE))</f>
        <v/>
      </c>
      <c r="M24" s="184" t="str">
        <f t="shared" si="0"/>
        <v/>
      </c>
      <c r="N24" s="163" t="str">
        <f t="shared" si="2"/>
        <v/>
      </c>
      <c r="O24" s="185" t="str">
        <f t="shared" si="6"/>
        <v/>
      </c>
      <c r="P24" s="135"/>
      <c r="R24" s="154" t="str">
        <f t="shared" si="7"/>
        <v/>
      </c>
      <c r="T24" s="62" t="str">
        <f t="shared" si="3"/>
        <v>N</v>
      </c>
      <c r="U24" s="59">
        <f t="shared" si="8"/>
        <v>0</v>
      </c>
      <c r="V24" s="62">
        <f t="shared" si="4"/>
        <v>0</v>
      </c>
      <c r="W24" s="59">
        <f t="shared" si="5"/>
        <v>0</v>
      </c>
      <c r="X24" s="59">
        <f>IF(F24=Lists!$H$4,IF('Section 2'!H24='Section 2'!K24,0,1),0)</f>
        <v>0</v>
      </c>
    </row>
    <row r="25" spans="1:24" x14ac:dyDescent="0.35">
      <c r="A25" s="59" t="str">
        <f>IF(H25=0, "", IF(COUNTIF($H$22:H24, H25)&gt;0, "", MAX($A$22:A24)+1))</f>
        <v/>
      </c>
      <c r="C25" s="134"/>
      <c r="D25" s="180" t="str">
        <f>IF(H25="","",MAX($D$22:D24)+1)</f>
        <v/>
      </c>
      <c r="E25" s="181"/>
      <c r="F25" s="181"/>
      <c r="G25" s="181"/>
      <c r="H25" s="194"/>
      <c r="I25" s="182" t="str">
        <f>IF(H25="","",VLOOKUP(H25,Lists!$K$2:$L$9,2,FALSE))</f>
        <v/>
      </c>
      <c r="J25" s="183"/>
      <c r="K25" s="181"/>
      <c r="L25" s="182" t="str">
        <f>IF(K25="","",VLOOKUP(K25,Lists!$K$2:$L$9,2,FALSE))</f>
        <v/>
      </c>
      <c r="M25" s="184" t="str">
        <f t="shared" si="0"/>
        <v/>
      </c>
      <c r="N25" s="163" t="str">
        <f t="shared" si="2"/>
        <v/>
      </c>
      <c r="O25" s="185" t="str">
        <f t="shared" si="6"/>
        <v/>
      </c>
      <c r="P25" s="135"/>
      <c r="R25" s="154" t="str">
        <f t="shared" si="7"/>
        <v/>
      </c>
      <c r="T25" s="62" t="str">
        <f t="shared" si="3"/>
        <v>N</v>
      </c>
      <c r="U25" s="59">
        <f t="shared" si="8"/>
        <v>0</v>
      </c>
      <c r="V25" s="62">
        <f t="shared" si="4"/>
        <v>0</v>
      </c>
      <c r="W25" s="59">
        <f t="shared" si="5"/>
        <v>0</v>
      </c>
      <c r="X25" s="59">
        <f>IF(F25=Lists!$H$4,IF('Section 2'!H25='Section 2'!K25,0,1),0)</f>
        <v>0</v>
      </c>
    </row>
    <row r="26" spans="1:24" x14ac:dyDescent="0.35">
      <c r="A26" s="59" t="str">
        <f>IF(H26=0, "", IF(COUNTIF($H$22:H25, H26)&gt;0, "", MAX($A$22:A25)+1))</f>
        <v/>
      </c>
      <c r="C26" s="134"/>
      <c r="D26" s="180" t="str">
        <f>IF(H26="","",MAX($D$22:D25)+1)</f>
        <v/>
      </c>
      <c r="E26" s="181"/>
      <c r="F26" s="181"/>
      <c r="G26" s="181"/>
      <c r="H26" s="194"/>
      <c r="I26" s="182" t="str">
        <f>IF(H26="","",VLOOKUP(H26,Lists!$K$2:$L$9,2,FALSE))</f>
        <v/>
      </c>
      <c r="J26" s="183"/>
      <c r="K26" s="181"/>
      <c r="L26" s="182" t="str">
        <f>IF(K26="","",VLOOKUP(K26,Lists!$K$2:$L$9,2,FALSE))</f>
        <v/>
      </c>
      <c r="M26" s="184" t="str">
        <f t="shared" si="0"/>
        <v/>
      </c>
      <c r="N26" s="163" t="str">
        <f t="shared" si="2"/>
        <v/>
      </c>
      <c r="O26" s="185" t="str">
        <f t="shared" si="6"/>
        <v/>
      </c>
      <c r="P26" s="135"/>
      <c r="R26" s="154" t="str">
        <f t="shared" si="7"/>
        <v/>
      </c>
      <c r="T26" s="62" t="str">
        <f t="shared" si="3"/>
        <v>N</v>
      </c>
      <c r="U26" s="59">
        <f t="shared" si="8"/>
        <v>0</v>
      </c>
      <c r="V26" s="62">
        <f t="shared" si="4"/>
        <v>0</v>
      </c>
      <c r="W26" s="59">
        <f t="shared" si="5"/>
        <v>0</v>
      </c>
      <c r="X26" s="59">
        <f>IF(F26=Lists!$H$4,IF('Section 2'!H26='Section 2'!K26,0,1),0)</f>
        <v>0</v>
      </c>
    </row>
    <row r="27" spans="1:24" x14ac:dyDescent="0.35">
      <c r="A27" s="59" t="str">
        <f>IF(H27=0, "", IF(COUNTIF($H$22:H26, H27)&gt;0, "", MAX($A$22:A26)+1))</f>
        <v/>
      </c>
      <c r="C27" s="134"/>
      <c r="D27" s="180" t="str">
        <f>IF(H27="","",MAX($D$22:D26)+1)</f>
        <v/>
      </c>
      <c r="E27" s="181"/>
      <c r="F27" s="181"/>
      <c r="G27" s="181"/>
      <c r="H27" s="194"/>
      <c r="I27" s="182" t="str">
        <f>IF(H27="","",VLOOKUP(H27,Lists!$K$2:$L$9,2,FALSE))</f>
        <v/>
      </c>
      <c r="J27" s="183"/>
      <c r="K27" s="181"/>
      <c r="L27" s="182" t="str">
        <f>IF(K27="","",VLOOKUP(K27,Lists!$K$2:$L$9,2,FALSE))</f>
        <v/>
      </c>
      <c r="M27" s="184" t="str">
        <f t="shared" si="0"/>
        <v/>
      </c>
      <c r="N27" s="163" t="str">
        <f t="shared" si="2"/>
        <v/>
      </c>
      <c r="O27" s="185" t="str">
        <f>IF(M27="","",ROUND(J27*I27/L27,0))</f>
        <v/>
      </c>
      <c r="P27" s="135"/>
      <c r="R27" s="154" t="str">
        <f t="shared" si="7"/>
        <v/>
      </c>
      <c r="T27" s="62" t="str">
        <f t="shared" si="3"/>
        <v>N</v>
      </c>
      <c r="U27" s="59">
        <f t="shared" si="8"/>
        <v>0</v>
      </c>
      <c r="V27" s="62">
        <f t="shared" si="4"/>
        <v>0</v>
      </c>
      <c r="W27" s="59">
        <f t="shared" si="5"/>
        <v>0</v>
      </c>
      <c r="X27" s="59">
        <f>IF(F27=Lists!$H$4,IF('Section 2'!H27='Section 2'!K27,0,1),0)</f>
        <v>0</v>
      </c>
    </row>
    <row r="28" spans="1:24" x14ac:dyDescent="0.35">
      <c r="A28" s="59" t="str">
        <f>IF(H28=0, "", IF(COUNTIF($H$22:H27, H28)&gt;0, "", MAX($A$22:A27)+1))</f>
        <v/>
      </c>
      <c r="C28" s="134"/>
      <c r="D28" s="180" t="str">
        <f>IF(H28="","",MAX($D$22:D27)+1)</f>
        <v/>
      </c>
      <c r="E28" s="181"/>
      <c r="F28" s="181"/>
      <c r="G28" s="181"/>
      <c r="H28" s="194"/>
      <c r="I28" s="182" t="str">
        <f>IF(H28="","",VLOOKUP(H28,Lists!$K$2:$L$9,2,FALSE))</f>
        <v/>
      </c>
      <c r="J28" s="183"/>
      <c r="K28" s="181"/>
      <c r="L28" s="182" t="str">
        <f>IF(K28="","",VLOOKUP(K28,Lists!$K$2:$L$9,2,FALSE))</f>
        <v/>
      </c>
      <c r="M28" s="184" t="str">
        <f t="shared" si="0"/>
        <v/>
      </c>
      <c r="N28" s="163" t="str">
        <f t="shared" si="2"/>
        <v/>
      </c>
      <c r="O28" s="185" t="str">
        <f t="shared" si="6"/>
        <v/>
      </c>
      <c r="P28" s="135"/>
      <c r="R28" s="154" t="str">
        <f>IF(SUM(U28:X28)&gt;0,"ROW INCOMPLETE OR INVALID DATA ENTERED; ENTER/EDIT DATA IN REQUIRED FIELDS","")</f>
        <v/>
      </c>
      <c r="T28" s="62" t="str">
        <f t="shared" si="3"/>
        <v>N</v>
      </c>
      <c r="U28" s="59">
        <f t="shared" si="8"/>
        <v>0</v>
      </c>
      <c r="V28" s="62">
        <f t="shared" si="4"/>
        <v>0</v>
      </c>
      <c r="W28" s="59">
        <f t="shared" si="5"/>
        <v>0</v>
      </c>
      <c r="X28" s="59">
        <f>IF(F28=Lists!$H$4,IF('Section 2'!H28='Section 2'!K28,0,1),0)</f>
        <v>0</v>
      </c>
    </row>
    <row r="29" spans="1:24" x14ac:dyDescent="0.35">
      <c r="A29" s="59" t="str">
        <f>IF(H29=0, "", IF(COUNTIF($H$22:H28, H29)&gt;0, "", MAX($A$22:A28)+1))</f>
        <v/>
      </c>
      <c r="C29" s="134"/>
      <c r="D29" s="180" t="str">
        <f>IF(H29="","",MAX($D$22:D28)+1)</f>
        <v/>
      </c>
      <c r="E29" s="181"/>
      <c r="F29" s="181"/>
      <c r="G29" s="181"/>
      <c r="H29" s="194"/>
      <c r="I29" s="182" t="str">
        <f>IF(H29="","",VLOOKUP(H29,Lists!$K$2:$L$9,2,FALSE))</f>
        <v/>
      </c>
      <c r="J29" s="183"/>
      <c r="K29" s="181"/>
      <c r="L29" s="182" t="str">
        <f>IF(K29="","",VLOOKUP(K29,Lists!$K$2:$L$9,2,FALSE))</f>
        <v/>
      </c>
      <c r="M29" s="184" t="str">
        <f t="shared" si="0"/>
        <v/>
      </c>
      <c r="N29" s="163" t="str">
        <f t="shared" si="2"/>
        <v/>
      </c>
      <c r="O29" s="185" t="str">
        <f t="shared" si="6"/>
        <v/>
      </c>
      <c r="P29" s="135"/>
      <c r="R29" s="154" t="str">
        <f t="shared" si="7"/>
        <v/>
      </c>
      <c r="T29" s="62" t="str">
        <f t="shared" si="3"/>
        <v>N</v>
      </c>
      <c r="U29" s="59">
        <f t="shared" si="8"/>
        <v>0</v>
      </c>
      <c r="V29" s="62">
        <f t="shared" si="4"/>
        <v>0</v>
      </c>
      <c r="W29" s="59">
        <f t="shared" si="5"/>
        <v>0</v>
      </c>
      <c r="X29" s="59">
        <f>IF(F29=Lists!$H$4,IF('Section 2'!H29='Section 2'!K29,0,1),0)</f>
        <v>0</v>
      </c>
    </row>
    <row r="30" spans="1:24" x14ac:dyDescent="0.35">
      <c r="A30" s="59" t="str">
        <f>IF(H30=0, "", IF(COUNTIF($H$22:H29, H30)&gt;0, "", MAX($A$22:A29)+1))</f>
        <v/>
      </c>
      <c r="C30" s="134"/>
      <c r="D30" s="180" t="str">
        <f>IF(H30="","",MAX($D$22:D29)+1)</f>
        <v/>
      </c>
      <c r="E30" s="181"/>
      <c r="F30" s="181"/>
      <c r="G30" s="181"/>
      <c r="H30" s="194"/>
      <c r="I30" s="182" t="str">
        <f>IF(H30="","",VLOOKUP(H30,Lists!$K$2:$L$9,2,FALSE))</f>
        <v/>
      </c>
      <c r="J30" s="183"/>
      <c r="K30" s="181"/>
      <c r="L30" s="182" t="str">
        <f>IF(K30="","",VLOOKUP(K30,Lists!$K$2:$L$9,2,FALSE))</f>
        <v/>
      </c>
      <c r="M30" s="184" t="str">
        <f t="shared" si="0"/>
        <v/>
      </c>
      <c r="N30" s="163" t="str">
        <f t="shared" si="2"/>
        <v/>
      </c>
      <c r="O30" s="185" t="str">
        <f t="shared" si="6"/>
        <v/>
      </c>
      <c r="P30" s="135"/>
      <c r="R30" s="154" t="str">
        <f t="shared" si="7"/>
        <v/>
      </c>
      <c r="T30" s="62" t="str">
        <f t="shared" si="3"/>
        <v>N</v>
      </c>
      <c r="U30" s="59">
        <f t="shared" si="8"/>
        <v>0</v>
      </c>
      <c r="V30" s="62">
        <f t="shared" si="4"/>
        <v>0</v>
      </c>
      <c r="W30" s="59">
        <f t="shared" si="5"/>
        <v>0</v>
      </c>
      <c r="X30" s="59">
        <f>IF(F30=Lists!$H$4,IF('Section 2'!H30='Section 2'!K30,0,1),0)</f>
        <v>0</v>
      </c>
    </row>
    <row r="31" spans="1:24" ht="14.25" customHeight="1" x14ac:dyDescent="0.35">
      <c r="A31" s="59" t="str">
        <f>IF(H31=0, "", IF(COUNTIF($H$22:H30, H31)&gt;0, "", MAX($A$22:A30)+1))</f>
        <v/>
      </c>
      <c r="B31" s="75">
        <f>IF(COUNTA(N31:N31)&gt;0,0,1)</f>
        <v>0</v>
      </c>
      <c r="C31" s="134"/>
      <c r="D31" s="180" t="str">
        <f>IF(H31="","",MAX($D$22:D30)+1)</f>
        <v/>
      </c>
      <c r="E31" s="181"/>
      <c r="F31" s="181"/>
      <c r="G31" s="181"/>
      <c r="H31" s="194"/>
      <c r="I31" s="182" t="str">
        <f>IF(H31="","",VLOOKUP(H31,Lists!$K$2:$L$9,2,FALSE))</f>
        <v/>
      </c>
      <c r="J31" s="183"/>
      <c r="K31" s="181"/>
      <c r="L31" s="182" t="str">
        <f>IF(K31="","",VLOOKUP(K31,Lists!$K$2:$L$9,2,FALSE))</f>
        <v/>
      </c>
      <c r="M31" s="184" t="str">
        <f t="shared" si="0"/>
        <v/>
      </c>
      <c r="N31" s="163" t="str">
        <f t="shared" si="2"/>
        <v/>
      </c>
      <c r="O31" s="185" t="str">
        <f t="shared" si="6"/>
        <v/>
      </c>
      <c r="P31" s="135"/>
      <c r="R31" s="154" t="str">
        <f t="shared" si="7"/>
        <v/>
      </c>
      <c r="T31" s="62" t="str">
        <f t="shared" si="3"/>
        <v>N</v>
      </c>
      <c r="U31" s="59">
        <f t="shared" si="8"/>
        <v>0</v>
      </c>
      <c r="V31" s="62">
        <f t="shared" si="4"/>
        <v>0</v>
      </c>
      <c r="W31" s="59">
        <f t="shared" si="5"/>
        <v>0</v>
      </c>
      <c r="X31" s="59">
        <f>IF(F31=Lists!$H$4,IF('Section 2'!H31='Section 2'!K31,0,1),0)</f>
        <v>0</v>
      </c>
    </row>
    <row r="32" spans="1:24" ht="14.25" customHeight="1" x14ac:dyDescent="0.35">
      <c r="C32" s="155"/>
      <c r="D32" s="156"/>
      <c r="E32" s="157" t="s">
        <v>410</v>
      </c>
      <c r="F32" s="157" t="s">
        <v>410</v>
      </c>
      <c r="G32" s="158" t="s">
        <v>410</v>
      </c>
      <c r="H32" s="158" t="s">
        <v>410</v>
      </c>
      <c r="I32" s="158"/>
      <c r="J32" s="158"/>
      <c r="K32" s="158" t="s">
        <v>410</v>
      </c>
      <c r="L32" s="159"/>
      <c r="M32" s="159"/>
      <c r="N32" s="160"/>
      <c r="O32" s="160"/>
      <c r="P32" s="161"/>
    </row>
    <row r="33" spans="10:18" x14ac:dyDescent="0.35">
      <c r="J33" s="75" t="str">
        <f>Lists!C3</f>
        <v>Alaska</v>
      </c>
      <c r="K33" s="75" t="str">
        <f>Lists!B3</f>
        <v>Afghanistan</v>
      </c>
      <c r="L33" s="75"/>
      <c r="M33" s="75" t="str">
        <f>Lists!G3</f>
        <v>Production</v>
      </c>
      <c r="N33" s="75" t="str">
        <f>Lists!H3</f>
        <v>Current</v>
      </c>
      <c r="O33" s="75" t="str">
        <f>Lists!I3</f>
        <v>Domestic</v>
      </c>
      <c r="P33" s="75"/>
      <c r="Q33" s="75"/>
      <c r="R33" s="75" t="e">
        <f>Lists!#REF!</f>
        <v>#REF!</v>
      </c>
    </row>
    <row r="34" spans="10:18" x14ac:dyDescent="0.35">
      <c r="J34" s="75" t="str">
        <f>Lists!C4</f>
        <v>Alabama</v>
      </c>
      <c r="K34" s="75" t="str">
        <f>Lists!B4</f>
        <v>Albania</v>
      </c>
      <c r="L34" s="75"/>
      <c r="M34" s="75" t="str">
        <f>Lists!G4</f>
        <v>Consumption</v>
      </c>
      <c r="N34" s="75" t="str">
        <f>Lists!H4</f>
        <v>Baseline</v>
      </c>
      <c r="O34" s="75" t="e">
        <f>Lists!#REF!</f>
        <v>#REF!</v>
      </c>
      <c r="P34" s="75"/>
      <c r="Q34" s="75"/>
      <c r="R34" s="75" t="str">
        <f>Lists!J3</f>
        <v>HCFC-123</v>
      </c>
    </row>
    <row r="35" spans="10:18" x14ac:dyDescent="0.35">
      <c r="J35" s="75" t="str">
        <f>Lists!C5</f>
        <v>Arkansas</v>
      </c>
      <c r="K35" s="75" t="str">
        <f>Lists!B5</f>
        <v>Algeria</v>
      </c>
      <c r="L35" s="75"/>
      <c r="M35" s="75" t="e">
        <f>Lists!#REF!</f>
        <v>#REF!</v>
      </c>
      <c r="N35" s="75"/>
      <c r="O35" s="75"/>
      <c r="P35" s="75"/>
      <c r="Q35" s="75"/>
      <c r="R35" s="75" t="str">
        <f>Lists!J4</f>
        <v>HCFC-124</v>
      </c>
    </row>
    <row r="36" spans="10:18" x14ac:dyDescent="0.35">
      <c r="J36" s="75" t="str">
        <f>Lists!C6</f>
        <v>Arizona</v>
      </c>
      <c r="K36" s="75" t="str">
        <f>Lists!B6</f>
        <v>Andorra</v>
      </c>
      <c r="L36" s="75"/>
      <c r="M36" s="75"/>
      <c r="N36" s="75"/>
      <c r="O36" s="75"/>
      <c r="P36" s="75"/>
      <c r="Q36" s="75"/>
      <c r="R36" s="75" t="e">
        <f>Lists!#REF!</f>
        <v>#REF!</v>
      </c>
    </row>
    <row r="37" spans="10:18" x14ac:dyDescent="0.35">
      <c r="J37" s="75" t="str">
        <f>Lists!C7</f>
        <v>California</v>
      </c>
      <c r="K37" s="75" t="str">
        <f>Lists!B7</f>
        <v>Angola</v>
      </c>
      <c r="L37" s="75"/>
      <c r="M37" s="75"/>
      <c r="N37" s="75"/>
      <c r="O37" s="75"/>
      <c r="P37" s="75"/>
      <c r="Q37" s="75"/>
      <c r="R37" s="75" t="e">
        <f>Lists!#REF!</f>
        <v>#REF!</v>
      </c>
    </row>
    <row r="38" spans="10:18" x14ac:dyDescent="0.35">
      <c r="J38" s="75" t="str">
        <f>Lists!C8</f>
        <v>Colorado</v>
      </c>
      <c r="K38" s="75" t="str">
        <f>Lists!B8</f>
        <v>Antigua and Barbuda</v>
      </c>
      <c r="L38" s="75"/>
      <c r="M38" s="75"/>
      <c r="N38" s="75"/>
      <c r="O38" s="75"/>
      <c r="P38" s="75"/>
      <c r="Q38" s="75"/>
      <c r="R38" s="75" t="e">
        <f>Lists!#REF!</f>
        <v>#REF!</v>
      </c>
    </row>
    <row r="39" spans="10:18" x14ac:dyDescent="0.35">
      <c r="J39" s="75" t="str">
        <f>Lists!C9</f>
        <v>Connecticut</v>
      </c>
      <c r="K39" s="75" t="str">
        <f>Lists!B9</f>
        <v>Argentina</v>
      </c>
      <c r="L39" s="75"/>
      <c r="M39" s="75"/>
      <c r="N39" s="75"/>
      <c r="O39" s="75"/>
      <c r="P39" s="75"/>
      <c r="Q39" s="75"/>
      <c r="R39" s="75" t="e">
        <f>Lists!#REF!</f>
        <v>#REF!</v>
      </c>
    </row>
    <row r="40" spans="10:18" x14ac:dyDescent="0.35">
      <c r="J40" s="75" t="str">
        <f>Lists!C10</f>
        <v>District of Columbia</v>
      </c>
      <c r="K40" s="75" t="str">
        <f>Lists!B10</f>
        <v>Armenia</v>
      </c>
      <c r="L40" s="75"/>
      <c r="M40" s="75"/>
      <c r="N40" s="75"/>
      <c r="O40" s="75"/>
      <c r="P40" s="75"/>
      <c r="Q40" s="75"/>
      <c r="R40" s="75"/>
    </row>
    <row r="41" spans="10:18" x14ac:dyDescent="0.35">
      <c r="J41" s="75" t="str">
        <f>Lists!C11</f>
        <v>Delaware</v>
      </c>
      <c r="K41" s="75" t="str">
        <f>Lists!B11</f>
        <v>Australia</v>
      </c>
      <c r="L41" s="75"/>
      <c r="M41" s="75"/>
      <c r="N41" s="75"/>
      <c r="O41" s="75"/>
      <c r="P41" s="75"/>
      <c r="Q41" s="75"/>
      <c r="R41" s="75"/>
    </row>
    <row r="42" spans="10:18" x14ac:dyDescent="0.35">
      <c r="J42" s="75" t="str">
        <f>Lists!C12</f>
        <v>Florida</v>
      </c>
      <c r="K42" s="75" t="str">
        <f>Lists!B12</f>
        <v>Austria</v>
      </c>
      <c r="L42" s="75"/>
      <c r="M42" s="75"/>
      <c r="N42" s="75"/>
      <c r="O42" s="75"/>
      <c r="P42" s="75"/>
      <c r="Q42" s="75"/>
      <c r="R42" s="75"/>
    </row>
    <row r="43" spans="10:18" x14ac:dyDescent="0.35">
      <c r="J43" s="75" t="str">
        <f>Lists!C13</f>
        <v>Georgia</v>
      </c>
      <c r="K43" s="75" t="str">
        <f>Lists!B13</f>
        <v>Azerbaijan</v>
      </c>
      <c r="L43" s="75"/>
      <c r="M43" s="75"/>
      <c r="N43" s="75"/>
      <c r="O43" s="75"/>
      <c r="P43" s="75"/>
      <c r="Q43" s="75"/>
      <c r="R43" s="75"/>
    </row>
    <row r="44" spans="10:18" x14ac:dyDescent="0.35">
      <c r="J44" s="75" t="str">
        <f>Lists!C14</f>
        <v>Hawaii</v>
      </c>
      <c r="K44" s="75" t="str">
        <f>Lists!B14</f>
        <v>Bahamas</v>
      </c>
      <c r="L44" s="75"/>
      <c r="M44" s="75"/>
      <c r="N44" s="75"/>
      <c r="O44" s="75"/>
      <c r="P44" s="75"/>
      <c r="Q44" s="75"/>
      <c r="R44" s="75"/>
    </row>
    <row r="45" spans="10:18" x14ac:dyDescent="0.35">
      <c r="J45" s="75" t="str">
        <f>Lists!C15</f>
        <v>Iowa</v>
      </c>
      <c r="K45" s="75" t="str">
        <f>Lists!B15</f>
        <v>Bahrain</v>
      </c>
      <c r="L45" s="75"/>
      <c r="M45" s="75"/>
      <c r="N45" s="75"/>
      <c r="O45" s="75"/>
      <c r="P45" s="75"/>
      <c r="Q45" s="75"/>
      <c r="R45" s="75"/>
    </row>
    <row r="46" spans="10:18" x14ac:dyDescent="0.35">
      <c r="J46" s="75" t="str">
        <f>Lists!C16</f>
        <v>Idaho</v>
      </c>
      <c r="K46" s="75" t="str">
        <f>Lists!B16</f>
        <v>Bangladesh</v>
      </c>
      <c r="L46" s="75"/>
      <c r="M46" s="75"/>
      <c r="N46" s="75"/>
      <c r="O46" s="75"/>
      <c r="P46" s="75"/>
      <c r="Q46" s="75"/>
      <c r="R46" s="75"/>
    </row>
    <row r="47" spans="10:18" x14ac:dyDescent="0.35">
      <c r="J47" s="75" t="str">
        <f>Lists!C17</f>
        <v>Illinois</v>
      </c>
      <c r="K47" s="75" t="str">
        <f>Lists!B17</f>
        <v>Barbados</v>
      </c>
      <c r="L47" s="75"/>
      <c r="M47" s="75"/>
      <c r="N47" s="75"/>
      <c r="O47" s="75"/>
      <c r="P47" s="75"/>
      <c r="Q47" s="75"/>
      <c r="R47" s="75"/>
    </row>
    <row r="48" spans="10:18" x14ac:dyDescent="0.35">
      <c r="J48" s="75" t="str">
        <f>Lists!C18</f>
        <v>Indiana</v>
      </c>
      <c r="K48" s="75" t="str">
        <f>Lists!B18</f>
        <v>Belarus</v>
      </c>
      <c r="L48" s="75"/>
      <c r="M48" s="75"/>
      <c r="N48" s="75"/>
      <c r="O48" s="75"/>
      <c r="P48" s="75"/>
      <c r="Q48" s="75"/>
      <c r="R48" s="75"/>
    </row>
    <row r="49" spans="10:18" x14ac:dyDescent="0.35">
      <c r="J49" s="75" t="str">
        <f>Lists!C19</f>
        <v>Kansas</v>
      </c>
      <c r="K49" s="75" t="str">
        <f>Lists!B19</f>
        <v>Belgium</v>
      </c>
      <c r="L49" s="75"/>
      <c r="M49" s="75"/>
      <c r="N49" s="75"/>
      <c r="O49" s="75"/>
      <c r="P49" s="75"/>
      <c r="Q49" s="75"/>
      <c r="R49" s="75"/>
    </row>
    <row r="50" spans="10:18" x14ac:dyDescent="0.35">
      <c r="J50" s="75" t="str">
        <f>Lists!C20</f>
        <v>Kentucky</v>
      </c>
      <c r="K50" s="75" t="str">
        <f>Lists!B20</f>
        <v>Belize</v>
      </c>
      <c r="L50" s="75"/>
      <c r="M50" s="75"/>
      <c r="N50" s="75"/>
      <c r="O50" s="75"/>
      <c r="P50" s="75"/>
      <c r="Q50" s="75"/>
      <c r="R50" s="75"/>
    </row>
    <row r="51" spans="10:18" x14ac:dyDescent="0.35">
      <c r="J51" s="75" t="str">
        <f>Lists!C21</f>
        <v>Louisiana</v>
      </c>
      <c r="K51" s="75" t="str">
        <f>Lists!B21</f>
        <v>Benin</v>
      </c>
      <c r="L51" s="75"/>
      <c r="M51" s="75"/>
      <c r="N51" s="75"/>
      <c r="O51" s="75"/>
      <c r="P51" s="75"/>
      <c r="Q51" s="75"/>
      <c r="R51" s="75"/>
    </row>
    <row r="52" spans="10:18" x14ac:dyDescent="0.35">
      <c r="J52" s="75" t="str">
        <f>Lists!C22</f>
        <v>Massachusetts</v>
      </c>
      <c r="K52" s="75" t="str">
        <f>Lists!B22</f>
        <v>Bermuda</v>
      </c>
      <c r="L52" s="75"/>
      <c r="M52" s="75"/>
      <c r="N52" s="75"/>
      <c r="O52" s="75"/>
      <c r="P52" s="75"/>
      <c r="Q52" s="75"/>
      <c r="R52" s="75"/>
    </row>
    <row r="53" spans="10:18" x14ac:dyDescent="0.35">
      <c r="J53" s="75" t="str">
        <f>Lists!C23</f>
        <v>Maryland</v>
      </c>
      <c r="K53" s="75" t="str">
        <f>Lists!B23</f>
        <v>Bhutan</v>
      </c>
      <c r="L53" s="75"/>
      <c r="M53" s="75"/>
      <c r="N53" s="75"/>
      <c r="O53" s="75"/>
      <c r="P53" s="75"/>
      <c r="Q53" s="75"/>
      <c r="R53" s="75"/>
    </row>
    <row r="54" spans="10:18" x14ac:dyDescent="0.35">
      <c r="J54" s="75" t="str">
        <f>Lists!C24</f>
        <v>Maine</v>
      </c>
      <c r="K54" s="75" t="str">
        <f>Lists!B24</f>
        <v>Bolivia (Plurinational State of)</v>
      </c>
      <c r="L54" s="75"/>
      <c r="M54" s="75"/>
      <c r="N54" s="75"/>
      <c r="O54" s="75"/>
      <c r="P54" s="75"/>
      <c r="Q54" s="75"/>
      <c r="R54" s="75"/>
    </row>
    <row r="55" spans="10:18" x14ac:dyDescent="0.35">
      <c r="J55" s="75" t="str">
        <f>Lists!C25</f>
        <v>Michigan</v>
      </c>
      <c r="K55" s="75" t="str">
        <f>Lists!B25</f>
        <v>Bosnia and Herzegovina</v>
      </c>
      <c r="L55" s="75"/>
      <c r="M55" s="75"/>
      <c r="N55" s="75"/>
      <c r="O55" s="75"/>
      <c r="P55" s="75"/>
      <c r="Q55" s="75"/>
      <c r="R55" s="75"/>
    </row>
    <row r="56" spans="10:18" x14ac:dyDescent="0.35">
      <c r="J56" s="75" t="str">
        <f>Lists!C26</f>
        <v>Minnesota</v>
      </c>
      <c r="K56" s="75" t="str">
        <f>Lists!B26</f>
        <v>Botswana</v>
      </c>
      <c r="L56" s="75"/>
      <c r="M56" s="75"/>
      <c r="N56" s="75"/>
      <c r="O56" s="75"/>
      <c r="P56" s="75"/>
      <c r="Q56" s="75"/>
      <c r="R56" s="75"/>
    </row>
    <row r="57" spans="10:18" x14ac:dyDescent="0.35">
      <c r="J57" s="75" t="str">
        <f>Lists!C27</f>
        <v>Missouri</v>
      </c>
      <c r="K57" s="75" t="str">
        <f>Lists!B27</f>
        <v>Brazil</v>
      </c>
      <c r="L57" s="75"/>
      <c r="M57" s="75"/>
      <c r="N57" s="75"/>
      <c r="O57" s="75"/>
      <c r="P57" s="75"/>
      <c r="Q57" s="75"/>
      <c r="R57" s="75"/>
    </row>
    <row r="58" spans="10:18" x14ac:dyDescent="0.35">
      <c r="J58" s="75" t="str">
        <f>Lists!C28</f>
        <v>Mississippi</v>
      </c>
      <c r="K58" s="75" t="str">
        <f>Lists!B28</f>
        <v>Brunei Darussalam</v>
      </c>
      <c r="L58" s="75"/>
      <c r="M58" s="75"/>
      <c r="N58" s="75"/>
      <c r="O58" s="75"/>
      <c r="P58" s="75"/>
      <c r="Q58" s="75"/>
      <c r="R58" s="75"/>
    </row>
    <row r="59" spans="10:18" x14ac:dyDescent="0.35">
      <c r="J59" s="75" t="str">
        <f>Lists!C29</f>
        <v>Montana</v>
      </c>
      <c r="K59" s="75" t="str">
        <f>Lists!B29</f>
        <v>British Virgin Islands</v>
      </c>
      <c r="L59" s="75"/>
      <c r="M59" s="75"/>
      <c r="N59" s="75"/>
      <c r="O59" s="75"/>
      <c r="P59" s="75"/>
      <c r="Q59" s="75"/>
      <c r="R59" s="75"/>
    </row>
    <row r="60" spans="10:18" x14ac:dyDescent="0.35">
      <c r="J60" s="75" t="str">
        <f>Lists!C30</f>
        <v>North Carolina</v>
      </c>
      <c r="K60" s="75" t="str">
        <f>Lists!B30</f>
        <v>Bulgaria</v>
      </c>
      <c r="L60" s="75"/>
      <c r="M60" s="75"/>
      <c r="N60" s="75"/>
      <c r="O60" s="75"/>
      <c r="P60" s="75"/>
      <c r="Q60" s="75"/>
      <c r="R60" s="75"/>
    </row>
    <row r="61" spans="10:18" x14ac:dyDescent="0.35">
      <c r="J61" s="75" t="str">
        <f>Lists!C31</f>
        <v>North Dakota</v>
      </c>
      <c r="K61" s="75" t="str">
        <f>Lists!B31</f>
        <v>Burkina Faso</v>
      </c>
      <c r="L61" s="75"/>
      <c r="M61" s="75"/>
      <c r="N61" s="75"/>
      <c r="O61" s="75"/>
      <c r="P61" s="75"/>
      <c r="Q61" s="75"/>
      <c r="R61" s="75"/>
    </row>
    <row r="62" spans="10:18" x14ac:dyDescent="0.35">
      <c r="J62" s="75" t="str">
        <f>Lists!C32</f>
        <v>Nebraska</v>
      </c>
      <c r="K62" s="75" t="str">
        <f>Lists!B32</f>
        <v>Burundi</v>
      </c>
      <c r="L62" s="75"/>
      <c r="M62" s="75"/>
      <c r="N62" s="75"/>
      <c r="O62" s="75"/>
      <c r="P62" s="75"/>
      <c r="Q62" s="75"/>
      <c r="R62" s="75"/>
    </row>
    <row r="63" spans="10:18" x14ac:dyDescent="0.35">
      <c r="J63" s="75" t="str">
        <f>Lists!C33</f>
        <v>New Hampshire</v>
      </c>
      <c r="K63" s="75" t="str">
        <f>Lists!B33</f>
        <v>Cambodia</v>
      </c>
      <c r="L63" s="75"/>
      <c r="M63" s="75"/>
      <c r="N63" s="75"/>
      <c r="O63" s="75"/>
      <c r="P63" s="75"/>
      <c r="Q63" s="75"/>
      <c r="R63" s="75"/>
    </row>
    <row r="64" spans="10:18" x14ac:dyDescent="0.35">
      <c r="J64" s="75" t="str">
        <f>Lists!C34</f>
        <v>New Jersey</v>
      </c>
      <c r="K64" s="75" t="str">
        <f>Lists!B34</f>
        <v>Cameroon</v>
      </c>
      <c r="L64" s="75"/>
      <c r="M64" s="75"/>
      <c r="N64" s="75"/>
      <c r="O64" s="75"/>
      <c r="P64" s="75"/>
      <c r="Q64" s="75"/>
      <c r="R64" s="75"/>
    </row>
    <row r="65" spans="10:18" x14ac:dyDescent="0.35">
      <c r="J65" s="75" t="str">
        <f>Lists!C35</f>
        <v>New Mexico</v>
      </c>
      <c r="K65" s="75" t="str">
        <f>Lists!B35</f>
        <v>Canada</v>
      </c>
      <c r="L65" s="75"/>
      <c r="M65" s="75"/>
      <c r="N65" s="75"/>
      <c r="O65" s="75"/>
      <c r="P65" s="75"/>
      <c r="Q65" s="75"/>
      <c r="R65" s="75"/>
    </row>
    <row r="66" spans="10:18" x14ac:dyDescent="0.35">
      <c r="J66" s="75" t="str">
        <f>Lists!C36</f>
        <v>Nevada</v>
      </c>
      <c r="K66" s="75" t="str">
        <f>Lists!B36</f>
        <v>Cape Verde</v>
      </c>
      <c r="L66" s="75"/>
      <c r="M66" s="75"/>
      <c r="N66" s="75"/>
      <c r="O66" s="75"/>
      <c r="P66" s="75"/>
      <c r="Q66" s="75"/>
      <c r="R66" s="75"/>
    </row>
    <row r="67" spans="10:18" x14ac:dyDescent="0.35">
      <c r="J67" s="75" t="str">
        <f>Lists!C37</f>
        <v>New York</v>
      </c>
      <c r="K67" s="75" t="str">
        <f>Lists!B37</f>
        <v>Central African Republic</v>
      </c>
      <c r="L67" s="75"/>
      <c r="M67" s="75"/>
      <c r="N67" s="75"/>
      <c r="O67" s="75"/>
      <c r="P67" s="75"/>
      <c r="Q67" s="75"/>
      <c r="R67" s="75"/>
    </row>
    <row r="68" spans="10:18" x14ac:dyDescent="0.35">
      <c r="J68" s="75" t="str">
        <f>Lists!C38</f>
        <v>Ohio</v>
      </c>
      <c r="K68" s="75" t="str">
        <f>Lists!B38</f>
        <v>Chad</v>
      </c>
      <c r="L68" s="75"/>
      <c r="M68" s="75"/>
      <c r="N68" s="75"/>
      <c r="O68" s="75"/>
      <c r="P68" s="75"/>
      <c r="Q68" s="75"/>
      <c r="R68" s="75"/>
    </row>
    <row r="69" spans="10:18" x14ac:dyDescent="0.35">
      <c r="J69" s="75" t="str">
        <f>Lists!C39</f>
        <v>Oklahoma</v>
      </c>
      <c r="K69" s="75" t="str">
        <f>Lists!B39</f>
        <v>Chile</v>
      </c>
      <c r="L69" s="75"/>
      <c r="M69" s="75"/>
      <c r="N69" s="75"/>
      <c r="O69" s="75"/>
      <c r="P69" s="75"/>
      <c r="Q69" s="75"/>
      <c r="R69" s="75"/>
    </row>
    <row r="70" spans="10:18" x14ac:dyDescent="0.35">
      <c r="J70" s="75" t="str">
        <f>Lists!C40</f>
        <v>Oregon</v>
      </c>
      <c r="K70" s="75" t="str">
        <f>Lists!B40</f>
        <v>China</v>
      </c>
      <c r="L70" s="75"/>
      <c r="M70" s="75"/>
      <c r="N70" s="75"/>
      <c r="O70" s="75"/>
      <c r="P70" s="75"/>
      <c r="Q70" s="75"/>
      <c r="R70" s="75"/>
    </row>
    <row r="71" spans="10:18" x14ac:dyDescent="0.35">
      <c r="J71" s="75" t="str">
        <f>Lists!C41</f>
        <v>Pennsylvania</v>
      </c>
      <c r="K71" s="75" t="str">
        <f>Lists!B41</f>
        <v>Colombia</v>
      </c>
      <c r="L71" s="75"/>
      <c r="M71" s="75"/>
      <c r="N71" s="75"/>
      <c r="O71" s="75"/>
      <c r="P71" s="75"/>
      <c r="Q71" s="75"/>
      <c r="R71" s="75"/>
    </row>
    <row r="72" spans="10:18" x14ac:dyDescent="0.35">
      <c r="J72" s="75" t="str">
        <f>Lists!C42</f>
        <v>Puerto Rico</v>
      </c>
      <c r="K72" s="75" t="str">
        <f>Lists!B42</f>
        <v>Comoros</v>
      </c>
      <c r="L72" s="75"/>
      <c r="M72" s="75"/>
      <c r="N72" s="75"/>
      <c r="O72" s="75"/>
      <c r="P72" s="75"/>
      <c r="Q72" s="75"/>
      <c r="R72" s="75"/>
    </row>
    <row r="73" spans="10:18" x14ac:dyDescent="0.35">
      <c r="J73" s="75" t="str">
        <f>Lists!C43</f>
        <v>Rhode Island</v>
      </c>
      <c r="K73" s="75" t="str">
        <f>Lists!B43</f>
        <v>Congo</v>
      </c>
      <c r="L73" s="75"/>
      <c r="M73" s="75"/>
      <c r="N73" s="75"/>
      <c r="O73" s="75"/>
      <c r="P73" s="75"/>
      <c r="Q73" s="75"/>
      <c r="R73" s="75"/>
    </row>
    <row r="74" spans="10:18" x14ac:dyDescent="0.35">
      <c r="J74" s="75" t="str">
        <f>Lists!C44</f>
        <v>South Carolina</v>
      </c>
      <c r="K74" s="75" t="str">
        <f>Lists!B44</f>
        <v>Cook Islands</v>
      </c>
      <c r="L74" s="75"/>
      <c r="M74" s="75"/>
      <c r="N74" s="75"/>
      <c r="O74" s="75"/>
      <c r="P74" s="75"/>
      <c r="Q74" s="75"/>
      <c r="R74" s="75"/>
    </row>
    <row r="75" spans="10:18" x14ac:dyDescent="0.35">
      <c r="J75" s="75" t="str">
        <f>Lists!C45</f>
        <v>South Dakota</v>
      </c>
      <c r="K75" s="75" t="str">
        <f>Lists!B45</f>
        <v>Costa Rica</v>
      </c>
      <c r="L75" s="75"/>
      <c r="M75" s="75"/>
      <c r="N75" s="75"/>
      <c r="O75" s="75"/>
      <c r="P75" s="75"/>
      <c r="Q75" s="75"/>
      <c r="R75" s="75"/>
    </row>
    <row r="76" spans="10:18" x14ac:dyDescent="0.35">
      <c r="J76" s="75" t="str">
        <f>Lists!C46</f>
        <v>Tennessee</v>
      </c>
      <c r="K76" s="75" t="str">
        <f>Lists!B46</f>
        <v>Cote d'Ivoire</v>
      </c>
      <c r="L76" s="75"/>
      <c r="M76" s="75"/>
      <c r="N76" s="75"/>
      <c r="O76" s="75"/>
      <c r="P76" s="75"/>
      <c r="Q76" s="75"/>
      <c r="R76" s="75"/>
    </row>
    <row r="77" spans="10:18" x14ac:dyDescent="0.35">
      <c r="J77" s="75" t="str">
        <f>Lists!C47</f>
        <v>Texas</v>
      </c>
      <c r="K77" s="75" t="str">
        <f>Lists!B47</f>
        <v>Croatia</v>
      </c>
      <c r="L77" s="75"/>
      <c r="M77" s="75"/>
      <c r="N77" s="75"/>
      <c r="O77" s="75"/>
      <c r="P77" s="75"/>
      <c r="Q77" s="75"/>
      <c r="R77" s="75"/>
    </row>
    <row r="78" spans="10:18" x14ac:dyDescent="0.35">
      <c r="J78" s="75" t="str">
        <f>Lists!C48</f>
        <v>Utah</v>
      </c>
      <c r="K78" s="75" t="str">
        <f>Lists!B48</f>
        <v>Cuba</v>
      </c>
      <c r="L78" s="75"/>
      <c r="M78" s="75"/>
      <c r="N78" s="75"/>
      <c r="O78" s="75"/>
      <c r="P78" s="75"/>
      <c r="Q78" s="75"/>
      <c r="R78" s="75"/>
    </row>
    <row r="79" spans="10:18" x14ac:dyDescent="0.35">
      <c r="J79" s="75" t="str">
        <f>Lists!C49</f>
        <v>Virginia</v>
      </c>
      <c r="K79" s="75" t="str">
        <f>Lists!B49</f>
        <v>Cyprus</v>
      </c>
      <c r="L79" s="75"/>
      <c r="M79" s="75"/>
      <c r="N79" s="75"/>
      <c r="O79" s="75"/>
      <c r="P79" s="75"/>
      <c r="Q79" s="75"/>
      <c r="R79" s="75"/>
    </row>
    <row r="80" spans="10:18" x14ac:dyDescent="0.35">
      <c r="J80" s="75" t="str">
        <f>Lists!C50</f>
        <v>US Virgin Islands</v>
      </c>
      <c r="K80" s="75" t="str">
        <f>Lists!B50</f>
        <v>Czech Republic</v>
      </c>
      <c r="L80" s="75"/>
      <c r="M80" s="75"/>
      <c r="N80" s="75"/>
      <c r="O80" s="75"/>
      <c r="P80" s="75"/>
      <c r="Q80" s="75"/>
      <c r="R80" s="75"/>
    </row>
    <row r="81" spans="10:18" x14ac:dyDescent="0.35">
      <c r="J81" s="75" t="str">
        <f>Lists!C51</f>
        <v>Vermont</v>
      </c>
      <c r="K81" s="75" t="str">
        <f>Lists!B51</f>
        <v>Democratic Republic of the Congo</v>
      </c>
      <c r="L81" s="75"/>
      <c r="M81" s="75"/>
      <c r="N81" s="75"/>
      <c r="O81" s="75"/>
      <c r="P81" s="75"/>
      <c r="Q81" s="75"/>
      <c r="R81" s="75"/>
    </row>
    <row r="82" spans="10:18" x14ac:dyDescent="0.35">
      <c r="J82" s="75" t="str">
        <f>Lists!C52</f>
        <v>Washington</v>
      </c>
      <c r="K82" s="75" t="str">
        <f>Lists!B52</f>
        <v>Denmark</v>
      </c>
      <c r="L82" s="75"/>
      <c r="M82" s="75"/>
      <c r="N82" s="75"/>
      <c r="O82" s="75"/>
      <c r="P82" s="75"/>
      <c r="Q82" s="75"/>
      <c r="R82" s="75"/>
    </row>
    <row r="83" spans="10:18" x14ac:dyDescent="0.35">
      <c r="J83" s="75" t="str">
        <f>Lists!C53</f>
        <v>Wisconsin</v>
      </c>
      <c r="K83" s="75" t="str">
        <f>Lists!B53</f>
        <v>Djibouti</v>
      </c>
      <c r="L83" s="75"/>
      <c r="M83" s="75"/>
      <c r="N83" s="75"/>
      <c r="O83" s="75"/>
      <c r="P83" s="75"/>
      <c r="Q83" s="75"/>
      <c r="R83" s="75"/>
    </row>
    <row r="84" spans="10:18" x14ac:dyDescent="0.35">
      <c r="J84" s="75" t="str">
        <f>Lists!C54</f>
        <v>West Virginia</v>
      </c>
      <c r="K84" s="75" t="str">
        <f>Lists!B54</f>
        <v>Dominica</v>
      </c>
      <c r="L84" s="75"/>
      <c r="M84" s="75"/>
      <c r="N84" s="75"/>
      <c r="O84" s="75"/>
      <c r="P84" s="75"/>
      <c r="Q84" s="75"/>
      <c r="R84" s="75"/>
    </row>
    <row r="85" spans="10:18" x14ac:dyDescent="0.35">
      <c r="J85" s="75" t="str">
        <f>Lists!C55</f>
        <v>Wyoming</v>
      </c>
      <c r="K85" s="75" t="str">
        <f>Lists!B55</f>
        <v>Dominican Republic</v>
      </c>
      <c r="L85" s="75"/>
      <c r="M85" s="75"/>
      <c r="N85" s="75"/>
      <c r="O85" s="75"/>
      <c r="P85" s="75"/>
      <c r="Q85" s="75"/>
      <c r="R85" s="75"/>
    </row>
    <row r="86" spans="10:18" x14ac:dyDescent="0.35">
      <c r="J86" s="75"/>
      <c r="K86" s="75" t="str">
        <f>Lists!B56</f>
        <v>Ecuador</v>
      </c>
      <c r="L86" s="75"/>
      <c r="M86" s="75"/>
      <c r="N86" s="75"/>
      <c r="O86" s="75"/>
      <c r="P86" s="75"/>
      <c r="Q86" s="75"/>
      <c r="R86" s="75"/>
    </row>
    <row r="87" spans="10:18" x14ac:dyDescent="0.35">
      <c r="J87" s="75"/>
      <c r="K87" s="75" t="str">
        <f>Lists!B57</f>
        <v>Egypt</v>
      </c>
      <c r="L87" s="75"/>
      <c r="M87" s="75"/>
      <c r="N87" s="75"/>
      <c r="O87" s="75"/>
      <c r="P87" s="75"/>
      <c r="Q87" s="75"/>
      <c r="R87" s="75"/>
    </row>
    <row r="88" spans="10:18" x14ac:dyDescent="0.35">
      <c r="J88" s="75"/>
      <c r="K88" s="75" t="str">
        <f>Lists!B58</f>
        <v>El Salvador</v>
      </c>
      <c r="L88" s="75"/>
      <c r="M88" s="75"/>
      <c r="N88" s="75"/>
      <c r="O88" s="75"/>
      <c r="P88" s="75"/>
      <c r="Q88" s="75"/>
      <c r="R88" s="75"/>
    </row>
    <row r="89" spans="10:18" x14ac:dyDescent="0.35">
      <c r="J89" s="75"/>
      <c r="K89" s="75" t="str">
        <f>Lists!B59</f>
        <v>Equatorial Guinea</v>
      </c>
      <c r="L89" s="75"/>
      <c r="M89" s="75"/>
      <c r="N89" s="75"/>
      <c r="O89" s="75"/>
      <c r="P89" s="75"/>
      <c r="Q89" s="75"/>
      <c r="R89" s="75"/>
    </row>
    <row r="90" spans="10:18" x14ac:dyDescent="0.35">
      <c r="J90" s="75"/>
      <c r="K90" s="75" t="str">
        <f>Lists!B60</f>
        <v>Eritrea</v>
      </c>
      <c r="L90" s="75"/>
      <c r="M90" s="75"/>
      <c r="N90" s="75"/>
      <c r="O90" s="75"/>
      <c r="P90" s="75"/>
      <c r="Q90" s="75"/>
      <c r="R90" s="75"/>
    </row>
    <row r="91" spans="10:18" x14ac:dyDescent="0.35">
      <c r="J91" s="75"/>
      <c r="K91" s="75" t="str">
        <f>Lists!B61</f>
        <v>Estonia</v>
      </c>
      <c r="L91" s="75"/>
      <c r="M91" s="75"/>
      <c r="N91" s="75"/>
      <c r="O91" s="75"/>
      <c r="P91" s="75"/>
      <c r="Q91" s="75"/>
      <c r="R91" s="75"/>
    </row>
    <row r="92" spans="10:18" x14ac:dyDescent="0.35">
      <c r="J92" s="75"/>
      <c r="K92" s="75" t="str">
        <f>Lists!B62</f>
        <v>Ethiopia</v>
      </c>
      <c r="L92" s="75"/>
      <c r="M92" s="75"/>
      <c r="N92" s="75"/>
      <c r="O92" s="75"/>
      <c r="P92" s="75"/>
      <c r="Q92" s="75"/>
      <c r="R92" s="75"/>
    </row>
    <row r="93" spans="10:18" x14ac:dyDescent="0.35">
      <c r="J93" s="75"/>
      <c r="K93" s="75" t="str">
        <f>Lists!B63</f>
        <v>European Union</v>
      </c>
      <c r="L93" s="75"/>
      <c r="M93" s="75"/>
      <c r="N93" s="75"/>
      <c r="O93" s="75"/>
      <c r="P93" s="75"/>
      <c r="Q93" s="75"/>
      <c r="R93" s="75"/>
    </row>
    <row r="94" spans="10:18" x14ac:dyDescent="0.35">
      <c r="J94" s="75"/>
      <c r="K94" s="75" t="str">
        <f>Lists!B64</f>
        <v>Fiji</v>
      </c>
      <c r="L94" s="75"/>
      <c r="M94" s="75"/>
      <c r="N94" s="75"/>
      <c r="O94" s="75"/>
      <c r="P94" s="75"/>
      <c r="Q94" s="75"/>
      <c r="R94" s="75"/>
    </row>
    <row r="95" spans="10:18" x14ac:dyDescent="0.35">
      <c r="J95" s="75"/>
      <c r="K95" s="75" t="str">
        <f>Lists!B65</f>
        <v>Finland</v>
      </c>
      <c r="L95" s="75"/>
      <c r="M95" s="75"/>
      <c r="N95" s="75"/>
      <c r="O95" s="75"/>
      <c r="P95" s="75"/>
      <c r="Q95" s="75"/>
      <c r="R95" s="75"/>
    </row>
    <row r="96" spans="10:18" x14ac:dyDescent="0.35">
      <c r="J96" s="75"/>
      <c r="K96" s="75" t="str">
        <f>Lists!B66</f>
        <v>France</v>
      </c>
      <c r="L96" s="75"/>
      <c r="M96" s="75"/>
      <c r="N96" s="75"/>
      <c r="O96" s="75"/>
      <c r="P96" s="75"/>
      <c r="Q96" s="75"/>
      <c r="R96" s="75"/>
    </row>
    <row r="97" spans="10:18" x14ac:dyDescent="0.35">
      <c r="J97" s="75"/>
      <c r="K97" s="75" t="str">
        <f>Lists!B67</f>
        <v>Gabon</v>
      </c>
      <c r="L97" s="75"/>
      <c r="M97" s="75"/>
      <c r="N97" s="75"/>
      <c r="O97" s="75"/>
      <c r="P97" s="75"/>
      <c r="Q97" s="75"/>
      <c r="R97" s="75"/>
    </row>
    <row r="98" spans="10:18" x14ac:dyDescent="0.35">
      <c r="J98" s="75"/>
      <c r="K98" s="75" t="str">
        <f>Lists!B68</f>
        <v>Gambia</v>
      </c>
      <c r="L98" s="75"/>
      <c r="M98" s="75"/>
      <c r="N98" s="75"/>
      <c r="O98" s="75"/>
      <c r="P98" s="75"/>
      <c r="Q98" s="75"/>
      <c r="R98" s="75"/>
    </row>
    <row r="99" spans="10:18" x14ac:dyDescent="0.35">
      <c r="J99" s="75"/>
      <c r="K99" s="75" t="str">
        <f>Lists!B69</f>
        <v>Georgia</v>
      </c>
      <c r="L99" s="75"/>
      <c r="M99" s="75"/>
      <c r="N99" s="75"/>
      <c r="O99" s="75"/>
      <c r="P99" s="75"/>
      <c r="Q99" s="75"/>
      <c r="R99" s="75"/>
    </row>
    <row r="100" spans="10:18" x14ac:dyDescent="0.35">
      <c r="J100" s="75"/>
      <c r="K100" s="75" t="str">
        <f>Lists!B70</f>
        <v>Germany</v>
      </c>
      <c r="L100" s="75"/>
      <c r="M100" s="75"/>
      <c r="N100" s="75"/>
      <c r="O100" s="75"/>
      <c r="P100" s="75"/>
      <c r="Q100" s="75"/>
      <c r="R100" s="75"/>
    </row>
    <row r="101" spans="10:18" x14ac:dyDescent="0.35">
      <c r="J101" s="75"/>
      <c r="K101" s="75" t="str">
        <f>Lists!B71</f>
        <v>Ghana</v>
      </c>
      <c r="L101" s="75"/>
      <c r="M101" s="75"/>
      <c r="N101" s="75"/>
      <c r="O101" s="75"/>
      <c r="P101" s="75"/>
      <c r="Q101" s="75"/>
      <c r="R101" s="75"/>
    </row>
    <row r="102" spans="10:18" x14ac:dyDescent="0.35">
      <c r="J102" s="75"/>
      <c r="K102" s="75" t="str">
        <f>Lists!B72</f>
        <v>Greece</v>
      </c>
      <c r="L102" s="75"/>
      <c r="M102" s="75"/>
      <c r="N102" s="75"/>
      <c r="O102" s="75"/>
      <c r="P102" s="75"/>
      <c r="Q102" s="75"/>
      <c r="R102" s="75"/>
    </row>
    <row r="103" spans="10:18" x14ac:dyDescent="0.35">
      <c r="J103" s="75"/>
      <c r="K103" s="75" t="str">
        <f>Lists!B73</f>
        <v>Grenada</v>
      </c>
      <c r="L103" s="75"/>
      <c r="M103" s="75"/>
      <c r="N103" s="75"/>
      <c r="O103" s="75"/>
      <c r="P103" s="75"/>
      <c r="Q103" s="75"/>
      <c r="R103" s="75"/>
    </row>
    <row r="104" spans="10:18" x14ac:dyDescent="0.35">
      <c r="J104" s="75"/>
      <c r="K104" s="75" t="str">
        <f>Lists!B74</f>
        <v>Guatemala</v>
      </c>
      <c r="L104" s="75"/>
      <c r="M104" s="75"/>
      <c r="N104" s="75"/>
      <c r="O104" s="75"/>
      <c r="P104" s="75"/>
      <c r="Q104" s="75"/>
      <c r="R104" s="75"/>
    </row>
    <row r="105" spans="10:18" x14ac:dyDescent="0.35">
      <c r="J105" s="75"/>
      <c r="K105" s="75" t="str">
        <f>Lists!B75</f>
        <v>Guinea</v>
      </c>
      <c r="L105" s="75"/>
      <c r="M105" s="75"/>
      <c r="N105" s="75"/>
      <c r="O105" s="75"/>
      <c r="P105" s="75"/>
      <c r="Q105" s="75"/>
      <c r="R105" s="75"/>
    </row>
    <row r="106" spans="10:18" x14ac:dyDescent="0.35">
      <c r="J106" s="75"/>
      <c r="K106" s="75" t="str">
        <f>Lists!B76</f>
        <v>Guinea-Bissau</v>
      </c>
      <c r="L106" s="75"/>
      <c r="M106" s="75"/>
      <c r="N106" s="75"/>
      <c r="O106" s="75"/>
      <c r="P106" s="75"/>
      <c r="Q106" s="75"/>
      <c r="R106" s="75"/>
    </row>
    <row r="107" spans="10:18" x14ac:dyDescent="0.35">
      <c r="J107" s="75"/>
      <c r="K107" s="75" t="str">
        <f>Lists!B77</f>
        <v>Guyana</v>
      </c>
      <c r="L107" s="75"/>
      <c r="M107" s="75"/>
      <c r="N107" s="75"/>
      <c r="O107" s="75"/>
      <c r="P107" s="75"/>
      <c r="Q107" s="75"/>
      <c r="R107" s="75"/>
    </row>
    <row r="108" spans="10:18" x14ac:dyDescent="0.35">
      <c r="J108" s="75"/>
      <c r="K108" s="75" t="str">
        <f>Lists!B78</f>
        <v>Haiti</v>
      </c>
      <c r="L108" s="75"/>
      <c r="M108" s="75"/>
      <c r="N108" s="75"/>
      <c r="O108" s="75"/>
      <c r="P108" s="75"/>
      <c r="Q108" s="75"/>
      <c r="R108" s="75"/>
    </row>
    <row r="109" spans="10:18" x14ac:dyDescent="0.35">
      <c r="J109" s="75"/>
      <c r="K109" s="75" t="str">
        <f>Lists!B79</f>
        <v>Holy See</v>
      </c>
      <c r="L109" s="75"/>
      <c r="M109" s="75"/>
      <c r="N109" s="75"/>
      <c r="O109" s="75"/>
      <c r="P109" s="75"/>
      <c r="Q109" s="75"/>
      <c r="R109" s="75"/>
    </row>
    <row r="110" spans="10:18" x14ac:dyDescent="0.35">
      <c r="J110" s="75"/>
      <c r="K110" s="75" t="str">
        <f>Lists!B80</f>
        <v>Honduras</v>
      </c>
      <c r="L110" s="75"/>
      <c r="M110" s="75"/>
      <c r="N110" s="75"/>
      <c r="O110" s="75"/>
      <c r="P110" s="75"/>
      <c r="Q110" s="75"/>
      <c r="R110" s="75"/>
    </row>
    <row r="111" spans="10:18" x14ac:dyDescent="0.35">
      <c r="J111" s="75"/>
      <c r="K111" s="75" t="str">
        <f>Lists!B81</f>
        <v>Hong Kong</v>
      </c>
      <c r="L111" s="75"/>
      <c r="M111" s="75"/>
      <c r="N111" s="75"/>
      <c r="O111" s="75"/>
      <c r="P111" s="75"/>
      <c r="Q111" s="75"/>
      <c r="R111" s="75"/>
    </row>
    <row r="112" spans="10:18" x14ac:dyDescent="0.35">
      <c r="J112" s="75"/>
      <c r="K112" s="75" t="str">
        <f>Lists!B82</f>
        <v>Hungary</v>
      </c>
      <c r="L112" s="75"/>
      <c r="M112" s="75"/>
      <c r="N112" s="75"/>
      <c r="O112" s="75"/>
      <c r="P112" s="75"/>
      <c r="Q112" s="75"/>
      <c r="R112" s="75"/>
    </row>
    <row r="113" spans="10:18" x14ac:dyDescent="0.35">
      <c r="J113" s="75"/>
      <c r="K113" s="75" t="str">
        <f>Lists!B83</f>
        <v>Iceland</v>
      </c>
      <c r="L113" s="75"/>
      <c r="M113" s="75"/>
      <c r="N113" s="75"/>
      <c r="O113" s="75"/>
      <c r="P113" s="75"/>
      <c r="Q113" s="75"/>
      <c r="R113" s="75"/>
    </row>
    <row r="114" spans="10:18" x14ac:dyDescent="0.35">
      <c r="J114" s="75"/>
      <c r="K114" s="75" t="str">
        <f>Lists!B84</f>
        <v>India</v>
      </c>
      <c r="L114" s="75"/>
      <c r="M114" s="75"/>
      <c r="N114" s="75"/>
      <c r="O114" s="75"/>
      <c r="P114" s="75"/>
      <c r="Q114" s="75"/>
      <c r="R114" s="75"/>
    </row>
    <row r="115" spans="10:18" x14ac:dyDescent="0.35">
      <c r="J115" s="75"/>
      <c r="K115" s="75" t="str">
        <f>Lists!B85</f>
        <v>Indonesia</v>
      </c>
      <c r="L115" s="75"/>
      <c r="M115" s="75"/>
      <c r="N115" s="75"/>
      <c r="O115" s="75"/>
      <c r="P115" s="75"/>
      <c r="Q115" s="75"/>
      <c r="R115" s="75"/>
    </row>
    <row r="116" spans="10:18" x14ac:dyDescent="0.35">
      <c r="J116" s="75"/>
      <c r="K116" s="75" t="str">
        <f>Lists!B86</f>
        <v>Iran (Islamic Republic of)</v>
      </c>
      <c r="L116" s="75"/>
      <c r="M116" s="75"/>
      <c r="N116" s="75"/>
      <c r="O116" s="75"/>
      <c r="P116" s="75"/>
      <c r="Q116" s="75"/>
      <c r="R116" s="75"/>
    </row>
    <row r="117" spans="10:18" x14ac:dyDescent="0.35">
      <c r="J117" s="75"/>
      <c r="K117" s="75" t="str">
        <f>Lists!B87</f>
        <v>Iraq</v>
      </c>
      <c r="L117" s="75"/>
      <c r="M117" s="75"/>
      <c r="N117" s="75"/>
      <c r="O117" s="75"/>
      <c r="P117" s="75"/>
      <c r="Q117" s="75"/>
      <c r="R117" s="75"/>
    </row>
    <row r="118" spans="10:18" x14ac:dyDescent="0.35">
      <c r="J118" s="75"/>
      <c r="K118" s="75" t="str">
        <f>Lists!B88</f>
        <v>Ireland</v>
      </c>
      <c r="L118" s="75"/>
      <c r="M118" s="75"/>
      <c r="N118" s="75"/>
      <c r="O118" s="75"/>
      <c r="P118" s="75"/>
      <c r="Q118" s="75"/>
      <c r="R118" s="75"/>
    </row>
    <row r="119" spans="10:18" x14ac:dyDescent="0.35">
      <c r="J119" s="75"/>
      <c r="K119" s="75" t="str">
        <f>Lists!B89</f>
        <v>Israel</v>
      </c>
      <c r="L119" s="75"/>
      <c r="M119" s="75"/>
      <c r="N119" s="75"/>
      <c r="O119" s="75"/>
      <c r="P119" s="75"/>
      <c r="Q119" s="75"/>
      <c r="R119" s="75"/>
    </row>
    <row r="120" spans="10:18" x14ac:dyDescent="0.35">
      <c r="J120" s="75"/>
      <c r="K120" s="75" t="str">
        <f>Lists!B90</f>
        <v>Italy</v>
      </c>
      <c r="L120" s="75"/>
      <c r="M120" s="75"/>
      <c r="N120" s="75"/>
      <c r="O120" s="75"/>
      <c r="P120" s="75"/>
      <c r="Q120" s="75"/>
      <c r="R120" s="75"/>
    </row>
    <row r="121" spans="10:18" x14ac:dyDescent="0.35">
      <c r="J121" s="75"/>
      <c r="K121" s="75" t="str">
        <f>Lists!B91</f>
        <v>Jamaica</v>
      </c>
      <c r="L121" s="75"/>
      <c r="M121" s="75"/>
      <c r="N121" s="75"/>
      <c r="O121" s="75"/>
      <c r="P121" s="75"/>
      <c r="Q121" s="75"/>
      <c r="R121" s="75"/>
    </row>
    <row r="122" spans="10:18" x14ac:dyDescent="0.35">
      <c r="J122" s="75"/>
      <c r="K122" s="75" t="str">
        <f>Lists!B92</f>
        <v>Japan</v>
      </c>
      <c r="L122" s="75"/>
      <c r="M122" s="75"/>
      <c r="N122" s="75"/>
      <c r="O122" s="75"/>
      <c r="P122" s="75"/>
      <c r="Q122" s="75"/>
      <c r="R122" s="75"/>
    </row>
    <row r="123" spans="10:18" x14ac:dyDescent="0.35">
      <c r="J123" s="75"/>
      <c r="K123" s="75" t="str">
        <f>Lists!B93</f>
        <v>Jordan</v>
      </c>
      <c r="L123" s="75"/>
      <c r="M123" s="75"/>
      <c r="N123" s="75"/>
      <c r="O123" s="75"/>
      <c r="P123" s="75"/>
      <c r="Q123" s="75"/>
      <c r="R123" s="75"/>
    </row>
    <row r="124" spans="10:18" x14ac:dyDescent="0.35">
      <c r="J124" s="75"/>
      <c r="K124" s="75" t="str">
        <f>Lists!B94</f>
        <v>Kazakhstan</v>
      </c>
      <c r="L124" s="75"/>
      <c r="M124" s="75"/>
      <c r="N124" s="75"/>
      <c r="O124" s="75"/>
      <c r="P124" s="75"/>
      <c r="Q124" s="75"/>
      <c r="R124" s="75"/>
    </row>
    <row r="125" spans="10:18" x14ac:dyDescent="0.35">
      <c r="J125" s="75"/>
      <c r="K125" s="75" t="str">
        <f>Lists!B95</f>
        <v>Kenya</v>
      </c>
      <c r="L125" s="75"/>
      <c r="M125" s="75"/>
      <c r="N125" s="75"/>
      <c r="O125" s="75"/>
      <c r="P125" s="75"/>
      <c r="Q125" s="75"/>
      <c r="R125" s="75"/>
    </row>
    <row r="126" spans="10:18" x14ac:dyDescent="0.35">
      <c r="J126" s="75"/>
      <c r="K126" s="75" t="str">
        <f>Lists!B96</f>
        <v>Kiribati</v>
      </c>
      <c r="L126" s="75"/>
      <c r="M126" s="75"/>
      <c r="N126" s="75"/>
      <c r="O126" s="75"/>
      <c r="P126" s="75"/>
      <c r="Q126" s="75"/>
      <c r="R126" s="75"/>
    </row>
    <row r="127" spans="10:18" x14ac:dyDescent="0.35">
      <c r="J127" s="75"/>
      <c r="K127" s="75" t="str">
        <f>Lists!B97</f>
        <v>Kuwait</v>
      </c>
      <c r="L127" s="75"/>
      <c r="M127" s="75"/>
      <c r="N127" s="75"/>
      <c r="O127" s="75"/>
      <c r="P127" s="75"/>
      <c r="Q127" s="75"/>
      <c r="R127" s="75"/>
    </row>
    <row r="128" spans="10:18" x14ac:dyDescent="0.35">
      <c r="J128" s="75"/>
      <c r="K128" s="75" t="str">
        <f>Lists!B98</f>
        <v>Kyrgyzstan</v>
      </c>
      <c r="L128" s="75"/>
      <c r="M128" s="75"/>
      <c r="N128" s="75"/>
      <c r="O128" s="75"/>
      <c r="P128" s="75"/>
      <c r="Q128" s="75"/>
      <c r="R128" s="75"/>
    </row>
    <row r="129" spans="10:18" x14ac:dyDescent="0.35">
      <c r="J129" s="75"/>
      <c r="K129" s="75" t="str">
        <f>Lists!B99</f>
        <v>Lao People's Democratic Republic</v>
      </c>
      <c r="L129" s="75"/>
      <c r="M129" s="75"/>
      <c r="N129" s="75"/>
      <c r="O129" s="75"/>
      <c r="P129" s="75"/>
      <c r="Q129" s="75"/>
      <c r="R129" s="75"/>
    </row>
    <row r="130" spans="10:18" x14ac:dyDescent="0.35">
      <c r="J130" s="75"/>
      <c r="K130" s="75" t="str">
        <f>Lists!B100</f>
        <v>Latvia</v>
      </c>
      <c r="L130" s="75"/>
      <c r="M130" s="75"/>
      <c r="N130" s="75"/>
      <c r="O130" s="75"/>
      <c r="P130" s="75"/>
      <c r="Q130" s="75"/>
      <c r="R130" s="75"/>
    </row>
    <row r="131" spans="10:18" x14ac:dyDescent="0.35">
      <c r="J131" s="75"/>
      <c r="K131" s="75" t="str">
        <f>Lists!B101</f>
        <v>Lebanon</v>
      </c>
      <c r="L131" s="75"/>
      <c r="M131" s="75"/>
      <c r="N131" s="75"/>
      <c r="O131" s="75"/>
      <c r="P131" s="75"/>
      <c r="Q131" s="75"/>
      <c r="R131" s="75"/>
    </row>
    <row r="132" spans="10:18" x14ac:dyDescent="0.35">
      <c r="J132" s="75"/>
      <c r="K132" s="75" t="str">
        <f>Lists!B102</f>
        <v>Lesotho</v>
      </c>
      <c r="L132" s="75"/>
      <c r="M132" s="75"/>
      <c r="N132" s="75"/>
      <c r="O132" s="75"/>
      <c r="P132" s="75"/>
      <c r="Q132" s="75"/>
      <c r="R132" s="75"/>
    </row>
    <row r="133" spans="10:18" x14ac:dyDescent="0.35">
      <c r="J133" s="75"/>
      <c r="K133" s="75" t="str">
        <f>Lists!B103</f>
        <v>Liberia</v>
      </c>
      <c r="L133" s="75"/>
      <c r="M133" s="75"/>
      <c r="N133" s="75"/>
      <c r="O133" s="75"/>
      <c r="P133" s="75"/>
      <c r="Q133" s="75"/>
      <c r="R133" s="75"/>
    </row>
    <row r="134" spans="10:18" x14ac:dyDescent="0.35">
      <c r="J134" s="75"/>
      <c r="K134" s="75" t="str">
        <f>Lists!B104</f>
        <v>Libya</v>
      </c>
      <c r="L134" s="75"/>
      <c r="M134" s="75"/>
      <c r="N134" s="75"/>
      <c r="O134" s="75"/>
      <c r="P134" s="75"/>
      <c r="Q134" s="75"/>
      <c r="R134" s="75"/>
    </row>
    <row r="135" spans="10:18" x14ac:dyDescent="0.35">
      <c r="J135" s="75"/>
      <c r="K135" s="75" t="str">
        <f>Lists!B105</f>
        <v>Liechtenstein</v>
      </c>
      <c r="L135" s="75"/>
      <c r="M135" s="75"/>
      <c r="N135" s="75"/>
      <c r="O135" s="75"/>
      <c r="P135" s="75"/>
      <c r="Q135" s="75"/>
      <c r="R135" s="75"/>
    </row>
    <row r="136" spans="10:18" x14ac:dyDescent="0.35">
      <c r="J136" s="75"/>
      <c r="K136" s="75" t="str">
        <f>Lists!B106</f>
        <v>Lithuania</v>
      </c>
      <c r="L136" s="75"/>
      <c r="M136" s="75"/>
      <c r="N136" s="75"/>
      <c r="O136" s="75"/>
      <c r="P136" s="75"/>
      <c r="Q136" s="75"/>
      <c r="R136" s="75"/>
    </row>
    <row r="137" spans="10:18" x14ac:dyDescent="0.35">
      <c r="J137" s="75"/>
      <c r="K137" s="75" t="str">
        <f>Lists!B107</f>
        <v>Luxembourg</v>
      </c>
      <c r="L137" s="75"/>
      <c r="M137" s="75"/>
      <c r="N137" s="75"/>
      <c r="O137" s="75"/>
      <c r="P137" s="75"/>
      <c r="Q137" s="75"/>
      <c r="R137" s="75"/>
    </row>
    <row r="138" spans="10:18" x14ac:dyDescent="0.35">
      <c r="J138" s="75"/>
      <c r="K138" s="75" t="str">
        <f>Lists!B108</f>
        <v>Madagascar</v>
      </c>
      <c r="L138" s="75"/>
      <c r="M138" s="75"/>
      <c r="N138" s="75"/>
      <c r="O138" s="75"/>
      <c r="P138" s="75"/>
      <c r="Q138" s="75"/>
      <c r="R138" s="75"/>
    </row>
    <row r="139" spans="10:18" x14ac:dyDescent="0.35">
      <c r="J139" s="75"/>
      <c r="K139" s="75" t="str">
        <f>Lists!B109</f>
        <v>Malawi</v>
      </c>
      <c r="L139" s="75"/>
      <c r="M139" s="75"/>
      <c r="N139" s="75"/>
      <c r="O139" s="75"/>
      <c r="P139" s="75"/>
      <c r="Q139" s="75"/>
      <c r="R139" s="75"/>
    </row>
    <row r="140" spans="10:18" x14ac:dyDescent="0.35">
      <c r="J140" s="75"/>
      <c r="K140" s="75" t="str">
        <f>Lists!B110</f>
        <v>Malaysia</v>
      </c>
      <c r="L140" s="75"/>
      <c r="M140" s="75"/>
      <c r="N140" s="75"/>
      <c r="O140" s="75"/>
      <c r="P140" s="75"/>
      <c r="Q140" s="75"/>
      <c r="R140" s="75"/>
    </row>
    <row r="141" spans="10:18" x14ac:dyDescent="0.35">
      <c r="J141" s="75"/>
      <c r="K141" s="75" t="str">
        <f>Lists!B111</f>
        <v>Maldives</v>
      </c>
      <c r="L141" s="75"/>
      <c r="M141" s="75"/>
      <c r="N141" s="75"/>
      <c r="O141" s="75"/>
      <c r="P141" s="75"/>
      <c r="Q141" s="75"/>
      <c r="R141" s="75"/>
    </row>
    <row r="142" spans="10:18" x14ac:dyDescent="0.35">
      <c r="J142" s="75"/>
      <c r="K142" s="75" t="str">
        <f>Lists!B112</f>
        <v>Mali</v>
      </c>
      <c r="L142" s="75"/>
      <c r="M142" s="75"/>
      <c r="N142" s="75"/>
      <c r="O142" s="75"/>
      <c r="P142" s="75"/>
      <c r="Q142" s="75"/>
      <c r="R142" s="75"/>
    </row>
    <row r="143" spans="10:18" x14ac:dyDescent="0.35">
      <c r="J143" s="75"/>
      <c r="K143" s="75" t="str">
        <f>Lists!B113</f>
        <v>Malta</v>
      </c>
      <c r="L143" s="75"/>
      <c r="M143" s="75"/>
      <c r="N143" s="75"/>
      <c r="O143" s="75"/>
      <c r="P143" s="75"/>
      <c r="Q143" s="75"/>
      <c r="R143" s="75"/>
    </row>
    <row r="144" spans="10:18" x14ac:dyDescent="0.35">
      <c r="J144" s="75"/>
      <c r="K144" s="75" t="str">
        <f>Lists!B114</f>
        <v>Marshall Islands</v>
      </c>
      <c r="L144" s="75"/>
      <c r="M144" s="75"/>
      <c r="N144" s="75"/>
      <c r="O144" s="75"/>
      <c r="P144" s="75"/>
      <c r="Q144" s="75"/>
      <c r="R144" s="75"/>
    </row>
    <row r="145" spans="10:18" x14ac:dyDescent="0.35">
      <c r="J145" s="75"/>
      <c r="K145" s="75" t="str">
        <f>Lists!B115</f>
        <v>Mauritania</v>
      </c>
      <c r="L145" s="75"/>
      <c r="M145" s="75"/>
      <c r="N145" s="75"/>
      <c r="O145" s="75"/>
      <c r="P145" s="75"/>
      <c r="Q145" s="75"/>
      <c r="R145" s="75"/>
    </row>
    <row r="146" spans="10:18" x14ac:dyDescent="0.35">
      <c r="J146" s="75"/>
      <c r="K146" s="75" t="str">
        <f>Lists!B116</f>
        <v>Mauritius</v>
      </c>
      <c r="L146" s="75"/>
      <c r="M146" s="75"/>
      <c r="N146" s="75"/>
      <c r="O146" s="75"/>
      <c r="P146" s="75"/>
      <c r="Q146" s="75"/>
      <c r="R146" s="75"/>
    </row>
    <row r="147" spans="10:18" x14ac:dyDescent="0.35">
      <c r="J147" s="75"/>
      <c r="K147" s="75" t="str">
        <f>Lists!B117</f>
        <v>Mexico</v>
      </c>
      <c r="L147" s="75"/>
      <c r="M147" s="75"/>
      <c r="N147" s="75"/>
      <c r="O147" s="75"/>
      <c r="P147" s="75"/>
      <c r="Q147" s="75"/>
      <c r="R147" s="75"/>
    </row>
    <row r="148" spans="10:18" x14ac:dyDescent="0.35">
      <c r="J148" s="75"/>
      <c r="K148" s="75" t="str">
        <f>Lists!B118</f>
        <v>Micronesia (Federated States of)</v>
      </c>
      <c r="L148" s="75"/>
      <c r="M148" s="75"/>
      <c r="N148" s="75"/>
      <c r="O148" s="75"/>
      <c r="P148" s="75"/>
      <c r="Q148" s="75"/>
      <c r="R148" s="75"/>
    </row>
    <row r="149" spans="10:18" x14ac:dyDescent="0.35">
      <c r="J149" s="75"/>
      <c r="K149" s="75" t="str">
        <f>Lists!B119</f>
        <v>Monaco</v>
      </c>
      <c r="L149" s="75"/>
      <c r="M149" s="75"/>
      <c r="N149" s="75"/>
      <c r="O149" s="75"/>
      <c r="P149" s="75"/>
      <c r="Q149" s="75"/>
      <c r="R149" s="75"/>
    </row>
    <row r="150" spans="10:18" x14ac:dyDescent="0.35">
      <c r="J150" s="75"/>
      <c r="K150" s="75" t="str">
        <f>Lists!B120</f>
        <v>Mongolia</v>
      </c>
      <c r="L150" s="75"/>
      <c r="M150" s="75"/>
      <c r="N150" s="75"/>
      <c r="O150" s="75"/>
      <c r="P150" s="75"/>
      <c r="Q150" s="75"/>
      <c r="R150" s="75"/>
    </row>
    <row r="151" spans="10:18" x14ac:dyDescent="0.35">
      <c r="J151" s="75"/>
      <c r="K151" s="75" t="str">
        <f>Lists!B121</f>
        <v>Montenegro</v>
      </c>
      <c r="L151" s="75"/>
      <c r="M151" s="75"/>
      <c r="N151" s="75"/>
      <c r="O151" s="75"/>
      <c r="P151" s="75"/>
      <c r="Q151" s="75"/>
      <c r="R151" s="75"/>
    </row>
    <row r="152" spans="10:18" x14ac:dyDescent="0.35">
      <c r="J152" s="75"/>
      <c r="K152" s="75" t="str">
        <f>Lists!B122</f>
        <v>Morocco</v>
      </c>
      <c r="L152" s="75"/>
      <c r="M152" s="75"/>
      <c r="N152" s="75"/>
      <c r="O152" s="75"/>
      <c r="P152" s="75"/>
      <c r="Q152" s="75"/>
      <c r="R152" s="75"/>
    </row>
    <row r="153" spans="10:18" x14ac:dyDescent="0.35">
      <c r="J153" s="75"/>
      <c r="K153" s="75" t="str">
        <f>Lists!B123</f>
        <v>Mozambique</v>
      </c>
      <c r="L153" s="75"/>
      <c r="M153" s="75"/>
      <c r="N153" s="75"/>
      <c r="O153" s="75"/>
      <c r="P153" s="75"/>
      <c r="Q153" s="75"/>
      <c r="R153" s="75"/>
    </row>
    <row r="154" spans="10:18" x14ac:dyDescent="0.35">
      <c r="J154" s="75"/>
      <c r="K154" s="75" t="str">
        <f>Lists!B124</f>
        <v>Myanmar</v>
      </c>
      <c r="L154" s="75"/>
      <c r="M154" s="75"/>
      <c r="N154" s="75"/>
      <c r="O154" s="75"/>
      <c r="P154" s="75"/>
      <c r="Q154" s="75"/>
      <c r="R154" s="75"/>
    </row>
    <row r="155" spans="10:18" x14ac:dyDescent="0.35">
      <c r="J155" s="75"/>
      <c r="K155" s="75" t="str">
        <f>Lists!B125</f>
        <v>Namibia</v>
      </c>
      <c r="L155" s="75"/>
      <c r="M155" s="75"/>
      <c r="N155" s="75"/>
      <c r="O155" s="75"/>
      <c r="P155" s="75"/>
      <c r="Q155" s="75"/>
      <c r="R155" s="75"/>
    </row>
    <row r="156" spans="10:18" x14ac:dyDescent="0.35">
      <c r="J156" s="75"/>
      <c r="K156" s="75" t="str">
        <f>Lists!B126</f>
        <v>Nauru</v>
      </c>
      <c r="L156" s="75"/>
      <c r="M156" s="75"/>
      <c r="N156" s="75"/>
      <c r="O156" s="75"/>
      <c r="P156" s="75"/>
      <c r="Q156" s="75"/>
      <c r="R156" s="75"/>
    </row>
    <row r="157" spans="10:18" x14ac:dyDescent="0.35">
      <c r="J157" s="75"/>
      <c r="K157" s="75" t="str">
        <f>Lists!B127</f>
        <v>Nepal</v>
      </c>
      <c r="L157" s="75"/>
      <c r="M157" s="75"/>
      <c r="N157" s="75"/>
      <c r="O157" s="75"/>
      <c r="P157" s="75"/>
      <c r="Q157" s="75"/>
      <c r="R157" s="75"/>
    </row>
    <row r="158" spans="10:18" x14ac:dyDescent="0.35">
      <c r="J158" s="75"/>
      <c r="K158" s="75" t="str">
        <f>Lists!B128</f>
        <v>Netherlands</v>
      </c>
      <c r="L158" s="75"/>
      <c r="M158" s="75"/>
      <c r="N158" s="75"/>
      <c r="O158" s="75"/>
      <c r="P158" s="75"/>
      <c r="Q158" s="75"/>
      <c r="R158" s="75"/>
    </row>
    <row r="159" spans="10:18" x14ac:dyDescent="0.35">
      <c r="J159" s="75"/>
      <c r="K159" s="75" t="str">
        <f>Lists!B129</f>
        <v>New Zealand</v>
      </c>
      <c r="L159" s="75"/>
      <c r="M159" s="75"/>
      <c r="N159" s="75"/>
      <c r="O159" s="75"/>
      <c r="P159" s="75"/>
      <c r="Q159" s="75"/>
      <c r="R159" s="75"/>
    </row>
    <row r="160" spans="10:18" x14ac:dyDescent="0.35">
      <c r="J160" s="75"/>
      <c r="K160" s="75" t="str">
        <f>Lists!B130</f>
        <v>Nicaragua</v>
      </c>
      <c r="L160" s="75"/>
      <c r="M160" s="75"/>
      <c r="N160" s="75"/>
      <c r="O160" s="75"/>
      <c r="P160" s="75"/>
      <c r="Q160" s="75"/>
      <c r="R160" s="75"/>
    </row>
    <row r="161" spans="10:18" x14ac:dyDescent="0.35">
      <c r="J161" s="75"/>
      <c r="K161" s="75" t="str">
        <f>Lists!B131</f>
        <v>Niger</v>
      </c>
      <c r="L161" s="75"/>
      <c r="M161" s="75"/>
      <c r="N161" s="75"/>
      <c r="O161" s="75"/>
      <c r="P161" s="75"/>
      <c r="Q161" s="75"/>
      <c r="R161" s="75"/>
    </row>
    <row r="162" spans="10:18" x14ac:dyDescent="0.35">
      <c r="J162" s="75"/>
      <c r="K162" s="75" t="str">
        <f>Lists!B132</f>
        <v>Nigeria</v>
      </c>
      <c r="L162" s="75"/>
      <c r="M162" s="75"/>
      <c r="N162" s="75"/>
      <c r="O162" s="75"/>
      <c r="P162" s="75"/>
      <c r="Q162" s="75"/>
      <c r="R162" s="75"/>
    </row>
    <row r="163" spans="10:18" x14ac:dyDescent="0.35">
      <c r="J163" s="75"/>
      <c r="K163" s="75" t="str">
        <f>Lists!B133</f>
        <v>Niue</v>
      </c>
      <c r="L163" s="75"/>
      <c r="M163" s="75"/>
      <c r="N163" s="75"/>
      <c r="O163" s="75"/>
      <c r="P163" s="75"/>
      <c r="Q163" s="75"/>
      <c r="R163" s="75"/>
    </row>
    <row r="164" spans="10:18" x14ac:dyDescent="0.35">
      <c r="J164" s="75"/>
      <c r="K164" s="75" t="str">
        <f>Lists!B134</f>
        <v>North Korea (Democratic People's Republic of Korea)</v>
      </c>
      <c r="L164" s="75"/>
      <c r="M164" s="75"/>
      <c r="N164" s="75"/>
      <c r="O164" s="75"/>
      <c r="P164" s="75"/>
      <c r="Q164" s="75"/>
      <c r="R164" s="75"/>
    </row>
    <row r="165" spans="10:18" x14ac:dyDescent="0.35">
      <c r="J165" s="75"/>
      <c r="K165" s="75" t="str">
        <f>Lists!B135</f>
        <v>Norway</v>
      </c>
      <c r="L165" s="75"/>
      <c r="M165" s="75"/>
      <c r="N165" s="75"/>
      <c r="O165" s="75"/>
      <c r="P165" s="75"/>
      <c r="Q165" s="75"/>
      <c r="R165" s="75"/>
    </row>
    <row r="166" spans="10:18" x14ac:dyDescent="0.35">
      <c r="J166" s="75"/>
      <c r="K166" s="75" t="str">
        <f>Lists!B136</f>
        <v>Oman</v>
      </c>
      <c r="L166" s="75"/>
      <c r="M166" s="75"/>
      <c r="N166" s="75"/>
      <c r="O166" s="75"/>
      <c r="P166" s="75"/>
      <c r="Q166" s="75"/>
      <c r="R166" s="75"/>
    </row>
    <row r="167" spans="10:18" x14ac:dyDescent="0.35">
      <c r="J167" s="75"/>
      <c r="K167" s="75" t="str">
        <f>Lists!B137</f>
        <v>Pakistan</v>
      </c>
      <c r="L167" s="75"/>
      <c r="M167" s="75"/>
      <c r="N167" s="75"/>
      <c r="O167" s="75"/>
      <c r="P167" s="75"/>
      <c r="Q167" s="75"/>
      <c r="R167" s="75"/>
    </row>
    <row r="168" spans="10:18" x14ac:dyDescent="0.35">
      <c r="J168" s="75"/>
      <c r="K168" s="75" t="str">
        <f>Lists!B138</f>
        <v>Palau</v>
      </c>
      <c r="L168" s="75"/>
      <c r="M168" s="75"/>
      <c r="N168" s="75"/>
      <c r="O168" s="75"/>
      <c r="P168" s="75"/>
      <c r="Q168" s="75"/>
      <c r="R168" s="75"/>
    </row>
    <row r="169" spans="10:18" x14ac:dyDescent="0.35">
      <c r="J169" s="75"/>
      <c r="K169" s="75" t="str">
        <f>Lists!B139</f>
        <v>Panama</v>
      </c>
      <c r="L169" s="75"/>
      <c r="M169" s="75"/>
      <c r="N169" s="75"/>
      <c r="O169" s="75"/>
      <c r="P169" s="75"/>
      <c r="Q169" s="75"/>
      <c r="R169" s="75"/>
    </row>
    <row r="170" spans="10:18" x14ac:dyDescent="0.35">
      <c r="J170" s="75"/>
      <c r="K170" s="75" t="str">
        <f>Lists!B140</f>
        <v>Papua New Guinea</v>
      </c>
      <c r="L170" s="75"/>
      <c r="M170" s="75"/>
      <c r="N170" s="75"/>
      <c r="O170" s="75"/>
      <c r="P170" s="75"/>
      <c r="Q170" s="75"/>
      <c r="R170" s="75"/>
    </row>
    <row r="171" spans="10:18" x14ac:dyDescent="0.35">
      <c r="J171" s="75"/>
      <c r="K171" s="75" t="str">
        <f>Lists!B141</f>
        <v>Paraguay</v>
      </c>
      <c r="L171" s="75"/>
      <c r="M171" s="75"/>
      <c r="N171" s="75"/>
      <c r="O171" s="75"/>
      <c r="P171" s="75"/>
      <c r="Q171" s="75"/>
      <c r="R171" s="75"/>
    </row>
    <row r="172" spans="10:18" x14ac:dyDescent="0.35">
      <c r="J172" s="75"/>
      <c r="K172" s="75" t="str">
        <f>Lists!B142</f>
        <v>Peru</v>
      </c>
      <c r="L172" s="75"/>
      <c r="M172" s="75"/>
      <c r="N172" s="75"/>
      <c r="O172" s="75"/>
      <c r="P172" s="75"/>
      <c r="Q172" s="75"/>
      <c r="R172" s="75"/>
    </row>
    <row r="173" spans="10:18" x14ac:dyDescent="0.35">
      <c r="J173" s="75"/>
      <c r="K173" s="75" t="str">
        <f>Lists!B143</f>
        <v>Philippines</v>
      </c>
      <c r="L173" s="75"/>
      <c r="M173" s="75"/>
      <c r="N173" s="75"/>
      <c r="O173" s="75"/>
      <c r="P173" s="75"/>
      <c r="Q173" s="75"/>
      <c r="R173" s="75"/>
    </row>
    <row r="174" spans="10:18" x14ac:dyDescent="0.35">
      <c r="J174" s="75"/>
      <c r="K174" s="75" t="str">
        <f>Lists!B144</f>
        <v>Poland</v>
      </c>
      <c r="L174" s="75"/>
      <c r="M174" s="75"/>
      <c r="N174" s="75"/>
      <c r="O174" s="75"/>
      <c r="P174" s="75"/>
      <c r="Q174" s="75"/>
      <c r="R174" s="75"/>
    </row>
    <row r="175" spans="10:18" x14ac:dyDescent="0.35">
      <c r="J175" s="75"/>
      <c r="K175" s="75" t="str">
        <f>Lists!B145</f>
        <v>Portugal</v>
      </c>
      <c r="L175" s="75"/>
      <c r="M175" s="75"/>
      <c r="N175" s="75"/>
      <c r="O175" s="75"/>
      <c r="P175" s="75"/>
      <c r="Q175" s="75"/>
      <c r="R175" s="75"/>
    </row>
    <row r="176" spans="10:18" x14ac:dyDescent="0.35">
      <c r="J176" s="75"/>
      <c r="K176" s="75" t="str">
        <f>Lists!B146</f>
        <v>Qatar</v>
      </c>
      <c r="L176" s="75"/>
      <c r="M176" s="75"/>
      <c r="N176" s="75"/>
      <c r="O176" s="75"/>
      <c r="P176" s="75"/>
      <c r="Q176" s="75"/>
      <c r="R176" s="75"/>
    </row>
    <row r="177" spans="10:18" x14ac:dyDescent="0.35">
      <c r="J177" s="75"/>
      <c r="K177" s="75" t="str">
        <f>Lists!B147</f>
        <v>Republic of Moldova</v>
      </c>
      <c r="L177" s="75"/>
      <c r="M177" s="75"/>
      <c r="N177" s="75"/>
      <c r="O177" s="75"/>
      <c r="P177" s="75"/>
      <c r="Q177" s="75"/>
      <c r="R177" s="75"/>
    </row>
    <row r="178" spans="10:18" x14ac:dyDescent="0.35">
      <c r="J178" s="75"/>
      <c r="K178" s="75" t="str">
        <f>Lists!B148</f>
        <v>Romania</v>
      </c>
      <c r="L178" s="75"/>
      <c r="M178" s="75"/>
      <c r="N178" s="75"/>
      <c r="O178" s="75"/>
      <c r="P178" s="75"/>
      <c r="Q178" s="75"/>
      <c r="R178" s="75"/>
    </row>
    <row r="179" spans="10:18" x14ac:dyDescent="0.35">
      <c r="J179" s="75"/>
      <c r="K179" s="75" t="str">
        <f>Lists!B149</f>
        <v>Russian Federation</v>
      </c>
      <c r="L179" s="75"/>
      <c r="M179" s="75"/>
      <c r="N179" s="75"/>
      <c r="O179" s="75"/>
      <c r="P179" s="75"/>
      <c r="Q179" s="75"/>
      <c r="R179" s="75"/>
    </row>
    <row r="180" spans="10:18" x14ac:dyDescent="0.35">
      <c r="J180" s="75"/>
      <c r="K180" s="75" t="str">
        <f>Lists!B150</f>
        <v>Rwanda</v>
      </c>
      <c r="L180" s="75"/>
      <c r="M180" s="75"/>
      <c r="N180" s="75"/>
      <c r="O180" s="75"/>
      <c r="P180" s="75"/>
      <c r="Q180" s="75"/>
      <c r="R180" s="75"/>
    </row>
    <row r="181" spans="10:18" x14ac:dyDescent="0.35">
      <c r="J181" s="75"/>
      <c r="K181" s="75" t="str">
        <f>Lists!B151</f>
        <v>Saint Kitts and Nevis</v>
      </c>
      <c r="L181" s="75"/>
      <c r="M181" s="75"/>
      <c r="N181" s="75"/>
      <c r="O181" s="75"/>
      <c r="P181" s="75"/>
      <c r="Q181" s="75"/>
      <c r="R181" s="75"/>
    </row>
    <row r="182" spans="10:18" x14ac:dyDescent="0.35">
      <c r="J182" s="75"/>
      <c r="K182" s="75" t="str">
        <f>Lists!B152</f>
        <v>Saint Lucia</v>
      </c>
      <c r="L182" s="75"/>
      <c r="M182" s="75"/>
      <c r="N182" s="75"/>
      <c r="O182" s="75"/>
      <c r="P182" s="75"/>
      <c r="Q182" s="75"/>
      <c r="R182" s="75"/>
    </row>
    <row r="183" spans="10:18" x14ac:dyDescent="0.35">
      <c r="J183" s="75"/>
      <c r="K183" s="75" t="str">
        <f>Lists!B153</f>
        <v>Saint Vincent and the Grenadines</v>
      </c>
      <c r="L183" s="75"/>
      <c r="M183" s="75"/>
      <c r="N183" s="75"/>
      <c r="O183" s="75"/>
      <c r="P183" s="75"/>
      <c r="Q183" s="75"/>
      <c r="R183" s="75"/>
    </row>
    <row r="184" spans="10:18" x14ac:dyDescent="0.35">
      <c r="J184" s="75"/>
      <c r="K184" s="75" t="str">
        <f>Lists!B154</f>
        <v>Samoa</v>
      </c>
      <c r="L184" s="75"/>
      <c r="M184" s="75"/>
      <c r="N184" s="75"/>
      <c r="O184" s="75"/>
      <c r="P184" s="75"/>
      <c r="Q184" s="75"/>
      <c r="R184" s="75"/>
    </row>
    <row r="185" spans="10:18" x14ac:dyDescent="0.35">
      <c r="J185" s="75"/>
      <c r="K185" s="75" t="str">
        <f>Lists!B155</f>
        <v>San Marino</v>
      </c>
      <c r="L185" s="75"/>
      <c r="M185" s="75"/>
      <c r="N185" s="75"/>
      <c r="O185" s="75"/>
      <c r="P185" s="75"/>
      <c r="Q185" s="75"/>
      <c r="R185" s="75"/>
    </row>
    <row r="186" spans="10:18" x14ac:dyDescent="0.35">
      <c r="J186" s="75"/>
      <c r="K186" s="75" t="str">
        <f>Lists!B156</f>
        <v>Sao Tome and Principe</v>
      </c>
      <c r="L186" s="75"/>
      <c r="M186" s="75"/>
      <c r="N186" s="75"/>
      <c r="O186" s="75"/>
      <c r="P186" s="75"/>
      <c r="Q186" s="75"/>
      <c r="R186" s="75"/>
    </row>
    <row r="187" spans="10:18" x14ac:dyDescent="0.35">
      <c r="J187" s="75"/>
      <c r="K187" s="75" t="str">
        <f>Lists!B157</f>
        <v>Saudi Arabia</v>
      </c>
      <c r="L187" s="75"/>
      <c r="M187" s="75"/>
      <c r="N187" s="75"/>
      <c r="O187" s="75"/>
      <c r="P187" s="75"/>
      <c r="Q187" s="75"/>
      <c r="R187" s="75"/>
    </row>
    <row r="188" spans="10:18" x14ac:dyDescent="0.35">
      <c r="J188" s="75"/>
      <c r="K188" s="75" t="str">
        <f>Lists!B158</f>
        <v>Senegal</v>
      </c>
      <c r="L188" s="75"/>
      <c r="M188" s="75"/>
      <c r="N188" s="75"/>
      <c r="O188" s="75"/>
      <c r="P188" s="75"/>
      <c r="Q188" s="75"/>
      <c r="R188" s="75"/>
    </row>
    <row r="189" spans="10:18" x14ac:dyDescent="0.35">
      <c r="J189" s="75"/>
      <c r="K189" s="75" t="str">
        <f>Lists!B159</f>
        <v>Serbia</v>
      </c>
      <c r="L189" s="75"/>
      <c r="M189" s="75"/>
      <c r="N189" s="75"/>
      <c r="O189" s="75"/>
      <c r="P189" s="75"/>
      <c r="Q189" s="75"/>
      <c r="R189" s="75"/>
    </row>
    <row r="190" spans="10:18" x14ac:dyDescent="0.35">
      <c r="J190" s="75"/>
      <c r="K190" s="75" t="str">
        <f>Lists!B160</f>
        <v>Seychelles</v>
      </c>
      <c r="L190" s="75"/>
      <c r="M190" s="75"/>
      <c r="N190" s="75"/>
      <c r="O190" s="75"/>
      <c r="P190" s="75"/>
      <c r="Q190" s="75"/>
      <c r="R190" s="75"/>
    </row>
    <row r="191" spans="10:18" x14ac:dyDescent="0.35">
      <c r="J191" s="75"/>
      <c r="K191" s="75" t="str">
        <f>Lists!B161</f>
        <v>Sierra Leone</v>
      </c>
      <c r="L191" s="75"/>
      <c r="M191" s="75"/>
      <c r="N191" s="75"/>
      <c r="O191" s="75"/>
      <c r="P191" s="75"/>
      <c r="Q191" s="75"/>
      <c r="R191" s="75"/>
    </row>
    <row r="192" spans="10:18" x14ac:dyDescent="0.35">
      <c r="J192" s="75"/>
      <c r="K192" s="75" t="str">
        <f>Lists!B162</f>
        <v>Singapore</v>
      </c>
      <c r="L192" s="75"/>
      <c r="M192" s="75"/>
      <c r="N192" s="75"/>
      <c r="O192" s="75"/>
      <c r="P192" s="75"/>
      <c r="Q192" s="75"/>
      <c r="R192" s="75"/>
    </row>
    <row r="193" spans="10:18" x14ac:dyDescent="0.35">
      <c r="J193" s="75"/>
      <c r="K193" s="75" t="str">
        <f>Lists!B163</f>
        <v>Slovakia</v>
      </c>
      <c r="L193" s="75"/>
      <c r="M193" s="75"/>
      <c r="N193" s="75"/>
      <c r="O193" s="75"/>
      <c r="P193" s="75"/>
      <c r="Q193" s="75"/>
      <c r="R193" s="75"/>
    </row>
    <row r="194" spans="10:18" x14ac:dyDescent="0.35">
      <c r="J194" s="75"/>
      <c r="K194" s="75" t="str">
        <f>Lists!B164</f>
        <v>Slovenia</v>
      </c>
      <c r="L194" s="75"/>
      <c r="M194" s="75"/>
      <c r="N194" s="75"/>
      <c r="O194" s="75"/>
      <c r="P194" s="75"/>
      <c r="Q194" s="75"/>
      <c r="R194" s="75"/>
    </row>
    <row r="195" spans="10:18" x14ac:dyDescent="0.35">
      <c r="J195" s="75"/>
      <c r="K195" s="75" t="str">
        <f>Lists!B165</f>
        <v>Solomon Islands</v>
      </c>
      <c r="L195" s="75"/>
      <c r="M195" s="75"/>
      <c r="N195" s="75"/>
      <c r="O195" s="75"/>
      <c r="P195" s="75"/>
      <c r="Q195" s="75"/>
      <c r="R195" s="75"/>
    </row>
    <row r="196" spans="10:18" x14ac:dyDescent="0.35">
      <c r="J196" s="75"/>
      <c r="K196" s="75" t="str">
        <f>Lists!B166</f>
        <v>Somalia (Federal Republic of)</v>
      </c>
      <c r="L196" s="75"/>
      <c r="M196" s="75"/>
      <c r="N196" s="75"/>
      <c r="O196" s="75"/>
      <c r="P196" s="75"/>
      <c r="Q196" s="75"/>
      <c r="R196" s="75"/>
    </row>
    <row r="197" spans="10:18" x14ac:dyDescent="0.35">
      <c r="J197" s="75"/>
      <c r="K197" s="75" t="str">
        <f>Lists!B167</f>
        <v>South Africa</v>
      </c>
      <c r="L197" s="75"/>
      <c r="M197" s="75"/>
      <c r="N197" s="75"/>
      <c r="O197" s="75"/>
      <c r="P197" s="75"/>
      <c r="Q197" s="75"/>
      <c r="R197" s="75"/>
    </row>
    <row r="198" spans="10:18" x14ac:dyDescent="0.35">
      <c r="J198" s="75"/>
      <c r="K198" s="75" t="str">
        <f>Lists!B168</f>
        <v>South Korea (Republic of Korea)</v>
      </c>
      <c r="L198" s="75"/>
      <c r="M198" s="75"/>
      <c r="N198" s="75"/>
      <c r="O198" s="75"/>
      <c r="P198" s="75"/>
      <c r="Q198" s="75"/>
      <c r="R198" s="75"/>
    </row>
    <row r="199" spans="10:18" x14ac:dyDescent="0.35">
      <c r="J199" s="75"/>
      <c r="K199" s="75" t="str">
        <f>Lists!B169</f>
        <v>South Sudan</v>
      </c>
      <c r="L199" s="75"/>
      <c r="M199" s="75"/>
      <c r="N199" s="75"/>
      <c r="O199" s="75"/>
      <c r="P199" s="75"/>
      <c r="Q199" s="75"/>
      <c r="R199" s="75"/>
    </row>
    <row r="200" spans="10:18" x14ac:dyDescent="0.35">
      <c r="J200" s="75"/>
      <c r="K200" s="75" t="str">
        <f>Lists!B170</f>
        <v>Spain</v>
      </c>
      <c r="L200" s="75"/>
      <c r="M200" s="75"/>
      <c r="N200" s="75"/>
      <c r="O200" s="75"/>
      <c r="P200" s="75"/>
      <c r="Q200" s="75"/>
      <c r="R200" s="75"/>
    </row>
    <row r="201" spans="10:18" x14ac:dyDescent="0.35">
      <c r="J201" s="75"/>
      <c r="K201" s="75" t="str">
        <f>Lists!B171</f>
        <v>Sri Lanka</v>
      </c>
      <c r="L201" s="75"/>
      <c r="M201" s="75"/>
      <c r="N201" s="75"/>
      <c r="O201" s="75"/>
      <c r="P201" s="75"/>
      <c r="Q201" s="75"/>
      <c r="R201" s="75"/>
    </row>
    <row r="202" spans="10:18" x14ac:dyDescent="0.35">
      <c r="J202" s="75"/>
      <c r="K202" s="75" t="str">
        <f>Lists!B172</f>
        <v>Sudan</v>
      </c>
      <c r="L202" s="75"/>
      <c r="M202" s="75"/>
      <c r="N202" s="75"/>
      <c r="O202" s="75"/>
      <c r="P202" s="75"/>
      <c r="Q202" s="75"/>
      <c r="R202" s="75"/>
    </row>
    <row r="203" spans="10:18" x14ac:dyDescent="0.35">
      <c r="J203" s="75"/>
      <c r="K203" s="75" t="str">
        <f>Lists!B173</f>
        <v>Suriname</v>
      </c>
      <c r="L203" s="75"/>
      <c r="M203" s="75"/>
      <c r="N203" s="75"/>
      <c r="O203" s="75"/>
      <c r="P203" s="75"/>
      <c r="Q203" s="75"/>
      <c r="R203" s="75"/>
    </row>
    <row r="204" spans="10:18" x14ac:dyDescent="0.35">
      <c r="J204" s="75"/>
      <c r="K204" s="75" t="str">
        <f>Lists!B174</f>
        <v>Swaziland</v>
      </c>
      <c r="L204" s="75"/>
      <c r="M204" s="75"/>
      <c r="N204" s="75"/>
      <c r="O204" s="75"/>
      <c r="P204" s="75"/>
      <c r="Q204" s="75"/>
      <c r="R204" s="75"/>
    </row>
    <row r="205" spans="10:18" x14ac:dyDescent="0.35">
      <c r="J205" s="75"/>
      <c r="K205" s="75" t="str">
        <f>Lists!B175</f>
        <v>Sweden</v>
      </c>
      <c r="L205" s="75"/>
      <c r="M205" s="75"/>
      <c r="N205" s="75"/>
      <c r="O205" s="75"/>
      <c r="P205" s="75"/>
      <c r="Q205" s="75"/>
      <c r="R205" s="75"/>
    </row>
    <row r="206" spans="10:18" x14ac:dyDescent="0.35">
      <c r="J206" s="75"/>
      <c r="K206" s="75" t="str">
        <f>Lists!B176</f>
        <v>Switzerland</v>
      </c>
      <c r="L206" s="75"/>
      <c r="M206" s="75"/>
      <c r="N206" s="75"/>
      <c r="O206" s="75"/>
      <c r="P206" s="75"/>
      <c r="Q206" s="75"/>
      <c r="R206" s="75"/>
    </row>
    <row r="207" spans="10:18" x14ac:dyDescent="0.35">
      <c r="J207" s="75"/>
      <c r="K207" s="75" t="str">
        <f>Lists!B177</f>
        <v>Syrian Arab Republic</v>
      </c>
      <c r="L207" s="75"/>
      <c r="M207" s="75"/>
      <c r="N207" s="75"/>
      <c r="O207" s="75"/>
      <c r="P207" s="75"/>
      <c r="Q207" s="75"/>
      <c r="R207" s="75"/>
    </row>
    <row r="208" spans="10:18" x14ac:dyDescent="0.35">
      <c r="J208" s="75"/>
      <c r="K208" s="75" t="str">
        <f>Lists!B178</f>
        <v>Tahiti</v>
      </c>
      <c r="L208" s="75"/>
      <c r="M208" s="75"/>
      <c r="N208" s="75"/>
      <c r="O208" s="75"/>
      <c r="P208" s="75"/>
      <c r="Q208" s="75"/>
      <c r="R208" s="75"/>
    </row>
    <row r="209" spans="10:18" x14ac:dyDescent="0.35">
      <c r="J209" s="75"/>
      <c r="K209" s="75" t="str">
        <f>Lists!B179</f>
        <v>Taiwan</v>
      </c>
      <c r="L209" s="75"/>
      <c r="M209" s="75"/>
      <c r="N209" s="75"/>
      <c r="O209" s="75"/>
      <c r="P209" s="75"/>
      <c r="Q209" s="75"/>
      <c r="R209" s="75"/>
    </row>
    <row r="210" spans="10:18" x14ac:dyDescent="0.35">
      <c r="J210" s="75"/>
      <c r="K210" s="75" t="str">
        <f>Lists!B180</f>
        <v>Tajikistan</v>
      </c>
      <c r="L210" s="75"/>
      <c r="M210" s="75"/>
      <c r="N210" s="75"/>
      <c r="O210" s="75"/>
      <c r="P210" s="75"/>
      <c r="Q210" s="75"/>
      <c r="R210" s="75"/>
    </row>
    <row r="211" spans="10:18" x14ac:dyDescent="0.35">
      <c r="J211" s="75"/>
      <c r="K211" s="75" t="str">
        <f>Lists!B181</f>
        <v>Thailand</v>
      </c>
      <c r="L211" s="75"/>
      <c r="M211" s="75"/>
      <c r="N211" s="75"/>
      <c r="O211" s="75"/>
      <c r="P211" s="75"/>
      <c r="Q211" s="75"/>
      <c r="R211" s="75"/>
    </row>
    <row r="212" spans="10:18" x14ac:dyDescent="0.35">
      <c r="J212" s="75"/>
      <c r="K212" s="75" t="str">
        <f>Lists!B182</f>
        <v>The Former Yugoslav Republic of Macedonia</v>
      </c>
      <c r="L212" s="75"/>
      <c r="M212" s="75"/>
      <c r="N212" s="75"/>
      <c r="O212" s="75"/>
      <c r="P212" s="75"/>
      <c r="Q212" s="75"/>
      <c r="R212" s="75"/>
    </row>
    <row r="213" spans="10:18" x14ac:dyDescent="0.35">
      <c r="J213" s="75"/>
      <c r="K213" s="75" t="str">
        <f>Lists!B183</f>
        <v>Timor-Leste</v>
      </c>
      <c r="L213" s="75"/>
      <c r="M213" s="75"/>
      <c r="N213" s="75"/>
      <c r="O213" s="75"/>
      <c r="P213" s="75"/>
      <c r="Q213" s="75"/>
      <c r="R213" s="75"/>
    </row>
    <row r="214" spans="10:18" x14ac:dyDescent="0.35">
      <c r="J214" s="75"/>
      <c r="K214" s="75" t="str">
        <f>Lists!B184</f>
        <v>Togo</v>
      </c>
      <c r="L214" s="75"/>
      <c r="M214" s="75"/>
      <c r="N214" s="75"/>
      <c r="O214" s="75"/>
      <c r="P214" s="75"/>
      <c r="Q214" s="75"/>
      <c r="R214" s="75"/>
    </row>
    <row r="215" spans="10:18" x14ac:dyDescent="0.35">
      <c r="J215" s="75"/>
      <c r="K215" s="75" t="str">
        <f>Lists!B185</f>
        <v>Tonga</v>
      </c>
      <c r="L215" s="75"/>
      <c r="M215" s="75"/>
      <c r="N215" s="75"/>
      <c r="O215" s="75"/>
      <c r="P215" s="75"/>
      <c r="Q215" s="75"/>
      <c r="R215" s="75"/>
    </row>
    <row r="216" spans="10:18" x14ac:dyDescent="0.35">
      <c r="J216" s="75"/>
      <c r="K216" s="75" t="str">
        <f>Lists!B186</f>
        <v>Trinidad and Tobago</v>
      </c>
      <c r="L216" s="75"/>
      <c r="M216" s="75"/>
      <c r="N216" s="75"/>
      <c r="O216" s="75"/>
      <c r="P216" s="75"/>
      <c r="Q216" s="75"/>
      <c r="R216" s="75"/>
    </row>
    <row r="217" spans="10:18" x14ac:dyDescent="0.35">
      <c r="J217" s="75"/>
      <c r="K217" s="75" t="str">
        <f>Lists!B187</f>
        <v>Tunisia</v>
      </c>
      <c r="L217" s="75"/>
      <c r="M217" s="75"/>
      <c r="N217" s="75"/>
      <c r="O217" s="75"/>
      <c r="P217" s="75"/>
      <c r="Q217" s="75"/>
      <c r="R217" s="75"/>
    </row>
    <row r="218" spans="10:18" x14ac:dyDescent="0.35">
      <c r="J218" s="75"/>
      <c r="K218" s="75" t="str">
        <f>Lists!B188</f>
        <v>Turkey</v>
      </c>
      <c r="L218" s="75"/>
      <c r="M218" s="75"/>
      <c r="N218" s="75"/>
      <c r="O218" s="75"/>
      <c r="P218" s="75"/>
      <c r="Q218" s="75"/>
      <c r="R218" s="75"/>
    </row>
    <row r="219" spans="10:18" x14ac:dyDescent="0.35">
      <c r="J219" s="75"/>
      <c r="K219" s="75" t="str">
        <f>Lists!B189</f>
        <v>Turkmenistan</v>
      </c>
      <c r="L219" s="75"/>
      <c r="M219" s="75"/>
      <c r="N219" s="75"/>
      <c r="O219" s="75"/>
      <c r="P219" s="75"/>
      <c r="Q219" s="75"/>
      <c r="R219" s="75"/>
    </row>
    <row r="220" spans="10:18" x14ac:dyDescent="0.35">
      <c r="J220" s="75"/>
      <c r="K220" s="75" t="str">
        <f>Lists!B190</f>
        <v>Tuvalu</v>
      </c>
      <c r="L220" s="75"/>
      <c r="M220" s="75"/>
      <c r="N220" s="75"/>
      <c r="O220" s="75"/>
      <c r="P220" s="75"/>
      <c r="Q220" s="75"/>
      <c r="R220" s="75"/>
    </row>
    <row r="221" spans="10:18" x14ac:dyDescent="0.35">
      <c r="J221" s="75"/>
      <c r="K221" s="75" t="str">
        <f>Lists!B191</f>
        <v>Uganda</v>
      </c>
      <c r="L221" s="75"/>
      <c r="M221" s="75"/>
      <c r="N221" s="75"/>
      <c r="O221" s="75"/>
      <c r="P221" s="75"/>
      <c r="Q221" s="75"/>
      <c r="R221" s="75"/>
    </row>
    <row r="222" spans="10:18" x14ac:dyDescent="0.35">
      <c r="J222" s="75"/>
      <c r="K222" s="75" t="str">
        <f>Lists!B192</f>
        <v>Ukraine</v>
      </c>
      <c r="L222" s="75"/>
      <c r="M222" s="75"/>
      <c r="N222" s="75"/>
      <c r="O222" s="75"/>
      <c r="P222" s="75"/>
      <c r="Q222" s="75"/>
      <c r="R222" s="75"/>
    </row>
    <row r="223" spans="10:18" x14ac:dyDescent="0.35">
      <c r="J223" s="75"/>
      <c r="K223" s="75" t="str">
        <f>Lists!B193</f>
        <v>United Arab Emirates</v>
      </c>
      <c r="L223" s="75"/>
      <c r="M223" s="75"/>
      <c r="N223" s="75"/>
      <c r="O223" s="75"/>
      <c r="P223" s="75"/>
      <c r="Q223" s="75"/>
      <c r="R223" s="75"/>
    </row>
    <row r="224" spans="10:18" x14ac:dyDescent="0.35">
      <c r="J224" s="75"/>
      <c r="K224" s="75" t="str">
        <f>Lists!B194</f>
        <v>United Kingdom of Great Britain and Northern Ireland</v>
      </c>
      <c r="L224" s="75"/>
      <c r="M224" s="75"/>
      <c r="N224" s="75"/>
      <c r="O224" s="75"/>
      <c r="P224" s="75"/>
      <c r="Q224" s="75"/>
      <c r="R224" s="75"/>
    </row>
    <row r="225" spans="10:18" x14ac:dyDescent="0.35">
      <c r="J225" s="75"/>
      <c r="K225" s="75" t="str">
        <f>Lists!B195</f>
        <v>United Republic of Tanzania</v>
      </c>
      <c r="L225" s="75"/>
      <c r="M225" s="75"/>
      <c r="N225" s="75"/>
      <c r="O225" s="75"/>
      <c r="P225" s="75"/>
      <c r="Q225" s="75"/>
      <c r="R225" s="75"/>
    </row>
    <row r="226" spans="10:18" x14ac:dyDescent="0.35">
      <c r="J226" s="75"/>
      <c r="K226" s="75" t="str">
        <f>Lists!B196</f>
        <v>United States of America</v>
      </c>
      <c r="L226" s="75"/>
      <c r="M226" s="75"/>
      <c r="N226" s="75"/>
      <c r="O226" s="75"/>
      <c r="P226" s="75"/>
      <c r="Q226" s="75"/>
      <c r="R226" s="75"/>
    </row>
    <row r="227" spans="10:18" x14ac:dyDescent="0.35">
      <c r="J227" s="75"/>
      <c r="K227" s="75" t="str">
        <f>Lists!B197</f>
        <v>Uruguay</v>
      </c>
      <c r="L227" s="75"/>
      <c r="M227" s="75"/>
      <c r="N227" s="75"/>
      <c r="O227" s="75"/>
      <c r="P227" s="75"/>
      <c r="Q227" s="75"/>
      <c r="R227" s="75"/>
    </row>
    <row r="228" spans="10:18" x14ac:dyDescent="0.35">
      <c r="J228" s="75"/>
      <c r="K228" s="75" t="str">
        <f>Lists!B198</f>
        <v>Uzbekistan</v>
      </c>
      <c r="L228" s="75"/>
      <c r="M228" s="75"/>
      <c r="N228" s="75"/>
      <c r="O228" s="75"/>
      <c r="P228" s="75"/>
      <c r="Q228" s="75"/>
      <c r="R228" s="75"/>
    </row>
    <row r="229" spans="10:18" x14ac:dyDescent="0.35">
      <c r="J229" s="75"/>
      <c r="K229" s="75" t="str">
        <f>Lists!B199</f>
        <v>Vanuatu</v>
      </c>
      <c r="L229" s="75"/>
      <c r="M229" s="75"/>
      <c r="N229" s="75"/>
      <c r="O229" s="75"/>
      <c r="P229" s="75"/>
      <c r="Q229" s="75"/>
      <c r="R229" s="75"/>
    </row>
    <row r="230" spans="10:18" x14ac:dyDescent="0.35">
      <c r="J230" s="75"/>
      <c r="K230" s="75" t="str">
        <f>Lists!B200</f>
        <v>Venezuela (Bolivarian Republic of)</v>
      </c>
      <c r="L230" s="75"/>
      <c r="M230" s="75"/>
      <c r="N230" s="75"/>
      <c r="O230" s="75"/>
      <c r="P230" s="75"/>
      <c r="Q230" s="75"/>
      <c r="R230" s="75"/>
    </row>
    <row r="231" spans="10:18" x14ac:dyDescent="0.35">
      <c r="J231" s="75"/>
      <c r="K231" s="75" t="str">
        <f>Lists!B201</f>
        <v>Viet Nam</v>
      </c>
      <c r="L231" s="75"/>
      <c r="M231" s="75"/>
      <c r="N231" s="75"/>
      <c r="O231" s="75"/>
      <c r="P231" s="75"/>
      <c r="Q231" s="75"/>
      <c r="R231" s="75"/>
    </row>
    <row r="232" spans="10:18" x14ac:dyDescent="0.35">
      <c r="J232" s="75"/>
      <c r="K232" s="75" t="str">
        <f>Lists!B202</f>
        <v>Yemen</v>
      </c>
      <c r="L232" s="75"/>
      <c r="M232" s="75"/>
      <c r="N232" s="75"/>
      <c r="O232" s="75"/>
      <c r="P232" s="75"/>
      <c r="Q232" s="75"/>
      <c r="R232" s="75"/>
    </row>
    <row r="233" spans="10:18" x14ac:dyDescent="0.35">
      <c r="J233" s="75"/>
      <c r="K233" s="75" t="str">
        <f>Lists!B203</f>
        <v>Zambia</v>
      </c>
      <c r="L233" s="75"/>
      <c r="M233" s="75"/>
      <c r="N233" s="75"/>
      <c r="O233" s="75"/>
      <c r="P233" s="75"/>
      <c r="Q233" s="75"/>
      <c r="R233" s="75"/>
    </row>
    <row r="234" spans="10:18" x14ac:dyDescent="0.35">
      <c r="J234" s="75"/>
      <c r="K234" s="75" t="str">
        <f>Lists!B204</f>
        <v>Zimbabwe</v>
      </c>
      <c r="L234" s="75"/>
      <c r="M234" s="75"/>
      <c r="N234" s="75"/>
      <c r="O234" s="75"/>
      <c r="P234" s="75"/>
      <c r="Q234" s="75"/>
      <c r="R234" s="75"/>
    </row>
    <row r="235" spans="10:18" x14ac:dyDescent="0.35">
      <c r="J235" s="75"/>
      <c r="K235" s="75"/>
      <c r="L235" s="75"/>
      <c r="M235" s="75"/>
      <c r="N235" s="75"/>
      <c r="O235" s="75"/>
      <c r="P235" s="75"/>
      <c r="Q235" s="75"/>
      <c r="R235" s="75"/>
    </row>
    <row r="236" spans="10:18" x14ac:dyDescent="0.35">
      <c r="J236" s="75"/>
      <c r="K236" s="75"/>
      <c r="L236" s="75"/>
      <c r="M236" s="75"/>
      <c r="N236" s="75"/>
      <c r="O236" s="75"/>
      <c r="P236" s="75"/>
      <c r="Q236" s="75"/>
      <c r="R236" s="75"/>
    </row>
  </sheetData>
  <sheetProtection algorithmName="SHA-512" hashValue="cCm8qow+X3t2irxVCCxg9pgK2/W77EJ95rV5LNssM5k+Q8Ku03diza5P8mA1kUf2LQjvH3UDfI1dG6kqmf/yWQ==" saltValue="oA2kPG/sxgn8Tm/nlP6aPw==" spinCount="100000" sheet="1" objects="1" scenarios="1"/>
  <dataConsolidate/>
  <mergeCells count="14">
    <mergeCell ref="M18:O18"/>
    <mergeCell ref="D10:D11"/>
    <mergeCell ref="E10:E11"/>
    <mergeCell ref="F10:F11"/>
    <mergeCell ref="G10:G11"/>
    <mergeCell ref="H10:H11"/>
    <mergeCell ref="I10:I11"/>
    <mergeCell ref="J10:J11"/>
    <mergeCell ref="K10:K11"/>
    <mergeCell ref="D17:O17"/>
    <mergeCell ref="D18:D19"/>
    <mergeCell ref="E18:G18"/>
    <mergeCell ref="K18:L18"/>
    <mergeCell ref="H18:J18"/>
  </mergeCells>
  <dataValidations xWindow="948" yWindow="848" count="28">
    <dataValidation errorStyle="warning" allowBlank="1" errorTitle="U.S. EPA" error="Warning!  The form has auto calculated this value for you.  If you change the value in this cell, you may be misreporting data.  Press cancel to exit this cell without changing the data." sqref="IT21:JB21 SP21:SX21 ACL21:ACT21 AMH21:AMP21 AWD21:AWL21 BFZ21:BGH21 BPV21:BQD21 BZR21:BZZ21 CJN21:CJV21 CTJ21:CTR21 DDF21:DDN21 DNB21:DNJ21 DWX21:DXF21 EGT21:EHB21 EQP21:EQX21 FAL21:FAT21 FKH21:FKP21 FUD21:FUL21 GDZ21:GEH21 GNV21:GOD21 GXR21:GXZ21 HHN21:HHV21 HRJ21:HRR21 IBF21:IBN21 ILB21:ILJ21 IUX21:IVF21 JET21:JFB21 JOP21:JOX21 JYL21:JYT21 KIH21:KIP21 KSD21:KSL21 LBZ21:LCH21 LLV21:LMD21 LVR21:LVZ21 MFN21:MFV21 MPJ21:MPR21 MZF21:MZN21 NJB21:NJJ21 NSX21:NTF21 OCT21:ODB21 OMP21:OMX21 OWL21:OWT21 PGH21:PGP21 PQD21:PQL21 PZZ21:QAH21 QJV21:QKD21 QTR21:QTZ21 RDN21:RDV21 RNJ21:RNR21 RXF21:RXN21 SHB21:SHJ21 SQX21:SRF21 TAT21:TBB21 TKP21:TKX21 TUL21:TUT21 UEH21:UEP21 UOD21:UOL21 UXZ21:UYH21 VHV21:VID21 VRR21:VRZ21 WBN21:WBV21 WLJ21:WLR21 WVF21:WVN21 WVF22:WVF31 IT22:IT31 SP22:SP31 ACL22:ACL31 AMH22:AMH31 AWD22:AWD31 BFZ22:BFZ31 BPV22:BPV31 BZR22:BZR31 CJN22:CJN31 CTJ22:CTJ31 DDF22:DDF31 DNB22:DNB31 DWX22:DWX31 EGT22:EGT31 EQP22:EQP31 FAL22:FAL31 FKH22:FKH31 FUD22:FUD31 GDZ22:GDZ31 GNV22:GNV31 GXR22:GXR31 HHN22:HHN31 HRJ22:HRJ31 IBF22:IBF31 ILB22:ILB31 IUX22:IUX31 JET22:JET31 JOP22:JOP31 JYL22:JYL31 KIH22:KIH31 KSD22:KSD31 LBZ22:LBZ31 LLV22:LLV31 LVR22:LVR31 MFN22:MFN31 MPJ22:MPJ31 MZF22:MZF31 NJB22:NJB31 NSX22:NSX31 OCT22:OCT31 OMP22:OMP31 OWL22:OWL31 PGH22:PGH31 PQD22:PQD31 PZZ22:PZZ31 QJV22:QJV31 QTR22:QTR31 RDN22:RDN31 RNJ22:RNJ31 RXF22:RXF31 SHB22:SHB31 SQX22:SQX31 TAT22:TAT31 TKP22:TKP31 TUL22:TUL31 UEH22:UEH31 UOD22:UOD31 UXZ22:UXZ31 VHV22:VHV31 VRR22:VRR31 WBN22:WBN31 WLJ22:WLJ31 D18:E18 D21 H18 L19 M18 I19 E13:G13" xr:uid="{00000000-0002-0000-0200-000000000000}"/>
    <dataValidation type="decimal" operator="greaterThanOrEqual" allowBlank="1" showInputMessage="1" showErrorMessage="1" prompt="Quantity of gross chemical produced (kg)" sqref="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WVH22:WVH23 WLL22:WLL23 WBP22:WBP23 VRT22:VRT23 VHX22:VHX23 UYB22:UYB23 UOF22:UOF23 UEJ22:UEJ23 TUN22:TUN23 TKR22:TKR23 TAV22:TAV23 SQZ22:SQZ23 SHD22:SHD23 RXH22:RXH23 RNL22:RNL23 RDP22:RDP23 QTT22:QTT23 QJX22:QJX23 QAB22:QAB23 PQF22:PQF23 PGJ22:PGJ23 OWN22:OWN23 OMR22:OMR23 OCV22:OCV23 NSZ22:NSZ23 NJD22:NJD23 MZH22:MZH23 MPL22:MPL23 MFP22:MFP23 LVT22:LVT23 LLX22:LLX23 LCB22:LCB23 KSF22:KSF23 KIJ22:KIJ23 JYN22:JYN23 JOR22:JOR23 JEV22:JEV23 IUZ22:IUZ23 ILD22:ILD23 IBH22:IBH23 HRL22:HRL23 HHP22:HHP23 GXT22:GXT23 GNX22:GNX23 GEB22:GEB23 FUF22:FUF23 FKJ22:FKJ23 FAN22:FAN23 EQR22:EQR23 EGV22:EGV23 DWZ22:DWZ23 DND22:DND23 DDH22:DDH23 CTL22:CTL23 CJP22:CJP23 BZT22:BZT23 BPX22:BPX23 BGB22:BGB23 AWF22:AWF23 AMJ22:AMJ23 ACN22:ACN23 SR22:SR23 IV22:IV23" xr:uid="{00000000-0002-0000-0200-000001000000}">
      <formula1>0</formula1>
    </dataValidation>
    <dataValidation type="decimal" operator="greaterThanOrEqual" allowBlank="1" showInputMessage="1" showErrorMessage="1" sqref="IV31:JB31 IV30 WVH31:WVN31 WVH30 WLL31:WLR31 WLL30 WBP31:WBV31 WBP30 VRT31:VRZ31 VRT30 VHX31:VID31 VHX30 UYB31:UYH31 UYB30 UOF31:UOL31 UOF30 UEJ31:UEP31 UEJ30 TUN31:TUT31 TUN30 TKR31:TKX31 TKR30 TAV31:TBB31 TAV30 SQZ31:SRF31 SQZ30 SHD31:SHJ31 SHD30 RXH31:RXN31 RXH30 RNL31:RNR31 RNL30 RDP31:RDV31 RDP30 QTT31:QTZ31 QTT30 QJX31:QKD31 QJX30 QAB31:QAH31 QAB30 PQF31:PQL31 PQF30 PGJ31:PGP31 PGJ30 OWN31:OWT31 OWN30 OMR31:OMX31 OMR30 OCV31:ODB31 OCV30 NSZ31:NTF31 NSZ30 NJD31:NJJ31 NJD30 MZH31:MZN31 MZH30 MPL31:MPR31 MPL30 MFP31:MFV31 MFP30 LVT31:LVZ31 LVT30 LLX31:LMD31 LLX30 LCB31:LCH31 LCB30 KSF31:KSL31 KSF30 KIJ31:KIP31 KIJ30 JYN31:JYT31 JYN30 JOR31:JOX31 JOR30 JEV31:JFB31 JEV30 IUZ31:IVF31 IUZ30 ILD31:ILJ31 ILD30 IBH31:IBN31 IBH30 HRL31:HRR31 HRL30 HHP31:HHV31 HHP30 GXT31:GXZ31 GXT30 GNX31:GOD31 GNX30 GEB31:GEH31 GEB30 FUF31:FUL31 FUF30 FKJ31:FKP31 FKJ30 FAN31:FAT31 FAN30 EQR31:EQX31 EQR30 EGV31:EHB31 EGV30 DWZ31:DXF31 DWZ30 DND31:DNJ31 DND30 DDH31:DDN31 DDH30 CTL31:CTR31 CTL30 CJP31:CJV31 CJP30 BZT31:BZZ31 BZT30 BPX31:BQD31 BPX30 BGB31:BGH31 BGB30 AWF31:AWL31 AWF30 AMJ31:AMP31 AMJ30 ACN31:ACT31 ACN30 SR31:SX31 SR30 WVH24:WVH28 WLL24:WLL28 WBP24:WBP28 VRT24:VRT28 VHX24:VHX28 UYB24:UYB28 UOF24:UOF28 UEJ24:UEJ28 TUN24:TUN28 TKR24:TKR28 TAV24:TAV28 SQZ24:SQZ28 SHD24:SHD28 RXH24:RXH28 RNL24:RNL28 RDP24:RDP28 QTT24:QTT28 QJX24:QJX28 QAB24:QAB28 PQF24:PQF28 PGJ24:PGJ28 OWN24:OWN28 OMR24:OMR28 OCV24:OCV28 NSZ24:NSZ28 NJD24:NJD28 MZH24:MZH28 MPL24:MPL28 MFP24:MFP28 LVT24:LVT28 LLX24:LLX28 LCB24:LCB28 KSF24:KSF28 KIJ24:KIJ28 JYN24:JYN28 JOR24:JOR28 JEV24:JEV28 IUZ24:IUZ28 ILD24:ILD28 IBH24:IBH28 HRL24:HRL28 HHP24:HHP28 GXT24:GXT28 GNX24:GNX28 GEB24:GEB28 FUF24:FUF28 FKJ24:FKJ28 FAN24:FAN28 EQR24:EQR28 EGV24:EGV28 DWZ24:DWZ28 DND24:DND28 DDH24:DDH28 CTL24:CTL28 CJP24:CJP28 BZT24:BZT28 BPX24:BPX28 BGB24:BGB28 AWF24:AWF28 AMJ24:AMJ28 ACN24:ACN28 SR24:SR28 IV24:IV28 IW22:JB30 SS22:SX30 ACO22:ACT30 AMK22:AMP30 AWG22:AWL30 BGC22:BGH30 BPY22:BQD30 BZU22:BZZ30 CJQ22:CJV30 CTM22:CTR30 DDI22:DDN30 DNE22:DNJ30 DXA22:DXF30 EGW22:EHB30 EQS22:EQX30 FAO22:FAT30 FKK22:FKP30 FUG22:FUL30 GEC22:GEH30 GNY22:GOD30 GXU22:GXZ30 HHQ22:HHV30 HRM22:HRR30 IBI22:IBN30 ILE22:ILJ30 IVA22:IVF30 JEW22:JFB30 JOS22:JOX30 JYO22:JYT30 KIK22:KIP30 KSG22:KSL30 LCC22:LCH30 LLY22:LMD30 LVU22:LVZ30 MFQ22:MFV30 MPM22:MPR30 MZI22:MZN30 NJE22:NJJ30 NTA22:NTF30 OCW22:ODB30 OMS22:OMX30 OWO22:OWT30 PGK22:PGP30 PQG22:PQL30 QAC22:QAH30 QJY22:QKD30 QTU22:QTZ30 RDQ22:RDV30 RNM22:RNR30 RXI22:RXN30 SHE22:SHJ30 SRA22:SRF30 TAW22:TBB30 TKS22:TKX30 TUO22:TUT30 UEK22:UEP30 UOG22:UOL30 UYC22:UYH30 VHY22:VID30 VRU22:VRZ30 WBQ22:WBV30 WLM22:WLR30 WVI22:WVN30 J21"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O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O22:WVO31 JC22:JC31 SY22:SY31 ACU22:ACU31 AMQ22:AMQ31 AWM22:AWM31 BGI22:BGI31 BQE22:BQE31 CAA22:CAA31 CJW22:CJW31 CTS22:CTS31 DDO22:DDO31 DNK22:DNK31 DXG22:DXG31 EHC22:EHC31 EQY22:EQY31 FAU22:FAU31 FKQ22:FKQ31 FUM22:FUM31 GEI22:GEI31 GOE22:GOE31 GYA22:GYA31 HHW22:HHW31 HRS22:HRS31 IBO22:IBO31 ILK22:ILK31 IVG22:IVG31 JFC22:JFC31 JOY22:JOY31 JYU22:JYU31 KIQ22:KIQ31 KSM22:KSM31 LCI22:LCI31 LME22:LME31 LWA22:LWA31 MFW22:MFW31 MPS22:MPS31 MZO22:MZO31 NJK22:NJK31 NTG22:NTG31 ODC22:ODC31 OMY22:OMY31 OWU22:OWU31 PGQ22:PGQ31 PQM22:PQM31 QAI22:QAI31 QKE22:QKE31 QUA22:QUA31 RDW22:RDW31 RNS22:RNS31 RXO22:RXO31 SHK22:SHK31 SRG22:SRG31 TBC22:TBC31 TKY22:TKY31 TUU22:TUU31 UEQ22:UEQ31 UOM22:UOM31 UYI22:UYI31 VIE22:VIE31 VSA22:VSA31 WBW22:WBW31 WLS22:WLS31" xr:uid="{00000000-0002-0000-0200-000004000000}">
      <formula1>"sdasdfsd"</formula1>
    </dataValidation>
    <dataValidation type="list" allowBlank="1" showInputMessage="1" showErrorMessage="1" sqref="IU22:IU31 SQ22:SQ31 ACM22:ACM31 AMI22:AMI31 AWE22:AWE31 BGA22:BGA31 BPW22:BPW31 BZS22:BZS31 CJO22:CJO31 CTK22:CTK31 DDG22:DDG31 DNC22:DNC31 DWY22:DWY31 EGU22:EGU31 EQQ22:EQQ31 FAM22:FAM31 FKI22:FKI31 FUE22:FUE31 GEA22:GEA31 GNW22:GNW31 GXS22:GXS31 HHO22:HHO31 HRK22:HRK31 IBG22:IBG31 ILC22:ILC31 IUY22:IUY31 JEU22:JEU31 JOQ22:JOQ31 JYM22:JYM31 KII22:KII31 KSE22:KSE31 LCA22:LCA31 LLW22:LLW31 LVS22:LVS31 MFO22:MFO31 MPK22:MPK31 MZG22:MZG31 NJC22:NJC31 NSY22:NSY31 OCU22:OCU31 OMQ22:OMQ31 OWM22:OWM31 PGI22:PGI31 PQE22:PQE31 QAA22:QAA31 QJW22:QJW31 QTS22:QTS31 RDO22:RDO31 RNK22:RNK31 RXG22:RXG31 SHC22:SHC31 SQY22:SQY31 TAU22:TAU31 TKQ22:TKQ31 TUM22:TUM31 UEI22:UEI31 UOE22:UOE31 UYA22:UYA31 VHW22:VHW31 VRS22:VRS31 WBO22:WBO31 WLK22:WLK31 WVG22:WVG31" xr:uid="{00000000-0002-0000-0200-000005000000}">
      <formula1>ClassIIChemicals</formula1>
    </dataValidation>
    <dataValidation type="textLength" operator="lessThanOrEqual" allowBlank="1" showInputMessage="1" showErrorMessage="1" prompt="Street address of the transferee company." sqref="G14" xr:uid="{00000000-0002-0000-0200-000006000000}">
      <formula1>200</formula1>
    </dataValidation>
    <dataValidation type="list" allowBlank="1" showInputMessage="1" showErrorMessage="1" sqref="H21 K21" xr:uid="{00000000-0002-0000-0200-000007000000}">
      <formula1>ClassIIChemAllowance</formula1>
    </dataValidation>
    <dataValidation type="list" allowBlank="1" showInputMessage="1" showErrorMessage="1" sqref="J13" xr:uid="{00000000-0002-0000-0200-000008000000}">
      <formula1>Countries</formula1>
    </dataValidation>
    <dataValidation type="list" allowBlank="1" showInputMessage="1" showErrorMessage="1" sqref="E21" xr:uid="{00000000-0002-0000-0200-000009000000}">
      <formula1>ClassIIAllowanceTypes</formula1>
    </dataValidation>
    <dataValidation type="list" allowBlank="1" showInputMessage="1" showErrorMessage="1" sqref="F21" xr:uid="{00000000-0002-0000-0200-00000A000000}">
      <formula1>MeBrTransactionType</formula1>
    </dataValidation>
    <dataValidation operator="greaterThanOrEqual" allowBlank="1" showInputMessage="1" showErrorMessage="1" sqref="M21" xr:uid="{00000000-0002-0000-0200-00000B000000}"/>
    <dataValidation allowBlank="1" showInputMessage="1" showErrorMessage="1" prompt="This field is auto-populated. " sqref="L22:L31 I22:I31" xr:uid="{00000000-0002-0000-0200-00000C000000}"/>
    <dataValidation operator="greaterThanOrEqual" allowBlank="1" showInputMessage="1" showErrorMessage="1" prompt="This field is auto-populated. " sqref="M22:M31" xr:uid="{00000000-0002-0000-0200-00000D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D22:D31" xr:uid="{00000000-0002-0000-0200-00000E000000}"/>
    <dataValidation type="textLength" operator="lessThanOrEqual" allowBlank="1" showInputMessage="1" showErrorMessage="1" prompt="City of the transferee company." sqref="H14" xr:uid="{00000000-0002-0000-0200-00000F000000}">
      <formula1>200</formula1>
    </dataValidation>
    <dataValidation type="list" allowBlank="1" showInputMessage="1" showErrorMessage="1" prompt="Select the country of the transferee company. View the Reference List for a valid list of country names." sqref="J14" xr:uid="{00000000-0002-0000-0200-000010000000}">
      <formula1>Countries</formula1>
    </dataValidation>
    <dataValidation allowBlank="1" showInputMessage="1" showErrorMessage="1" prompt="Postal code of the transferee company." sqref="K14" xr:uid="{00000000-0002-0000-0200-000011000000}"/>
    <dataValidation type="list" allowBlank="1" showInputMessage="1" showErrorMessage="1" prompt="Name of the chemical being transferred to. View the Reference List for a valid list of chemical names." sqref="K22:K31" xr:uid="{00000000-0002-0000-0200-000013000000}">
      <formula1>ClassIIChemAllowance</formula1>
    </dataValidation>
    <dataValidation type="decimal" operator="greaterThanOrEqual" allowBlank="1" showInputMessage="1" showErrorMessage="1" prompt="Total quantity (kg) of class II chemical allowances being transferred." sqref="J22:J31" xr:uid="{00000000-0002-0000-0200-000014000000}">
      <formula1>0</formula1>
    </dataValidation>
    <dataValidation type="list" allowBlank="1" showInputMessage="1" showErrorMessage="1" prompt="Identify whether the trade is applicable currently or to the baseline. " sqref="F22:F31" xr:uid="{00000000-0002-0000-0200-000015000000}">
      <formula1>MeBrTransactionType</formula1>
    </dataValidation>
    <dataValidation type="list" allowBlank="1" showInputMessage="1" showErrorMessage="1" prompt="Select the type of allowances being transferred." sqref="E22:E31" xr:uid="{00000000-0002-0000-0200-000016000000}">
      <formula1>ClassIIAllowanceTypes</formula1>
    </dataValidation>
    <dataValidation type="textLength" operator="lessThanOrEqual" allowBlank="1" showInputMessage="1" showErrorMessage="1" prompt="Phone number of the transferee company contact." sqref="F14" xr:uid="{00000000-0002-0000-0200-000017000000}">
      <formula1>200</formula1>
    </dataValidation>
    <dataValidation type="textLength" operator="lessThanOrEqual" allowBlank="1" showInputMessage="1" showErrorMessage="1" prompt="Name of the contact person for the transferee company." sqref="E14" xr:uid="{00000000-0002-0000-0200-000018000000}">
      <formula1>200</formula1>
    </dataValidation>
    <dataValidation type="list" allowBlank="1" showInputMessage="1" prompt="Name of the company that received allowances." sqref="D13" xr:uid="{00000000-0002-0000-0200-000019000000}">
      <formula1>CompaniesWAllowances</formula1>
    </dataValidation>
    <dataValidation type="list" allowBlank="1" showInputMessage="1" showErrorMessage="1" sqref="O35:O230 R40:R230 L32:M32 S33:T230 I32:J32 P33:Q230" xr:uid="{00000000-0002-0000-0200-00001A000000}">
      <formula1>#REF!</formula1>
    </dataValidation>
    <dataValidation type="textLength" operator="lessThanOrEqual" allowBlank="1" showInputMessage="1" prompt="Name of the company that received allowances." sqref="D14" xr:uid="{00000000-0002-0000-0200-00001B000000}">
      <formula1>200</formula1>
    </dataValidation>
    <dataValidation type="list" allowBlank="1" showInputMessage="1" showErrorMessage="1" sqref="U33:U230 N32" xr:uid="{00000000-0002-0000-0200-00001C000000}">
      <formula1>Class1Chem</formula1>
    </dataValidation>
  </dataValidations>
  <hyperlinks>
    <hyperlink ref="D17:O17" location="'Reference List'!A1" display="'Reference List'!A1" xr:uid="{00000000-0004-0000-0200-000000000000}"/>
  </hyperlinks>
  <pageMargins left="0.7" right="0.7" top="0.75" bottom="0.75" header="0.3" footer="0.3"/>
  <pageSetup scale="54" orientation="landscape" r:id="rId1"/>
  <ignoredErrors>
    <ignoredError sqref="K13" numberStoredAsText="1"/>
  </ignoredErrors>
  <drawing r:id="rId2"/>
  <legacyDrawing r:id="rId3"/>
  <extLst>
    <ext xmlns:x14="http://schemas.microsoft.com/office/spreadsheetml/2009/9/main" uri="{CCE6A557-97BC-4b89-ADB6-D9C93CAAB3DF}">
      <x14:dataValidations xmlns:xm="http://schemas.microsoft.com/office/excel/2006/main" xWindow="948" yWindow="848" count="5">
        <x14:dataValidation type="list" allowBlank="1" showInputMessage="1" prompt="State/Province of the transferee company." xr:uid="{00000000-0002-0000-0200-00001D000000}">
          <x14:formula1>
            <xm:f>Lists!$C$3:$C$55</xm:f>
          </x14:formula1>
          <xm:sqref>I13</xm:sqref>
        </x14:dataValidation>
        <x14:dataValidation type="list" errorStyle="warning" allowBlank="1" showInputMessage="1" prompt="Enter the state/province of the transferee company. Use the drop-down list to select a state if the United States is selected as the Transferee Country.  To enable the drop-down menu, the Transferee Country must be selected before completing this field." xr:uid="{00000000-0002-0000-0200-00001E000000}">
          <x14:formula1>
            <xm:f>IF(J14=Lists!$B$196,INDIRECT(Lists!$C$2),"")</xm:f>
          </x14:formula1>
          <xm:sqref>I14</xm:sqref>
        </x14:dataValidation>
        <x14:dataValidation type="list" allowBlank="1" showInputMessage="1" showErrorMessage="1" xr:uid="{00000000-0002-0000-0200-00001F000000}">
          <x14:formula1>
            <xm:f>Lists!$I$3:$I$3</xm:f>
          </x14:formula1>
          <xm:sqref>G21</xm:sqref>
        </x14:dataValidation>
        <x14:dataValidation type="list" allowBlank="1" showInputMessage="1" showErrorMessage="1" prompt="Select whether the trade is domestic or international." xr:uid="{00000000-0002-0000-0200-000020000000}">
          <x14:formula1>
            <xm:f>Lists!$I$3:$I$3</xm:f>
          </x14:formula1>
          <xm:sqref>G22:G31</xm:sqref>
        </x14:dataValidation>
        <x14:dataValidation type="list" allowBlank="1" showInputMessage="1" showErrorMessage="1" prompt="Name of the chemical being transferred. View the Reference List for a valid list of chemical names." xr:uid="{DE2A33A7-CDF7-44BC-A27F-03026E96ADEF}">
          <x14:formula1>
            <xm:f>Lists!$J$3:$J$4</xm:f>
          </x14:formula1>
          <xm:sqref>H22:H31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I19"/>
  <sheetViews>
    <sheetView showGridLines="0" topLeftCell="B1" zoomScaleNormal="100" workbookViewId="0">
      <selection activeCell="B1" sqref="B1"/>
    </sheetView>
  </sheetViews>
  <sheetFormatPr defaultColWidth="9.1796875" defaultRowHeight="14.5" x14ac:dyDescent="0.35"/>
  <cols>
    <col min="1" max="1" width="2" style="59" hidden="1" customWidth="1"/>
    <col min="2" max="2" width="3.54296875" style="59" customWidth="1"/>
    <col min="3" max="3" width="2.7265625" style="59" customWidth="1"/>
    <col min="4" max="6" width="24.7265625" style="59" customWidth="1"/>
    <col min="7" max="7" width="21.81640625" style="59" hidden="1" customWidth="1"/>
    <col min="8" max="8" width="3.1796875" style="59" customWidth="1"/>
    <col min="9" max="16384" width="9.1796875" style="59"/>
  </cols>
  <sheetData>
    <row r="2" spans="1:9" s="76" customFormat="1" ht="27.75" customHeight="1" x14ac:dyDescent="0.45">
      <c r="C2" s="129"/>
      <c r="D2" s="130" t="s">
        <v>1</v>
      </c>
      <c r="E2" s="130"/>
      <c r="F2" s="130"/>
      <c r="G2" s="130"/>
      <c r="H2" s="131"/>
    </row>
    <row r="3" spans="1:9" s="76" customFormat="1" ht="18" customHeight="1" x14ac:dyDescent="0.45">
      <c r="C3" s="132"/>
      <c r="D3" s="203" t="s">
        <v>400</v>
      </c>
      <c r="E3" s="203"/>
      <c r="F3" s="203"/>
      <c r="G3" s="203"/>
      <c r="H3" s="133"/>
    </row>
    <row r="4" spans="1:9" x14ac:dyDescent="0.35">
      <c r="C4" s="134"/>
      <c r="D4" s="125"/>
      <c r="E4" s="125"/>
      <c r="F4" s="125"/>
      <c r="G4" s="125"/>
      <c r="H4" s="135"/>
    </row>
    <row r="5" spans="1:9" ht="15" customHeight="1" x14ac:dyDescent="0.45">
      <c r="C5" s="136"/>
      <c r="D5" s="137" t="s">
        <v>207</v>
      </c>
      <c r="E5" s="138" t="str">
        <f>IF('Section 1'!D9=0,"",'Section 1'!D9)</f>
        <v/>
      </c>
      <c r="F5" s="137"/>
      <c r="G5" s="137"/>
      <c r="H5" s="133"/>
      <c r="I5" s="76"/>
    </row>
    <row r="6" spans="1:9" ht="15" customHeight="1" x14ac:dyDescent="0.35">
      <c r="C6" s="136"/>
      <c r="D6" s="137" t="s">
        <v>208</v>
      </c>
      <c r="E6" s="138" t="str">
        <f>IF('Section 1'!D11=0,"",'Section 1'!D11)</f>
        <v/>
      </c>
      <c r="F6" s="137"/>
      <c r="G6" s="137"/>
      <c r="H6" s="135"/>
    </row>
    <row r="7" spans="1:9" ht="15" customHeight="1" x14ac:dyDescent="0.35">
      <c r="C7" s="136"/>
      <c r="D7" s="138"/>
      <c r="E7" s="138"/>
      <c r="F7" s="138"/>
      <c r="G7" s="138"/>
      <c r="H7" s="135"/>
    </row>
    <row r="8" spans="1:9" ht="15.5" x14ac:dyDescent="0.35">
      <c r="C8" s="134"/>
      <c r="D8" s="124" t="s">
        <v>411</v>
      </c>
      <c r="E8" s="124"/>
      <c r="F8" s="124"/>
      <c r="G8" s="124"/>
      <c r="H8" s="135"/>
    </row>
    <row r="9" spans="1:9" ht="34.5" customHeight="1" x14ac:dyDescent="0.35">
      <c r="C9" s="134"/>
      <c r="D9" s="202" t="s">
        <v>14</v>
      </c>
      <c r="E9" s="202"/>
      <c r="F9" s="202"/>
      <c r="G9" s="202"/>
      <c r="H9" s="135"/>
    </row>
    <row r="10" spans="1:9" ht="16.149999999999999" customHeight="1" x14ac:dyDescent="0.35">
      <c r="C10" s="134"/>
      <c r="D10" s="199" t="s">
        <v>3</v>
      </c>
      <c r="E10" s="199" t="s">
        <v>412</v>
      </c>
      <c r="F10" s="199"/>
      <c r="G10" s="199"/>
      <c r="H10" s="135"/>
    </row>
    <row r="11" spans="1:9" ht="16.149999999999999" customHeight="1" x14ac:dyDescent="0.35">
      <c r="C11" s="134"/>
      <c r="D11" s="199"/>
      <c r="E11" s="63" t="s">
        <v>302</v>
      </c>
      <c r="F11" s="63" t="s">
        <v>303</v>
      </c>
      <c r="G11" s="169" t="s">
        <v>304</v>
      </c>
      <c r="H11" s="135"/>
    </row>
    <row r="12" spans="1:9" x14ac:dyDescent="0.35">
      <c r="A12" s="139">
        <v>1</v>
      </c>
      <c r="C12" s="134"/>
      <c r="D12" s="99" t="str">
        <f>IFERROR(VLOOKUP(A12, 'Section 2'!A22:H31, 8, FALSE), "")</f>
        <v/>
      </c>
      <c r="E12" s="191" t="str">
        <f>IF(D12="", "", SUMIFS('Section 2'!$N$22:$N$31, 'Section 2'!$H$22:$H$31, Summary!$D12, 'Section 2'!$E$22:$E$31, Lists!$G$3))</f>
        <v/>
      </c>
      <c r="F12" s="191" t="str">
        <f>IF(D12="", "", SUMIFS('Section 2'!$N$22:$N$31, 'Section 2'!$H$22:$H$31, Summary!$D12, 'Section 2'!$E$22:$E$31, Lists!$G$4))</f>
        <v/>
      </c>
      <c r="G12" s="192" t="str">
        <f>IF(D12="","", SUMIFS('Section 2'!$N$22:$N$31, 'Section 2'!$H$22:$H$31, Summary!$D12, 'Section 2'!$E$22:$E$31, Lists!#REF!))</f>
        <v/>
      </c>
      <c r="H12" s="135"/>
    </row>
    <row r="13" spans="1:9" x14ac:dyDescent="0.35">
      <c r="A13" s="59">
        <v>2</v>
      </c>
      <c r="C13" s="134"/>
      <c r="D13" s="99" t="str">
        <f>IFERROR(VLOOKUP(A13, 'Section 2'!A23:H32, 8, FALSE), "")</f>
        <v/>
      </c>
      <c r="E13" s="191" t="str">
        <f>IF(D13="", "", SUMIFS('Section 2'!$N$22:$N$31, 'Section 2'!$H$22:$H$31, Summary!$D13, 'Section 2'!$E$22:$E$31, Lists!$G$3))</f>
        <v/>
      </c>
      <c r="F13" s="191" t="str">
        <f>IF(D13="", "", SUMIFS('Section 2'!$N$22:$N$31, 'Section 2'!$H$22:$H$31, Summary!$D13, 'Section 2'!$E$22:$E$31, Lists!$G$4))</f>
        <v/>
      </c>
      <c r="G13" s="192" t="str">
        <f>IF(D13="","", SUMIFS('Section 2'!$N$22:$N$31, 'Section 2'!$H$22:$H$31, Summary!$D13, 'Section 2'!$E$22:$E$31, Lists!#REF!))</f>
        <v/>
      </c>
      <c r="H13" s="135"/>
    </row>
    <row r="14" spans="1:9" x14ac:dyDescent="0.35">
      <c r="A14" s="139">
        <v>3</v>
      </c>
      <c r="C14" s="134"/>
      <c r="D14" s="99" t="str">
        <f>IFERROR(VLOOKUP(A14, 'Section 2'!A24:H33, 8, FALSE), "")</f>
        <v/>
      </c>
      <c r="E14" s="191" t="str">
        <f>IF(D14="", "", SUMIFS('Section 2'!$N$22:$N$31, 'Section 2'!$H$22:$H$31, Summary!$D14, 'Section 2'!$E$22:$E$31, Lists!$G$3))</f>
        <v/>
      </c>
      <c r="F14" s="191" t="str">
        <f>IF(D14="", "", SUMIFS('Section 2'!$N$22:$N$31, 'Section 2'!$H$22:$H$31, Summary!$D14, 'Section 2'!$E$22:$E$31, Lists!$G$4))</f>
        <v/>
      </c>
      <c r="G14" s="192" t="str">
        <f>IF(D14="","", SUMIFS('Section 2'!$N$22:$N$31, 'Section 2'!$H$22:$H$31, Summary!$D14, 'Section 2'!$E$22:$E$31, Lists!#REF!))</f>
        <v/>
      </c>
      <c r="H14" s="135"/>
    </row>
    <row r="15" spans="1:9" x14ac:dyDescent="0.35">
      <c r="A15" s="59">
        <v>4</v>
      </c>
      <c r="C15" s="134"/>
      <c r="D15" s="99" t="str">
        <f>IFERROR(VLOOKUP(A15, 'Section 2'!A25:H34, 8, FALSE), "")</f>
        <v/>
      </c>
      <c r="E15" s="191" t="str">
        <f>IF(D15="", "", SUMIFS('Section 2'!$N$22:$N$31, 'Section 2'!$H$22:$H$31, Summary!$D15, 'Section 2'!$E$22:$E$31, Lists!$G$3))</f>
        <v/>
      </c>
      <c r="F15" s="191" t="str">
        <f>IF(D15="", "", SUMIFS('Section 2'!$N$22:$N$31, 'Section 2'!$H$22:$H$31, Summary!$D15, 'Section 2'!$E$22:$E$31, Lists!$G$4))</f>
        <v/>
      </c>
      <c r="G15" s="192" t="str">
        <f>IF(D15="","", SUMIFS('Section 2'!$N$22:$N$31, 'Section 2'!$H$22:$H$31, Summary!$D15, 'Section 2'!$E$22:$E$31, Lists!#REF!))</f>
        <v/>
      </c>
      <c r="H15" s="135"/>
    </row>
    <row r="16" spans="1:9" x14ac:dyDescent="0.35">
      <c r="A16" s="139">
        <v>5</v>
      </c>
      <c r="C16" s="134"/>
      <c r="D16" s="99" t="str">
        <f>IFERROR(VLOOKUP(A16, 'Section 2'!A26:H35, 8, FALSE), "")</f>
        <v/>
      </c>
      <c r="E16" s="191" t="str">
        <f>IF(D16="", "", SUMIFS('Section 2'!$N$22:$N$31, 'Section 2'!$H$22:$H$31, Summary!$D16, 'Section 2'!$E$22:$E$31, Lists!$G$3))</f>
        <v/>
      </c>
      <c r="F16" s="191" t="str">
        <f>IF(D16="", "", SUMIFS('Section 2'!$N$22:$N$31, 'Section 2'!$H$22:$H$31, Summary!$D16, 'Section 2'!$E$22:$E$31, Lists!$G$4))</f>
        <v/>
      </c>
      <c r="G16" s="192" t="str">
        <f>IF(D16="","", SUMIFS('Section 2'!$N$22:$N$31, 'Section 2'!$H$22:$H$31, Summary!$D16, 'Section 2'!$E$22:$E$31, Lists!#REF!))</f>
        <v/>
      </c>
      <c r="H16" s="135"/>
    </row>
    <row r="17" spans="1:8" x14ac:dyDescent="0.35">
      <c r="A17" s="59">
        <v>6</v>
      </c>
      <c r="C17" s="134"/>
      <c r="D17" s="99" t="str">
        <f>IFERROR(VLOOKUP(A17, 'Section 2'!A27:H36, 8, FALSE), "")</f>
        <v/>
      </c>
      <c r="E17" s="191" t="str">
        <f>IF(D17="", "", SUMIFS('Section 2'!$N$22:$N$31, 'Section 2'!$H$22:$H$31, Summary!$D17, 'Section 2'!$E$22:$E$31, Lists!$G$3))</f>
        <v/>
      </c>
      <c r="F17" s="191" t="str">
        <f>IF(D17="", "", SUMIFS('Section 2'!$N$22:$N$31, 'Section 2'!$H$22:$H$31, Summary!$D17, 'Section 2'!$E$22:$E$31, Lists!$G$4))</f>
        <v/>
      </c>
      <c r="G17" s="192" t="str">
        <f>IF(D17="","", SUMIFS('Section 2'!$N$22:$N$31, 'Section 2'!$H$22:$H$31, Summary!$D17, 'Section 2'!$E$22:$E$31, Lists!#REF!))</f>
        <v/>
      </c>
      <c r="H17" s="135"/>
    </row>
    <row r="18" spans="1:8" x14ac:dyDescent="0.35">
      <c r="A18" s="139">
        <v>7</v>
      </c>
      <c r="C18" s="134"/>
      <c r="D18" s="99" t="str">
        <f>IFERROR(VLOOKUP(A18, 'Section 2'!A28:H37, 8, FALSE), "")</f>
        <v/>
      </c>
      <c r="E18" s="191" t="str">
        <f>IF(D18="", "", SUMIFS('Section 2'!$N$22:$N$31, 'Section 2'!$H$22:$H$31, Summary!$D18, 'Section 2'!$E$22:$E$31, Lists!$G$3))</f>
        <v/>
      </c>
      <c r="F18" s="191" t="str">
        <f>IF(D18="", "", SUMIFS('Section 2'!$N$22:$N$31, 'Section 2'!$H$22:$H$31, Summary!$D18, 'Section 2'!$E$22:$E$31, Lists!$G$4))</f>
        <v/>
      </c>
      <c r="G18" s="192" t="str">
        <f>IF(D18="","", SUMIFS('Section 2'!$N$22:$N$31, 'Section 2'!$H$22:$H$31, Summary!$D18, 'Section 2'!$E$22:$E$31, Lists!#REF!))</f>
        <v/>
      </c>
      <c r="H18" s="135"/>
    </row>
    <row r="19" spans="1:8" ht="15" customHeight="1" x14ac:dyDescent="0.35">
      <c r="C19" s="140"/>
      <c r="D19" s="141"/>
      <c r="E19" s="141"/>
      <c r="F19" s="141"/>
      <c r="G19" s="141"/>
      <c r="H19" s="142"/>
    </row>
  </sheetData>
  <sheetProtection algorithmName="SHA-512" hashValue="HMraBycLPVjMXtqZIhOStdHoAeBsx9k7j+2gW+FusyiMQdFPseB9qvoP0KlpCPfscO7hVNxeKYRI3vSCiFn5RQ==" saltValue="ddHysU7zIypLTKgRu1bscQ==" spinCount="100000" sheet="1" objects="1" scenarios="1"/>
  <mergeCells count="4">
    <mergeCell ref="D9:G9"/>
    <mergeCell ref="D10:D11"/>
    <mergeCell ref="E10:G10"/>
    <mergeCell ref="D3:G3"/>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E10 F11" xr:uid="{00000000-0002-0000-0300-000000000000}"/>
    <dataValidation allowBlank="1" showInputMessage="1" showErrorMessage="1" prompt="This field is auto-populated. " sqref="G12:G18 D12:E18" xr:uid="{00000000-0002-0000-0300-000001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F12:F18" xr:uid="{00000000-0002-0000-0300-000002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249977111117893"/>
  </sheetPr>
  <dimension ref="A2:AZ79"/>
  <sheetViews>
    <sheetView showGridLines="0" workbookViewId="0"/>
  </sheetViews>
  <sheetFormatPr defaultColWidth="8.81640625" defaultRowHeight="14.5" x14ac:dyDescent="0.35"/>
  <cols>
    <col min="1" max="1" width="3.7265625" style="27" customWidth="1"/>
    <col min="2" max="2" width="3.81640625" style="27" customWidth="1"/>
    <col min="3" max="5" width="20.1796875" style="27" customWidth="1"/>
    <col min="6" max="6" width="5.7265625" style="27" customWidth="1"/>
    <col min="7" max="9" width="27.81640625" style="27" customWidth="1"/>
    <col min="10" max="10" width="3.1796875" style="27" customWidth="1"/>
    <col min="11" max="16384" width="8.81640625" style="27"/>
  </cols>
  <sheetData>
    <row r="2" spans="1:52" ht="27.65" customHeight="1" x14ac:dyDescent="0.45">
      <c r="A2" s="28"/>
      <c r="B2" s="30"/>
      <c r="C2" s="31" t="s">
        <v>1</v>
      </c>
      <c r="D2" s="32"/>
      <c r="E2" s="32"/>
      <c r="F2" s="32"/>
      <c r="G2" s="32"/>
      <c r="H2" s="32"/>
      <c r="I2" s="32"/>
      <c r="J2" s="33"/>
      <c r="K2" s="28"/>
    </row>
    <row r="3" spans="1:52" ht="18.5" x14ac:dyDescent="0.45">
      <c r="A3" s="28"/>
      <c r="B3" s="34"/>
      <c r="C3" s="35" t="s">
        <v>400</v>
      </c>
      <c r="D3" s="36"/>
      <c r="E3" s="36"/>
      <c r="F3" s="1"/>
      <c r="G3" s="1"/>
      <c r="H3" s="1"/>
      <c r="I3" s="1"/>
      <c r="J3" s="37"/>
      <c r="K3" s="28"/>
    </row>
    <row r="4" spans="1:52" ht="18.5" x14ac:dyDescent="0.45">
      <c r="A4" s="28"/>
      <c r="B4" s="34"/>
      <c r="C4" s="115" t="s">
        <v>273</v>
      </c>
      <c r="D4" s="35"/>
      <c r="E4" s="35"/>
      <c r="F4" s="36"/>
      <c r="G4" s="36"/>
      <c r="H4" s="36"/>
      <c r="I4" s="36"/>
      <c r="J4" s="37"/>
    </row>
    <row r="5" spans="1:52" ht="10.9" customHeight="1" x14ac:dyDescent="0.45">
      <c r="A5" s="28"/>
      <c r="B5" s="34"/>
      <c r="C5" s="1"/>
      <c r="D5" s="1"/>
      <c r="E5" s="1"/>
      <c r="F5" s="36"/>
      <c r="G5" s="36"/>
      <c r="H5" s="36"/>
      <c r="I5" s="36"/>
      <c r="J5" s="37"/>
    </row>
    <row r="6" spans="1:52" ht="35.5" customHeight="1" x14ac:dyDescent="0.45">
      <c r="A6" s="28"/>
      <c r="B6" s="34"/>
      <c r="C6" s="208" t="s">
        <v>403</v>
      </c>
      <c r="D6" s="208"/>
      <c r="E6" s="208"/>
      <c r="F6" s="208"/>
      <c r="G6" s="208"/>
      <c r="H6" s="208"/>
      <c r="I6" s="208"/>
      <c r="J6" s="37"/>
    </row>
    <row r="7" spans="1:52" ht="28.9" customHeight="1" x14ac:dyDescent="0.45">
      <c r="A7" s="28"/>
      <c r="B7" s="34"/>
      <c r="C7" s="212" t="s">
        <v>404</v>
      </c>
      <c r="D7" s="212"/>
      <c r="E7" s="212"/>
      <c r="F7" s="128"/>
      <c r="G7" s="209" t="s">
        <v>401</v>
      </c>
      <c r="H7" s="210"/>
      <c r="I7" s="210"/>
      <c r="J7" s="37"/>
    </row>
    <row r="8" spans="1:52" s="90" customFormat="1" ht="9" customHeight="1" x14ac:dyDescent="0.45">
      <c r="A8" s="28"/>
      <c r="B8" s="34"/>
      <c r="C8" s="1"/>
      <c r="D8" s="1"/>
      <c r="E8" s="1"/>
      <c r="F8" s="1"/>
      <c r="G8" s="1"/>
      <c r="H8" s="1"/>
      <c r="I8" s="1"/>
      <c r="J8" s="37"/>
      <c r="K8" s="27"/>
      <c r="L8" s="27"/>
      <c r="M8" s="28"/>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ht="15" customHeight="1" x14ac:dyDescent="0.45">
      <c r="A9" s="28"/>
      <c r="B9" s="34"/>
      <c r="C9" s="214" t="s">
        <v>394</v>
      </c>
      <c r="D9" s="215"/>
      <c r="E9" s="90"/>
      <c r="F9" s="90"/>
      <c r="G9" s="211" t="s">
        <v>274</v>
      </c>
      <c r="H9" s="211"/>
      <c r="I9" s="211"/>
      <c r="J9" s="37"/>
    </row>
    <row r="10" spans="1:52" ht="15" customHeight="1" x14ac:dyDescent="0.45">
      <c r="A10" s="28"/>
      <c r="B10" s="34"/>
      <c r="C10" s="111" t="s">
        <v>335</v>
      </c>
      <c r="D10" s="111" t="s">
        <v>297</v>
      </c>
      <c r="E10" s="90"/>
      <c r="F10" s="90"/>
      <c r="G10" s="81" t="s">
        <v>18</v>
      </c>
      <c r="H10" s="81" t="s">
        <v>80</v>
      </c>
      <c r="I10" s="81" t="s">
        <v>143</v>
      </c>
      <c r="J10" s="37"/>
      <c r="K10" s="28"/>
    </row>
    <row r="11" spans="1:52" ht="15" customHeight="1" x14ac:dyDescent="0.45">
      <c r="A11" s="28"/>
      <c r="B11" s="34"/>
      <c r="C11" s="90"/>
      <c r="D11" s="90"/>
      <c r="E11" s="90"/>
      <c r="F11" s="90"/>
      <c r="G11" s="81" t="s">
        <v>19</v>
      </c>
      <c r="H11" s="81" t="s">
        <v>81</v>
      </c>
      <c r="I11" s="81" t="s">
        <v>144</v>
      </c>
      <c r="J11" s="37"/>
      <c r="K11" s="28"/>
    </row>
    <row r="12" spans="1:52" ht="15" customHeight="1" x14ac:dyDescent="0.45">
      <c r="A12" s="28"/>
      <c r="B12" s="34"/>
      <c r="C12" s="90"/>
      <c r="D12" s="90"/>
      <c r="E12" s="90"/>
      <c r="F12" s="90"/>
      <c r="G12" s="81" t="s">
        <v>20</v>
      </c>
      <c r="H12" s="81" t="s">
        <v>82</v>
      </c>
      <c r="I12" s="81" t="s">
        <v>145</v>
      </c>
      <c r="J12" s="37"/>
      <c r="K12" s="28"/>
    </row>
    <row r="13" spans="1:52" ht="15" customHeight="1" x14ac:dyDescent="0.45">
      <c r="A13" s="28"/>
      <c r="B13" s="34"/>
      <c r="C13" s="90"/>
      <c r="D13" s="90"/>
      <c r="E13" s="90"/>
      <c r="F13" s="90"/>
      <c r="G13" s="81" t="s">
        <v>201</v>
      </c>
      <c r="H13" s="81" t="s">
        <v>83</v>
      </c>
      <c r="I13" s="81" t="s">
        <v>146</v>
      </c>
      <c r="J13" s="37"/>
      <c r="K13" s="28"/>
    </row>
    <row r="14" spans="1:52" ht="15" customHeight="1" x14ac:dyDescent="0.45">
      <c r="A14" s="28"/>
      <c r="B14" s="34"/>
      <c r="C14" s="213" t="s">
        <v>402</v>
      </c>
      <c r="D14" s="213"/>
      <c r="E14" s="213"/>
      <c r="F14" s="1"/>
      <c r="G14" s="81" t="s">
        <v>21</v>
      </c>
      <c r="H14" s="81" t="s">
        <v>84</v>
      </c>
      <c r="I14" s="81" t="s">
        <v>147</v>
      </c>
      <c r="J14" s="37"/>
      <c r="K14" s="28"/>
    </row>
    <row r="15" spans="1:52" ht="15" customHeight="1" x14ac:dyDescent="0.45">
      <c r="A15" s="28"/>
      <c r="B15" s="34"/>
      <c r="C15" s="213"/>
      <c r="D15" s="213"/>
      <c r="E15" s="213"/>
      <c r="F15" s="1"/>
      <c r="G15" s="81" t="s">
        <v>22</v>
      </c>
      <c r="H15" s="81" t="s">
        <v>85</v>
      </c>
      <c r="I15" s="81" t="s">
        <v>148</v>
      </c>
      <c r="J15" s="37"/>
      <c r="K15" s="28"/>
    </row>
    <row r="16" spans="1:52" ht="15" customHeight="1" x14ac:dyDescent="0.45">
      <c r="A16" s="28"/>
      <c r="B16" s="34"/>
      <c r="C16" s="186"/>
      <c r="D16" s="186"/>
      <c r="E16" s="186"/>
      <c r="F16" s="1"/>
      <c r="G16" s="81" t="s">
        <v>23</v>
      </c>
      <c r="H16" s="81" t="s">
        <v>86</v>
      </c>
      <c r="I16" s="81" t="s">
        <v>149</v>
      </c>
      <c r="J16" s="37"/>
      <c r="K16" s="28"/>
    </row>
    <row r="17" spans="1:11" ht="15" customHeight="1" x14ac:dyDescent="0.45">
      <c r="A17" s="28"/>
      <c r="B17" s="34"/>
      <c r="C17" s="207" t="s">
        <v>338</v>
      </c>
      <c r="D17" s="207"/>
      <c r="E17" s="207"/>
      <c r="F17" s="1"/>
      <c r="G17" s="81" t="s">
        <v>24</v>
      </c>
      <c r="H17" s="81" t="s">
        <v>290</v>
      </c>
      <c r="I17" s="81" t="s">
        <v>150</v>
      </c>
      <c r="J17" s="37"/>
      <c r="K17" s="28"/>
    </row>
    <row r="18" spans="1:11" ht="15" customHeight="1" x14ac:dyDescent="0.45">
      <c r="A18" s="28"/>
      <c r="B18" s="34"/>
      <c r="C18" s="114" t="s">
        <v>339</v>
      </c>
      <c r="D18" s="114" t="s">
        <v>356</v>
      </c>
      <c r="E18" s="114" t="s">
        <v>374</v>
      </c>
      <c r="F18" s="1"/>
      <c r="G18" s="81" t="s">
        <v>25</v>
      </c>
      <c r="H18" s="81" t="s">
        <v>87</v>
      </c>
      <c r="I18" s="81" t="s">
        <v>151</v>
      </c>
      <c r="J18" s="37"/>
      <c r="K18" s="28"/>
    </row>
    <row r="19" spans="1:11" ht="15" customHeight="1" x14ac:dyDescent="0.45">
      <c r="A19" s="28"/>
      <c r="B19" s="34"/>
      <c r="C19" s="114" t="s">
        <v>340</v>
      </c>
      <c r="D19" s="114" t="s">
        <v>357</v>
      </c>
      <c r="E19" s="114" t="s">
        <v>375</v>
      </c>
      <c r="F19" s="1"/>
      <c r="G19" s="81" t="s">
        <v>26</v>
      </c>
      <c r="H19" s="81" t="s">
        <v>313</v>
      </c>
      <c r="I19" s="81" t="s">
        <v>152</v>
      </c>
      <c r="J19" s="37"/>
      <c r="K19" s="28"/>
    </row>
    <row r="20" spans="1:11" ht="15" customHeight="1" x14ac:dyDescent="0.45">
      <c r="A20" s="28"/>
      <c r="B20" s="34"/>
      <c r="C20" s="114" t="s">
        <v>341</v>
      </c>
      <c r="D20" s="114" t="s">
        <v>358</v>
      </c>
      <c r="E20" s="114" t="s">
        <v>376</v>
      </c>
      <c r="F20" s="1"/>
      <c r="G20" s="81" t="s">
        <v>27</v>
      </c>
      <c r="H20" s="81" t="s">
        <v>88</v>
      </c>
      <c r="I20" s="81" t="s">
        <v>153</v>
      </c>
      <c r="J20" s="37"/>
      <c r="K20" s="28"/>
    </row>
    <row r="21" spans="1:11" ht="15" customHeight="1" x14ac:dyDescent="0.45">
      <c r="A21" s="28"/>
      <c r="B21" s="34"/>
      <c r="C21" s="114" t="s">
        <v>342</v>
      </c>
      <c r="D21" s="114" t="s">
        <v>359</v>
      </c>
      <c r="E21" s="114" t="s">
        <v>377</v>
      </c>
      <c r="F21" s="103"/>
      <c r="G21" s="81" t="s">
        <v>28</v>
      </c>
      <c r="H21" s="81" t="s">
        <v>89</v>
      </c>
      <c r="I21" s="81" t="s">
        <v>154</v>
      </c>
      <c r="J21" s="37"/>
      <c r="K21" s="28"/>
    </row>
    <row r="22" spans="1:11" ht="15" customHeight="1" x14ac:dyDescent="0.45">
      <c r="A22" s="28"/>
      <c r="B22" s="34"/>
      <c r="C22" s="114" t="s">
        <v>343</v>
      </c>
      <c r="D22" s="114" t="s">
        <v>360</v>
      </c>
      <c r="E22" s="114" t="s">
        <v>378</v>
      </c>
      <c r="F22" s="1"/>
      <c r="G22" s="81" t="s">
        <v>29</v>
      </c>
      <c r="H22" s="81" t="s">
        <v>90</v>
      </c>
      <c r="I22" s="81" t="s">
        <v>155</v>
      </c>
      <c r="J22" s="37"/>
      <c r="K22" s="28"/>
    </row>
    <row r="23" spans="1:11" ht="15" customHeight="1" x14ac:dyDescent="0.45">
      <c r="A23" s="28"/>
      <c r="B23" s="34"/>
      <c r="C23" s="114" t="s">
        <v>344</v>
      </c>
      <c r="D23" s="114" t="s">
        <v>361</v>
      </c>
      <c r="E23" s="114" t="s">
        <v>379</v>
      </c>
      <c r="F23" s="112"/>
      <c r="G23" s="81" t="s">
        <v>30</v>
      </c>
      <c r="H23" s="81" t="s">
        <v>91</v>
      </c>
      <c r="I23" s="81" t="s">
        <v>156</v>
      </c>
      <c r="J23" s="37"/>
      <c r="K23" s="28"/>
    </row>
    <row r="24" spans="1:11" ht="15" customHeight="1" x14ac:dyDescent="0.45">
      <c r="A24" s="28"/>
      <c r="B24" s="34"/>
      <c r="C24" s="114" t="s">
        <v>345</v>
      </c>
      <c r="D24" s="114" t="s">
        <v>362</v>
      </c>
      <c r="E24" s="114" t="s">
        <v>380</v>
      </c>
      <c r="F24" s="112"/>
      <c r="G24" s="81" t="s">
        <v>31</v>
      </c>
      <c r="H24" s="81" t="s">
        <v>92</v>
      </c>
      <c r="I24" s="81" t="s">
        <v>157</v>
      </c>
      <c r="J24" s="37"/>
      <c r="K24" s="28"/>
    </row>
    <row r="25" spans="1:11" ht="15" customHeight="1" x14ac:dyDescent="0.45">
      <c r="A25" s="28"/>
      <c r="B25" s="34"/>
      <c r="C25" s="114" t="s">
        <v>346</v>
      </c>
      <c r="D25" s="114" t="s">
        <v>363</v>
      </c>
      <c r="E25" s="114" t="s">
        <v>381</v>
      </c>
      <c r="F25" s="90"/>
      <c r="G25" s="81" t="s">
        <v>32</v>
      </c>
      <c r="H25" s="81" t="s">
        <v>203</v>
      </c>
      <c r="I25" s="81" t="s">
        <v>293</v>
      </c>
      <c r="J25" s="37"/>
      <c r="K25" s="28"/>
    </row>
    <row r="26" spans="1:11" ht="15" customHeight="1" x14ac:dyDescent="0.45">
      <c r="A26" s="28"/>
      <c r="B26" s="34"/>
      <c r="C26" s="114" t="s">
        <v>347</v>
      </c>
      <c r="D26" s="114" t="s">
        <v>364</v>
      </c>
      <c r="E26" s="114" t="s">
        <v>382</v>
      </c>
      <c r="F26" s="90"/>
      <c r="G26" s="81" t="s">
        <v>33</v>
      </c>
      <c r="H26" s="81" t="s">
        <v>93</v>
      </c>
      <c r="I26" s="81" t="s">
        <v>158</v>
      </c>
      <c r="J26" s="37"/>
      <c r="K26" s="28"/>
    </row>
    <row r="27" spans="1:11" ht="15" customHeight="1" x14ac:dyDescent="0.45">
      <c r="A27" s="28"/>
      <c r="B27" s="34"/>
      <c r="C27" s="114" t="s">
        <v>348</v>
      </c>
      <c r="D27" s="114" t="s">
        <v>365</v>
      </c>
      <c r="E27" s="114" t="s">
        <v>383</v>
      </c>
      <c r="F27" s="90"/>
      <c r="G27" s="81" t="s">
        <v>34</v>
      </c>
      <c r="H27" s="81" t="s">
        <v>94</v>
      </c>
      <c r="I27" s="81" t="s">
        <v>159</v>
      </c>
      <c r="J27" s="37"/>
      <c r="K27" s="28"/>
    </row>
    <row r="28" spans="1:11" ht="15" customHeight="1" x14ac:dyDescent="0.45">
      <c r="A28" s="28"/>
      <c r="B28" s="34"/>
      <c r="C28" s="114" t="s">
        <v>77</v>
      </c>
      <c r="D28" s="114" t="s">
        <v>366</v>
      </c>
      <c r="E28" s="114" t="s">
        <v>384</v>
      </c>
      <c r="F28" s="90"/>
      <c r="G28" s="81" t="s">
        <v>35</v>
      </c>
      <c r="H28" s="81" t="s">
        <v>95</v>
      </c>
      <c r="I28" s="81" t="s">
        <v>160</v>
      </c>
      <c r="J28" s="37"/>
      <c r="K28" s="28"/>
    </row>
    <row r="29" spans="1:11" ht="15" customHeight="1" x14ac:dyDescent="0.45">
      <c r="A29" s="28"/>
      <c r="B29" s="34"/>
      <c r="C29" s="114" t="s">
        <v>349</v>
      </c>
      <c r="D29" s="114" t="s">
        <v>367</v>
      </c>
      <c r="E29" s="114" t="s">
        <v>385</v>
      </c>
      <c r="F29" s="106"/>
      <c r="G29" s="81" t="s">
        <v>287</v>
      </c>
      <c r="H29" s="81" t="s">
        <v>96</v>
      </c>
      <c r="I29" s="81" t="s">
        <v>204</v>
      </c>
      <c r="J29" s="37"/>
      <c r="K29" s="28"/>
    </row>
    <row r="30" spans="1:11" ht="15" customHeight="1" x14ac:dyDescent="0.45">
      <c r="A30" s="101"/>
      <c r="B30" s="102"/>
      <c r="C30" s="114" t="s">
        <v>350</v>
      </c>
      <c r="D30" s="114" t="s">
        <v>368</v>
      </c>
      <c r="E30" s="114" t="s">
        <v>386</v>
      </c>
      <c r="F30" s="90"/>
      <c r="G30" s="81" t="s">
        <v>36</v>
      </c>
      <c r="H30" s="81" t="s">
        <v>97</v>
      </c>
      <c r="I30" s="81" t="s">
        <v>161</v>
      </c>
      <c r="J30" s="37"/>
      <c r="K30" s="28"/>
    </row>
    <row r="31" spans="1:11" ht="15" customHeight="1" x14ac:dyDescent="0.45">
      <c r="A31" s="28"/>
      <c r="B31" s="34"/>
      <c r="C31" s="114" t="s">
        <v>351</v>
      </c>
      <c r="D31" s="114" t="s">
        <v>369</v>
      </c>
      <c r="E31" s="114" t="s">
        <v>387</v>
      </c>
      <c r="F31" s="90"/>
      <c r="G31" s="81" t="s">
        <v>288</v>
      </c>
      <c r="H31" s="81" t="s">
        <v>98</v>
      </c>
      <c r="I31" s="81" t="s">
        <v>162</v>
      </c>
      <c r="J31" s="37"/>
      <c r="K31" s="28"/>
    </row>
    <row r="32" spans="1:11" ht="15" customHeight="1" x14ac:dyDescent="0.45">
      <c r="A32" s="28"/>
      <c r="B32" s="34"/>
      <c r="C32" s="114" t="s">
        <v>352</v>
      </c>
      <c r="D32" s="114" t="s">
        <v>370</v>
      </c>
      <c r="E32" s="114" t="s">
        <v>388</v>
      </c>
      <c r="F32" s="90"/>
      <c r="G32" s="81" t="s">
        <v>37</v>
      </c>
      <c r="H32" s="81" t="s">
        <v>99</v>
      </c>
      <c r="I32" s="81" t="s">
        <v>163</v>
      </c>
      <c r="J32" s="37"/>
      <c r="K32" s="28"/>
    </row>
    <row r="33" spans="1:11" ht="15" customHeight="1" x14ac:dyDescent="0.45">
      <c r="A33" s="28"/>
      <c r="B33" s="34"/>
      <c r="C33" s="114" t="s">
        <v>353</v>
      </c>
      <c r="D33" s="114" t="s">
        <v>371</v>
      </c>
      <c r="E33" s="114" t="s">
        <v>389</v>
      </c>
      <c r="F33" s="90"/>
      <c r="G33" s="81" t="s">
        <v>38</v>
      </c>
      <c r="H33" s="81" t="s">
        <v>100</v>
      </c>
      <c r="I33" s="81" t="s">
        <v>164</v>
      </c>
      <c r="J33" s="37"/>
      <c r="K33" s="28"/>
    </row>
    <row r="34" spans="1:11" ht="15" customHeight="1" x14ac:dyDescent="0.45">
      <c r="A34" s="28"/>
      <c r="B34" s="34"/>
      <c r="C34" s="114" t="s">
        <v>354</v>
      </c>
      <c r="D34" s="114" t="s">
        <v>372</v>
      </c>
      <c r="E34" s="114" t="s">
        <v>390</v>
      </c>
      <c r="F34" s="90"/>
      <c r="G34" s="81" t="s">
        <v>39</v>
      </c>
      <c r="H34" s="81" t="s">
        <v>101</v>
      </c>
      <c r="I34" s="81" t="s">
        <v>165</v>
      </c>
      <c r="J34" s="37"/>
      <c r="K34" s="28"/>
    </row>
    <row r="35" spans="1:11" ht="15" customHeight="1" x14ac:dyDescent="0.45">
      <c r="A35" s="28"/>
      <c r="B35" s="34"/>
      <c r="C35" s="114" t="s">
        <v>355</v>
      </c>
      <c r="D35" s="114" t="s">
        <v>373</v>
      </c>
      <c r="E35" s="114"/>
      <c r="F35" s="90"/>
      <c r="G35" s="81" t="s">
        <v>40</v>
      </c>
      <c r="H35" s="81" t="s">
        <v>102</v>
      </c>
      <c r="I35" s="81" t="s">
        <v>166</v>
      </c>
      <c r="J35" s="37"/>
      <c r="K35" s="28"/>
    </row>
    <row r="36" spans="1:11" ht="15" customHeight="1" x14ac:dyDescent="0.45">
      <c r="A36" s="28"/>
      <c r="B36" s="34"/>
      <c r="C36" s="39"/>
      <c r="D36" s="107"/>
      <c r="E36" s="108"/>
      <c r="F36" s="1"/>
      <c r="G36" s="81" t="s">
        <v>312</v>
      </c>
      <c r="H36" s="81" t="s">
        <v>103</v>
      </c>
      <c r="I36" s="81" t="s">
        <v>294</v>
      </c>
      <c r="J36" s="37"/>
      <c r="K36" s="28"/>
    </row>
    <row r="37" spans="1:11" ht="15" customHeight="1" x14ac:dyDescent="0.45">
      <c r="A37" s="28"/>
      <c r="B37" s="34"/>
      <c r="C37" s="39"/>
      <c r="D37" s="107"/>
      <c r="E37" s="108"/>
      <c r="F37" s="1"/>
      <c r="G37" s="81" t="s">
        <v>41</v>
      </c>
      <c r="H37" s="81" t="s">
        <v>104</v>
      </c>
      <c r="I37" s="81" t="s">
        <v>167</v>
      </c>
      <c r="J37" s="37"/>
      <c r="K37" s="28"/>
    </row>
    <row r="38" spans="1:11" ht="15" customHeight="1" x14ac:dyDescent="0.45">
      <c r="A38" s="28"/>
      <c r="B38" s="34"/>
      <c r="C38" s="39"/>
      <c r="D38" s="107"/>
      <c r="E38" s="108"/>
      <c r="F38" s="1"/>
      <c r="G38" s="81" t="s">
        <v>42</v>
      </c>
      <c r="H38" s="81" t="s">
        <v>105</v>
      </c>
      <c r="I38" s="81" t="s">
        <v>168</v>
      </c>
      <c r="J38" s="37"/>
      <c r="K38" s="28"/>
    </row>
    <row r="39" spans="1:11" ht="15" customHeight="1" x14ac:dyDescent="0.45">
      <c r="A39" s="28"/>
      <c r="B39" s="34"/>
      <c r="C39" s="39"/>
      <c r="D39" s="107"/>
      <c r="E39" s="108"/>
      <c r="F39" s="1"/>
      <c r="G39" s="81" t="s">
        <v>43</v>
      </c>
      <c r="H39" s="81" t="s">
        <v>106</v>
      </c>
      <c r="I39" s="81" t="s">
        <v>205</v>
      </c>
      <c r="J39" s="37"/>
      <c r="K39" s="28"/>
    </row>
    <row r="40" spans="1:11" ht="15" customHeight="1" x14ac:dyDescent="0.45">
      <c r="A40" s="28"/>
      <c r="B40" s="34"/>
      <c r="C40" s="39"/>
      <c r="D40" s="107"/>
      <c r="E40" s="108"/>
      <c r="F40" s="1"/>
      <c r="G40" s="81" t="s">
        <v>44</v>
      </c>
      <c r="H40" s="81" t="s">
        <v>107</v>
      </c>
      <c r="I40" s="81" t="s">
        <v>169</v>
      </c>
      <c r="J40" s="37"/>
      <c r="K40" s="28"/>
    </row>
    <row r="41" spans="1:11" ht="15" customHeight="1" x14ac:dyDescent="0.45">
      <c r="A41" s="28"/>
      <c r="B41" s="34"/>
      <c r="C41" s="90"/>
      <c r="D41" s="1"/>
      <c r="E41" s="1"/>
      <c r="F41" s="1"/>
      <c r="G41" s="104" t="s">
        <v>45</v>
      </c>
      <c r="H41" s="104" t="s">
        <v>108</v>
      </c>
      <c r="I41" s="104" t="s">
        <v>170</v>
      </c>
      <c r="J41" s="105"/>
      <c r="K41" s="101"/>
    </row>
    <row r="42" spans="1:11" ht="15" customHeight="1" x14ac:dyDescent="0.45">
      <c r="A42" s="28"/>
      <c r="B42" s="34"/>
      <c r="C42" s="113"/>
      <c r="D42" s="113"/>
      <c r="E42" s="113"/>
      <c r="F42" s="1"/>
      <c r="G42" s="81" t="s">
        <v>46</v>
      </c>
      <c r="H42" s="81" t="s">
        <v>109</v>
      </c>
      <c r="I42" s="81" t="s">
        <v>171</v>
      </c>
      <c r="J42" s="37"/>
      <c r="K42" s="28"/>
    </row>
    <row r="43" spans="1:11" ht="15" customHeight="1" x14ac:dyDescent="0.45">
      <c r="A43" s="28"/>
      <c r="B43" s="34"/>
      <c r="C43" s="39"/>
      <c r="D43" s="39"/>
      <c r="E43" s="39"/>
      <c r="F43" s="1"/>
      <c r="G43" s="81" t="s">
        <v>47</v>
      </c>
      <c r="H43" s="81" t="s">
        <v>110</v>
      </c>
      <c r="I43" s="81" t="s">
        <v>172</v>
      </c>
      <c r="J43" s="37"/>
      <c r="K43" s="28"/>
    </row>
    <row r="44" spans="1:11" ht="15" customHeight="1" x14ac:dyDescent="0.45">
      <c r="A44" s="28"/>
      <c r="B44" s="34"/>
      <c r="C44" s="39"/>
      <c r="D44" s="39"/>
      <c r="E44" s="39"/>
      <c r="F44" s="1"/>
      <c r="G44" s="81" t="s">
        <v>48</v>
      </c>
      <c r="H44" s="81" t="s">
        <v>111</v>
      </c>
      <c r="I44" s="81" t="s">
        <v>173</v>
      </c>
      <c r="J44" s="37"/>
      <c r="K44" s="28"/>
    </row>
    <row r="45" spans="1:11" ht="15" customHeight="1" x14ac:dyDescent="0.45">
      <c r="A45" s="28"/>
      <c r="B45" s="34"/>
      <c r="C45" s="39"/>
      <c r="D45" s="39"/>
      <c r="E45" s="39"/>
      <c r="F45" s="1"/>
      <c r="G45" s="81" t="s">
        <v>49</v>
      </c>
      <c r="H45" s="81" t="s">
        <v>112</v>
      </c>
      <c r="I45" s="81" t="s">
        <v>174</v>
      </c>
      <c r="J45" s="37"/>
      <c r="K45" s="28"/>
    </row>
    <row r="46" spans="1:11" ht="15" customHeight="1" x14ac:dyDescent="0.45">
      <c r="A46" s="28"/>
      <c r="B46" s="34"/>
      <c r="C46" s="39"/>
      <c r="D46" s="39"/>
      <c r="E46" s="39"/>
      <c r="F46" s="1"/>
      <c r="G46" s="81" t="s">
        <v>50</v>
      </c>
      <c r="H46" s="81" t="s">
        <v>113</v>
      </c>
      <c r="I46" s="81" t="s">
        <v>175</v>
      </c>
      <c r="J46" s="37"/>
      <c r="K46" s="28"/>
    </row>
    <row r="47" spans="1:11" ht="15" customHeight="1" x14ac:dyDescent="0.45">
      <c r="A47" s="28"/>
      <c r="B47" s="34"/>
      <c r="C47" s="39"/>
      <c r="D47" s="39"/>
      <c r="E47" s="39"/>
      <c r="F47" s="1"/>
      <c r="G47" s="81" t="s">
        <v>51</v>
      </c>
      <c r="H47" s="81" t="s">
        <v>114</v>
      </c>
      <c r="I47" s="81" t="s">
        <v>176</v>
      </c>
      <c r="J47" s="37"/>
      <c r="K47" s="28"/>
    </row>
    <row r="48" spans="1:11" ht="15" customHeight="1" x14ac:dyDescent="0.45">
      <c r="A48" s="28"/>
      <c r="B48" s="34"/>
      <c r="C48" s="39"/>
      <c r="D48" s="39"/>
      <c r="E48" s="39"/>
      <c r="F48" s="1"/>
      <c r="G48" s="81" t="s">
        <v>52</v>
      </c>
      <c r="H48" s="81" t="s">
        <v>115</v>
      </c>
      <c r="I48" s="81" t="s">
        <v>314</v>
      </c>
      <c r="J48" s="37"/>
      <c r="K48" s="28"/>
    </row>
    <row r="49" spans="1:11" ht="15" customHeight="1" x14ac:dyDescent="0.45">
      <c r="A49" s="28"/>
      <c r="B49" s="34"/>
      <c r="C49" s="39"/>
      <c r="D49" s="39"/>
      <c r="E49" s="39"/>
      <c r="F49" s="113"/>
      <c r="G49" s="81" t="s">
        <v>53</v>
      </c>
      <c r="H49" s="81" t="s">
        <v>116</v>
      </c>
      <c r="I49" s="81" t="s">
        <v>177</v>
      </c>
      <c r="J49" s="37"/>
      <c r="K49" s="28"/>
    </row>
    <row r="50" spans="1:11" ht="15" customHeight="1" x14ac:dyDescent="0.45">
      <c r="A50" s="28"/>
      <c r="B50" s="34"/>
      <c r="C50" s="39"/>
      <c r="D50" s="39"/>
      <c r="E50" s="39"/>
      <c r="F50" s="39"/>
      <c r="G50" s="81" t="s">
        <v>54</v>
      </c>
      <c r="H50" s="81" t="s">
        <v>117</v>
      </c>
      <c r="I50" s="81" t="s">
        <v>178</v>
      </c>
      <c r="J50" s="37"/>
      <c r="K50" s="28"/>
    </row>
    <row r="51" spans="1:11" ht="15" customHeight="1" x14ac:dyDescent="0.45">
      <c r="A51" s="28"/>
      <c r="B51" s="34"/>
      <c r="C51" s="39"/>
      <c r="D51" s="39"/>
      <c r="E51" s="39"/>
      <c r="F51" s="39"/>
      <c r="G51" s="81" t="s">
        <v>55</v>
      </c>
      <c r="H51" s="81" t="s">
        <v>118</v>
      </c>
      <c r="I51" s="81" t="s">
        <v>179</v>
      </c>
      <c r="J51" s="37"/>
      <c r="K51" s="28"/>
    </row>
    <row r="52" spans="1:11" ht="15" customHeight="1" x14ac:dyDescent="0.45">
      <c r="A52" s="100"/>
      <c r="B52" s="34"/>
      <c r="C52" s="39"/>
      <c r="D52" s="39"/>
      <c r="E52" s="39"/>
      <c r="F52" s="39"/>
      <c r="G52" s="81" t="s">
        <v>56</v>
      </c>
      <c r="H52" s="81" t="s">
        <v>119</v>
      </c>
      <c r="I52" s="206" t="s">
        <v>180</v>
      </c>
      <c r="J52" s="37"/>
      <c r="K52" s="28"/>
    </row>
    <row r="53" spans="1:11" ht="15" customHeight="1" x14ac:dyDescent="0.45">
      <c r="A53" s="100"/>
      <c r="B53" s="36"/>
      <c r="C53" s="39"/>
      <c r="D53" s="39"/>
      <c r="E53" s="39"/>
      <c r="F53" s="39"/>
      <c r="G53" s="81" t="s">
        <v>424</v>
      </c>
      <c r="H53" s="81" t="s">
        <v>120</v>
      </c>
      <c r="I53" s="206"/>
      <c r="J53" s="37"/>
      <c r="K53" s="28"/>
    </row>
    <row r="54" spans="1:11" ht="15" customHeight="1" x14ac:dyDescent="0.45">
      <c r="A54" s="100"/>
      <c r="B54" s="36"/>
      <c r="C54" s="39"/>
      <c r="D54" s="39"/>
      <c r="E54" s="39"/>
      <c r="F54" s="39"/>
      <c r="G54" s="81" t="s">
        <v>57</v>
      </c>
      <c r="H54" s="81" t="s">
        <v>121</v>
      </c>
      <c r="I54" s="81" t="s">
        <v>206</v>
      </c>
      <c r="J54" s="37"/>
      <c r="K54" s="28"/>
    </row>
    <row r="55" spans="1:11" ht="15" customHeight="1" x14ac:dyDescent="0.45">
      <c r="A55" s="100"/>
      <c r="B55" s="36"/>
      <c r="C55" s="39"/>
      <c r="D55" s="39"/>
      <c r="E55" s="39"/>
      <c r="F55" s="39"/>
      <c r="G55" s="81" t="s">
        <v>58</v>
      </c>
      <c r="H55" s="81" t="s">
        <v>122</v>
      </c>
      <c r="I55" s="81" t="s">
        <v>181</v>
      </c>
      <c r="J55" s="37"/>
      <c r="K55" s="28"/>
    </row>
    <row r="56" spans="1:11" ht="15" customHeight="1" x14ac:dyDescent="0.45">
      <c r="A56" s="100"/>
      <c r="B56" s="36"/>
      <c r="C56" s="39"/>
      <c r="D56" s="39"/>
      <c r="E56" s="39"/>
      <c r="F56" s="39"/>
      <c r="G56" s="81" t="s">
        <v>59</v>
      </c>
      <c r="H56" s="81" t="s">
        <v>123</v>
      </c>
      <c r="I56" s="81" t="s">
        <v>182</v>
      </c>
      <c r="J56" s="37"/>
      <c r="K56" s="28"/>
    </row>
    <row r="57" spans="1:11" ht="15" customHeight="1" x14ac:dyDescent="0.45">
      <c r="A57" s="100"/>
      <c r="B57" s="36"/>
      <c r="C57" s="90"/>
      <c r="D57" s="90"/>
      <c r="E57" s="90"/>
      <c r="F57" s="39"/>
      <c r="G57" s="81" t="s">
        <v>60</v>
      </c>
      <c r="H57" s="81" t="s">
        <v>124</v>
      </c>
      <c r="I57" s="81" t="s">
        <v>183</v>
      </c>
      <c r="J57" s="37"/>
      <c r="K57" s="28"/>
    </row>
    <row r="58" spans="1:11" ht="15" customHeight="1" x14ac:dyDescent="0.45">
      <c r="A58" s="100"/>
      <c r="B58" s="36"/>
      <c r="C58" s="113"/>
      <c r="D58" s="113"/>
      <c r="E58" s="113"/>
      <c r="F58" s="39"/>
      <c r="G58" s="81" t="s">
        <v>61</v>
      </c>
      <c r="H58" s="81" t="s">
        <v>125</v>
      </c>
      <c r="I58" s="81" t="s">
        <v>184</v>
      </c>
      <c r="J58" s="37"/>
      <c r="K58" s="28"/>
    </row>
    <row r="59" spans="1:11" ht="15" customHeight="1" x14ac:dyDescent="0.45">
      <c r="A59" s="100"/>
      <c r="B59" s="36"/>
      <c r="C59" s="39"/>
      <c r="D59" s="39"/>
      <c r="E59" s="39"/>
      <c r="F59" s="39"/>
      <c r="G59" s="81" t="s">
        <v>62</v>
      </c>
      <c r="H59" s="81" t="s">
        <v>291</v>
      </c>
      <c r="I59" s="81" t="s">
        <v>185</v>
      </c>
      <c r="J59" s="37"/>
      <c r="K59" s="28"/>
    </row>
    <row r="60" spans="1:11" ht="15" customHeight="1" x14ac:dyDescent="0.45">
      <c r="A60" s="100"/>
      <c r="B60" s="36"/>
      <c r="C60" s="39"/>
      <c r="D60" s="39"/>
      <c r="E60" s="39"/>
      <c r="F60" s="39"/>
      <c r="G60" s="81" t="s">
        <v>63</v>
      </c>
      <c r="H60" s="81" t="s">
        <v>126</v>
      </c>
      <c r="I60" s="81" t="s">
        <v>186</v>
      </c>
      <c r="J60" s="37"/>
      <c r="K60" s="28"/>
    </row>
    <row r="61" spans="1:11" ht="15" customHeight="1" x14ac:dyDescent="0.45">
      <c r="A61" s="100"/>
      <c r="B61" s="36"/>
      <c r="C61" s="39"/>
      <c r="D61" s="39"/>
      <c r="E61" s="39"/>
      <c r="F61" s="39"/>
      <c r="G61" s="81" t="s">
        <v>64</v>
      </c>
      <c r="H61" s="81" t="s">
        <v>127</v>
      </c>
      <c r="I61" s="81" t="s">
        <v>187</v>
      </c>
      <c r="J61" s="37"/>
      <c r="K61" s="28"/>
    </row>
    <row r="62" spans="1:11" ht="15" customHeight="1" x14ac:dyDescent="0.45">
      <c r="A62" s="100"/>
      <c r="B62" s="36"/>
      <c r="C62" s="39"/>
      <c r="D62" s="39"/>
      <c r="E62" s="39"/>
      <c r="F62" s="39"/>
      <c r="G62" s="81" t="s">
        <v>65</v>
      </c>
      <c r="H62" s="81" t="s">
        <v>128</v>
      </c>
      <c r="I62" s="81" t="s">
        <v>188</v>
      </c>
      <c r="J62" s="37"/>
      <c r="K62" s="28"/>
    </row>
    <row r="63" spans="1:11" ht="15" customHeight="1" x14ac:dyDescent="0.45">
      <c r="A63" s="100"/>
      <c r="B63" s="36"/>
      <c r="C63" s="39"/>
      <c r="D63" s="39"/>
      <c r="E63" s="39"/>
      <c r="F63" s="39"/>
      <c r="G63" s="81" t="s">
        <v>66</v>
      </c>
      <c r="H63" s="81" t="s">
        <v>129</v>
      </c>
      <c r="I63" s="81" t="s">
        <v>189</v>
      </c>
      <c r="J63" s="37"/>
      <c r="K63" s="28"/>
    </row>
    <row r="64" spans="1:11" ht="15" customHeight="1" x14ac:dyDescent="0.45">
      <c r="A64" s="100"/>
      <c r="B64" s="36"/>
      <c r="C64" s="39"/>
      <c r="D64" s="39"/>
      <c r="E64" s="39"/>
      <c r="F64" s="39"/>
      <c r="G64" s="81" t="s">
        <v>67</v>
      </c>
      <c r="H64" s="81" t="s">
        <v>130</v>
      </c>
      <c r="I64" s="81" t="s">
        <v>190</v>
      </c>
      <c r="J64" s="37"/>
      <c r="K64" s="28"/>
    </row>
    <row r="65" spans="1:11" ht="15" customHeight="1" x14ac:dyDescent="0.45">
      <c r="A65" s="100"/>
      <c r="B65" s="36"/>
      <c r="C65" s="39"/>
      <c r="D65" s="39"/>
      <c r="E65" s="39"/>
      <c r="F65" s="90"/>
      <c r="G65" s="81" t="s">
        <v>68</v>
      </c>
      <c r="H65" s="81" t="s">
        <v>131</v>
      </c>
      <c r="I65" s="206" t="s">
        <v>191</v>
      </c>
      <c r="J65" s="37"/>
      <c r="K65" s="28"/>
    </row>
    <row r="66" spans="1:11" ht="15" customHeight="1" x14ac:dyDescent="0.45">
      <c r="A66" s="100"/>
      <c r="B66" s="90"/>
      <c r="C66" s="39"/>
      <c r="D66" s="39"/>
      <c r="E66" s="39"/>
      <c r="F66" s="39"/>
      <c r="G66" s="81" t="s">
        <v>202</v>
      </c>
      <c r="H66" s="81" t="s">
        <v>132</v>
      </c>
      <c r="I66" s="206"/>
      <c r="J66" s="37"/>
      <c r="K66" s="28"/>
    </row>
    <row r="67" spans="1:11" ht="15" customHeight="1" x14ac:dyDescent="0.45">
      <c r="A67" s="100"/>
      <c r="B67" s="36"/>
      <c r="C67" s="39"/>
      <c r="D67" s="39"/>
      <c r="E67" s="39"/>
      <c r="F67" s="39"/>
      <c r="G67" s="81" t="s">
        <v>69</v>
      </c>
      <c r="H67" s="81" t="s">
        <v>133</v>
      </c>
      <c r="I67" s="81" t="s">
        <v>192</v>
      </c>
      <c r="J67" s="37"/>
      <c r="K67" s="28"/>
    </row>
    <row r="68" spans="1:11" ht="15" customHeight="1" x14ac:dyDescent="0.45">
      <c r="A68" s="100"/>
      <c r="B68" s="90"/>
      <c r="C68" s="39"/>
      <c r="D68" s="39"/>
      <c r="E68" s="39"/>
      <c r="F68" s="39"/>
      <c r="G68" s="81" t="s">
        <v>70</v>
      </c>
      <c r="H68" s="81" t="s">
        <v>134</v>
      </c>
      <c r="I68" s="81" t="s">
        <v>295</v>
      </c>
      <c r="J68" s="37"/>
      <c r="K68" s="28"/>
    </row>
    <row r="69" spans="1:11" ht="15" customHeight="1" x14ac:dyDescent="0.45">
      <c r="A69" s="100"/>
      <c r="B69" s="36"/>
      <c r="C69" s="39"/>
      <c r="D69" s="39"/>
      <c r="E69" s="39"/>
      <c r="F69" s="39"/>
      <c r="G69" s="81" t="s">
        <v>71</v>
      </c>
      <c r="H69" s="81" t="s">
        <v>135</v>
      </c>
      <c r="I69" s="81" t="s">
        <v>193</v>
      </c>
      <c r="J69" s="37"/>
      <c r="K69" s="28"/>
    </row>
    <row r="70" spans="1:11" ht="15" customHeight="1" x14ac:dyDescent="0.45">
      <c r="A70" s="100"/>
      <c r="B70" s="90"/>
      <c r="C70" s="39"/>
      <c r="D70" s="39"/>
      <c r="E70" s="39"/>
      <c r="F70" s="39"/>
      <c r="G70" s="81" t="s">
        <v>289</v>
      </c>
      <c r="H70" s="81" t="s">
        <v>136</v>
      </c>
      <c r="I70" s="81" t="s">
        <v>194</v>
      </c>
      <c r="J70" s="37"/>
      <c r="K70" s="28"/>
    </row>
    <row r="71" spans="1:11" ht="15" customHeight="1" x14ac:dyDescent="0.45">
      <c r="A71" s="100"/>
      <c r="B71" s="36"/>
      <c r="C71" s="39"/>
      <c r="D71" s="39"/>
      <c r="E71" s="39"/>
      <c r="F71" s="39"/>
      <c r="G71" s="81" t="s">
        <v>72</v>
      </c>
      <c r="H71" s="81" t="s">
        <v>137</v>
      </c>
      <c r="I71" s="81" t="s">
        <v>195</v>
      </c>
      <c r="J71" s="37"/>
      <c r="K71" s="28"/>
    </row>
    <row r="72" spans="1:11" ht="15" customHeight="1" x14ac:dyDescent="0.45">
      <c r="A72" s="100"/>
      <c r="B72" s="90"/>
      <c r="C72" s="39"/>
      <c r="D72" s="39"/>
      <c r="E72" s="39"/>
      <c r="F72" s="39"/>
      <c r="G72" s="81" t="s">
        <v>73</v>
      </c>
      <c r="H72" s="204" t="s">
        <v>292</v>
      </c>
      <c r="I72" s="81" t="s">
        <v>196</v>
      </c>
      <c r="J72" s="37"/>
      <c r="K72" s="28"/>
    </row>
    <row r="73" spans="1:11" ht="15" customHeight="1" x14ac:dyDescent="0.45">
      <c r="A73" s="100"/>
      <c r="B73" s="36"/>
      <c r="C73" s="39"/>
      <c r="D73" s="39"/>
      <c r="E73" s="39"/>
      <c r="F73" s="39"/>
      <c r="G73" s="81" t="s">
        <v>74</v>
      </c>
      <c r="H73" s="205"/>
      <c r="I73" s="81" t="s">
        <v>197</v>
      </c>
      <c r="J73" s="37"/>
      <c r="K73" s="28"/>
    </row>
    <row r="74" spans="1:11" ht="15" customHeight="1" x14ac:dyDescent="0.45">
      <c r="A74" s="100"/>
      <c r="B74" s="90"/>
      <c r="C74" s="39"/>
      <c r="D74" s="39"/>
      <c r="E74" s="39"/>
      <c r="F74" s="39"/>
      <c r="G74" s="81" t="s">
        <v>75</v>
      </c>
      <c r="H74" s="81" t="s">
        <v>138</v>
      </c>
      <c r="I74" s="81" t="s">
        <v>198</v>
      </c>
      <c r="J74" s="37"/>
      <c r="K74" s="28"/>
    </row>
    <row r="75" spans="1:11" ht="15" customHeight="1" x14ac:dyDescent="0.45">
      <c r="A75" s="100"/>
      <c r="B75" s="36"/>
      <c r="C75" s="39"/>
      <c r="D75" s="39"/>
      <c r="E75" s="39"/>
      <c r="F75" s="90"/>
      <c r="G75" s="81" t="s">
        <v>76</v>
      </c>
      <c r="H75" s="81" t="s">
        <v>139</v>
      </c>
      <c r="I75" s="81" t="s">
        <v>199</v>
      </c>
      <c r="J75" s="37"/>
      <c r="K75" s="28"/>
    </row>
    <row r="76" spans="1:11" ht="15" customHeight="1" x14ac:dyDescent="0.45">
      <c r="A76" s="100"/>
      <c r="B76" s="36"/>
      <c r="C76" s="39"/>
      <c r="D76" s="39"/>
      <c r="E76" s="39"/>
      <c r="F76" s="90"/>
      <c r="G76" s="81" t="s">
        <v>77</v>
      </c>
      <c r="H76" s="81" t="s">
        <v>140</v>
      </c>
      <c r="I76" s="81" t="s">
        <v>200</v>
      </c>
      <c r="J76" s="37"/>
      <c r="K76" s="28"/>
    </row>
    <row r="77" spans="1:11" ht="15" customHeight="1" x14ac:dyDescent="0.45">
      <c r="A77" s="100"/>
      <c r="B77" s="36"/>
      <c r="C77" s="39"/>
      <c r="D77" s="39"/>
      <c r="E77" s="39"/>
      <c r="F77" s="90"/>
      <c r="G77" s="81" t="s">
        <v>78</v>
      </c>
      <c r="H77" s="81" t="s">
        <v>141</v>
      </c>
      <c r="I77" s="187"/>
      <c r="J77" s="37"/>
      <c r="K77" s="28"/>
    </row>
    <row r="78" spans="1:11" ht="15" customHeight="1" x14ac:dyDescent="0.45">
      <c r="A78" s="100"/>
      <c r="B78" s="36"/>
      <c r="C78" s="39"/>
      <c r="D78" s="39"/>
      <c r="E78" s="39"/>
      <c r="F78" s="90"/>
      <c r="G78" s="81" t="s">
        <v>79</v>
      </c>
      <c r="H78" s="81" t="s">
        <v>142</v>
      </c>
      <c r="I78" s="187"/>
      <c r="J78" s="37"/>
      <c r="K78" s="28"/>
    </row>
    <row r="79" spans="1:11" ht="15" customHeight="1" x14ac:dyDescent="0.35">
      <c r="A79" s="100"/>
      <c r="B79" s="17"/>
      <c r="C79" s="17"/>
      <c r="D79" s="17"/>
      <c r="E79" s="17"/>
      <c r="F79" s="17"/>
      <c r="G79" s="17"/>
      <c r="H79" s="17"/>
      <c r="I79" s="17"/>
      <c r="J79" s="18"/>
    </row>
  </sheetData>
  <sheetProtection algorithmName="SHA-512" hashValue="TIW/nwgCh/cAR5/zAEFFuSme+Be5IIOVT1WTZhcoy3KDblCC+lc9FJqrWXmGbgBv8HZ6V2Mw4glngCxAMWGt1Q==" saltValue="4z1S/61U5lXHZWYPD4oGVg==" spinCount="100000" sheet="1" objects="1" scenarios="1"/>
  <mergeCells count="10">
    <mergeCell ref="H72:H73"/>
    <mergeCell ref="I52:I53"/>
    <mergeCell ref="I65:I66"/>
    <mergeCell ref="C17:E17"/>
    <mergeCell ref="C6:I6"/>
    <mergeCell ref="G7:I7"/>
    <mergeCell ref="G9:I9"/>
    <mergeCell ref="C7:E7"/>
    <mergeCell ref="C14:E15"/>
    <mergeCell ref="C9:D9"/>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D10:E10 C11:E11 D12 E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2:H17"/>
  <sheetViews>
    <sheetView zoomScale="90" zoomScaleNormal="90" workbookViewId="0">
      <selection activeCell="D4" sqref="D4"/>
    </sheetView>
  </sheetViews>
  <sheetFormatPr defaultRowHeight="14.5" x14ac:dyDescent="0.35"/>
  <cols>
    <col min="3" max="3" width="29.7265625" bestFit="1" customWidth="1"/>
    <col min="4" max="4" width="14" customWidth="1"/>
  </cols>
  <sheetData>
    <row r="2" spans="2:8" ht="43.5" x14ac:dyDescent="0.35">
      <c r="B2" s="71" t="s">
        <v>254</v>
      </c>
      <c r="C2" s="71" t="s">
        <v>258</v>
      </c>
      <c r="D2" s="72" t="s">
        <v>259</v>
      </c>
      <c r="E2" s="72" t="s">
        <v>333</v>
      </c>
    </row>
    <row r="3" spans="2:8" x14ac:dyDescent="0.35">
      <c r="B3" s="69" t="s">
        <v>260</v>
      </c>
      <c r="C3" s="69" t="s">
        <v>261</v>
      </c>
      <c r="D3" s="69">
        <f ca="1">IF(SUM('Section 1'!F9:F11)&gt;0,1,0)</f>
        <v>1</v>
      </c>
      <c r="E3" s="69" t="s">
        <v>334</v>
      </c>
    </row>
    <row r="4" spans="2:8" x14ac:dyDescent="0.35">
      <c r="B4" s="67" t="s">
        <v>262</v>
      </c>
      <c r="C4" s="69" t="s">
        <v>264</v>
      </c>
      <c r="D4" s="69">
        <f>IF(SUM('Section 2'!$U$22:$U$31,'Section 2'!$T$14:$V$14)&gt;0,1,0)</f>
        <v>0</v>
      </c>
      <c r="E4" s="69" t="s">
        <v>332</v>
      </c>
    </row>
    <row r="5" spans="2:8" s="90" customFormat="1" x14ac:dyDescent="0.35">
      <c r="B5" s="67" t="s">
        <v>262</v>
      </c>
      <c r="C5" s="69" t="s">
        <v>425</v>
      </c>
      <c r="D5" s="69">
        <f>IF('Section 2'!D14:K14&lt;&gt;"",0,1)</f>
        <v>1</v>
      </c>
      <c r="E5" s="69" t="s">
        <v>332</v>
      </c>
    </row>
    <row r="6" spans="2:8" s="90" customFormat="1" x14ac:dyDescent="0.35">
      <c r="B6" s="67" t="s">
        <v>262</v>
      </c>
      <c r="C6" s="69" t="s">
        <v>392</v>
      </c>
      <c r="D6" s="69">
        <f>IF('Section 2'!$U$14&gt;0,1,0)</f>
        <v>0</v>
      </c>
      <c r="E6" s="69" t="s">
        <v>332</v>
      </c>
    </row>
    <row r="7" spans="2:8" x14ac:dyDescent="0.35">
      <c r="B7" s="67" t="s">
        <v>262</v>
      </c>
      <c r="C7" s="69" t="s">
        <v>311</v>
      </c>
      <c r="D7" s="69">
        <f>IF('Section 2'!$V$14&gt;0,1,0)</f>
        <v>0</v>
      </c>
      <c r="E7" s="69" t="s">
        <v>332</v>
      </c>
    </row>
    <row r="8" spans="2:8" s="90" customFormat="1" x14ac:dyDescent="0.35">
      <c r="B8" s="67" t="s">
        <v>262</v>
      </c>
      <c r="C8" s="69" t="s">
        <v>309</v>
      </c>
      <c r="D8" s="69">
        <f>IF(SUM('Section 2'!V22:W31)&gt;0, 1, 0)</f>
        <v>0</v>
      </c>
      <c r="E8" s="69" t="s">
        <v>332</v>
      </c>
    </row>
    <row r="9" spans="2:8" s="90" customFormat="1" x14ac:dyDescent="0.35">
      <c r="B9" s="67" t="s">
        <v>262</v>
      </c>
      <c r="C9" s="69" t="s">
        <v>331</v>
      </c>
      <c r="D9" s="69">
        <f>IF(SUM('Section 2'!$X$22:$X$31)&gt;0,1,0)</f>
        <v>0</v>
      </c>
      <c r="E9" s="69" t="s">
        <v>332</v>
      </c>
    </row>
    <row r="10" spans="2:8" x14ac:dyDescent="0.35">
      <c r="B10" s="67" t="s">
        <v>262</v>
      </c>
      <c r="C10" s="69" t="s">
        <v>263</v>
      </c>
      <c r="D10" s="69">
        <f>IF(SUM(D4:D9)&gt;0,1,0)</f>
        <v>1</v>
      </c>
      <c r="E10" s="69" t="s">
        <v>334</v>
      </c>
    </row>
    <row r="11" spans="2:8" x14ac:dyDescent="0.35">
      <c r="B11" s="67" t="s">
        <v>261</v>
      </c>
      <c r="C11" s="67" t="s">
        <v>263</v>
      </c>
      <c r="D11" s="69">
        <f ca="1">IF(SUM(Sec1Status,Sec2Error)&gt;0,1,0)</f>
        <v>1</v>
      </c>
      <c r="E11" s="69" t="s">
        <v>334</v>
      </c>
    </row>
    <row r="12" spans="2:8" x14ac:dyDescent="0.35">
      <c r="B12" s="56"/>
      <c r="C12" s="56"/>
    </row>
    <row r="13" spans="2:8" x14ac:dyDescent="0.35">
      <c r="B13" s="56"/>
      <c r="C13" s="57"/>
    </row>
    <row r="14" spans="2:8" x14ac:dyDescent="0.35">
      <c r="B14" s="56"/>
      <c r="C14" s="56"/>
    </row>
    <row r="15" spans="2:8" x14ac:dyDescent="0.35">
      <c r="B15" s="74" t="s">
        <v>271</v>
      </c>
      <c r="C15" s="70"/>
      <c r="F15" s="90"/>
      <c r="G15" s="90"/>
      <c r="H15" s="90"/>
    </row>
    <row r="16" spans="2:8" ht="29" x14ac:dyDescent="0.35">
      <c r="B16" s="67" t="s">
        <v>262</v>
      </c>
      <c r="C16" s="68" t="s">
        <v>422</v>
      </c>
      <c r="D16" s="73">
        <f>SUMIF('Section 2'!$T$22:$T$31,"Y",'Section 2'!J22:J31)-SUM(OutputForCSV!J3:J11)</f>
        <v>0</v>
      </c>
    </row>
    <row r="17" spans="2:4" x14ac:dyDescent="0.35">
      <c r="B17" s="67" t="s">
        <v>269</v>
      </c>
      <c r="C17" s="68" t="s">
        <v>270</v>
      </c>
      <c r="D17" s="73">
        <f>SUM(D16:D16)</f>
        <v>0</v>
      </c>
    </row>
  </sheetData>
  <sheetProtection algorithmName="SHA-512" hashValue="zQ1q544j0ZQLFJ4pWSxgtjWMU1ZxsFfzCZdd5XcjxN8s+/9ay3XUZRMeyOKgF9+w8OCCPOeW35OMptZmOgJlWw==" saltValue="YIU2vi0IXRDaM5yRt2Habg==" spinCount="100000" sheet="1" objects="1" scenarios="1"/>
  <conditionalFormatting sqref="D16:D17">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P204"/>
  <sheetViews>
    <sheetView workbookViewId="0">
      <selection activeCell="E3" sqref="E3"/>
    </sheetView>
  </sheetViews>
  <sheetFormatPr defaultColWidth="9.1796875" defaultRowHeight="13" x14ac:dyDescent="0.3"/>
  <cols>
    <col min="1" max="1" width="4.7265625" style="3" customWidth="1"/>
    <col min="2" max="2" width="24.54296875" style="3" customWidth="1"/>
    <col min="3" max="3" width="17" style="88" bestFit="1" customWidth="1"/>
    <col min="4" max="4" width="17.453125" style="3" bestFit="1" customWidth="1"/>
    <col min="5" max="5" width="9.7265625" style="3" customWidth="1"/>
    <col min="6" max="6" width="15.54296875" style="88" customWidth="1"/>
    <col min="7" max="7" width="14.453125" style="3" customWidth="1"/>
    <col min="8" max="8" width="14.1796875" style="3" bestFit="1" customWidth="1"/>
    <col min="9" max="9" width="18.453125" style="3" customWidth="1"/>
    <col min="10" max="10" width="14.54296875" style="3" customWidth="1"/>
    <col min="11" max="11" width="12.26953125" style="88" customWidth="1"/>
    <col min="12" max="12" width="7.26953125" style="88" customWidth="1"/>
    <col min="13" max="13" width="10.54296875" style="88" customWidth="1"/>
    <col min="14" max="14" width="16" style="88" customWidth="1"/>
    <col min="15" max="15" width="20.1796875" style="3" bestFit="1" customWidth="1"/>
    <col min="16" max="16" width="9.54296875" style="3" bestFit="1" customWidth="1"/>
    <col min="17" max="16384" width="9.1796875" style="3"/>
  </cols>
  <sheetData>
    <row r="1" spans="2:16" ht="14.5" x14ac:dyDescent="0.35">
      <c r="K1" s="217" t="s">
        <v>306</v>
      </c>
      <c r="L1" s="217"/>
      <c r="O1" s="216" t="s">
        <v>267</v>
      </c>
      <c r="P1" s="216"/>
    </row>
    <row r="2" spans="2:16" s="120" customFormat="1" ht="39" x14ac:dyDescent="0.35">
      <c r="B2" s="116" t="s">
        <v>286</v>
      </c>
      <c r="C2" s="117" t="s">
        <v>338</v>
      </c>
      <c r="D2" s="118" t="s">
        <v>7</v>
      </c>
      <c r="E2" s="116" t="s">
        <v>9</v>
      </c>
      <c r="F2" s="118" t="s">
        <v>418</v>
      </c>
      <c r="G2" s="118" t="s">
        <v>298</v>
      </c>
      <c r="H2" s="118" t="s">
        <v>299</v>
      </c>
      <c r="I2" s="92" t="s">
        <v>300</v>
      </c>
      <c r="J2" s="92" t="s">
        <v>301</v>
      </c>
      <c r="K2" s="92" t="s">
        <v>296</v>
      </c>
      <c r="L2" s="92" t="s">
        <v>307</v>
      </c>
      <c r="M2" s="95" t="s">
        <v>316</v>
      </c>
      <c r="N2" s="95" t="s">
        <v>317</v>
      </c>
      <c r="O2" s="119" t="s">
        <v>16</v>
      </c>
      <c r="P2" s="119" t="s">
        <v>209</v>
      </c>
    </row>
    <row r="3" spans="2:16" x14ac:dyDescent="0.3">
      <c r="B3" s="83" t="s">
        <v>18</v>
      </c>
      <c r="C3" s="110" t="s">
        <v>339</v>
      </c>
      <c r="D3" s="65" t="s">
        <v>11</v>
      </c>
      <c r="E3" s="48">
        <v>2018</v>
      </c>
      <c r="F3" s="66">
        <f>IF(ReportYr=Lists!$E$3,DATE(Lists!$E$3,1,1),IF(ReportYr=Lists!$E$4,DATE(Lists!$E$4,1,1),IF(ReportYr=Lists!$E$5,DATE(Lists!$E$5,1,1),0)))</f>
        <v>0</v>
      </c>
      <c r="G3" s="85" t="s">
        <v>302</v>
      </c>
      <c r="H3" s="86" t="s">
        <v>416</v>
      </c>
      <c r="I3" s="87" t="s">
        <v>305</v>
      </c>
      <c r="J3" s="89" t="s">
        <v>335</v>
      </c>
      <c r="K3" s="93" t="s">
        <v>335</v>
      </c>
      <c r="L3" s="91">
        <v>5.5E-2</v>
      </c>
      <c r="M3" s="96" t="str">
        <f ca="1">MONTH('Section 1'!D5)&amp;"-"&amp;DAY('Section 1'!D5)&amp;"-"&amp;YEAR('Section 1'!D5)</f>
        <v>4-16-2020</v>
      </c>
      <c r="N3" s="123" t="s">
        <v>244</v>
      </c>
      <c r="O3" s="91" t="s">
        <v>210</v>
      </c>
      <c r="P3" s="48" t="s">
        <v>211</v>
      </c>
    </row>
    <row r="4" spans="2:16" x14ac:dyDescent="0.3">
      <c r="B4" s="83" t="s">
        <v>19</v>
      </c>
      <c r="C4" s="110" t="s">
        <v>340</v>
      </c>
      <c r="D4" s="65" t="s">
        <v>12</v>
      </c>
      <c r="E4" s="48">
        <v>2019</v>
      </c>
      <c r="F4" s="66">
        <f>IF(ReportYr=Lists!$E$3,DATE(Lists!$E$3,12,31),IF(ReportYr=Lists!$E$4,DATE(Lists!$E$4,12,31),IF(ReportYr=Lists!$E$5,DATE(Lists!$E$5,12,31),0)))</f>
        <v>0</v>
      </c>
      <c r="G4" s="85" t="s">
        <v>303</v>
      </c>
      <c r="H4" s="86" t="s">
        <v>417</v>
      </c>
      <c r="I4" s="5"/>
      <c r="J4" s="89" t="s">
        <v>297</v>
      </c>
      <c r="K4" s="93" t="s">
        <v>297</v>
      </c>
      <c r="L4" s="91">
        <v>0.02</v>
      </c>
      <c r="M4" s="82"/>
      <c r="N4" s="82"/>
      <c r="O4" s="91" t="s">
        <v>212</v>
      </c>
      <c r="P4" s="48" t="s">
        <v>213</v>
      </c>
    </row>
    <row r="5" spans="2:16" x14ac:dyDescent="0.3">
      <c r="B5" s="83" t="s">
        <v>20</v>
      </c>
      <c r="C5" s="110" t="s">
        <v>341</v>
      </c>
      <c r="E5" s="48">
        <v>2020</v>
      </c>
      <c r="I5" s="5"/>
      <c r="L5" s="91">
        <v>2.1999999999999999E-2</v>
      </c>
      <c r="M5" s="82"/>
      <c r="N5" s="82"/>
      <c r="O5" s="91" t="s">
        <v>214</v>
      </c>
      <c r="P5" s="48" t="s">
        <v>215</v>
      </c>
    </row>
    <row r="6" spans="2:16" x14ac:dyDescent="0.3">
      <c r="B6" s="83" t="s">
        <v>201</v>
      </c>
      <c r="C6" s="110" t="s">
        <v>342</v>
      </c>
      <c r="E6" s="91">
        <v>2021</v>
      </c>
      <c r="I6" s="5"/>
      <c r="L6" s="91">
        <v>0.11</v>
      </c>
      <c r="M6" s="82"/>
      <c r="N6" s="82"/>
      <c r="O6" s="91" t="s">
        <v>216</v>
      </c>
      <c r="P6" s="48" t="s">
        <v>217</v>
      </c>
    </row>
    <row r="7" spans="2:16" x14ac:dyDescent="0.3">
      <c r="B7" s="83" t="s">
        <v>21</v>
      </c>
      <c r="C7" s="110" t="s">
        <v>343</v>
      </c>
      <c r="E7" s="91">
        <v>2022</v>
      </c>
      <c r="I7" s="5"/>
      <c r="L7" s="91">
        <v>6.5000000000000002E-2</v>
      </c>
      <c r="M7" s="82"/>
      <c r="N7" s="82"/>
      <c r="O7" s="91" t="s">
        <v>218</v>
      </c>
      <c r="P7" s="48" t="s">
        <v>219</v>
      </c>
    </row>
    <row r="8" spans="2:16" x14ac:dyDescent="0.3">
      <c r="B8" s="83" t="s">
        <v>22</v>
      </c>
      <c r="C8" s="110" t="s">
        <v>344</v>
      </c>
      <c r="E8" s="91">
        <v>2023</v>
      </c>
      <c r="I8" s="5"/>
      <c r="L8" s="91">
        <v>2.5000000000000001E-2</v>
      </c>
      <c r="M8" s="82"/>
      <c r="N8" s="82"/>
      <c r="O8" s="91" t="s">
        <v>220</v>
      </c>
      <c r="P8" s="48" t="s">
        <v>221</v>
      </c>
    </row>
    <row r="9" spans="2:16" x14ac:dyDescent="0.3">
      <c r="B9" s="83" t="s">
        <v>23</v>
      </c>
      <c r="C9" s="110" t="s">
        <v>345</v>
      </c>
      <c r="E9" s="91">
        <v>2024</v>
      </c>
      <c r="I9" s="5"/>
      <c r="L9" s="91">
        <v>3.3000000000000002E-2</v>
      </c>
      <c r="M9" s="82"/>
      <c r="N9" s="82"/>
      <c r="O9" s="91" t="s">
        <v>222</v>
      </c>
      <c r="P9" s="48" t="s">
        <v>223</v>
      </c>
    </row>
    <row r="10" spans="2:16" x14ac:dyDescent="0.3">
      <c r="B10" s="83" t="s">
        <v>24</v>
      </c>
      <c r="C10" s="110" t="s">
        <v>346</v>
      </c>
      <c r="E10" s="91">
        <v>2025</v>
      </c>
      <c r="F10" s="58"/>
      <c r="I10" s="5"/>
      <c r="O10" s="91" t="s">
        <v>224</v>
      </c>
      <c r="P10" s="48" t="s">
        <v>225</v>
      </c>
    </row>
    <row r="11" spans="2:16" x14ac:dyDescent="0.3">
      <c r="B11" s="83" t="s">
        <v>25</v>
      </c>
      <c r="C11" s="110" t="s">
        <v>347</v>
      </c>
      <c r="E11" s="91">
        <v>2026</v>
      </c>
      <c r="I11" s="5"/>
      <c r="O11" s="91" t="s">
        <v>226</v>
      </c>
      <c r="P11" s="48" t="s">
        <v>227</v>
      </c>
    </row>
    <row r="12" spans="2:16" x14ac:dyDescent="0.3">
      <c r="B12" s="83" t="s">
        <v>26</v>
      </c>
      <c r="C12" s="110" t="s">
        <v>348</v>
      </c>
      <c r="E12" s="91">
        <v>2027</v>
      </c>
      <c r="I12" s="5"/>
      <c r="O12" s="91" t="s">
        <v>228</v>
      </c>
      <c r="P12" s="48" t="s">
        <v>229</v>
      </c>
    </row>
    <row r="13" spans="2:16" x14ac:dyDescent="0.3">
      <c r="B13" s="83" t="s">
        <v>27</v>
      </c>
      <c r="C13" s="110" t="s">
        <v>77</v>
      </c>
      <c r="E13" s="91">
        <v>2028</v>
      </c>
      <c r="O13" s="91" t="s">
        <v>230</v>
      </c>
      <c r="P13" s="48" t="s">
        <v>231</v>
      </c>
    </row>
    <row r="14" spans="2:16" x14ac:dyDescent="0.3">
      <c r="B14" s="83" t="s">
        <v>28</v>
      </c>
      <c r="C14" s="110" t="s">
        <v>349</v>
      </c>
      <c r="E14" s="91">
        <v>2029</v>
      </c>
      <c r="H14" s="5"/>
      <c r="I14" s="121"/>
      <c r="O14" s="91" t="s">
        <v>232</v>
      </c>
      <c r="P14" s="48" t="s">
        <v>233</v>
      </c>
    </row>
    <row r="15" spans="2:16" x14ac:dyDescent="0.3">
      <c r="B15" s="83" t="s">
        <v>29</v>
      </c>
      <c r="C15" s="110" t="s">
        <v>350</v>
      </c>
      <c r="H15" s="5"/>
      <c r="I15" s="109"/>
      <c r="O15" s="91" t="s">
        <v>234</v>
      </c>
      <c r="P15" s="48" t="s">
        <v>235</v>
      </c>
    </row>
    <row r="16" spans="2:16" x14ac:dyDescent="0.3">
      <c r="B16" s="83" t="s">
        <v>30</v>
      </c>
      <c r="C16" s="110" t="s">
        <v>351</v>
      </c>
      <c r="H16" s="5"/>
      <c r="I16" s="109"/>
      <c r="O16" s="91" t="s">
        <v>236</v>
      </c>
      <c r="P16" s="48" t="s">
        <v>237</v>
      </c>
    </row>
    <row r="17" spans="2:16" x14ac:dyDescent="0.3">
      <c r="B17" s="83" t="s">
        <v>31</v>
      </c>
      <c r="C17" s="110" t="s">
        <v>352</v>
      </c>
      <c r="H17" s="5"/>
      <c r="I17" s="109"/>
      <c r="O17" s="91" t="s">
        <v>238</v>
      </c>
      <c r="P17" s="48" t="s">
        <v>239</v>
      </c>
    </row>
    <row r="18" spans="2:16" x14ac:dyDescent="0.3">
      <c r="B18" s="83" t="s">
        <v>32</v>
      </c>
      <c r="C18" s="110" t="s">
        <v>353</v>
      </c>
      <c r="H18" s="5"/>
      <c r="I18" s="109"/>
      <c r="O18" s="91" t="s">
        <v>240</v>
      </c>
      <c r="P18" s="48" t="s">
        <v>241</v>
      </c>
    </row>
    <row r="19" spans="2:16" x14ac:dyDescent="0.3">
      <c r="B19" s="83" t="s">
        <v>33</v>
      </c>
      <c r="C19" s="110" t="s">
        <v>354</v>
      </c>
      <c r="H19" s="5"/>
      <c r="I19" s="109"/>
      <c r="O19" s="91" t="s">
        <v>242</v>
      </c>
      <c r="P19" s="48" t="s">
        <v>243</v>
      </c>
    </row>
    <row r="20" spans="2:16" x14ac:dyDescent="0.3">
      <c r="B20" s="83" t="s">
        <v>34</v>
      </c>
      <c r="C20" s="110" t="s">
        <v>355</v>
      </c>
      <c r="H20" s="5"/>
      <c r="I20" s="109"/>
      <c r="O20" s="91" t="s">
        <v>244</v>
      </c>
      <c r="P20" s="48" t="s">
        <v>245</v>
      </c>
    </row>
    <row r="21" spans="2:16" x14ac:dyDescent="0.3">
      <c r="B21" s="83" t="s">
        <v>35</v>
      </c>
      <c r="C21" s="110" t="s">
        <v>356</v>
      </c>
      <c r="H21" s="5"/>
      <c r="I21" s="109"/>
      <c r="O21" s="91" t="s">
        <v>246</v>
      </c>
      <c r="P21" s="48" t="s">
        <v>247</v>
      </c>
    </row>
    <row r="22" spans="2:16" x14ac:dyDescent="0.3">
      <c r="B22" s="83" t="s">
        <v>287</v>
      </c>
      <c r="C22" s="110" t="s">
        <v>357</v>
      </c>
      <c r="H22" s="5"/>
      <c r="I22" s="109"/>
      <c r="O22" s="91" t="s">
        <v>248</v>
      </c>
      <c r="P22" s="48" t="s">
        <v>249</v>
      </c>
    </row>
    <row r="23" spans="2:16" x14ac:dyDescent="0.3">
      <c r="B23" s="83" t="s">
        <v>36</v>
      </c>
      <c r="C23" s="110" t="s">
        <v>358</v>
      </c>
      <c r="I23" s="109"/>
      <c r="O23" s="91" t="s">
        <v>250</v>
      </c>
      <c r="P23" s="48" t="s">
        <v>251</v>
      </c>
    </row>
    <row r="24" spans="2:16" x14ac:dyDescent="0.3">
      <c r="B24" s="83" t="s">
        <v>288</v>
      </c>
      <c r="C24" s="110" t="s">
        <v>359</v>
      </c>
      <c r="I24" s="109"/>
      <c r="O24" s="91" t="s">
        <v>252</v>
      </c>
      <c r="P24" s="48" t="s">
        <v>253</v>
      </c>
    </row>
    <row r="25" spans="2:16" x14ac:dyDescent="0.3">
      <c r="B25" s="83" t="s">
        <v>37</v>
      </c>
      <c r="C25" s="110" t="s">
        <v>360</v>
      </c>
      <c r="I25" s="109"/>
      <c r="O25" s="88"/>
      <c r="P25" s="88"/>
    </row>
    <row r="26" spans="2:16" x14ac:dyDescent="0.3">
      <c r="B26" s="83" t="s">
        <v>38</v>
      </c>
      <c r="C26" s="110" t="s">
        <v>361</v>
      </c>
      <c r="I26" s="109"/>
    </row>
    <row r="27" spans="2:16" x14ac:dyDescent="0.3">
      <c r="B27" s="83" t="s">
        <v>39</v>
      </c>
      <c r="C27" s="110" t="s">
        <v>362</v>
      </c>
      <c r="I27" s="109"/>
    </row>
    <row r="28" spans="2:16" x14ac:dyDescent="0.3">
      <c r="B28" s="83" t="s">
        <v>40</v>
      </c>
      <c r="C28" s="110" t="s">
        <v>363</v>
      </c>
      <c r="I28" s="109"/>
    </row>
    <row r="29" spans="2:16" x14ac:dyDescent="0.3">
      <c r="B29" s="83" t="s">
        <v>312</v>
      </c>
      <c r="C29" s="110" t="s">
        <v>364</v>
      </c>
      <c r="I29" s="122"/>
    </row>
    <row r="30" spans="2:16" x14ac:dyDescent="0.3">
      <c r="B30" s="83" t="s">
        <v>41</v>
      </c>
      <c r="C30" s="110" t="s">
        <v>365</v>
      </c>
      <c r="I30" s="109"/>
    </row>
    <row r="31" spans="2:16" x14ac:dyDescent="0.3">
      <c r="B31" s="83" t="s">
        <v>42</v>
      </c>
      <c r="C31" s="110" t="s">
        <v>366</v>
      </c>
      <c r="I31" s="109"/>
    </row>
    <row r="32" spans="2:16" x14ac:dyDescent="0.3">
      <c r="B32" s="83" t="s">
        <v>43</v>
      </c>
      <c r="C32" s="110" t="s">
        <v>367</v>
      </c>
      <c r="I32" s="109"/>
    </row>
    <row r="33" spans="2:9" x14ac:dyDescent="0.3">
      <c r="B33" s="83" t="s">
        <v>44</v>
      </c>
      <c r="C33" s="110" t="s">
        <v>368</v>
      </c>
      <c r="I33" s="109"/>
    </row>
    <row r="34" spans="2:9" x14ac:dyDescent="0.3">
      <c r="B34" s="83" t="s">
        <v>45</v>
      </c>
      <c r="C34" s="110" t="s">
        <v>369</v>
      </c>
      <c r="I34" s="109"/>
    </row>
    <row r="35" spans="2:9" x14ac:dyDescent="0.3">
      <c r="B35" s="83" t="s">
        <v>46</v>
      </c>
      <c r="C35" s="110" t="s">
        <v>370</v>
      </c>
      <c r="I35" s="109"/>
    </row>
    <row r="36" spans="2:9" x14ac:dyDescent="0.3">
      <c r="B36" s="83" t="s">
        <v>47</v>
      </c>
      <c r="C36" s="110" t="s">
        <v>371</v>
      </c>
      <c r="I36" s="109"/>
    </row>
    <row r="37" spans="2:9" x14ac:dyDescent="0.3">
      <c r="B37" s="83" t="s">
        <v>48</v>
      </c>
      <c r="C37" s="110" t="s">
        <v>372</v>
      </c>
      <c r="I37" s="109"/>
    </row>
    <row r="38" spans="2:9" x14ac:dyDescent="0.3">
      <c r="B38" s="83" t="s">
        <v>49</v>
      </c>
      <c r="C38" s="110" t="s">
        <v>373</v>
      </c>
      <c r="I38" s="109"/>
    </row>
    <row r="39" spans="2:9" x14ac:dyDescent="0.3">
      <c r="B39" s="83" t="s">
        <v>50</v>
      </c>
      <c r="C39" s="110" t="s">
        <v>374</v>
      </c>
      <c r="I39" s="121"/>
    </row>
    <row r="40" spans="2:9" x14ac:dyDescent="0.3">
      <c r="B40" s="83" t="s">
        <v>51</v>
      </c>
      <c r="C40" s="110" t="s">
        <v>375</v>
      </c>
    </row>
    <row r="41" spans="2:9" x14ac:dyDescent="0.3">
      <c r="B41" s="83" t="s">
        <v>52</v>
      </c>
      <c r="C41" s="110" t="s">
        <v>376</v>
      </c>
    </row>
    <row r="42" spans="2:9" x14ac:dyDescent="0.3">
      <c r="B42" s="83" t="s">
        <v>53</v>
      </c>
      <c r="C42" s="110" t="s">
        <v>377</v>
      </c>
    </row>
    <row r="43" spans="2:9" x14ac:dyDescent="0.3">
      <c r="B43" s="83" t="s">
        <v>54</v>
      </c>
      <c r="C43" s="110" t="s">
        <v>378</v>
      </c>
    </row>
    <row r="44" spans="2:9" x14ac:dyDescent="0.3">
      <c r="B44" s="83" t="s">
        <v>55</v>
      </c>
      <c r="C44" s="110" t="s">
        <v>379</v>
      </c>
    </row>
    <row r="45" spans="2:9" x14ac:dyDescent="0.3">
      <c r="B45" s="83" t="s">
        <v>56</v>
      </c>
      <c r="C45" s="110" t="s">
        <v>380</v>
      </c>
    </row>
    <row r="46" spans="2:9" x14ac:dyDescent="0.3">
      <c r="B46" s="83" t="s">
        <v>424</v>
      </c>
      <c r="C46" s="110" t="s">
        <v>381</v>
      </c>
    </row>
    <row r="47" spans="2:9" x14ac:dyDescent="0.3">
      <c r="B47" s="83" t="s">
        <v>57</v>
      </c>
      <c r="C47" s="110" t="s">
        <v>382</v>
      </c>
    </row>
    <row r="48" spans="2:9" x14ac:dyDescent="0.3">
      <c r="B48" s="83" t="s">
        <v>58</v>
      </c>
      <c r="C48" s="110" t="s">
        <v>383</v>
      </c>
    </row>
    <row r="49" spans="2:3" x14ac:dyDescent="0.3">
      <c r="B49" s="83" t="s">
        <v>59</v>
      </c>
      <c r="C49" s="110" t="s">
        <v>384</v>
      </c>
    </row>
    <row r="50" spans="2:3" x14ac:dyDescent="0.3">
      <c r="B50" s="83" t="s">
        <v>60</v>
      </c>
      <c r="C50" s="110" t="s">
        <v>385</v>
      </c>
    </row>
    <row r="51" spans="2:3" ht="26" x14ac:dyDescent="0.3">
      <c r="B51" s="83" t="s">
        <v>61</v>
      </c>
      <c r="C51" s="110" t="s">
        <v>386</v>
      </c>
    </row>
    <row r="52" spans="2:3" x14ac:dyDescent="0.3">
      <c r="B52" s="83" t="s">
        <v>62</v>
      </c>
      <c r="C52" s="110" t="s">
        <v>387</v>
      </c>
    </row>
    <row r="53" spans="2:3" x14ac:dyDescent="0.3">
      <c r="B53" s="83" t="s">
        <v>63</v>
      </c>
      <c r="C53" s="110" t="s">
        <v>388</v>
      </c>
    </row>
    <row r="54" spans="2:3" x14ac:dyDescent="0.3">
      <c r="B54" s="83" t="s">
        <v>64</v>
      </c>
      <c r="C54" s="110" t="s">
        <v>389</v>
      </c>
    </row>
    <row r="55" spans="2:3" x14ac:dyDescent="0.3">
      <c r="B55" s="83" t="s">
        <v>65</v>
      </c>
      <c r="C55" s="110" t="s">
        <v>390</v>
      </c>
    </row>
    <row r="56" spans="2:3" x14ac:dyDescent="0.3">
      <c r="B56" s="83" t="s">
        <v>66</v>
      </c>
    </row>
    <row r="57" spans="2:3" x14ac:dyDescent="0.3">
      <c r="B57" s="83" t="s">
        <v>67</v>
      </c>
    </row>
    <row r="58" spans="2:3" x14ac:dyDescent="0.3">
      <c r="B58" s="83" t="s">
        <v>68</v>
      </c>
    </row>
    <row r="59" spans="2:3" x14ac:dyDescent="0.3">
      <c r="B59" s="83" t="s">
        <v>202</v>
      </c>
    </row>
    <row r="60" spans="2:3" x14ac:dyDescent="0.3">
      <c r="B60" s="83" t="s">
        <v>69</v>
      </c>
    </row>
    <row r="61" spans="2:3" x14ac:dyDescent="0.3">
      <c r="B61" s="83" t="s">
        <v>70</v>
      </c>
    </row>
    <row r="62" spans="2:3" x14ac:dyDescent="0.3">
      <c r="B62" s="83" t="s">
        <v>71</v>
      </c>
    </row>
    <row r="63" spans="2:3" x14ac:dyDescent="0.3">
      <c r="B63" s="83" t="s">
        <v>289</v>
      </c>
    </row>
    <row r="64" spans="2:3" x14ac:dyDescent="0.3">
      <c r="B64" s="83" t="s">
        <v>72</v>
      </c>
    </row>
    <row r="65" spans="2:2" x14ac:dyDescent="0.3">
      <c r="B65" s="83" t="s">
        <v>73</v>
      </c>
    </row>
    <row r="66" spans="2:2" x14ac:dyDescent="0.3">
      <c r="B66" s="83" t="s">
        <v>74</v>
      </c>
    </row>
    <row r="67" spans="2:2" x14ac:dyDescent="0.3">
      <c r="B67" s="83" t="s">
        <v>75</v>
      </c>
    </row>
    <row r="68" spans="2:2" x14ac:dyDescent="0.3">
      <c r="B68" s="83" t="s">
        <v>76</v>
      </c>
    </row>
    <row r="69" spans="2:2" x14ac:dyDescent="0.3">
      <c r="B69" s="83" t="s">
        <v>77</v>
      </c>
    </row>
    <row r="70" spans="2:2" x14ac:dyDescent="0.3">
      <c r="B70" s="83" t="s">
        <v>78</v>
      </c>
    </row>
    <row r="71" spans="2:2" x14ac:dyDescent="0.3">
      <c r="B71" s="83" t="s">
        <v>79</v>
      </c>
    </row>
    <row r="72" spans="2:2" x14ac:dyDescent="0.3">
      <c r="B72" s="83" t="s">
        <v>80</v>
      </c>
    </row>
    <row r="73" spans="2:2" x14ac:dyDescent="0.3">
      <c r="B73" s="83" t="s">
        <v>81</v>
      </c>
    </row>
    <row r="74" spans="2:2" x14ac:dyDescent="0.3">
      <c r="B74" s="83" t="s">
        <v>82</v>
      </c>
    </row>
    <row r="75" spans="2:2" x14ac:dyDescent="0.3">
      <c r="B75" s="83" t="s">
        <v>83</v>
      </c>
    </row>
    <row r="76" spans="2:2" x14ac:dyDescent="0.3">
      <c r="B76" s="83" t="s">
        <v>84</v>
      </c>
    </row>
    <row r="77" spans="2:2" x14ac:dyDescent="0.3">
      <c r="B77" s="83" t="s">
        <v>85</v>
      </c>
    </row>
    <row r="78" spans="2:2" x14ac:dyDescent="0.3">
      <c r="B78" s="83" t="s">
        <v>86</v>
      </c>
    </row>
    <row r="79" spans="2:2" x14ac:dyDescent="0.3">
      <c r="B79" s="83" t="s">
        <v>290</v>
      </c>
    </row>
    <row r="80" spans="2:2" x14ac:dyDescent="0.3">
      <c r="B80" s="83" t="s">
        <v>87</v>
      </c>
    </row>
    <row r="81" spans="2:2" x14ac:dyDescent="0.3">
      <c r="B81" s="83" t="s">
        <v>313</v>
      </c>
    </row>
    <row r="82" spans="2:2" x14ac:dyDescent="0.3">
      <c r="B82" s="83" t="s">
        <v>88</v>
      </c>
    </row>
    <row r="83" spans="2:2" x14ac:dyDescent="0.3">
      <c r="B83" s="83" t="s">
        <v>89</v>
      </c>
    </row>
    <row r="84" spans="2:2" x14ac:dyDescent="0.3">
      <c r="B84" s="83" t="s">
        <v>90</v>
      </c>
    </row>
    <row r="85" spans="2:2" x14ac:dyDescent="0.3">
      <c r="B85" s="83" t="s">
        <v>91</v>
      </c>
    </row>
    <row r="86" spans="2:2" x14ac:dyDescent="0.3">
      <c r="B86" s="83" t="s">
        <v>92</v>
      </c>
    </row>
    <row r="87" spans="2:2" x14ac:dyDescent="0.3">
      <c r="B87" s="83" t="s">
        <v>203</v>
      </c>
    </row>
    <row r="88" spans="2:2" x14ac:dyDescent="0.3">
      <c r="B88" s="83" t="s">
        <v>93</v>
      </c>
    </row>
    <row r="89" spans="2:2" x14ac:dyDescent="0.3">
      <c r="B89" s="83" t="s">
        <v>94</v>
      </c>
    </row>
    <row r="90" spans="2:2" x14ac:dyDescent="0.3">
      <c r="B90" s="83" t="s">
        <v>95</v>
      </c>
    </row>
    <row r="91" spans="2:2" x14ac:dyDescent="0.3">
      <c r="B91" s="83" t="s">
        <v>96</v>
      </c>
    </row>
    <row r="92" spans="2:2" x14ac:dyDescent="0.3">
      <c r="B92" s="83" t="s">
        <v>97</v>
      </c>
    </row>
    <row r="93" spans="2:2" x14ac:dyDescent="0.3">
      <c r="B93" s="83" t="s">
        <v>98</v>
      </c>
    </row>
    <row r="94" spans="2:2" x14ac:dyDescent="0.3">
      <c r="B94" s="83" t="s">
        <v>99</v>
      </c>
    </row>
    <row r="95" spans="2:2" x14ac:dyDescent="0.3">
      <c r="B95" s="83" t="s">
        <v>100</v>
      </c>
    </row>
    <row r="96" spans="2:2" x14ac:dyDescent="0.3">
      <c r="B96" s="83" t="s">
        <v>101</v>
      </c>
    </row>
    <row r="97" spans="2:2" x14ac:dyDescent="0.3">
      <c r="B97" s="83" t="s">
        <v>102</v>
      </c>
    </row>
    <row r="98" spans="2:2" x14ac:dyDescent="0.3">
      <c r="B98" s="83" t="s">
        <v>103</v>
      </c>
    </row>
    <row r="99" spans="2:2" ht="26" x14ac:dyDescent="0.3">
      <c r="B99" s="83" t="s">
        <v>104</v>
      </c>
    </row>
    <row r="100" spans="2:2" x14ac:dyDescent="0.3">
      <c r="B100" s="83" t="s">
        <v>105</v>
      </c>
    </row>
    <row r="101" spans="2:2" x14ac:dyDescent="0.3">
      <c r="B101" s="83" t="s">
        <v>106</v>
      </c>
    </row>
    <row r="102" spans="2:2" x14ac:dyDescent="0.3">
      <c r="B102" s="83" t="s">
        <v>107</v>
      </c>
    </row>
    <row r="103" spans="2:2" x14ac:dyDescent="0.3">
      <c r="B103" s="83" t="s">
        <v>108</v>
      </c>
    </row>
    <row r="104" spans="2:2" x14ac:dyDescent="0.3">
      <c r="B104" s="83" t="s">
        <v>109</v>
      </c>
    </row>
    <row r="105" spans="2:2" x14ac:dyDescent="0.3">
      <c r="B105" s="83" t="s">
        <v>110</v>
      </c>
    </row>
    <row r="106" spans="2:2" x14ac:dyDescent="0.3">
      <c r="B106" s="83" t="s">
        <v>111</v>
      </c>
    </row>
    <row r="107" spans="2:2" x14ac:dyDescent="0.3">
      <c r="B107" s="83" t="s">
        <v>112</v>
      </c>
    </row>
    <row r="108" spans="2:2" x14ac:dyDescent="0.3">
      <c r="B108" s="83" t="s">
        <v>113</v>
      </c>
    </row>
    <row r="109" spans="2:2" x14ac:dyDescent="0.3">
      <c r="B109" s="83" t="s">
        <v>114</v>
      </c>
    </row>
    <row r="110" spans="2:2" x14ac:dyDescent="0.3">
      <c r="B110" s="83" t="s">
        <v>115</v>
      </c>
    </row>
    <row r="111" spans="2:2" x14ac:dyDescent="0.3">
      <c r="B111" s="83" t="s">
        <v>116</v>
      </c>
    </row>
    <row r="112" spans="2:2" x14ac:dyDescent="0.3">
      <c r="B112" s="83" t="s">
        <v>117</v>
      </c>
    </row>
    <row r="113" spans="2:2" x14ac:dyDescent="0.3">
      <c r="B113" s="83" t="s">
        <v>118</v>
      </c>
    </row>
    <row r="114" spans="2:2" x14ac:dyDescent="0.3">
      <c r="B114" s="83" t="s">
        <v>119</v>
      </c>
    </row>
    <row r="115" spans="2:2" x14ac:dyDescent="0.3">
      <c r="B115" s="83" t="s">
        <v>120</v>
      </c>
    </row>
    <row r="116" spans="2:2" x14ac:dyDescent="0.3">
      <c r="B116" s="83" t="s">
        <v>121</v>
      </c>
    </row>
    <row r="117" spans="2:2" x14ac:dyDescent="0.3">
      <c r="B117" s="83" t="s">
        <v>122</v>
      </c>
    </row>
    <row r="118" spans="2:2" ht="26" x14ac:dyDescent="0.3">
      <c r="B118" s="83" t="s">
        <v>123</v>
      </c>
    </row>
    <row r="119" spans="2:2" x14ac:dyDescent="0.3">
      <c r="B119" s="83" t="s">
        <v>124</v>
      </c>
    </row>
    <row r="120" spans="2:2" x14ac:dyDescent="0.3">
      <c r="B120" s="83" t="s">
        <v>125</v>
      </c>
    </row>
    <row r="121" spans="2:2" x14ac:dyDescent="0.3">
      <c r="B121" s="83" t="s">
        <v>291</v>
      </c>
    </row>
    <row r="122" spans="2:2" x14ac:dyDescent="0.3">
      <c r="B122" s="83" t="s">
        <v>126</v>
      </c>
    </row>
    <row r="123" spans="2:2" x14ac:dyDescent="0.3">
      <c r="B123" s="83" t="s">
        <v>127</v>
      </c>
    </row>
    <row r="124" spans="2:2" x14ac:dyDescent="0.3">
      <c r="B124" s="83" t="s">
        <v>128</v>
      </c>
    </row>
    <row r="125" spans="2:2" x14ac:dyDescent="0.3">
      <c r="B125" s="83" t="s">
        <v>129</v>
      </c>
    </row>
    <row r="126" spans="2:2" x14ac:dyDescent="0.3">
      <c r="B126" s="83" t="s">
        <v>130</v>
      </c>
    </row>
    <row r="127" spans="2:2" x14ac:dyDescent="0.3">
      <c r="B127" s="83" t="s">
        <v>131</v>
      </c>
    </row>
    <row r="128" spans="2:2" x14ac:dyDescent="0.3">
      <c r="B128" s="83" t="s">
        <v>132</v>
      </c>
    </row>
    <row r="129" spans="2:2" x14ac:dyDescent="0.3">
      <c r="B129" s="83" t="s">
        <v>133</v>
      </c>
    </row>
    <row r="130" spans="2:2" x14ac:dyDescent="0.3">
      <c r="B130" s="83" t="s">
        <v>134</v>
      </c>
    </row>
    <row r="131" spans="2:2" x14ac:dyDescent="0.3">
      <c r="B131" s="83" t="s">
        <v>135</v>
      </c>
    </row>
    <row r="132" spans="2:2" x14ac:dyDescent="0.3">
      <c r="B132" s="83" t="s">
        <v>136</v>
      </c>
    </row>
    <row r="133" spans="2:2" x14ac:dyDescent="0.3">
      <c r="B133" s="83" t="s">
        <v>137</v>
      </c>
    </row>
    <row r="134" spans="2:2" ht="26" x14ac:dyDescent="0.3">
      <c r="B134" s="83" t="s">
        <v>292</v>
      </c>
    </row>
    <row r="135" spans="2:2" x14ac:dyDescent="0.3">
      <c r="B135" s="83" t="s">
        <v>138</v>
      </c>
    </row>
    <row r="136" spans="2:2" x14ac:dyDescent="0.3">
      <c r="B136" s="83" t="s">
        <v>139</v>
      </c>
    </row>
    <row r="137" spans="2:2" x14ac:dyDescent="0.3">
      <c r="B137" s="83" t="s">
        <v>140</v>
      </c>
    </row>
    <row r="138" spans="2:2" x14ac:dyDescent="0.3">
      <c r="B138" s="83" t="s">
        <v>141</v>
      </c>
    </row>
    <row r="139" spans="2:2" x14ac:dyDescent="0.3">
      <c r="B139" s="83" t="s">
        <v>142</v>
      </c>
    </row>
    <row r="140" spans="2:2" x14ac:dyDescent="0.3">
      <c r="B140" s="83" t="s">
        <v>143</v>
      </c>
    </row>
    <row r="141" spans="2:2" x14ac:dyDescent="0.3">
      <c r="B141" s="83" t="s">
        <v>144</v>
      </c>
    </row>
    <row r="142" spans="2:2" x14ac:dyDescent="0.3">
      <c r="B142" s="83" t="s">
        <v>145</v>
      </c>
    </row>
    <row r="143" spans="2:2" x14ac:dyDescent="0.3">
      <c r="B143" s="83" t="s">
        <v>146</v>
      </c>
    </row>
    <row r="144" spans="2:2" x14ac:dyDescent="0.3">
      <c r="B144" s="83" t="s">
        <v>147</v>
      </c>
    </row>
    <row r="145" spans="2:2" x14ac:dyDescent="0.3">
      <c r="B145" s="83" t="s">
        <v>148</v>
      </c>
    </row>
    <row r="146" spans="2:2" x14ac:dyDescent="0.3">
      <c r="B146" s="83" t="s">
        <v>149</v>
      </c>
    </row>
    <row r="147" spans="2:2" x14ac:dyDescent="0.3">
      <c r="B147" s="83" t="s">
        <v>150</v>
      </c>
    </row>
    <row r="148" spans="2:2" x14ac:dyDescent="0.3">
      <c r="B148" s="83" t="s">
        <v>151</v>
      </c>
    </row>
    <row r="149" spans="2:2" x14ac:dyDescent="0.3">
      <c r="B149" s="83" t="s">
        <v>152</v>
      </c>
    </row>
    <row r="150" spans="2:2" x14ac:dyDescent="0.3">
      <c r="B150" s="83" t="s">
        <v>153</v>
      </c>
    </row>
    <row r="151" spans="2:2" x14ac:dyDescent="0.3">
      <c r="B151" s="83" t="s">
        <v>154</v>
      </c>
    </row>
    <row r="152" spans="2:2" x14ac:dyDescent="0.3">
      <c r="B152" s="83" t="s">
        <v>155</v>
      </c>
    </row>
    <row r="153" spans="2:2" ht="26" x14ac:dyDescent="0.3">
      <c r="B153" s="83" t="s">
        <v>156</v>
      </c>
    </row>
    <row r="154" spans="2:2" x14ac:dyDescent="0.3">
      <c r="B154" s="83" t="s">
        <v>157</v>
      </c>
    </row>
    <row r="155" spans="2:2" x14ac:dyDescent="0.3">
      <c r="B155" s="83" t="s">
        <v>293</v>
      </c>
    </row>
    <row r="156" spans="2:2" x14ac:dyDescent="0.3">
      <c r="B156" s="83" t="s">
        <v>158</v>
      </c>
    </row>
    <row r="157" spans="2:2" x14ac:dyDescent="0.3">
      <c r="B157" s="83" t="s">
        <v>159</v>
      </c>
    </row>
    <row r="158" spans="2:2" x14ac:dyDescent="0.3">
      <c r="B158" s="83" t="s">
        <v>160</v>
      </c>
    </row>
    <row r="159" spans="2:2" x14ac:dyDescent="0.3">
      <c r="B159" s="83" t="s">
        <v>204</v>
      </c>
    </row>
    <row r="160" spans="2:2" x14ac:dyDescent="0.3">
      <c r="B160" s="83" t="s">
        <v>161</v>
      </c>
    </row>
    <row r="161" spans="2:2" x14ac:dyDescent="0.3">
      <c r="B161" s="83" t="s">
        <v>162</v>
      </c>
    </row>
    <row r="162" spans="2:2" x14ac:dyDescent="0.3">
      <c r="B162" s="83" t="s">
        <v>163</v>
      </c>
    </row>
    <row r="163" spans="2:2" x14ac:dyDescent="0.3">
      <c r="B163" s="83" t="s">
        <v>164</v>
      </c>
    </row>
    <row r="164" spans="2:2" x14ac:dyDescent="0.3">
      <c r="B164" s="83" t="s">
        <v>165</v>
      </c>
    </row>
    <row r="165" spans="2:2" x14ac:dyDescent="0.3">
      <c r="B165" s="83" t="s">
        <v>166</v>
      </c>
    </row>
    <row r="166" spans="2:2" x14ac:dyDescent="0.3">
      <c r="B166" s="83" t="s">
        <v>294</v>
      </c>
    </row>
    <row r="167" spans="2:2" x14ac:dyDescent="0.3">
      <c r="B167" s="83" t="s">
        <v>167</v>
      </c>
    </row>
    <row r="168" spans="2:2" ht="26" x14ac:dyDescent="0.3">
      <c r="B168" s="83" t="s">
        <v>168</v>
      </c>
    </row>
    <row r="169" spans="2:2" x14ac:dyDescent="0.3">
      <c r="B169" s="83" t="s">
        <v>205</v>
      </c>
    </row>
    <row r="170" spans="2:2" x14ac:dyDescent="0.3">
      <c r="B170" s="83" t="s">
        <v>169</v>
      </c>
    </row>
    <row r="171" spans="2:2" x14ac:dyDescent="0.3">
      <c r="B171" s="83" t="s">
        <v>170</v>
      </c>
    </row>
    <row r="172" spans="2:2" x14ac:dyDescent="0.3">
      <c r="B172" s="83" t="s">
        <v>171</v>
      </c>
    </row>
    <row r="173" spans="2:2" x14ac:dyDescent="0.3">
      <c r="B173" s="83" t="s">
        <v>172</v>
      </c>
    </row>
    <row r="174" spans="2:2" x14ac:dyDescent="0.3">
      <c r="B174" s="83" t="s">
        <v>173</v>
      </c>
    </row>
    <row r="175" spans="2:2" x14ac:dyDescent="0.3">
      <c r="B175" s="83" t="s">
        <v>174</v>
      </c>
    </row>
    <row r="176" spans="2:2" x14ac:dyDescent="0.3">
      <c r="B176" s="83" t="s">
        <v>175</v>
      </c>
    </row>
    <row r="177" spans="2:2" x14ac:dyDescent="0.3">
      <c r="B177" s="83" t="s">
        <v>176</v>
      </c>
    </row>
    <row r="178" spans="2:2" x14ac:dyDescent="0.3">
      <c r="B178" s="83" t="s">
        <v>314</v>
      </c>
    </row>
    <row r="179" spans="2:2" x14ac:dyDescent="0.3">
      <c r="B179" s="84" t="s">
        <v>177</v>
      </c>
    </row>
    <row r="180" spans="2:2" x14ac:dyDescent="0.3">
      <c r="B180" s="83" t="s">
        <v>178</v>
      </c>
    </row>
    <row r="181" spans="2:2" x14ac:dyDescent="0.3">
      <c r="B181" s="83" t="s">
        <v>179</v>
      </c>
    </row>
    <row r="182" spans="2:2" ht="26" x14ac:dyDescent="0.3">
      <c r="B182" s="83" t="s">
        <v>180</v>
      </c>
    </row>
    <row r="183" spans="2:2" x14ac:dyDescent="0.3">
      <c r="B183" s="83" t="s">
        <v>206</v>
      </c>
    </row>
    <row r="184" spans="2:2" x14ac:dyDescent="0.3">
      <c r="B184" s="83" t="s">
        <v>181</v>
      </c>
    </row>
    <row r="185" spans="2:2" x14ac:dyDescent="0.3">
      <c r="B185" s="83" t="s">
        <v>182</v>
      </c>
    </row>
    <row r="186" spans="2:2" x14ac:dyDescent="0.3">
      <c r="B186" s="83" t="s">
        <v>183</v>
      </c>
    </row>
    <row r="187" spans="2:2" x14ac:dyDescent="0.3">
      <c r="B187" s="83" t="s">
        <v>184</v>
      </c>
    </row>
    <row r="188" spans="2:2" x14ac:dyDescent="0.3">
      <c r="B188" s="83" t="s">
        <v>185</v>
      </c>
    </row>
    <row r="189" spans="2:2" x14ac:dyDescent="0.3">
      <c r="B189" s="83" t="s">
        <v>186</v>
      </c>
    </row>
    <row r="190" spans="2:2" x14ac:dyDescent="0.3">
      <c r="B190" s="83" t="s">
        <v>187</v>
      </c>
    </row>
    <row r="191" spans="2:2" x14ac:dyDescent="0.3">
      <c r="B191" s="83" t="s">
        <v>188</v>
      </c>
    </row>
    <row r="192" spans="2:2" x14ac:dyDescent="0.3">
      <c r="B192" s="83" t="s">
        <v>189</v>
      </c>
    </row>
    <row r="193" spans="2:2" x14ac:dyDescent="0.3">
      <c r="B193" s="83" t="s">
        <v>190</v>
      </c>
    </row>
    <row r="194" spans="2:2" ht="26" x14ac:dyDescent="0.3">
      <c r="B194" s="83" t="s">
        <v>191</v>
      </c>
    </row>
    <row r="195" spans="2:2" x14ac:dyDescent="0.3">
      <c r="B195" s="83" t="s">
        <v>192</v>
      </c>
    </row>
    <row r="196" spans="2:2" x14ac:dyDescent="0.3">
      <c r="B196" s="83" t="s">
        <v>295</v>
      </c>
    </row>
    <row r="197" spans="2:2" x14ac:dyDescent="0.3">
      <c r="B197" s="83" t="s">
        <v>193</v>
      </c>
    </row>
    <row r="198" spans="2:2" x14ac:dyDescent="0.3">
      <c r="B198" s="83" t="s">
        <v>194</v>
      </c>
    </row>
    <row r="199" spans="2:2" x14ac:dyDescent="0.3">
      <c r="B199" s="83" t="s">
        <v>195</v>
      </c>
    </row>
    <row r="200" spans="2:2" ht="26" x14ac:dyDescent="0.3">
      <c r="B200" s="83" t="s">
        <v>196</v>
      </c>
    </row>
    <row r="201" spans="2:2" x14ac:dyDescent="0.3">
      <c r="B201" s="83" t="s">
        <v>197</v>
      </c>
    </row>
    <row r="202" spans="2:2" x14ac:dyDescent="0.3">
      <c r="B202" s="83" t="s">
        <v>198</v>
      </c>
    </row>
    <row r="203" spans="2:2" x14ac:dyDescent="0.3">
      <c r="B203" s="83" t="s">
        <v>199</v>
      </c>
    </row>
    <row r="204" spans="2:2" x14ac:dyDescent="0.3">
      <c r="B204" s="83" t="s">
        <v>200</v>
      </c>
    </row>
  </sheetData>
  <sheetProtection algorithmName="SHA-512" hashValue="RPpwHPF1dravsqjLtDlEUcQRQLeHlvyYR4ZOdgooAk93664eA5MwMxbgEbnwkaNu+sWl7ny6OGhEpcqwmrRnjA==" saltValue="nXM1cmBwq15lIXSh3U+ksw==" spinCount="100000" sheet="1" objects="1" scenarios="1"/>
  <mergeCells count="2">
    <mergeCell ref="O1:P1"/>
    <mergeCell ref="K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12"/>
  <sheetViews>
    <sheetView showGridLines="0" workbookViewId="0">
      <selection activeCell="D15" sqref="D15"/>
    </sheetView>
  </sheetViews>
  <sheetFormatPr defaultRowHeight="14.5" x14ac:dyDescent="0.35"/>
  <cols>
    <col min="1" max="1" width="5.54296875" bestFit="1" customWidth="1"/>
    <col min="2" max="3" width="7.26953125" style="90" customWidth="1"/>
    <col min="4" max="4" width="10.54296875" customWidth="1"/>
    <col min="5" max="5" width="20.7265625" customWidth="1"/>
    <col min="6" max="6" width="13.26953125" bestFit="1" customWidth="1"/>
    <col min="7" max="7" width="16.54296875" bestFit="1" customWidth="1"/>
    <col min="8" max="8" width="15.453125" customWidth="1"/>
    <col min="9" max="9" width="14.26953125" bestFit="1" customWidth="1"/>
    <col min="10" max="10" width="14.7265625" bestFit="1" customWidth="1"/>
    <col min="11" max="14" width="15.54296875" bestFit="1" customWidth="1"/>
    <col min="15" max="18" width="11.453125" style="90" customWidth="1"/>
    <col min="19" max="19" width="24.26953125" bestFit="1" customWidth="1"/>
  </cols>
  <sheetData>
    <row r="1" spans="1:23" s="3" customFormat="1" x14ac:dyDescent="0.35">
      <c r="A1" t="s">
        <v>255</v>
      </c>
      <c r="B1" s="47">
        <v>1</v>
      </c>
      <c r="C1" s="47" t="s">
        <v>245</v>
      </c>
      <c r="D1" s="47">
        <v>4</v>
      </c>
      <c r="E1" s="52">
        <f ca="1">'Section 1'!D5</f>
        <v>43937</v>
      </c>
      <c r="F1" s="47">
        <f>'Section 1'!D9</f>
        <v>0</v>
      </c>
      <c r="G1" s="47">
        <f>'Section 1'!D10</f>
        <v>0</v>
      </c>
      <c r="H1" s="47">
        <f>'Section 1'!D11</f>
        <v>0</v>
      </c>
      <c r="I1" s="47" t="s">
        <v>415</v>
      </c>
      <c r="O1" s="88"/>
      <c r="P1" s="88"/>
      <c r="Q1" s="88"/>
      <c r="R1" s="88"/>
      <c r="W1" s="51" t="s">
        <v>257</v>
      </c>
    </row>
    <row r="2" spans="1:23" s="190" customFormat="1" x14ac:dyDescent="0.35">
      <c r="A2" s="51">
        <v>1</v>
      </c>
      <c r="B2" s="44" t="str">
        <f>IF(C2="","",2)</f>
        <v/>
      </c>
      <c r="C2" s="44" t="str">
        <f>IFERROR(VLOOKUP($A2,'Section 2'!$D$22:$O$31,COLUMNS('Section 2'!$D$18:D$19),0),"")</f>
        <v/>
      </c>
      <c r="D2" s="98" t="str">
        <f>IF(C2="","",'Section 2'!$D$14)</f>
        <v/>
      </c>
      <c r="E2" s="98" t="str">
        <f>IF('Section 2'!$E$14=0,"",'Section 2'!$E$14)</f>
        <v/>
      </c>
      <c r="F2" s="98" t="str">
        <f>IF('Section 2'!$F$14=0,"",'Section 2'!$F$14)</f>
        <v/>
      </c>
      <c r="G2" s="98" t="str">
        <f>IF('Section 2'!$G$14=0,"",'Section 2'!$G$14)</f>
        <v/>
      </c>
      <c r="H2" s="98" t="str">
        <f>IF('Section 2'!$H$14=0,"",'Section 2'!$H$14)</f>
        <v/>
      </c>
      <c r="I2" s="98" t="str">
        <f>IF('Section 2'!$I$14=0,"",'Section 2'!$I$14)</f>
        <v/>
      </c>
      <c r="J2" s="98" t="str">
        <f>IF('Section 2'!$J$14=0,"",'Section 2'!$J$14)</f>
        <v/>
      </c>
      <c r="K2" s="98" t="str">
        <f>IF('Section 2'!$K$14=0,"",'Section 2'!$K$14)</f>
        <v/>
      </c>
      <c r="L2" s="44" t="str">
        <f>IFERROR(PROPER(VLOOKUP($A2,'Section 2'!$D$22:$O$31,COLUMNS('Section 2'!$D$18:E$19),0)),"")</f>
        <v/>
      </c>
      <c r="M2" s="44" t="str">
        <f>IFERROR(PROPER(VLOOKUP($A2,'Section 2'!$D$22:$O$31,COLUMNS('Section 2'!$D$18:F$19),0)),"")</f>
        <v/>
      </c>
      <c r="N2" s="44" t="str">
        <f>IFERROR(PROPER(VLOOKUP($A2,'Section 2'!$D$22:$O$31,COLUMNS('Section 2'!$D$18:G$19),0)),"")</f>
        <v/>
      </c>
      <c r="O2" s="44" t="str">
        <f>IFERROR(VLOOKUP($A2,'Section 2'!$D$22:$O$31,COLUMNS('Section 2'!$D$18:H$19),0),"")</f>
        <v/>
      </c>
      <c r="P2" s="44" t="str">
        <f>IFERROR(VLOOKUP($A2,'Section 2'!$D$22:$O$31,COLUMNS('Section 2'!$D$18:I$19),0),"")</f>
        <v/>
      </c>
      <c r="Q2" s="44" t="str">
        <f>IFERROR(VLOOKUP($A2,'Section 2'!$D$22:$O$31,COLUMNS('Section 2'!$D$18:J$19),0),"")</f>
        <v/>
      </c>
      <c r="R2" s="44" t="str">
        <f>IFERROR(VLOOKUP($A2,'Section 2'!$D$22:$O$31,COLUMNS('Section 2'!$D$18:K$19),0),"")</f>
        <v/>
      </c>
      <c r="S2" s="44" t="str">
        <f>IFERROR(VLOOKUP($A2,'Section 2'!$D$22:$O$31,COLUMNS('Section 2'!$D$18:L$19),0),"")</f>
        <v/>
      </c>
      <c r="T2" s="44" t="str">
        <f>IFERROR(VLOOKUP($A2,'Section 2'!$D$22:$O$31,COLUMNS('Section 2'!$D$18:M$19),0),"")</f>
        <v/>
      </c>
      <c r="U2" s="44" t="str">
        <f>IFERROR(VLOOKUP($A2,'Section 2'!$D$22:$O$31,COLUMNS('Section 2'!$D$18:N$19),0),"")</f>
        <v/>
      </c>
      <c r="V2" s="44" t="str">
        <f>IFERROR(VLOOKUP($A2,'Section 2'!$D$22:$O$31,COLUMNS('Section 2'!$D$18:O$19),0),"")</f>
        <v/>
      </c>
    </row>
    <row r="3" spans="1:23" s="46" customFormat="1" ht="12.75" customHeight="1" x14ac:dyDescent="0.35">
      <c r="A3" s="51">
        <v>2</v>
      </c>
      <c r="B3" s="44" t="str">
        <f t="shared" ref="B3:B11" si="0">IF(C3="","",2)</f>
        <v/>
      </c>
      <c r="C3" s="44" t="str">
        <f>IFERROR(VLOOKUP($A3,'Section 2'!$D$22:$O$31,COLUMNS('Section 2'!$D$18:D$19),0),"")</f>
        <v/>
      </c>
      <c r="D3" s="98" t="str">
        <f>IF(C3="","",'Section 2'!$D$14)</f>
        <v/>
      </c>
      <c r="E3" s="98" t="str">
        <f>IF(C3="","",IF('Section 2'!$E$14=0,"",'Section 2'!$E$14))</f>
        <v/>
      </c>
      <c r="F3" s="98" t="str">
        <f>IF(C3="","",IF('Section 2'!$F$14=0,"",'Section 2'!$F$14))</f>
        <v/>
      </c>
      <c r="G3" s="98" t="str">
        <f>IF(C3="","",IF('Section 2'!$G$14=0,"",'Section 2'!$G$14))</f>
        <v/>
      </c>
      <c r="H3" s="98" t="str">
        <f>IF(C3="","",IF('Section 2'!$H$14=0,"",'Section 2'!$H$14))</f>
        <v/>
      </c>
      <c r="I3" s="98" t="str">
        <f>IF(C3="","",IF('Section 2'!$I$14=0,"",'Section 2'!$I$14))</f>
        <v/>
      </c>
      <c r="J3" s="98" t="str">
        <f>IF(C3="","",IF('Section 2'!$J$14=0,"",'Section 2'!$J$14))</f>
        <v/>
      </c>
      <c r="K3" s="98" t="str">
        <f>IF(C3="","",IF('Section 2'!$K$14=0,"",'Section 2'!$K$14))</f>
        <v/>
      </c>
      <c r="L3" s="44" t="str">
        <f>IFERROR(PROPER(VLOOKUP($A3,'Section 2'!$D$22:$O$31,COLUMNS('Section 2'!$D$18:E$19),0)),"")</f>
        <v/>
      </c>
      <c r="M3" s="44" t="str">
        <f>IFERROR(PROPER(VLOOKUP($A3,'Section 2'!$D$22:$O$31,COLUMNS('Section 2'!$D$18:F$19),0)),"")</f>
        <v/>
      </c>
      <c r="N3" s="44" t="str">
        <f>IFERROR(PROPER(VLOOKUP($A3,'Section 2'!$D$22:$O$31,COLUMNS('Section 2'!$D$18:G$19),0)),"")</f>
        <v/>
      </c>
      <c r="O3" s="44" t="str">
        <f>IFERROR(VLOOKUP($A3,'Section 2'!$D$22:$O$31,COLUMNS('Section 2'!$D$18:H$19),0),"")</f>
        <v/>
      </c>
      <c r="P3" s="44" t="str">
        <f>IFERROR(VLOOKUP($A3,'Section 2'!$D$22:$O$31,COLUMNS('Section 2'!$D$18:I$19),0),"")</f>
        <v/>
      </c>
      <c r="Q3" s="44" t="str">
        <f>IFERROR(VLOOKUP($A3,'Section 2'!$D$22:$O$31,COLUMNS('Section 2'!$D$18:J$19),0),"")</f>
        <v/>
      </c>
      <c r="R3" s="44" t="str">
        <f>IFERROR(VLOOKUP($A3,'Section 2'!$D$22:$O$31,COLUMNS('Section 2'!$D$18:K$19),0),"")</f>
        <v/>
      </c>
      <c r="S3" s="44" t="str">
        <f>IFERROR(VLOOKUP($A3,'Section 2'!$D$22:$O$31,COLUMNS('Section 2'!$D$18:L$19),0),"")</f>
        <v/>
      </c>
      <c r="T3" s="44" t="str">
        <f>IFERROR(VLOOKUP($A3,'Section 2'!$D$22:$O$31,COLUMNS('Section 2'!$D$18:M$19),0),"")</f>
        <v/>
      </c>
      <c r="U3" s="44" t="str">
        <f>IFERROR(VLOOKUP($A3,'Section 2'!$D$22:$O$31,COLUMNS('Section 2'!$D$18:N$19),0),"")</f>
        <v/>
      </c>
      <c r="V3" s="44" t="str">
        <f>IFERROR(VLOOKUP($A3,'Section 2'!$D$22:$O$31,COLUMNS('Section 2'!$D$18:O$19),0),"")</f>
        <v/>
      </c>
    </row>
    <row r="4" spans="1:23" s="46" customFormat="1" ht="12.75" customHeight="1" x14ac:dyDescent="0.35">
      <c r="A4" s="51">
        <v>3</v>
      </c>
      <c r="B4" s="44" t="str">
        <f t="shared" si="0"/>
        <v/>
      </c>
      <c r="C4" s="44" t="str">
        <f>IFERROR(VLOOKUP($A4,'Section 2'!$D$22:$O$31,COLUMNS('Section 2'!$D$18:D$19),0),"")</f>
        <v/>
      </c>
      <c r="D4" s="98" t="str">
        <f>IF(C4="","",'Section 2'!$D$14)</f>
        <v/>
      </c>
      <c r="E4" s="98" t="str">
        <f>IF(C4="","",IF('Section 2'!$E$14=0,"",'Section 2'!$E$14))</f>
        <v/>
      </c>
      <c r="F4" s="98" t="str">
        <f>IF(C4="","",IF('Section 2'!$F$14=0,"",'Section 2'!$F$14))</f>
        <v/>
      </c>
      <c r="G4" s="98" t="str">
        <f>IF(C4="","",IF('Section 2'!$G$14=0,"",'Section 2'!$G$14))</f>
        <v/>
      </c>
      <c r="H4" s="98" t="str">
        <f>IF(C4="","",IF('Section 2'!$H$14=0,"",'Section 2'!$H$14))</f>
        <v/>
      </c>
      <c r="I4" s="98" t="str">
        <f>IF(C4="","",IF('Section 2'!$I$14=0,"",'Section 2'!$I$14))</f>
        <v/>
      </c>
      <c r="J4" s="98" t="str">
        <f>IF(C4="","",IF('Section 2'!$J$14=0,"",'Section 2'!$J$14))</f>
        <v/>
      </c>
      <c r="K4" s="98" t="str">
        <f>IF(C4="","",IF('Section 2'!$K$14=0,"",'Section 2'!$K$14))</f>
        <v/>
      </c>
      <c r="L4" s="44" t="str">
        <f>IFERROR(PROPER(VLOOKUP($A4,'Section 2'!$D$22:$O$31,COLUMNS('Section 2'!$D$18:E$19),0)),"")</f>
        <v/>
      </c>
      <c r="M4" s="44" t="str">
        <f>IFERROR(PROPER(VLOOKUP($A4,'Section 2'!$D$22:$O$31,COLUMNS('Section 2'!$D$18:F$19),0)),"")</f>
        <v/>
      </c>
      <c r="N4" s="44" t="str">
        <f>IFERROR(PROPER(VLOOKUP($A4,'Section 2'!$D$22:$O$31,COLUMNS('Section 2'!$D$18:G$19),0)),"")</f>
        <v/>
      </c>
      <c r="O4" s="44" t="str">
        <f>IFERROR(VLOOKUP($A4,'Section 2'!$D$22:$O$31,COLUMNS('Section 2'!$D$18:H$19),0),"")</f>
        <v/>
      </c>
      <c r="P4" s="44" t="str">
        <f>IFERROR(VLOOKUP($A4,'Section 2'!$D$22:$O$31,COLUMNS('Section 2'!$D$18:I$19),0),"")</f>
        <v/>
      </c>
      <c r="Q4" s="44" t="str">
        <f>IFERROR(VLOOKUP($A4,'Section 2'!$D$22:$O$31,COLUMNS('Section 2'!$D$18:J$19),0),"")</f>
        <v/>
      </c>
      <c r="R4" s="44" t="str">
        <f>IFERROR(VLOOKUP($A4,'Section 2'!$D$22:$O$31,COLUMNS('Section 2'!$D$18:K$19),0),"")</f>
        <v/>
      </c>
      <c r="S4" s="44" t="str">
        <f>IFERROR(VLOOKUP($A4,'Section 2'!$D$22:$O$31,COLUMNS('Section 2'!$D$18:L$19),0),"")</f>
        <v/>
      </c>
      <c r="T4" s="44" t="str">
        <f>IFERROR(VLOOKUP($A4,'Section 2'!$D$22:$O$31,COLUMNS('Section 2'!$D$18:M$19),0),"")</f>
        <v/>
      </c>
      <c r="U4" s="44" t="str">
        <f>IFERROR(VLOOKUP($A4,'Section 2'!$D$22:$O$31,COLUMNS('Section 2'!$D$18:N$19),0),"")</f>
        <v/>
      </c>
      <c r="V4" s="44" t="str">
        <f>IFERROR(VLOOKUP($A4,'Section 2'!$D$22:$O$31,COLUMNS('Section 2'!$D$18:O$19),0),"")</f>
        <v/>
      </c>
    </row>
    <row r="5" spans="1:23" s="46" customFormat="1" ht="12.75" customHeight="1" x14ac:dyDescent="0.35">
      <c r="A5" s="51">
        <v>4</v>
      </c>
      <c r="B5" s="44" t="str">
        <f t="shared" si="0"/>
        <v/>
      </c>
      <c r="C5" s="44" t="str">
        <f>IFERROR(VLOOKUP($A5,'Section 2'!$D$22:$O$31,COLUMNS('Section 2'!$D$18:D$19),0),"")</f>
        <v/>
      </c>
      <c r="D5" s="98" t="str">
        <f>IF(C5="","",'Section 2'!$D$14)</f>
        <v/>
      </c>
      <c r="E5" s="98" t="str">
        <f>IF(C5="","",IF('Section 2'!$E$14=0,"",'Section 2'!$E$14))</f>
        <v/>
      </c>
      <c r="F5" s="98" t="str">
        <f>IF(C5="","",IF('Section 2'!$F$14=0,"",'Section 2'!$F$14))</f>
        <v/>
      </c>
      <c r="G5" s="98" t="str">
        <f>IF(C5="","",IF('Section 2'!$G$14=0,"",'Section 2'!$G$14))</f>
        <v/>
      </c>
      <c r="H5" s="98" t="str">
        <f>IF(C5="","",IF('Section 2'!$H$14=0,"",'Section 2'!$H$14))</f>
        <v/>
      </c>
      <c r="I5" s="98" t="str">
        <f>IF(C5="","",IF('Section 2'!$I$14=0,"",'Section 2'!$I$14))</f>
        <v/>
      </c>
      <c r="J5" s="98" t="str">
        <f>IF(C5="","",IF('Section 2'!$J$14=0,"",'Section 2'!$J$14))</f>
        <v/>
      </c>
      <c r="K5" s="98" t="str">
        <f>IF(C5="","",IF('Section 2'!$K$14=0,"",'Section 2'!$K$14))</f>
        <v/>
      </c>
      <c r="L5" s="44" t="str">
        <f>IFERROR(PROPER(VLOOKUP($A5,'Section 2'!$D$22:$O$31,COLUMNS('Section 2'!$D$18:E$19),0)),"")</f>
        <v/>
      </c>
      <c r="M5" s="44" t="str">
        <f>IFERROR(PROPER(VLOOKUP($A5,'Section 2'!$D$22:$O$31,COLUMNS('Section 2'!$D$18:F$19),0)),"")</f>
        <v/>
      </c>
      <c r="N5" s="44" t="str">
        <f>IFERROR(PROPER(VLOOKUP($A5,'Section 2'!$D$22:$O$31,COLUMNS('Section 2'!$D$18:G$19),0)),"")</f>
        <v/>
      </c>
      <c r="O5" s="44" t="str">
        <f>IFERROR(VLOOKUP($A5,'Section 2'!$D$22:$O$31,COLUMNS('Section 2'!$D$18:H$19),0),"")</f>
        <v/>
      </c>
      <c r="P5" s="44" t="str">
        <f>IFERROR(VLOOKUP($A5,'Section 2'!$D$22:$O$31,COLUMNS('Section 2'!$D$18:I$19),0),"")</f>
        <v/>
      </c>
      <c r="Q5" s="44" t="str">
        <f>IFERROR(VLOOKUP($A5,'Section 2'!$D$22:$O$31,COLUMNS('Section 2'!$D$18:J$19),0),"")</f>
        <v/>
      </c>
      <c r="R5" s="44" t="str">
        <f>IFERROR(VLOOKUP($A5,'Section 2'!$D$22:$O$31,COLUMNS('Section 2'!$D$18:K$19),0),"")</f>
        <v/>
      </c>
      <c r="S5" s="44" t="str">
        <f>IFERROR(VLOOKUP($A5,'Section 2'!$D$22:$O$31,COLUMNS('Section 2'!$D$18:L$19),0),"")</f>
        <v/>
      </c>
      <c r="T5" s="44" t="str">
        <f>IFERROR(VLOOKUP($A5,'Section 2'!$D$22:$O$31,COLUMNS('Section 2'!$D$18:M$19),0),"")</f>
        <v/>
      </c>
      <c r="U5" s="44" t="str">
        <f>IFERROR(VLOOKUP($A5,'Section 2'!$D$22:$O$31,COLUMNS('Section 2'!$D$18:N$19),0),"")</f>
        <v/>
      </c>
      <c r="V5" s="44" t="str">
        <f>IFERROR(VLOOKUP($A5,'Section 2'!$D$22:$O$31,COLUMNS('Section 2'!$D$18:O$19),0),"")</f>
        <v/>
      </c>
    </row>
    <row r="6" spans="1:23" s="46" customFormat="1" ht="12.75" customHeight="1" x14ac:dyDescent="0.35">
      <c r="A6" s="51">
        <v>5</v>
      </c>
      <c r="B6" s="44" t="str">
        <f t="shared" si="0"/>
        <v/>
      </c>
      <c r="C6" s="44" t="str">
        <f>IFERROR(VLOOKUP($A6,'Section 2'!$D$22:$O$31,COLUMNS('Section 2'!$D$18:D$19),0),"")</f>
        <v/>
      </c>
      <c r="D6" s="98" t="str">
        <f>IF(C6="","",'Section 2'!$D$14)</f>
        <v/>
      </c>
      <c r="E6" s="98" t="str">
        <f>IF(C6="","",IF('Section 2'!$E$14=0,"",'Section 2'!$E$14))</f>
        <v/>
      </c>
      <c r="F6" s="98" t="str">
        <f>IF(C6="","",IF('Section 2'!$F$14=0,"",'Section 2'!$F$14))</f>
        <v/>
      </c>
      <c r="G6" s="98" t="str">
        <f>IF(C6="","",IF('Section 2'!$G$14=0,"",'Section 2'!$G$14))</f>
        <v/>
      </c>
      <c r="H6" s="98" t="str">
        <f>IF(C6="","",IF('Section 2'!$H$14=0,"",'Section 2'!$H$14))</f>
        <v/>
      </c>
      <c r="I6" s="98" t="str">
        <f>IF(C6="","",IF('Section 2'!$I$14=0,"",'Section 2'!$I$14))</f>
        <v/>
      </c>
      <c r="J6" s="98" t="str">
        <f>IF(C6="","",IF('Section 2'!$J$14=0,"",'Section 2'!$J$14))</f>
        <v/>
      </c>
      <c r="K6" s="98" t="str">
        <f>IF(C6="","",IF('Section 2'!$K$14=0,"",'Section 2'!$K$14))</f>
        <v/>
      </c>
      <c r="L6" s="44" t="str">
        <f>IFERROR(PROPER(VLOOKUP($A6,'Section 2'!$D$22:$O$31,COLUMNS('Section 2'!$D$18:E$19),0)),"")</f>
        <v/>
      </c>
      <c r="M6" s="44" t="str">
        <f>IFERROR(PROPER(VLOOKUP($A6,'Section 2'!$D$22:$O$31,COLUMNS('Section 2'!$D$18:F$19),0)),"")</f>
        <v/>
      </c>
      <c r="N6" s="44" t="str">
        <f>IFERROR(PROPER(VLOOKUP($A6,'Section 2'!$D$22:$O$31,COLUMNS('Section 2'!$D$18:G$19),0)),"")</f>
        <v/>
      </c>
      <c r="O6" s="44" t="str">
        <f>IFERROR(VLOOKUP($A6,'Section 2'!$D$22:$O$31,COLUMNS('Section 2'!$D$18:H$19),0),"")</f>
        <v/>
      </c>
      <c r="P6" s="44" t="str">
        <f>IFERROR(VLOOKUP($A6,'Section 2'!$D$22:$O$31,COLUMNS('Section 2'!$D$18:I$19),0),"")</f>
        <v/>
      </c>
      <c r="Q6" s="44" t="str">
        <f>IFERROR(VLOOKUP($A6,'Section 2'!$D$22:$O$31,COLUMNS('Section 2'!$D$18:J$19),0),"")</f>
        <v/>
      </c>
      <c r="R6" s="44" t="str">
        <f>IFERROR(VLOOKUP($A6,'Section 2'!$D$22:$O$31,COLUMNS('Section 2'!$D$18:K$19),0),"")</f>
        <v/>
      </c>
      <c r="S6" s="44" t="str">
        <f>IFERROR(VLOOKUP($A6,'Section 2'!$D$22:$O$31,COLUMNS('Section 2'!$D$18:L$19),0),"")</f>
        <v/>
      </c>
      <c r="T6" s="44" t="str">
        <f>IFERROR(VLOOKUP($A6,'Section 2'!$D$22:$O$31,COLUMNS('Section 2'!$D$18:M$19),0),"")</f>
        <v/>
      </c>
      <c r="U6" s="44" t="str">
        <f>IFERROR(VLOOKUP($A6,'Section 2'!$D$22:$O$31,COLUMNS('Section 2'!$D$18:N$19),0),"")</f>
        <v/>
      </c>
      <c r="V6" s="44" t="str">
        <f>IFERROR(VLOOKUP($A6,'Section 2'!$D$22:$O$31,COLUMNS('Section 2'!$D$18:O$19),0),"")</f>
        <v/>
      </c>
    </row>
    <row r="7" spans="1:23" s="46" customFormat="1" ht="12.75" customHeight="1" x14ac:dyDescent="0.35">
      <c r="A7" s="51">
        <v>6</v>
      </c>
      <c r="B7" s="44" t="str">
        <f t="shared" si="0"/>
        <v/>
      </c>
      <c r="C7" s="44" t="str">
        <f>IFERROR(VLOOKUP($A7,'Section 2'!$D$22:$O$31,COLUMNS('Section 2'!$D$18:D$19),0),"")</f>
        <v/>
      </c>
      <c r="D7" s="98" t="str">
        <f>IF(C7="","",'Section 2'!$D$14)</f>
        <v/>
      </c>
      <c r="E7" s="98" t="str">
        <f>IF(C7="","",IF('Section 2'!$E$14=0,"",'Section 2'!$E$14))</f>
        <v/>
      </c>
      <c r="F7" s="98" t="str">
        <f>IF(C7="","",IF('Section 2'!$F$14=0,"",'Section 2'!$F$14))</f>
        <v/>
      </c>
      <c r="G7" s="98" t="str">
        <f>IF(C7="","",IF('Section 2'!$G$14=0,"",'Section 2'!$G$14))</f>
        <v/>
      </c>
      <c r="H7" s="98" t="str">
        <f>IF(C7="","",IF('Section 2'!$H$14=0,"",'Section 2'!$H$14))</f>
        <v/>
      </c>
      <c r="I7" s="98" t="str">
        <f>IF(C7="","",IF('Section 2'!$I$14=0,"",'Section 2'!$I$14))</f>
        <v/>
      </c>
      <c r="J7" s="98" t="str">
        <f>IF(C7="","",IF('Section 2'!$J$14=0,"",'Section 2'!$J$14))</f>
        <v/>
      </c>
      <c r="K7" s="98" t="str">
        <f>IF(C7="","",IF('Section 2'!$K$14=0,"",'Section 2'!$K$14))</f>
        <v/>
      </c>
      <c r="L7" s="44" t="str">
        <f>IFERROR(PROPER(VLOOKUP($A7,'Section 2'!$D$22:$O$31,COLUMNS('Section 2'!$D$18:E$19),0)),"")</f>
        <v/>
      </c>
      <c r="M7" s="44" t="str">
        <f>IFERROR(PROPER(VLOOKUP($A7,'Section 2'!$D$22:$O$31,COLUMNS('Section 2'!$D$18:F$19),0)),"")</f>
        <v/>
      </c>
      <c r="N7" s="44" t="str">
        <f>IFERROR(PROPER(VLOOKUP($A7,'Section 2'!$D$22:$O$31,COLUMNS('Section 2'!$D$18:G$19),0)),"")</f>
        <v/>
      </c>
      <c r="O7" s="44" t="str">
        <f>IFERROR(VLOOKUP($A7,'Section 2'!$D$22:$O$31,COLUMNS('Section 2'!$D$18:H$19),0),"")</f>
        <v/>
      </c>
      <c r="P7" s="44" t="str">
        <f>IFERROR(VLOOKUP($A7,'Section 2'!$D$22:$O$31,COLUMNS('Section 2'!$D$18:I$19),0),"")</f>
        <v/>
      </c>
      <c r="Q7" s="44" t="str">
        <f>IFERROR(VLOOKUP($A7,'Section 2'!$D$22:$O$31,COLUMNS('Section 2'!$D$18:J$19),0),"")</f>
        <v/>
      </c>
      <c r="R7" s="44" t="str">
        <f>IFERROR(VLOOKUP($A7,'Section 2'!$D$22:$O$31,COLUMNS('Section 2'!$D$18:K$19),0),"")</f>
        <v/>
      </c>
      <c r="S7" s="44" t="str">
        <f>IFERROR(VLOOKUP($A7,'Section 2'!$D$22:$O$31,COLUMNS('Section 2'!$D$18:L$19),0),"")</f>
        <v/>
      </c>
      <c r="T7" s="44" t="str">
        <f>IFERROR(VLOOKUP($A7,'Section 2'!$D$22:$O$31,COLUMNS('Section 2'!$D$18:M$19),0),"")</f>
        <v/>
      </c>
      <c r="U7" s="44" t="str">
        <f>IFERROR(VLOOKUP($A7,'Section 2'!$D$22:$O$31,COLUMNS('Section 2'!$D$18:N$19),0),"")</f>
        <v/>
      </c>
      <c r="V7" s="44" t="str">
        <f>IFERROR(VLOOKUP($A7,'Section 2'!$D$22:$O$31,COLUMNS('Section 2'!$D$18:O$19),0),"")</f>
        <v/>
      </c>
    </row>
    <row r="8" spans="1:23" s="46" customFormat="1" ht="12.75" customHeight="1" x14ac:dyDescent="0.35">
      <c r="A8" s="51">
        <v>7</v>
      </c>
      <c r="B8" s="44" t="str">
        <f t="shared" si="0"/>
        <v/>
      </c>
      <c r="C8" s="44" t="str">
        <f>IFERROR(VLOOKUP($A8,'Section 2'!$D$22:$O$31,COLUMNS('Section 2'!$D$18:D$19),0),"")</f>
        <v/>
      </c>
      <c r="D8" s="98" t="str">
        <f>IF(C8="","",'Section 2'!$D$14)</f>
        <v/>
      </c>
      <c r="E8" s="98" t="str">
        <f>IF(C8="","",IF('Section 2'!$E$14=0,"",'Section 2'!$E$14))</f>
        <v/>
      </c>
      <c r="F8" s="98" t="str">
        <f>IF(C8="","",IF('Section 2'!$F$14=0,"",'Section 2'!$F$14))</f>
        <v/>
      </c>
      <c r="G8" s="98" t="str">
        <f>IF(C8="","",IF('Section 2'!$G$14=0,"",'Section 2'!$G$14))</f>
        <v/>
      </c>
      <c r="H8" s="98" t="str">
        <f>IF(C8="","",IF('Section 2'!$H$14=0,"",'Section 2'!$H$14))</f>
        <v/>
      </c>
      <c r="I8" s="98" t="str">
        <f>IF(C8="","",IF('Section 2'!$I$14=0,"",'Section 2'!$I$14))</f>
        <v/>
      </c>
      <c r="J8" s="98" t="str">
        <f>IF(C8="","",IF('Section 2'!$J$14=0,"",'Section 2'!$J$14))</f>
        <v/>
      </c>
      <c r="K8" s="98" t="str">
        <f>IF(C8="","",IF('Section 2'!$K$14=0,"",'Section 2'!$K$14))</f>
        <v/>
      </c>
      <c r="L8" s="44" t="str">
        <f>IFERROR(PROPER(VLOOKUP($A8,'Section 2'!$D$22:$O$31,COLUMNS('Section 2'!$D$18:E$19),0)),"")</f>
        <v/>
      </c>
      <c r="M8" s="44" t="str">
        <f>IFERROR(PROPER(VLOOKUP($A8,'Section 2'!$D$22:$O$31,COLUMNS('Section 2'!$D$18:F$19),0)),"")</f>
        <v/>
      </c>
      <c r="N8" s="44" t="str">
        <f>IFERROR(PROPER(VLOOKUP($A8,'Section 2'!$D$22:$O$31,COLUMNS('Section 2'!$D$18:G$19),0)),"")</f>
        <v/>
      </c>
      <c r="O8" s="44" t="str">
        <f>IFERROR(VLOOKUP($A8,'Section 2'!$D$22:$O$31,COLUMNS('Section 2'!$D$18:H$19),0),"")</f>
        <v/>
      </c>
      <c r="P8" s="44" t="str">
        <f>IFERROR(VLOOKUP($A8,'Section 2'!$D$22:$O$31,COLUMNS('Section 2'!$D$18:I$19),0),"")</f>
        <v/>
      </c>
      <c r="Q8" s="44" t="str">
        <f>IFERROR(VLOOKUP($A8,'Section 2'!$D$22:$O$31,COLUMNS('Section 2'!$D$18:J$19),0),"")</f>
        <v/>
      </c>
      <c r="R8" s="44" t="str">
        <f>IFERROR(VLOOKUP($A8,'Section 2'!$D$22:$O$31,COLUMNS('Section 2'!$D$18:K$19),0),"")</f>
        <v/>
      </c>
      <c r="S8" s="44" t="str">
        <f>IFERROR(VLOOKUP($A8,'Section 2'!$D$22:$O$31,COLUMNS('Section 2'!$D$18:L$19),0),"")</f>
        <v/>
      </c>
      <c r="T8" s="44" t="str">
        <f>IFERROR(VLOOKUP($A8,'Section 2'!$D$22:$O$31,COLUMNS('Section 2'!$D$18:M$19),0),"")</f>
        <v/>
      </c>
      <c r="U8" s="44" t="str">
        <f>IFERROR(VLOOKUP($A8,'Section 2'!$D$22:$O$31,COLUMNS('Section 2'!$D$18:N$19),0),"")</f>
        <v/>
      </c>
      <c r="V8" s="44" t="str">
        <f>IFERROR(VLOOKUP($A8,'Section 2'!$D$22:$O$31,COLUMNS('Section 2'!$D$18:O$19),0),"")</f>
        <v/>
      </c>
    </row>
    <row r="9" spans="1:23" s="46" customFormat="1" ht="12.75" customHeight="1" x14ac:dyDescent="0.35">
      <c r="A9" s="51">
        <v>8</v>
      </c>
      <c r="B9" s="44" t="str">
        <f t="shared" si="0"/>
        <v/>
      </c>
      <c r="C9" s="44" t="str">
        <f>IFERROR(VLOOKUP($A9,'Section 2'!$D$22:$O$31,COLUMNS('Section 2'!$D$18:D$19),0),"")</f>
        <v/>
      </c>
      <c r="D9" s="98" t="str">
        <f>IF(C9="","",'Section 2'!$D$14)</f>
        <v/>
      </c>
      <c r="E9" s="98" t="str">
        <f>IF(C9="","",IF('Section 2'!$E$14=0,"",'Section 2'!$E$14))</f>
        <v/>
      </c>
      <c r="F9" s="98" t="str">
        <f>IF(C9="","",IF('Section 2'!$F$14=0,"",'Section 2'!$F$14))</f>
        <v/>
      </c>
      <c r="G9" s="98" t="str">
        <f>IF(C9="","",IF('Section 2'!$G$14=0,"",'Section 2'!$G$14))</f>
        <v/>
      </c>
      <c r="H9" s="98" t="str">
        <f>IF(C9="","",IF('Section 2'!$H$14=0,"",'Section 2'!$H$14))</f>
        <v/>
      </c>
      <c r="I9" s="98" t="str">
        <f>IF(C9="","",IF('Section 2'!$I$14=0,"",'Section 2'!$I$14))</f>
        <v/>
      </c>
      <c r="J9" s="98" t="str">
        <f>IF(C9="","",IF('Section 2'!$J$14=0,"",'Section 2'!$J$14))</f>
        <v/>
      </c>
      <c r="K9" s="98" t="str">
        <f>IF(C9="","",IF('Section 2'!$K$14=0,"",'Section 2'!$K$14))</f>
        <v/>
      </c>
      <c r="L9" s="44" t="str">
        <f>IFERROR(PROPER(VLOOKUP($A9,'Section 2'!$D$22:$O$31,COLUMNS('Section 2'!$D$18:E$19),0)),"")</f>
        <v/>
      </c>
      <c r="M9" s="44" t="str">
        <f>IFERROR(PROPER(VLOOKUP($A9,'Section 2'!$D$22:$O$31,COLUMNS('Section 2'!$D$18:F$19),0)),"")</f>
        <v/>
      </c>
      <c r="N9" s="44" t="str">
        <f>IFERROR(PROPER(VLOOKUP($A9,'Section 2'!$D$22:$O$31,COLUMNS('Section 2'!$D$18:G$19),0)),"")</f>
        <v/>
      </c>
      <c r="O9" s="44" t="str">
        <f>IFERROR(VLOOKUP($A9,'Section 2'!$D$22:$O$31,COLUMNS('Section 2'!$D$18:H$19),0),"")</f>
        <v/>
      </c>
      <c r="P9" s="44" t="str">
        <f>IFERROR(VLOOKUP($A9,'Section 2'!$D$22:$O$31,COLUMNS('Section 2'!$D$18:I$19),0),"")</f>
        <v/>
      </c>
      <c r="Q9" s="44" t="str">
        <f>IFERROR(VLOOKUP($A9,'Section 2'!$D$22:$O$31,COLUMNS('Section 2'!$D$18:J$19),0),"")</f>
        <v/>
      </c>
      <c r="R9" s="44" t="str">
        <f>IFERROR(VLOOKUP($A9,'Section 2'!$D$22:$O$31,COLUMNS('Section 2'!$D$18:K$19),0),"")</f>
        <v/>
      </c>
      <c r="S9" s="44" t="str">
        <f>IFERROR(VLOOKUP($A9,'Section 2'!$D$22:$O$31,COLUMNS('Section 2'!$D$18:L$19),0),"")</f>
        <v/>
      </c>
      <c r="T9" s="44" t="str">
        <f>IFERROR(VLOOKUP($A9,'Section 2'!$D$22:$O$31,COLUMNS('Section 2'!$D$18:M$19),0),"")</f>
        <v/>
      </c>
      <c r="U9" s="44" t="str">
        <f>IFERROR(VLOOKUP($A9,'Section 2'!$D$22:$O$31,COLUMNS('Section 2'!$D$18:N$19),0),"")</f>
        <v/>
      </c>
      <c r="V9" s="44" t="str">
        <f>IFERROR(VLOOKUP($A9,'Section 2'!$D$22:$O$31,COLUMNS('Section 2'!$D$18:O$19),0),"")</f>
        <v/>
      </c>
    </row>
    <row r="10" spans="1:23" s="46" customFormat="1" ht="12.75" customHeight="1" x14ac:dyDescent="0.35">
      <c r="A10" s="51">
        <v>9</v>
      </c>
      <c r="B10" s="44" t="str">
        <f t="shared" si="0"/>
        <v/>
      </c>
      <c r="C10" s="44" t="str">
        <f>IFERROR(VLOOKUP($A10,'Section 2'!$D$22:$O$31,COLUMNS('Section 2'!$D$18:D$19),0),"")</f>
        <v/>
      </c>
      <c r="D10" s="98" t="str">
        <f>IF(C10="","",'Section 2'!$D$14)</f>
        <v/>
      </c>
      <c r="E10" s="98" t="str">
        <f>IF(C10="","",IF('Section 2'!$E$14=0,"",'Section 2'!$E$14))</f>
        <v/>
      </c>
      <c r="F10" s="98" t="str">
        <f>IF(C10="","",IF('Section 2'!$F$14=0,"",'Section 2'!$F$14))</f>
        <v/>
      </c>
      <c r="G10" s="98" t="str">
        <f>IF(C10="","",IF('Section 2'!$G$14=0,"",'Section 2'!$G$14))</f>
        <v/>
      </c>
      <c r="H10" s="98" t="str">
        <f>IF(C10="","",IF('Section 2'!$H$14=0,"",'Section 2'!$H$14))</f>
        <v/>
      </c>
      <c r="I10" s="98" t="str">
        <f>IF(C10="","",IF('Section 2'!$I$14=0,"",'Section 2'!$I$14))</f>
        <v/>
      </c>
      <c r="J10" s="98" t="str">
        <f>IF(C10="","",IF('Section 2'!$J$14=0,"",'Section 2'!$J$14))</f>
        <v/>
      </c>
      <c r="K10" s="98" t="str">
        <f>IF(C10="","",IF('Section 2'!$K$14=0,"",'Section 2'!$K$14))</f>
        <v/>
      </c>
      <c r="L10" s="44" t="str">
        <f>IFERROR(PROPER(VLOOKUP($A10,'Section 2'!$D$22:$O$31,COLUMNS('Section 2'!$D$18:E$19),0)),"")</f>
        <v/>
      </c>
      <c r="M10" s="44" t="str">
        <f>IFERROR(PROPER(VLOOKUP($A10,'Section 2'!$D$22:$O$31,COLUMNS('Section 2'!$D$18:F$19),0)),"")</f>
        <v/>
      </c>
      <c r="N10" s="44" t="str">
        <f>IFERROR(PROPER(VLOOKUP($A10,'Section 2'!$D$22:$O$31,COLUMNS('Section 2'!$D$18:G$19),0)),"")</f>
        <v/>
      </c>
      <c r="O10" s="44" t="str">
        <f>IFERROR(VLOOKUP($A10,'Section 2'!$D$22:$O$31,COLUMNS('Section 2'!$D$18:H$19),0),"")</f>
        <v/>
      </c>
      <c r="P10" s="44" t="str">
        <f>IFERROR(VLOOKUP($A10,'Section 2'!$D$22:$O$31,COLUMNS('Section 2'!$D$18:I$19),0),"")</f>
        <v/>
      </c>
      <c r="Q10" s="44" t="str">
        <f>IFERROR(VLOOKUP($A10,'Section 2'!$D$22:$O$31,COLUMNS('Section 2'!$D$18:J$19),0),"")</f>
        <v/>
      </c>
      <c r="R10" s="44" t="str">
        <f>IFERROR(VLOOKUP($A10,'Section 2'!$D$22:$O$31,COLUMNS('Section 2'!$D$18:K$19),0),"")</f>
        <v/>
      </c>
      <c r="S10" s="44" t="str">
        <f>IFERROR(VLOOKUP($A10,'Section 2'!$D$22:$O$31,COLUMNS('Section 2'!$D$18:L$19),0),"")</f>
        <v/>
      </c>
      <c r="T10" s="44" t="str">
        <f>IFERROR(VLOOKUP($A10,'Section 2'!$D$22:$O$31,COLUMNS('Section 2'!$D$18:M$19),0),"")</f>
        <v/>
      </c>
      <c r="U10" s="44" t="str">
        <f>IFERROR(VLOOKUP($A10,'Section 2'!$D$22:$O$31,COLUMNS('Section 2'!$D$18:N$19),0),"")</f>
        <v/>
      </c>
      <c r="V10" s="44" t="str">
        <f>IFERROR(VLOOKUP($A10,'Section 2'!$D$22:$O$31,COLUMNS('Section 2'!$D$18:O$19),0),"")</f>
        <v/>
      </c>
    </row>
    <row r="11" spans="1:23" s="46" customFormat="1" ht="12.75" customHeight="1" x14ac:dyDescent="0.35">
      <c r="A11" s="51">
        <v>10</v>
      </c>
      <c r="B11" s="44" t="str">
        <f t="shared" si="0"/>
        <v/>
      </c>
      <c r="C11" s="44" t="str">
        <f>IFERROR(VLOOKUP($A11,'Section 2'!$D$22:$O$31,COLUMNS('Section 2'!$D$18:D$19),0),"")</f>
        <v/>
      </c>
      <c r="D11" s="98" t="str">
        <f>IF(C11="","",'Section 2'!$D$14)</f>
        <v/>
      </c>
      <c r="E11" s="98" t="str">
        <f>IF(C11="","",IF('Section 2'!$E$14=0,"",'Section 2'!$E$14))</f>
        <v/>
      </c>
      <c r="F11" s="98" t="str">
        <f>IF(C11="","",IF('Section 2'!$F$14=0,"",'Section 2'!$F$14))</f>
        <v/>
      </c>
      <c r="G11" s="98" t="str">
        <f>IF(C11="","",IF('Section 2'!$G$14=0,"",'Section 2'!$G$14))</f>
        <v/>
      </c>
      <c r="H11" s="98" t="str">
        <f>IF(C11="","",IF('Section 2'!$H$14=0,"",'Section 2'!$H$14))</f>
        <v/>
      </c>
      <c r="I11" s="98" t="str">
        <f>IF(C11="","",IF('Section 2'!$I$14=0,"",'Section 2'!$I$14))</f>
        <v/>
      </c>
      <c r="J11" s="98" t="str">
        <f>IF(C11="","",IF('Section 2'!$J$14=0,"",'Section 2'!$J$14))</f>
        <v/>
      </c>
      <c r="K11" s="98" t="str">
        <f>IF(C11="","",IF('Section 2'!$K$14=0,"",'Section 2'!$K$14))</f>
        <v/>
      </c>
      <c r="L11" s="44" t="str">
        <f>IFERROR(PROPER(VLOOKUP($A11,'Section 2'!$D$22:$O$31,COLUMNS('Section 2'!$D$18:E$19),0)),"")</f>
        <v/>
      </c>
      <c r="M11" s="44" t="str">
        <f>IFERROR(PROPER(VLOOKUP($A11,'Section 2'!$D$22:$O$31,COLUMNS('Section 2'!$D$18:F$19),0)),"")</f>
        <v/>
      </c>
      <c r="N11" s="44" t="str">
        <f>IFERROR(PROPER(VLOOKUP($A11,'Section 2'!$D$22:$O$31,COLUMNS('Section 2'!$D$18:G$19),0)),"")</f>
        <v/>
      </c>
      <c r="O11" s="44" t="str">
        <f>IFERROR(VLOOKUP($A11,'Section 2'!$D$22:$O$31,COLUMNS('Section 2'!$D$18:H$19),0),"")</f>
        <v/>
      </c>
      <c r="P11" s="44" t="str">
        <f>IFERROR(VLOOKUP($A11,'Section 2'!$D$22:$O$31,COLUMNS('Section 2'!$D$18:I$19),0),"")</f>
        <v/>
      </c>
      <c r="Q11" s="44" t="str">
        <f>IFERROR(VLOOKUP($A11,'Section 2'!$D$22:$O$31,COLUMNS('Section 2'!$D$18:J$19),0),"")</f>
        <v/>
      </c>
      <c r="R11" s="44" t="str">
        <f>IFERROR(VLOOKUP($A11,'Section 2'!$D$22:$O$31,COLUMNS('Section 2'!$D$18:K$19),0),"")</f>
        <v/>
      </c>
      <c r="S11" s="44" t="str">
        <f>IFERROR(VLOOKUP($A11,'Section 2'!$D$22:$O$31,COLUMNS('Section 2'!$D$18:L$19),0),"")</f>
        <v/>
      </c>
      <c r="T11" s="44" t="str">
        <f>IFERROR(VLOOKUP($A11,'Section 2'!$D$22:$O$31,COLUMNS('Section 2'!$D$18:M$19),0),"")</f>
        <v/>
      </c>
      <c r="U11" s="44" t="str">
        <f>IFERROR(VLOOKUP($A11,'Section 2'!$D$22:$O$31,COLUMNS('Section 2'!$D$18:N$19),0),"")</f>
        <v/>
      </c>
      <c r="V11" s="44" t="str">
        <f>IFERROR(VLOOKUP($A11,'Section 2'!$D$22:$O$31,COLUMNS('Section 2'!$D$18:O$19),0),"")</f>
        <v/>
      </c>
    </row>
    <row r="12" spans="1:23" x14ac:dyDescent="0.35">
      <c r="A12" t="s">
        <v>256</v>
      </c>
    </row>
  </sheetData>
  <sheetProtection algorithmName="SHA-512" hashValue="N2m5t1iNVWGLdsSiTwODAW5f9XhFo+6M+lcmZNWztl6w+CZva1+8I5Gh4MMl2Owh9/X0Hv6GVlsNgafKPmFBYg==" saltValue="gCFP0H3cVhtYU67k1ll/J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V11" xr:uid="{00000000-0002-0000-07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Jette, Gabrielle</DisplayName>
        <AccountId>11</AccountId>
        <AccountType/>
      </UserInfo>
      <UserInfo>
        <DisplayName>Averyt, Mollie</DisplayName>
        <AccountId>25</AccountId>
        <AccountType/>
      </UserInfo>
      <UserInfo>
        <DisplayName>Caswell, Helena</DisplayName>
        <AccountId>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E148F8-41FE-4D6E-9AF2-A7408E1B2D23}">
  <ds:schemaRefs>
    <ds:schemaRef ds:uri="http://purl.org/dc/elements/1.1/"/>
    <ds:schemaRef ds:uri="http://schemas.microsoft.com/office/infopath/2007/PartnerControls"/>
    <ds:schemaRef ds:uri="http://purl.org/dc/terms/"/>
    <ds:schemaRef ds:uri="506e8920-8709-453c-ac34-7beb15a2da9c"/>
    <ds:schemaRef ds:uri="http://schemas.openxmlformats.org/package/2006/metadata/core-properties"/>
    <ds:schemaRef ds:uri="http://schemas.microsoft.com/office/2006/documentManagement/types"/>
    <ds:schemaRef ds:uri="http://schemas.microsoft.com/office/2006/metadata/properties"/>
    <ds:schemaRef ds:uri="b7fdcd74-2a7d-4d58-b4f7-f623844b553a"/>
    <ds:schemaRef ds:uri="http://www.w3.org/XML/1998/namespace"/>
    <ds:schemaRef ds:uri="http://purl.org/dc/dcmitype/"/>
  </ds:schemaRefs>
</ds:datastoreItem>
</file>

<file path=customXml/itemProps2.xml><?xml version="1.0" encoding="utf-8"?>
<ds:datastoreItem xmlns:ds="http://schemas.openxmlformats.org/officeDocument/2006/customXml" ds:itemID="{74FD58A5-EC41-4A02-AAFE-EE3A51472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29B15-E282-4950-B2A9-B04989F28C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Instructions</vt:lpstr>
      <vt:lpstr>Section 1</vt:lpstr>
      <vt:lpstr>Section 2</vt:lpstr>
      <vt:lpstr>Summary</vt:lpstr>
      <vt:lpstr>Reference List</vt:lpstr>
      <vt:lpstr>Checks</vt:lpstr>
      <vt:lpstr>Lists</vt:lpstr>
      <vt:lpstr>OutputForCSV</vt:lpstr>
      <vt:lpstr>AllError</vt:lpstr>
      <vt:lpstr>ClassIIAllowanceTypes</vt:lpstr>
      <vt:lpstr>ClassIIChemAllowance</vt:lpstr>
      <vt:lpstr>ClassIPurpose</vt:lpstr>
      <vt:lpstr>CompName</vt:lpstr>
      <vt:lpstr>Countries</vt:lpstr>
      <vt:lpstr>CSVDate</vt:lpstr>
      <vt:lpstr>EndRowS2</vt:lpstr>
      <vt:lpstr>FormVersion</vt:lpstr>
      <vt:lpstr>HeelsIntendedUses</vt:lpstr>
      <vt:lpstr>InterPol</vt:lpstr>
      <vt:lpstr>LastCol</vt:lpstr>
      <vt:lpstr>LastRow</vt:lpstr>
      <vt:lpstr>LockStatus</vt:lpstr>
      <vt:lpstr>MeBrPurpose</vt:lpstr>
      <vt:lpstr>MeBrTransactionType</vt:lpstr>
      <vt:lpstr>Instructions!Print_Area</vt:lpstr>
      <vt:lpstr>'Section 1'!Print_Area</vt:lpstr>
      <vt:lpstr>'Section 2'!Print_Area</vt:lpstr>
      <vt:lpstr>Summary!Print_Area</vt:lpstr>
      <vt:lpstr>Purpose</vt:lpstr>
      <vt:lpstr>ReportingYear</vt:lpstr>
      <vt:lpstr>ReportType</vt:lpstr>
      <vt:lpstr>ReportYr</vt:lpstr>
      <vt:lpstr>RowComplete</vt:lpstr>
      <vt:lpstr>Sec1Status</vt:lpstr>
      <vt:lpstr>Sec2Error</vt:lpstr>
      <vt:lpstr>StartRowS2</vt:lpstr>
      <vt:lpstr>States</vt:lpstr>
      <vt:lpstr>SubmissionType</vt:lpstr>
      <vt:lpstr>SubTSelection</vt:lpstr>
      <vt:lpstr>Table2</vt:lpstr>
      <vt:lpstr>TransfereeCompany</vt:lpstr>
      <vt:lpstr>ValidChemical</vt:lpstr>
      <vt:lpstr>ValidCountry</vt:lpstr>
      <vt:lpstr>ValidState</vt:lpstr>
      <vt:lpstr>ValidStateifUSA</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2020-04-16T16:48:16Z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512">
    <vt:lpwstr>23</vt:lpwstr>
  </property>
  <property fmtid="{D5CDD505-2E9C-101B-9397-08002B2CF9AE}" pid="4" name="AuthorIds_UIVersion_2560">
    <vt:lpwstr>23</vt:lpwstr>
  </property>
</Properties>
</file>