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44F57B0E-925E-4C5B-9222-60F879E53BCB}" xr6:coauthVersionLast="44" xr6:coauthVersionMax="45" xr10:uidLastSave="{00000000-0000-0000-0000-000000000000}"/>
  <workbookProtection workbookAlgorithmName="SHA-512" workbookHashValue="eqi+TQZyI5HNfdCn6XBigNyttLxAtE06su521EPijX8f05zGp6ghiUWqj+vbstUmi/Kp/47erXjTFvTgpjx+Lw==" workbookSaltValue="0WVFjzwtZxHszeUvY+CyIw==" workbookSpinCount="100000" lockStructure="1"/>
  <bookViews>
    <workbookView xWindow="-110" yWindow="-110" windowWidth="19420" windowHeight="10420" tabRatio="833" xr2:uid="{00000000-000D-0000-FFFF-FFFF00000000}"/>
  </bookViews>
  <sheets>
    <sheet name="Instructions" sheetId="2" r:id="rId1"/>
    <sheet name="Section 1" sheetId="1" r:id="rId2"/>
    <sheet name="Section 2" sheetId="3" r:id="rId3"/>
    <sheet name="Section 3" sheetId="4" r:id="rId4"/>
    <sheet name="Section 4" sheetId="8" state="hidden" r:id="rId5"/>
    <sheet name="Summary" sheetId="12" state="hidden" r:id="rId6"/>
    <sheet name="Checks" sheetId="9" state="hidden" r:id="rId7"/>
    <sheet name="OutputForCSV" sheetId="10" state="hidden" r:id="rId8"/>
    <sheet name="Lists" sheetId="7" state="hidden" r:id="rId9"/>
    <sheet name="TempOutput" sheetId="13" state="hidden" r:id="rId10"/>
  </sheets>
  <definedNames>
    <definedName name="AllError">Checks!$D$18</definedName>
    <definedName name="CharCheck">Checks!$D$7</definedName>
    <definedName name="CompName">OutputForCSV!$G$1</definedName>
    <definedName name="CSVDate">Lists!$H$3</definedName>
    <definedName name="CSVS2End">Lists!$O$3</definedName>
    <definedName name="CSVS3End">Lists!$O$5</definedName>
    <definedName name="CSVS3Start">Lists!$O$4</definedName>
    <definedName name="CSVS4End">Lists!$O$7</definedName>
    <definedName name="CSVS4Start">Lists!$O$6</definedName>
    <definedName name="FormVersion">OutputForCSV!$E$1</definedName>
    <definedName name="LastCol">OutputForCSV!$P$1</definedName>
    <definedName name="LastRow">OutputForCSV!$B$43</definedName>
    <definedName name="LockStatus">Instructions!$H$13</definedName>
    <definedName name="MaxOutput">Lists!$O$8</definedName>
    <definedName name="Methyl_Bromide">Lists!$B$3</definedName>
    <definedName name="_xlnm.Print_Area" localSheetId="0">Instructions!$B$2:$D$20</definedName>
    <definedName name="_xlnm.Print_Area" localSheetId="1">'Section 1'!$B$2:$G$13</definedName>
    <definedName name="_xlnm.Print_Area" localSheetId="2">'Section 2'!$C$2:$O$14</definedName>
    <definedName name="_xlnm.Print_Area" localSheetId="3">'Section 3'!$C$2:$H$51</definedName>
    <definedName name="_xlnm.Print_Area" localSheetId="4">'Section 4'!$C$2:$I$18</definedName>
    <definedName name="_xlnm.Print_Area" localSheetId="5">Summary!$C$2:$G$13</definedName>
    <definedName name="Purpose">Lists!$G$3:$G$5</definedName>
    <definedName name="Q1Q3Complete">Checks!$D$15</definedName>
    <definedName name="Q4Complete">Checks!$D$14</definedName>
    <definedName name="Q4Inv">Checks!$D$16</definedName>
    <definedName name="ReportingQuarter">Lists!$F$3:$F$6</definedName>
    <definedName name="ReportingYear">Lists!$D$3:$D$5</definedName>
    <definedName name="ReportQtr">'Section 1'!$D$12</definedName>
    <definedName name="ReportType">Lists!$I$3</definedName>
    <definedName name="ReportYr">'Section 1'!$D$11</definedName>
    <definedName name="Sec1Status">Checks!$D$3</definedName>
    <definedName name="Sec2Error">Checks!$D$4</definedName>
    <definedName name="Sec2Filled">Checks!$D$5</definedName>
    <definedName name="Sec2inSec3">Checks!$D$12</definedName>
    <definedName name="Sec2inSec3LE">Checks!$D$6</definedName>
    <definedName name="Sec3Complete">Checks!$D$9</definedName>
    <definedName name="Sec3Error">Checks!$D$11</definedName>
    <definedName name="Sec3inSec2">Checks!$D$13</definedName>
    <definedName name="Sec3inSec2LE">Checks!$D$8</definedName>
    <definedName name="Sec3PasteRow">Lists!$O$9</definedName>
    <definedName name="Sec3ValidPurpose">Checks!$D$10</definedName>
    <definedName name="Sec4Error">Checks!$D$17</definedName>
    <definedName name="Sec4PasteRow">Lists!$O$10</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 i="13" l="1"/>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M50" i="4" l="1"/>
  <c r="N50" i="4"/>
  <c r="M49" i="4"/>
  <c r="N49" i="4"/>
  <c r="M48" i="4"/>
  <c r="N48" i="4"/>
  <c r="M47" i="4"/>
  <c r="N47" i="4"/>
  <c r="M46" i="4"/>
  <c r="N46" i="4"/>
  <c r="M45" i="4"/>
  <c r="N45" i="4"/>
  <c r="M44" i="4"/>
  <c r="N44" i="4"/>
  <c r="M43" i="4"/>
  <c r="N43" i="4"/>
  <c r="M42" i="4"/>
  <c r="N42" i="4"/>
  <c r="M41" i="4"/>
  <c r="N41" i="4"/>
  <c r="M40" i="4"/>
  <c r="N40" i="4"/>
  <c r="M39" i="4"/>
  <c r="N39" i="4"/>
  <c r="M38" i="4"/>
  <c r="N38" i="4"/>
  <c r="M37" i="4"/>
  <c r="N37" i="4"/>
  <c r="M36" i="4"/>
  <c r="N36" i="4"/>
  <c r="M35" i="4"/>
  <c r="N35" i="4"/>
  <c r="M34" i="4"/>
  <c r="N34" i="4"/>
  <c r="M33" i="4"/>
  <c r="N33" i="4"/>
  <c r="M32" i="4"/>
  <c r="N32" i="4"/>
  <c r="M31" i="4"/>
  <c r="N31" i="4"/>
  <c r="M30" i="4"/>
  <c r="N30" i="4"/>
  <c r="M29" i="4"/>
  <c r="N29" i="4"/>
  <c r="M28" i="4"/>
  <c r="N28" i="4"/>
  <c r="M27" i="4"/>
  <c r="N27" i="4"/>
  <c r="M26" i="4"/>
  <c r="N26" i="4"/>
  <c r="M25" i="4"/>
  <c r="N25" i="4"/>
  <c r="E3" i="7" l="1"/>
  <c r="I11" i="1" s="1"/>
  <c r="O24" i="4"/>
  <c r="O16" i="4"/>
  <c r="O17" i="4"/>
  <c r="O18" i="4"/>
  <c r="O19" i="4"/>
  <c r="O20" i="4"/>
  <c r="O21" i="4"/>
  <c r="O22" i="4"/>
  <c r="O23" i="4"/>
  <c r="O15" i="4"/>
  <c r="G53" i="4"/>
  <c r="G54" i="4"/>
  <c r="G55" i="4"/>
  <c r="G56" i="4"/>
  <c r="G52" i="4"/>
  <c r="D15" i="1"/>
  <c r="D14" i="1"/>
  <c r="F10" i="1"/>
  <c r="I10" i="1"/>
  <c r="F12" i="1"/>
  <c r="I12" i="1"/>
  <c r="M10" i="8"/>
  <c r="Q24" i="4"/>
  <c r="Q23" i="4"/>
  <c r="Q22" i="4"/>
  <c r="Q21" i="4"/>
  <c r="Q20" i="4"/>
  <c r="Q19" i="4"/>
  <c r="Q18" i="4"/>
  <c r="Q17" i="4"/>
  <c r="Q16" i="4"/>
  <c r="Q15" i="4"/>
  <c r="D16" i="9"/>
  <c r="E6" i="8"/>
  <c r="E5" i="8"/>
  <c r="E6" i="4"/>
  <c r="E5" i="4"/>
  <c r="A12" i="13"/>
  <c r="A11" i="13"/>
  <c r="A10" i="13"/>
  <c r="A9" i="13"/>
  <c r="A8" i="13"/>
  <c r="A7" i="13"/>
  <c r="A6" i="13"/>
  <c r="A5" i="13"/>
  <c r="A4" i="13"/>
  <c r="A3" i="13"/>
  <c r="A2" i="13"/>
  <c r="F12" i="12"/>
  <c r="E12" i="12"/>
  <c r="A15" i="8"/>
  <c r="A16" i="8"/>
  <c r="F41" i="10" s="1"/>
  <c r="A17" i="8"/>
  <c r="D41" i="10"/>
  <c r="C41" i="10" s="1"/>
  <c r="D39" i="10"/>
  <c r="C39" i="10" s="1"/>
  <c r="P24" i="4"/>
  <c r="P23" i="4"/>
  <c r="P22" i="4"/>
  <c r="P21" i="4"/>
  <c r="P20" i="4"/>
  <c r="P19" i="4"/>
  <c r="P18" i="4"/>
  <c r="P17" i="4"/>
  <c r="P16" i="4"/>
  <c r="P15" i="4"/>
  <c r="M24" i="4"/>
  <c r="M23" i="4"/>
  <c r="M22" i="4"/>
  <c r="M21" i="4"/>
  <c r="M20" i="4"/>
  <c r="M19" i="4"/>
  <c r="M18" i="4"/>
  <c r="M17" i="4"/>
  <c r="M16" i="4"/>
  <c r="M15" i="4"/>
  <c r="N15" i="4"/>
  <c r="N17" i="4"/>
  <c r="N18" i="4"/>
  <c r="N19" i="4"/>
  <c r="N20" i="4"/>
  <c r="N21" i="4"/>
  <c r="N22" i="4"/>
  <c r="N23" i="4"/>
  <c r="N24" i="4"/>
  <c r="N16" i="4"/>
  <c r="K16" i="8"/>
  <c r="M16" i="8" s="1"/>
  <c r="K17" i="8"/>
  <c r="L17" i="8" s="1"/>
  <c r="K15" i="8"/>
  <c r="M15" i="8" s="1"/>
  <c r="L15" i="8"/>
  <c r="N13" i="3"/>
  <c r="Q13" i="3" s="1"/>
  <c r="R13" i="3" s="1"/>
  <c r="F9" i="1"/>
  <c r="E6" i="12"/>
  <c r="E5" i="12"/>
  <c r="N12" i="3"/>
  <c r="J1" i="10"/>
  <c r="I1" i="10"/>
  <c r="H1" i="10"/>
  <c r="G1" i="10"/>
  <c r="A15" i="4"/>
  <c r="A16" i="4" s="1"/>
  <c r="A17" i="4" s="1"/>
  <c r="L17" i="4" s="1"/>
  <c r="E6" i="3"/>
  <c r="E5" i="3"/>
  <c r="D5" i="1"/>
  <c r="F1" i="10" s="1"/>
  <c r="F42" i="10"/>
  <c r="M17" i="8"/>
  <c r="L16" i="8"/>
  <c r="D40" i="10"/>
  <c r="C40" i="10" s="1"/>
  <c r="D12" i="9" l="1"/>
  <c r="S13" i="3"/>
  <c r="D6" i="9" s="1"/>
  <c r="A18" i="4"/>
  <c r="L15" i="4"/>
  <c r="O8" i="7"/>
  <c r="A40" i="10"/>
  <c r="A39" i="10"/>
  <c r="O6" i="7" s="1"/>
  <c r="D7" i="9"/>
  <c r="D9" i="9"/>
  <c r="D8" i="9"/>
  <c r="D13" i="9"/>
  <c r="D10" i="9"/>
  <c r="D5" i="9"/>
  <c r="A13" i="3"/>
  <c r="A41" i="10"/>
  <c r="D42" i="10"/>
  <c r="E41" i="10"/>
  <c r="E40" i="10"/>
  <c r="D26" i="9" s="1"/>
  <c r="F40" i="10"/>
  <c r="E42" i="10"/>
  <c r="F11" i="1"/>
  <c r="D3" i="9" s="1"/>
  <c r="H3" i="7"/>
  <c r="L16" i="4"/>
  <c r="A19" i="4" l="1"/>
  <c r="L19" i="4" s="1"/>
  <c r="L18" i="4"/>
  <c r="D11" i="9"/>
  <c r="D18" i="9" s="1"/>
  <c r="O2" i="10"/>
  <c r="D2" i="10" s="1"/>
  <c r="A2" i="10" s="1"/>
  <c r="N2" i="10"/>
  <c r="J2" i="10"/>
  <c r="E2" i="10"/>
  <c r="M2" i="10"/>
  <c r="G2" i="10"/>
  <c r="F2" i="10"/>
  <c r="L2" i="10"/>
  <c r="K2" i="10"/>
  <c r="I2" i="10"/>
  <c r="H2" i="10"/>
  <c r="C42" i="10"/>
  <c r="A42" i="10"/>
  <c r="O7" i="7" s="1"/>
  <c r="A20" i="4" l="1"/>
  <c r="L20" i="4" s="1"/>
  <c r="O3" i="7"/>
  <c r="O9" i="7" s="1"/>
  <c r="C2" i="10"/>
  <c r="D24" i="9"/>
  <c r="A21" i="4" l="1"/>
  <c r="L21" i="4" l="1"/>
  <c r="A22" i="4"/>
  <c r="L22" i="4" l="1"/>
  <c r="A23" i="4"/>
  <c r="L23" i="4" s="1"/>
  <c r="A24" i="4" l="1"/>
  <c r="A25" i="4" s="1"/>
  <c r="A26" i="4" s="1"/>
  <c r="L24" i="4" l="1"/>
  <c r="A27" i="4"/>
  <c r="A28" i="4" s="1"/>
  <c r="A29" i="4" s="1"/>
  <c r="A30" i="4" l="1"/>
  <c r="A31" i="4" s="1"/>
  <c r="A32" i="4" s="1"/>
  <c r="A33" i="4" s="1"/>
  <c r="A34" i="4" s="1"/>
  <c r="A35" i="4" s="1"/>
  <c r="A36" i="4" s="1"/>
  <c r="A37" i="4" l="1"/>
  <c r="A38" i="4" s="1"/>
  <c r="A39" i="4" l="1"/>
  <c r="A40" i="4" l="1"/>
  <c r="A41" i="4" l="1"/>
  <c r="A42" i="4" l="1"/>
  <c r="A43" i="4" l="1"/>
  <c r="A44" i="4" l="1"/>
  <c r="A45" i="4" s="1"/>
  <c r="A46" i="4" s="1"/>
  <c r="A47" i="4" l="1"/>
  <c r="A48" i="4" s="1"/>
  <c r="A49" i="4" l="1"/>
  <c r="A50" i="4"/>
  <c r="F35" i="10" s="1"/>
  <c r="F31" i="10" l="1"/>
  <c r="F28" i="10"/>
  <c r="E30" i="10"/>
  <c r="D30" i="10" s="1"/>
  <c r="A30" i="10" s="1"/>
  <c r="G34" i="10"/>
  <c r="E18" i="10"/>
  <c r="D18" i="10" s="1"/>
  <c r="A18" i="10" s="1"/>
  <c r="E31" i="10"/>
  <c r="D31" i="10" s="1"/>
  <c r="C31" i="10" s="1"/>
  <c r="G9" i="10"/>
  <c r="G33" i="10"/>
  <c r="G20" i="10"/>
  <c r="F29" i="10"/>
  <c r="E37" i="10"/>
  <c r="D37" i="10" s="1"/>
  <c r="A37" i="10" s="1"/>
  <c r="G12" i="10"/>
  <c r="E27" i="10"/>
  <c r="D27" i="10" s="1"/>
  <c r="C27" i="10" s="1"/>
  <c r="E29" i="10"/>
  <c r="D29" i="10" s="1"/>
  <c r="A29" i="10" s="1"/>
  <c r="G28" i="10"/>
  <c r="E34" i="10"/>
  <c r="D34" i="10" s="1"/>
  <c r="C34" i="10" s="1"/>
  <c r="G32" i="10"/>
  <c r="G37" i="10"/>
  <c r="G36" i="10"/>
  <c r="G35" i="10"/>
  <c r="E35" i="10"/>
  <c r="D35" i="10" s="1"/>
  <c r="A35" i="10" s="1"/>
  <c r="F37" i="10"/>
  <c r="F38" i="10"/>
  <c r="E38" i="10"/>
  <c r="D38" i="10" s="1"/>
  <c r="A38" i="10" s="1"/>
  <c r="G13" i="10"/>
  <c r="E14" i="10"/>
  <c r="D14" i="10" s="1"/>
  <c r="F32" i="10"/>
  <c r="G27" i="10"/>
  <c r="G14" i="10"/>
  <c r="F34" i="10"/>
  <c r="G31" i="10"/>
  <c r="F30" i="10"/>
  <c r="G38" i="10"/>
  <c r="F24" i="10"/>
  <c r="G6" i="10"/>
  <c r="E19" i="10"/>
  <c r="D19" i="10" s="1"/>
  <c r="F5" i="10"/>
  <c r="F3" i="10"/>
  <c r="G25" i="10"/>
  <c r="F14" i="10"/>
  <c r="G21" i="10"/>
  <c r="E6" i="10"/>
  <c r="D6" i="10" s="1"/>
  <c r="E15" i="10"/>
  <c r="D15" i="10" s="1"/>
  <c r="F18" i="10"/>
  <c r="E22" i="10"/>
  <c r="D22" i="10" s="1"/>
  <c r="G7" i="10"/>
  <c r="F19" i="10"/>
  <c r="G18" i="10"/>
  <c r="E26" i="10"/>
  <c r="D26" i="10" s="1"/>
  <c r="E5" i="10"/>
  <c r="D5" i="10" s="1"/>
  <c r="E25" i="10"/>
  <c r="D25" i="10" s="1"/>
  <c r="F25" i="10"/>
  <c r="E11" i="10"/>
  <c r="D11" i="10" s="1"/>
  <c r="E7" i="10"/>
  <c r="D7" i="10" s="1"/>
  <c r="G8" i="10"/>
  <c r="F6" i="10"/>
  <c r="E21" i="10"/>
  <c r="D21" i="10" s="1"/>
  <c r="F23" i="10"/>
  <c r="F11" i="10"/>
  <c r="G22" i="10"/>
  <c r="E12" i="10"/>
  <c r="D12" i="10" s="1"/>
  <c r="E3" i="10"/>
  <c r="D3" i="10" s="1"/>
  <c r="F13" i="10"/>
  <c r="E24" i="10"/>
  <c r="D24" i="10" s="1"/>
  <c r="E17" i="10"/>
  <c r="D17" i="10" s="1"/>
  <c r="F17" i="10"/>
  <c r="E16" i="10"/>
  <c r="D16" i="10" s="1"/>
  <c r="F21" i="10"/>
  <c r="F16" i="10"/>
  <c r="G26" i="10"/>
  <c r="G19" i="10"/>
  <c r="E9" i="10"/>
  <c r="D9" i="10" s="1"/>
  <c r="G17" i="10"/>
  <c r="E13" i="10"/>
  <c r="D13" i="10" s="1"/>
  <c r="E10" i="10"/>
  <c r="D10" i="10" s="1"/>
  <c r="F9" i="10"/>
  <c r="F26" i="10"/>
  <c r="E23" i="10"/>
  <c r="D23" i="10" s="1"/>
  <c r="F20" i="10"/>
  <c r="F8" i="10"/>
  <c r="F15" i="10"/>
  <c r="F27" i="10"/>
  <c r="G23" i="10"/>
  <c r="G3" i="10"/>
  <c r="G11" i="10"/>
  <c r="E4" i="10"/>
  <c r="D4" i="10" s="1"/>
  <c r="F4" i="10"/>
  <c r="G10" i="10"/>
  <c r="E20" i="10"/>
  <c r="D20" i="10" s="1"/>
  <c r="F12" i="10"/>
  <c r="G15" i="10"/>
  <c r="F7" i="10"/>
  <c r="F22" i="10"/>
  <c r="E36" i="10"/>
  <c r="D36" i="10" s="1"/>
  <c r="G4" i="10"/>
  <c r="E33" i="10"/>
  <c r="D33" i="10" s="1"/>
  <c r="G30" i="10"/>
  <c r="E8" i="10"/>
  <c r="D8" i="10" s="1"/>
  <c r="E32" i="10"/>
  <c r="D32" i="10" s="1"/>
  <c r="F33" i="10"/>
  <c r="F10" i="10"/>
  <c r="G24" i="10"/>
  <c r="F36" i="10"/>
  <c r="G5" i="10"/>
  <c r="G16" i="10"/>
  <c r="G29" i="10"/>
  <c r="E28" i="10"/>
  <c r="D28" i="10" s="1"/>
  <c r="C18" i="10" l="1"/>
  <c r="A31" i="10"/>
  <c r="C29" i="10"/>
  <c r="C37" i="10"/>
  <c r="A27" i="10"/>
  <c r="A34" i="10"/>
  <c r="C35" i="10"/>
  <c r="C30" i="10"/>
  <c r="C38" i="10"/>
  <c r="A7" i="10"/>
  <c r="C7" i="10"/>
  <c r="D25" i="9"/>
  <c r="D27" i="9" s="1"/>
  <c r="A32" i="10"/>
  <c r="C32" i="10"/>
  <c r="A12" i="10"/>
  <c r="C12" i="10"/>
  <c r="C11" i="10"/>
  <c r="A11" i="10"/>
  <c r="A22" i="10"/>
  <c r="C22" i="10"/>
  <c r="C19" i="10"/>
  <c r="A19" i="10"/>
  <c r="C3" i="10"/>
  <c r="A3" i="10"/>
  <c r="O4" i="7" s="1"/>
  <c r="A10" i="10"/>
  <c r="C10" i="10"/>
  <c r="A16" i="10"/>
  <c r="C16" i="10"/>
  <c r="C25" i="10"/>
  <c r="A25" i="10"/>
  <c r="A15" i="10"/>
  <c r="C15" i="10"/>
  <c r="A36" i="10"/>
  <c r="C36" i="10"/>
  <c r="C8" i="10"/>
  <c r="A8" i="10"/>
  <c r="C13" i="10"/>
  <c r="A13" i="10"/>
  <c r="A5" i="10"/>
  <c r="C5" i="10"/>
  <c r="A6" i="10"/>
  <c r="C6" i="10"/>
  <c r="A23" i="10"/>
  <c r="C23" i="10"/>
  <c r="C20" i="10"/>
  <c r="A20" i="10"/>
  <c r="C17" i="10"/>
  <c r="A17" i="10"/>
  <c r="C21" i="10"/>
  <c r="A21" i="10"/>
  <c r="A26" i="10"/>
  <c r="C26" i="10"/>
  <c r="A4" i="10"/>
  <c r="C4" i="10"/>
  <c r="C33" i="10"/>
  <c r="A33" i="10"/>
  <c r="A9" i="10"/>
  <c r="C9" i="10"/>
  <c r="A24" i="10"/>
  <c r="C24" i="10"/>
  <c r="A14" i="10"/>
  <c r="C14" i="10"/>
  <c r="A28" i="10"/>
  <c r="C28" i="10"/>
  <c r="O10" i="7" l="1"/>
  <c r="O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Jette, Gabrielle</author>
    <author>ICF</author>
    <author>Cory Jemison</author>
  </authors>
  <commentList>
    <comment ref="D10" authorId="0" shapeId="0" xr:uid="{00000000-0006-0000-0200-000001000000}">
      <text>
        <r>
          <rPr>
            <sz val="8"/>
            <color indexed="81"/>
            <rFont val="Tahoma"/>
            <family val="2"/>
          </rPr>
          <t xml:space="preserve">Enter the quantity (kg) of methyl bromide produced for in-house transformation during the reporting period. </t>
        </r>
      </text>
    </comment>
    <comment ref="E10" authorId="0" shapeId="0" xr:uid="{00000000-0006-0000-0200-000002000000}">
      <text>
        <r>
          <rPr>
            <sz val="8"/>
            <color indexed="81"/>
            <rFont val="Tahoma"/>
            <family val="2"/>
          </rPr>
          <t xml:space="preserve">Enter the quantity (kg) of methyl bromide produced for second party transformation during the reporting period. </t>
        </r>
      </text>
    </comment>
    <comment ref="F10" authorId="0" shapeId="0" xr:uid="{00000000-0006-0000-0200-000003000000}">
      <text>
        <r>
          <rPr>
            <sz val="8"/>
            <color indexed="81"/>
            <rFont val="Tahoma"/>
            <family val="2"/>
          </rPr>
          <t xml:space="preserve">Enter the quantity (kg) of methyl bromide produced for in-house destruction during the reporting period. </t>
        </r>
      </text>
    </comment>
    <comment ref="G10" authorId="0" shapeId="0" xr:uid="{00000000-0006-0000-0200-000004000000}">
      <text>
        <r>
          <rPr>
            <sz val="8"/>
            <color indexed="81"/>
            <rFont val="Tahoma"/>
            <family val="2"/>
          </rPr>
          <t xml:space="preserve">Enter the quantity (kg) of methyl bromide produced for second party destruction during the reporting period.   </t>
        </r>
      </text>
    </comment>
    <comment ref="H10" authorId="1" shapeId="0" xr:uid="{00000000-0006-0000-0200-000005000000}">
      <text>
        <r>
          <rPr>
            <sz val="8"/>
            <color indexed="81"/>
            <rFont val="Tahoma"/>
            <family val="2"/>
          </rPr>
          <t xml:space="preserve">Enter the quantity (kg) of methyl bromide produced for quarantine and preshipment (QPS) applications during the reporting period.  </t>
        </r>
      </text>
    </comment>
    <comment ref="I10" authorId="1" shapeId="0" xr:uid="{00000000-0006-0000-0200-000006000000}">
      <text>
        <r>
          <rPr>
            <sz val="8"/>
            <color indexed="81"/>
            <rFont val="Tahoma"/>
            <family val="2"/>
          </rPr>
          <t>Enter the quantity (kg) of methyl bromide produced for pre-plant critical uses during the reporting period.</t>
        </r>
      </text>
    </comment>
    <comment ref="J10" authorId="2" shapeId="0" xr:uid="{00000000-0006-0000-0200-000007000000}">
      <text>
        <r>
          <rPr>
            <sz val="8"/>
            <color indexed="81"/>
            <rFont val="Tahoma"/>
            <family val="2"/>
          </rPr>
          <t xml:space="preserve">Enter the quantity (kg) of  methyl bromide produced for post-harvest critical uses during the reporting period. </t>
        </r>
      </text>
    </comment>
    <comment ref="K10" authorId="2" shapeId="0" xr:uid="{00000000-0006-0000-0200-000008000000}">
      <text>
        <r>
          <rPr>
            <sz val="8"/>
            <color indexed="81"/>
            <rFont val="Tahoma"/>
            <family val="2"/>
          </rPr>
          <t xml:space="preserve">Enter the quantity (kg) of critical use methyl bromide produced for export during the reporting period. </t>
        </r>
      </text>
    </comment>
    <comment ref="L10" authorId="2" shapeId="0" xr:uid="{00000000-0006-0000-0200-000009000000}">
      <text>
        <r>
          <rPr>
            <sz val="8"/>
            <color indexed="81"/>
            <rFont val="Tahoma"/>
            <family val="2"/>
          </rPr>
          <t xml:space="preserve">Enter the quantity (kg) of methyl bromide produced for emergency uses during the reporting period. </t>
        </r>
      </text>
    </comment>
    <comment ref="M10" authorId="2" shapeId="0" xr:uid="{00000000-0006-0000-0200-00000A000000}">
      <text>
        <r>
          <rPr>
            <sz val="8"/>
            <color indexed="81"/>
            <rFont val="Tahoma"/>
            <family val="2"/>
          </rPr>
          <t xml:space="preserve">Enter the quantity (kg) of methyl bromide produced for global lab during the reporting period. </t>
        </r>
      </text>
    </comment>
    <comment ref="N10" authorId="3" shapeId="0" xr:uid="{00000000-0006-0000-0200-00000B000000}">
      <text>
        <r>
          <rPr>
            <sz val="8"/>
            <color indexed="81"/>
            <rFont val="Tahoma"/>
            <family val="2"/>
          </rPr>
          <t>The gross quantity (kg) of methyl bromide produced during the reporting period is equal to in-house transformation + second party transformation + in-house destruction + second party destruction + QPS +  emergency use + global lab. This field is autopopulated.</t>
        </r>
      </text>
    </comment>
    <comment ref="Q12" authorId="4" shapeId="0" xr:uid="{00000000-0006-0000-0200-00000C000000}">
      <text>
        <r>
          <rPr>
            <b/>
            <sz val="9"/>
            <color indexed="81"/>
            <rFont val="Tahoma"/>
            <family val="2"/>
          </rPr>
          <t>Cory Jemison:</t>
        </r>
        <r>
          <rPr>
            <sz val="9"/>
            <color indexed="81"/>
            <rFont val="Tahoma"/>
            <family val="2"/>
          </rPr>
          <t xml:space="preserve">
If no data are entered, include a warning.</t>
        </r>
      </text>
    </comment>
    <comment ref="R12" authorId="2" shapeId="0" xr:uid="{00000000-0006-0000-0200-00000D000000}">
      <text>
        <r>
          <rPr>
            <b/>
            <sz val="9"/>
            <color indexed="81"/>
            <rFont val="Tahoma"/>
            <family val="2"/>
          </rPr>
          <t>Jette, Gabrielle:</t>
        </r>
        <r>
          <rPr>
            <sz val="9"/>
            <color indexed="81"/>
            <rFont val="Tahoma"/>
            <family val="2"/>
          </rPr>
          <t xml:space="preserve">
If production  for second party transformation or second party destruction is identified in Section 2, but isn't reflected in Section 3, the user is notified with a warning message 
CJ: QPS now added to the check</t>
        </r>
      </text>
    </comment>
    <comment ref="S12" authorId="2" shapeId="0" xr:uid="{00000000-0006-0000-0200-00000E000000}">
      <text>
        <r>
          <rPr>
            <b/>
            <sz val="9"/>
            <color indexed="81"/>
            <rFont val="Tahoma"/>
            <family val="2"/>
          </rPr>
          <t>Jette, Gabrielle:</t>
        </r>
        <r>
          <rPr>
            <sz val="9"/>
            <color indexed="81"/>
            <rFont val="Tahoma"/>
            <family val="2"/>
          </rPr>
          <t xml:space="preserve">
If production for global lab or emergency use is identified in Section 2, the purpose must also be selected in  Section 3</t>
        </r>
      </text>
    </comment>
    <comment ref="A13" authorId="4" shapeId="0" xr:uid="{00000000-0006-0000-0200-00000F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Emily Golla</author>
    <author>Cory Jemison</author>
    <author>Jette, Gabrielle</author>
  </authors>
  <commentList>
    <comment ref="D12" authorId="0" shapeId="0" xr:uid="{00000000-0006-0000-0300-000001000000}">
      <text>
        <r>
          <rPr>
            <sz val="8"/>
            <color indexed="81"/>
            <rFont val="Tahoma"/>
            <family val="2"/>
          </rPr>
          <t>Enter the name of the company that received or purchased methyl bromide during the quarter for transformation, destruction, QPS, global lab, or emergency use.</t>
        </r>
      </text>
    </comment>
    <comment ref="F12" authorId="0" shapeId="0" xr:uid="{00000000-0006-0000-0300-000002000000}">
      <text>
        <r>
          <rPr>
            <sz val="8"/>
            <color indexed="81"/>
            <rFont val="Tahoma"/>
            <family val="2"/>
          </rPr>
          <t xml:space="preserve">Enter the quantity (kg) of methyl bromide shipped to or purchased by the recipient company during the reporting period.  </t>
        </r>
      </text>
    </comment>
    <comment ref="G12" authorId="0" shapeId="0" xr:uid="{00000000-0006-0000-0300-000003000000}">
      <text>
        <r>
          <rPr>
            <sz val="8"/>
            <color indexed="81"/>
            <rFont val="Tahoma"/>
            <family val="2"/>
          </rPr>
          <t>Identify whether the material will be (1) transformed, (2) destroyed, (3) used for QPS, (4) distributed for global lab, or (5) used for emergency use.</t>
        </r>
      </text>
    </comment>
    <comment ref="P14" authorId="1" shapeId="0" xr:uid="{00000000-0006-0000-0300-000004000000}">
      <text>
        <r>
          <rPr>
            <b/>
            <sz val="9"/>
            <color indexed="81"/>
            <rFont val="Tahoma"/>
            <family val="2"/>
          </rPr>
          <t>Cory Jemison:</t>
        </r>
        <r>
          <rPr>
            <sz val="9"/>
            <color indexed="81"/>
            <rFont val="Tahoma"/>
            <family val="2"/>
          </rPr>
          <t xml:space="preserve">
If data entered in Section 3 with a purpose = global lab or emergency use,  production for global lab or emergency use must also appear in Section 2.</t>
        </r>
      </text>
    </comment>
    <comment ref="Q14" authorId="2" shapeId="0" xr:uid="{00000000-0006-0000-0300-000005000000}">
      <text>
        <r>
          <rPr>
            <b/>
            <sz val="9"/>
            <color indexed="81"/>
            <rFont val="Tahoma"/>
            <family val="2"/>
          </rPr>
          <t>Jette, Gabrielle:</t>
        </r>
        <r>
          <rPr>
            <sz val="9"/>
            <color indexed="81"/>
            <rFont val="Tahoma"/>
            <family val="2"/>
          </rPr>
          <t xml:space="preserve">
If data entered in Section 3 with a purpose = transformation or destruction, but production for second party transformation or second party destruction isn't identified in Section 2 , the user is notified with a warning message.
CJ: QPS has now been added.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Jette, Gabrielle</author>
    <author>Bremner, Cecilia</author>
  </authors>
  <commentList>
    <comment ref="L9" authorId="0" shapeId="0" xr:uid="{00000000-0006-0000-0400-000001000000}">
      <text>
        <r>
          <rPr>
            <b/>
            <sz val="9"/>
            <color indexed="81"/>
            <rFont val="Tahoma"/>
            <family val="2"/>
          </rPr>
          <t>Jette, Gabrielle:</t>
        </r>
        <r>
          <rPr>
            <sz val="9"/>
            <color indexed="81"/>
            <rFont val="Tahoma"/>
            <family val="2"/>
          </rPr>
          <t xml:space="preserve">
If Reporting Quarter = 4, then Year-End Inventory must be entered</t>
        </r>
      </text>
    </comment>
    <comment ref="M9" authorId="0" shapeId="0" xr:uid="{00000000-0006-0000-0400-000002000000}">
      <text>
        <r>
          <rPr>
            <b/>
            <sz val="9"/>
            <color indexed="81"/>
            <rFont val="Tahoma"/>
            <family val="2"/>
          </rPr>
          <t>Jette, Gabrielle:</t>
        </r>
        <r>
          <rPr>
            <sz val="9"/>
            <color indexed="81"/>
            <rFont val="Tahoma"/>
            <family val="2"/>
          </rPr>
          <t xml:space="preserve">
If the Reporting Quarter does not equal 4, Section 4 must be left blank </t>
        </r>
      </text>
    </comment>
    <comment ref="E10" authorId="1" shapeId="0" xr:uid="{00000000-0006-0000-0400-000003000000}">
      <text>
        <r>
          <rPr>
            <sz val="9"/>
            <color indexed="81"/>
            <rFont val="Tahoma"/>
            <family val="2"/>
          </rPr>
          <t>E</t>
        </r>
        <r>
          <rPr>
            <sz val="8"/>
            <color indexed="81"/>
            <rFont val="Tahoma"/>
            <family val="2"/>
          </rPr>
          <t>nter the quantity (kg) of critical use methyl bromide owned by the reporting company at the end of the control period.</t>
        </r>
      </text>
    </comment>
    <comment ref="D13" authorId="0" shapeId="0" xr:uid="{00000000-0006-0000-0400-000004000000}">
      <text>
        <r>
          <rPr>
            <sz val="8"/>
            <color indexed="81"/>
            <rFont val="Tahoma"/>
            <family val="2"/>
          </rPr>
          <t>Enter the name of the company(s) for which critical use methyl bromide is being held.</t>
        </r>
      </text>
    </comment>
    <comment ref="F13" authorId="0" shapeId="0" xr:uid="{00000000-0006-0000-0400-000005000000}">
      <text>
        <r>
          <rPr>
            <sz val="8"/>
            <color indexed="81"/>
            <rFont val="Tahoma"/>
            <family val="2"/>
          </rPr>
          <t>Enter the quantity (kg) of pre-plant methyl bromide being held for the company.</t>
        </r>
      </text>
    </comment>
    <comment ref="G13" authorId="0" shapeId="0" xr:uid="{00000000-0006-0000-0400-000006000000}">
      <text>
        <r>
          <rPr>
            <sz val="8"/>
            <color indexed="81"/>
            <rFont val="Tahoma"/>
            <family val="2"/>
          </rPr>
          <t>Enter the quantity (kg) of post-harvest methyl bromide being held for the company.</t>
        </r>
      </text>
    </comment>
    <comment ref="L14" authorId="0" shapeId="0" xr:uid="{00000000-0006-0000-0400-000007000000}">
      <text>
        <r>
          <rPr>
            <b/>
            <sz val="9"/>
            <color indexed="81"/>
            <rFont val="Tahoma"/>
            <family val="2"/>
          </rPr>
          <t>Jette, Gabrielle:</t>
        </r>
        <r>
          <rPr>
            <sz val="9"/>
            <color indexed="81"/>
            <rFont val="Tahoma"/>
            <family val="2"/>
          </rPr>
          <t xml:space="preserve">
If a company is entered, either the pre-plant or post-harvest must be greater than zero </t>
        </r>
      </text>
    </comment>
    <comment ref="M14" authorId="0" shapeId="0" xr:uid="{00000000-0006-0000-0400-000008000000}">
      <text>
        <r>
          <rPr>
            <b/>
            <sz val="9"/>
            <color indexed="81"/>
            <rFont val="Tahoma"/>
            <family val="2"/>
          </rPr>
          <t>Jette, Gabrielle:</t>
        </r>
        <r>
          <rPr>
            <sz val="9"/>
            <color indexed="81"/>
            <rFont val="Tahoma"/>
            <family val="2"/>
          </rPr>
          <t xml:space="preserve">
If the Reporting Quarter does not equal 4, Section 4 must be left blank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Jette, Gabrielle</author>
    <author>Cory Jemison</author>
  </authors>
  <commentList>
    <comment ref="C6" authorId="0" shapeId="0" xr:uid="{00000000-0006-0000-0700-000001000000}">
      <text>
        <r>
          <rPr>
            <b/>
            <sz val="9"/>
            <color indexed="81"/>
            <rFont val="Tahoma"/>
            <family val="2"/>
          </rPr>
          <t>Jette, Gabrielle:</t>
        </r>
        <r>
          <rPr>
            <sz val="9"/>
            <color indexed="81"/>
            <rFont val="Tahoma"/>
            <family val="2"/>
          </rPr>
          <t xml:space="preserve">
If production for global lab or emergency use is identified in Section 2, the purpose must also be selected in  Section 3</t>
        </r>
      </text>
    </comment>
    <comment ref="C8" authorId="1" shapeId="0" xr:uid="{00000000-0006-0000-0700-000002000000}">
      <text>
        <r>
          <rPr>
            <b/>
            <sz val="9"/>
            <color indexed="81"/>
            <rFont val="Tahoma"/>
            <family val="2"/>
          </rPr>
          <t>Cory Jemison:</t>
        </r>
        <r>
          <rPr>
            <sz val="9"/>
            <color indexed="81"/>
            <rFont val="Tahoma"/>
            <family val="2"/>
          </rPr>
          <t xml:space="preserve">
If data entered in Section 3 with a purpose = global lab or emergency use,  production for global lab or emergency use must also appear in Section 2.</t>
        </r>
      </text>
    </comment>
    <comment ref="C12" authorId="0" shapeId="0" xr:uid="{00000000-0006-0000-0700-000003000000}">
      <text>
        <r>
          <rPr>
            <b/>
            <sz val="9"/>
            <color indexed="81"/>
            <rFont val="Tahoma"/>
            <family val="2"/>
          </rPr>
          <t>Jette, Gabrielle:</t>
        </r>
        <r>
          <rPr>
            <sz val="9"/>
            <color indexed="81"/>
            <rFont val="Tahoma"/>
            <family val="2"/>
          </rPr>
          <t xml:space="preserve">
If production  for second party transformation or second party destruction is identified in Section 2, but isn't reflected in Section 3, the user is notified with a warning message </t>
        </r>
      </text>
    </comment>
    <comment ref="C13" authorId="0" shapeId="0" xr:uid="{00000000-0006-0000-0700-000004000000}">
      <text>
        <r>
          <rPr>
            <b/>
            <sz val="9"/>
            <color indexed="81"/>
            <rFont val="Tahoma"/>
            <family val="2"/>
          </rPr>
          <t>Jette, Gabrielle:</t>
        </r>
        <r>
          <rPr>
            <sz val="9"/>
            <color indexed="81"/>
            <rFont val="Tahoma"/>
            <family val="2"/>
          </rPr>
          <t xml:space="preserve">
If data entered in Section 3 with a purpose = transformation or destruction, but production for second party transformation or second party destruction isn't identified in Section 2 , the user is notified with a warning message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8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P1" authorId="0" shapeId="0" xr:uid="{00000000-0006-0000-0800-000002000000}">
      <text>
        <r>
          <rPr>
            <b/>
            <sz val="9"/>
            <color indexed="81"/>
            <rFont val="Tahoma"/>
            <family val="2"/>
          </rPr>
          <t>Cory Jemison:</t>
        </r>
        <r>
          <rPr>
            <sz val="9"/>
            <color indexed="81"/>
            <rFont val="Tahoma"/>
            <family val="2"/>
          </rPr>
          <t xml:space="preserve">
Used for export to CSV</t>
        </r>
      </text>
    </comment>
    <comment ref="B43" authorId="0" shapeId="0" xr:uid="{00000000-0006-0000-08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<sst xmlns="http://schemas.openxmlformats.org/spreadsheetml/2006/main" count="263" uniqueCount="182">
  <si>
    <t>U.S. Environmental Protection Agency</t>
  </si>
  <si>
    <t>Stratospheric Ozone Protection Program</t>
  </si>
  <si>
    <t>Methyl Bromide Producer Quarterly Report (Sec 82.13)</t>
  </si>
  <si>
    <t>Instructions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</si>
  <si>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</si>
  <si>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</si>
  <si>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https://www.epa.gov/ods-phaseout/ods-recordkeeping-and-reporting</t>
  </si>
  <si>
    <t xml:space="preserve">All information submitted to EPA will be treated as confidential in accordance with 40 CFR Part 2, Subpart B, and will only be disclosed by the means set forth in the subpart. </t>
  </si>
  <si>
    <t>EPA Form #5900-141</t>
  </si>
  <si>
    <t>Methyl Bromide Producer Quarterly Report</t>
  </si>
  <si>
    <t xml:space="preserve">   Date Prepared:</t>
  </si>
  <si>
    <t xml:space="preserve">Section 1: Report Identification Information </t>
  </si>
  <si>
    <t>Complete all fields below.  No fields may be left blank.</t>
  </si>
  <si>
    <t xml:space="preserve">Company Name: </t>
  </si>
  <si>
    <t>Submission Type:</t>
  </si>
  <si>
    <t>Reporting Year:</t>
  </si>
  <si>
    <t>Reporting Quarter:</t>
  </si>
  <si>
    <t/>
  </si>
  <si>
    <t>Company Name:</t>
  </si>
  <si>
    <t>Reporting Period:</t>
  </si>
  <si>
    <t>Section 2: Production Data</t>
  </si>
  <si>
    <r>
      <t xml:space="preserve">In the table below, enter the quantity of methyl bromide that was produced during the reporting period.  If no methyl bromide was produced, the table may be left blank. As a reminder, if methyl bromide was produced for </t>
    </r>
    <r>
      <rPr>
        <b/>
        <i/>
        <sz val="10"/>
        <color theme="1"/>
        <rFont val="Calibri"/>
        <family val="2"/>
        <scheme val="minor"/>
      </rPr>
      <t>QPS applications, global lab, emergency uses, second party transformation, or second party destruction</t>
    </r>
    <r>
      <rPr>
        <i/>
        <sz val="10"/>
        <color theme="1"/>
        <rFont val="Calibri"/>
        <family val="2"/>
        <scheme val="minor"/>
      </rPr>
      <t xml:space="preserve">, a copy of the transformation verification, destruction verification, QPS certification, and/or essential use certification from each company for whom material was produced must be provided to EPA along with the submission of this report.
</t>
    </r>
    <r>
      <rPr>
        <b/>
        <i/>
        <sz val="10"/>
        <color theme="1"/>
        <rFont val="Calibri"/>
        <family val="2"/>
        <scheme val="minor"/>
      </rPr>
      <t/>
    </r>
  </si>
  <si>
    <t xml:space="preserve">In-House Transformation </t>
  </si>
  <si>
    <t xml:space="preserve">Second Party Transformation </t>
  </si>
  <si>
    <t xml:space="preserve">In-House Destruction </t>
  </si>
  <si>
    <t xml:space="preserve">Second Party Destruction </t>
  </si>
  <si>
    <t>QPS</t>
  </si>
  <si>
    <t>Pre-Plant Critical Use</t>
  </si>
  <si>
    <t>Post-Harvest Critical Use</t>
  </si>
  <si>
    <t>Critical Use for Export</t>
  </si>
  <si>
    <t>Emergency Use</t>
  </si>
  <si>
    <t>Global Lab</t>
  </si>
  <si>
    <t>Gross Production</t>
  </si>
  <si>
    <t>kg</t>
  </si>
  <si>
    <t>Autopopulated</t>
  </si>
  <si>
    <t>Filled Out?</t>
  </si>
  <si>
    <t>Sec2 Inclusion 2nd Party in Sec 3? - Trans/Dest</t>
  </si>
  <si>
    <t>Section 3 Inclusion - Global Lab/Emergency</t>
  </si>
  <si>
    <t>Section 3: Shipment/Sales Data</t>
  </si>
  <si>
    <t xml:space="preserve">Identify the recipient company(s) of the methyl bromide produced for second party transformation, second party destruction, QPS, global lab, and/or emergency uses, and the amount shipped to or purchased by each recipient company during the quarter. </t>
  </si>
  <si>
    <r>
      <rPr>
        <b/>
        <i/>
        <sz val="10"/>
        <color theme="1"/>
        <rFont val="Calibri"/>
        <family val="2"/>
        <scheme val="minor"/>
      </rPr>
      <t xml:space="preserve">Note: </t>
    </r>
    <r>
      <rPr>
        <i/>
        <sz val="10"/>
        <color theme="1"/>
        <rFont val="Calibri"/>
        <family val="2"/>
        <scheme val="minor"/>
      </rPr>
      <t xml:space="preserve">Due to a potential time lag between the date of production and the date of shipment, it is recognized that for a given quarter the information in Section 3 may not match the information reported in Section 2 for second party transformation, second party destruction, and QPS; however, it is expected that all material produced for second party transformation, second party destruction, and QPS will eventually be shipped to a second party and must be reported as such in the applicable quarterly report. </t>
    </r>
  </si>
  <si>
    <t>As a reminder, a copy of the transformation verification, destruction verification, QPS certification, and/or essential use certification from each second party for whom material was produced must be provided to EPA along with the submission of this report.</t>
  </si>
  <si>
    <t>Recipient Company Name</t>
  </si>
  <si>
    <t>Quantity</t>
  </si>
  <si>
    <t>Purpose</t>
  </si>
  <si>
    <t>Text</t>
  </si>
  <si>
    <t>Selection</t>
  </si>
  <si>
    <t>Company A</t>
  </si>
  <si>
    <t>Transformation</t>
  </si>
  <si>
    <t>ActiveRow?</t>
  </si>
  <si>
    <t>Character Check</t>
  </si>
  <si>
    <t>Completeness check</t>
  </si>
  <si>
    <t>Valid Purpose</t>
  </si>
  <si>
    <t>Sec2 Inclusion in Sec3 - LE</t>
  </si>
  <si>
    <t>Sec2 Inclusion in Sec3 - 2nd Party/QPS</t>
  </si>
  <si>
    <t>x</t>
  </si>
  <si>
    <t>Section 4: Producers Critical Use Year-End Inventory (Quarter 4 Only)</t>
  </si>
  <si>
    <t>Identify the amount of critical use methyl bromide held by your company at the end of the control period.</t>
  </si>
  <si>
    <t>Q4 Inventory Check</t>
  </si>
  <si>
    <t>Q1-Q3 Completeness Check</t>
  </si>
  <si>
    <t xml:space="preserve">  kg owned by reporting company</t>
  </si>
  <si>
    <t>IF(ReportQtr=4,IF(ISBLANK(D10),1,0),0)</t>
  </si>
  <si>
    <t>Identify the name(s) of company(s) for which critical use methyl bromide is being held by the reporting entity, and the associated amounts held for each (excluding end-users).</t>
  </si>
  <si>
    <t>Company Name</t>
  </si>
  <si>
    <t xml:space="preserve">Pre-Plant </t>
  </si>
  <si>
    <t xml:space="preserve">Post-Harvest </t>
  </si>
  <si>
    <t>ActiveRow</t>
  </si>
  <si>
    <t>Q4 Completeness Check</t>
  </si>
  <si>
    <t>Allowance Summary</t>
  </si>
  <si>
    <t>The values in the table below are calculated based on data entered in Section 2.  If the totals appear to be incorrect, please return to Section 2 to review your data.</t>
  </si>
  <si>
    <t>Chemical Name</t>
  </si>
  <si>
    <t>Allowances Expended (kg)</t>
  </si>
  <si>
    <t>CH3Br</t>
  </si>
  <si>
    <t>Variables for Data Submission</t>
  </si>
  <si>
    <t>Submission Type</t>
  </si>
  <si>
    <t>Reporting Year</t>
  </si>
  <si>
    <t>Current Year</t>
  </si>
  <si>
    <t>Reporting Quarter</t>
  </si>
  <si>
    <t>Date for CSV Title</t>
  </si>
  <si>
    <t>Form Name for CSV Title</t>
  </si>
  <si>
    <t>Form Type</t>
  </si>
  <si>
    <t>Form Code</t>
  </si>
  <si>
    <t>Row #</t>
  </si>
  <si>
    <t>Original Submission</t>
  </si>
  <si>
    <t>MeBr Producer</t>
  </si>
  <si>
    <t>Class I Producer</t>
  </si>
  <si>
    <t>PROD1</t>
  </si>
  <si>
    <t>Sec2End</t>
  </si>
  <si>
    <t>Re-Submittal</t>
  </si>
  <si>
    <t>Destruction</t>
  </si>
  <si>
    <t>PROD3</t>
  </si>
  <si>
    <t>Sec3Start</t>
  </si>
  <si>
    <t>Class II Producer</t>
  </si>
  <si>
    <t>PROD2</t>
  </si>
  <si>
    <t>Sec3End</t>
  </si>
  <si>
    <t>Class I Importer</t>
  </si>
  <si>
    <t>IMPT1</t>
  </si>
  <si>
    <t>Sec4Start</t>
  </si>
  <si>
    <t>MeBr Importer</t>
  </si>
  <si>
    <t>IMPT3</t>
  </si>
  <si>
    <t>Sec4End</t>
  </si>
  <si>
    <t>Class II Importer</t>
  </si>
  <si>
    <t>IMPT2</t>
  </si>
  <si>
    <t>MaxTempRow</t>
  </si>
  <si>
    <t>Class I Exporter</t>
  </si>
  <si>
    <t>EXPT1</t>
  </si>
  <si>
    <t>Sec3PasteRow</t>
  </si>
  <si>
    <t>MeBr Exporter</t>
  </si>
  <si>
    <t>EXPT3</t>
  </si>
  <si>
    <t>Sec4PasteRow</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</si>
  <si>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</si>
  <si>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</si>
  <si>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</si>
  <si>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</si>
  <si>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</si>
  <si>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</si>
  <si>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</si>
  <si>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</si>
  <si>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</si>
  <si>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</si>
  <si>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</si>
  <si>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</si>
  <si>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</si>
  <si>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</si>
  <si>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</si>
  <si>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</si>
  <si>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</si>
  <si>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</si>
  <si>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</si>
  <si>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</si>
  <si>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</si>
  <si>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</si>
  <si>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</si>
  <si>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</si>
  <si>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</si>
  <si>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</si>
  <si>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</si>
  <si>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</si>
  <si>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</si>
  <si>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</si>
  <si>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</si>
  <si>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Check Description</t>
  </si>
  <si>
    <r>
      <rPr>
        <b/>
        <sz val="11"/>
        <color theme="1"/>
        <rFont val="Calibri"/>
        <family val="2"/>
        <scheme val="minor"/>
      </rPr>
      <t>Status</t>
    </r>
    <r>
      <rPr>
        <sz val="11"/>
        <color theme="1"/>
        <rFont val="Calibri"/>
        <family val="2"/>
        <scheme val="minor"/>
      </rPr>
      <t xml:space="preserve"> (1 = Incomplete, 0 = Complete)</t>
    </r>
  </si>
  <si>
    <t>Section 1</t>
  </si>
  <si>
    <t>All - Section 1</t>
  </si>
  <si>
    <t>Stopper</t>
  </si>
  <si>
    <t>Section 2</t>
  </si>
  <si>
    <t>Error Check</t>
  </si>
  <si>
    <t>NONE</t>
  </si>
  <si>
    <t>Filled Out</t>
  </si>
  <si>
    <t>Warning</t>
  </si>
  <si>
    <t>Section 3</t>
  </si>
  <si>
    <t>Section 3 Inclusion - Lab/Emergency</t>
  </si>
  <si>
    <t>Sec 2 Inclusion - Lab/Emergency</t>
  </si>
  <si>
    <t>Sec3 Valid Purpose</t>
  </si>
  <si>
    <t>Sec2 Inclusion 2nd Party in Sec 3</t>
  </si>
  <si>
    <t>Sec2 Inclusion 2nd Party in Sec3</t>
  </si>
  <si>
    <t>Section 4</t>
  </si>
  <si>
    <t>IF(SUM('Section 4'!L15:L17)&gt;0,1,0)</t>
  </si>
  <si>
    <t>IF(SUM('Section 4'!M15:M17,'Section 4'!M10)&gt;0,1,0)</t>
  </si>
  <si>
    <t>IF(SUM(D14:D16)&gt;0,1,0)</t>
  </si>
  <si>
    <t>All</t>
  </si>
  <si>
    <t>Numerical Checks against Output for CSV</t>
  </si>
  <si>
    <t>Production (double counts with total</t>
  </si>
  <si>
    <t>Section 3 Quantity</t>
  </si>
  <si>
    <t>Section 4 Quantities</t>
  </si>
  <si>
    <t>ALL</t>
  </si>
  <si>
    <t>TOTAL</t>
  </si>
  <si>
    <t>Entry</t>
  </si>
  <si>
    <t>3</t>
  </si>
  <si>
    <t>LastColumn</t>
  </si>
  <si>
    <t>LastRow</t>
  </si>
  <si>
    <t>MaxRow</t>
  </si>
  <si>
    <t>Test</t>
  </si>
  <si>
    <t>test</t>
  </si>
  <si>
    <t>Last Updated: April 2020</t>
  </si>
  <si>
    <t>4</t>
  </si>
  <si>
    <t>Version 5.0</t>
  </si>
  <si>
    <t xml:space="preserve">U.S. Environmental Protection Agency </t>
  </si>
  <si>
    <t>OMB Control Number: 2060-0170</t>
  </si>
  <si>
    <t>This collection of information is approved by OMB under the Paperwork Reduction Act, 44 U.S.C. 3501 et seq. (OMB Control No. 2060-0170).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1 hour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</si>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</sst>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11"/>
      <name val="Calibri"/>
      <family val="2"/>
      <scheme val="minor"/>
    </font>
    <font>
      <i/>
      <sz val="11"/>
      <color theme="1"/>
      <name val="Calibri"/>
      <family val="2"/>
      <scheme val="minor"/>
    </font>
    <font>
      <b/>
      <i/>
      <sz val="10"/>
      <color theme="1"/>
      <name val="Calibri"/>
      <family val="2"/>
      <scheme val="minor"/>
    </font>
    <font>
      <sz val="10"/>
      <color theme="4"/>
      <name val="Calibri"/>
      <family val="2"/>
      <scheme val="minor"/>
    </font>
    <font>
      <sz val="10"/>
      <name val="Arial"/>
      <family val="2"/>
    </font>
    <font>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8" fillId="0" borderId="0" applyNumberFormat="0" applyFill="0" applyBorder="0" applyAlignment="0" applyProtection="0"/>
    <xf numFmtId="0" fontId="31" fillId="0" borderId="0"/>
    <xf numFmtId="0" fontId="31" fillId="0" borderId="0"/>
  </cellStyleXfs>
  <cellXfs count="210">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19"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2" borderId="10" xfId="0" applyFill="1" applyBorder="1"/>
    <xf numFmtId="0" fontId="12" fillId="0" borderId="1" xfId="0" applyFont="1" applyBorder="1"/>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28" fillId="0" borderId="1" xfId="0" applyFont="1" applyBorder="1" applyAlignment="1">
      <alignment horizontal="right" wrapText="1"/>
    </xf>
    <xf numFmtId="0" fontId="0" fillId="2" borderId="10" xfId="0" applyFill="1" applyBorder="1" applyProtection="1"/>
    <xf numFmtId="0" fontId="0" fillId="2" borderId="12"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20" fillId="0" borderId="0" xfId="0" applyFont="1" applyBorder="1" applyAlignment="1">
      <alignment horizontal="left" wrapText="1"/>
    </xf>
    <xf numFmtId="0" fontId="12" fillId="0" borderId="0" xfId="0" applyFont="1" applyFill="1" applyBorder="1" applyAlignment="1">
      <alignment vertical="center"/>
    </xf>
    <xf numFmtId="0" fontId="3" fillId="0" borderId="0" xfId="0" applyFont="1" applyFill="1" applyBorder="1" applyAlignment="1" applyProtection="1">
      <alignment horizontal="center" vertical="center" wrapText="1"/>
    </xf>
    <xf numFmtId="0" fontId="8" fillId="0" borderId="0" xfId="0" applyFont="1" applyFill="1" applyBorder="1" applyAlignment="1">
      <alignment horizontal="center"/>
    </xf>
    <xf numFmtId="0" fontId="8" fillId="0" borderId="1" xfId="0" applyFont="1" applyBorder="1" applyAlignment="1">
      <alignment horizontal="center"/>
    </xf>
    <xf numFmtId="0" fontId="8" fillId="0" borderId="1" xfId="0" applyFont="1" applyBorder="1"/>
    <xf numFmtId="0" fontId="0" fillId="0" borderId="0" xfId="0"/>
    <xf numFmtId="0" fontId="0" fillId="0" borderId="0" xfId="0" applyAlignment="1">
      <alignment horizontal="center"/>
    </xf>
    <xf numFmtId="39" fontId="0" fillId="2" borderId="0" xfId="0" applyNumberFormat="1" applyFill="1" applyProtection="1">
      <protection locked="0"/>
    </xf>
    <xf numFmtId="0" fontId="16" fillId="2" borderId="0" xfId="0" applyFont="1" applyFill="1" applyBorder="1" applyAlignment="1" applyProtection="1">
      <alignment horizontal="center"/>
      <protection locked="0"/>
    </xf>
    <xf numFmtId="0" fontId="0" fillId="2" borderId="0" xfId="0" applyFill="1" applyAlignment="1" applyProtection="1">
      <alignment horizontal="center"/>
      <protection locked="0"/>
    </xf>
    <xf numFmtId="0" fontId="8" fillId="2" borderId="1" xfId="0" applyFont="1" applyFill="1" applyBorder="1" applyAlignment="1" applyProtection="1">
      <alignment horizontal="left"/>
    </xf>
    <xf numFmtId="0" fontId="16" fillId="2" borderId="1" xfId="0" applyFont="1" applyFill="1" applyBorder="1" applyAlignment="1" applyProtection="1">
      <alignment horizontal="left"/>
      <protection locked="0"/>
    </xf>
    <xf numFmtId="0" fontId="8" fillId="2" borderId="1" xfId="0" applyFont="1" applyFill="1" applyBorder="1" applyAlignment="1" applyProtection="1">
      <alignment horizontal="center"/>
    </xf>
    <xf numFmtId="0" fontId="0" fillId="2" borderId="1" xfId="0" applyFill="1" applyBorder="1" applyAlignment="1">
      <alignment horizontal="center"/>
    </xf>
    <xf numFmtId="0" fontId="8" fillId="2" borderId="1" xfId="0" applyFont="1" applyFill="1" applyBorder="1" applyProtection="1"/>
    <xf numFmtId="0" fontId="16" fillId="2" borderId="1" xfId="0" applyFont="1" applyFill="1" applyBorder="1" applyProtection="1">
      <protection locked="0"/>
    </xf>
    <xf numFmtId="0" fontId="8" fillId="2" borderId="1" xfId="0" applyFont="1" applyFill="1" applyBorder="1" applyAlignment="1" applyProtection="1">
      <alignment horizontal="right"/>
    </xf>
    <xf numFmtId="0" fontId="0" fillId="2" borderId="1" xfId="0" applyFill="1" applyBorder="1" applyProtection="1"/>
    <xf numFmtId="0" fontId="2" fillId="0" borderId="1" xfId="0" applyFont="1" applyFill="1" applyBorder="1"/>
    <xf numFmtId="0" fontId="27" fillId="0" borderId="1" xfId="0" applyFont="1" applyFill="1" applyBorder="1" applyProtection="1">
      <protection locked="0"/>
    </xf>
    <xf numFmtId="0" fontId="27" fillId="0" borderId="1" xfId="0" applyFont="1" applyFill="1" applyBorder="1"/>
    <xf numFmtId="0" fontId="27" fillId="0" borderId="1" xfId="0" applyFont="1" applyFill="1" applyBorder="1" applyAlignment="1" applyProtection="1">
      <alignment horizontal="left"/>
    </xf>
    <xf numFmtId="0" fontId="27" fillId="0" borderId="1" xfId="0" applyFont="1" applyFill="1" applyBorder="1" applyAlignment="1" applyProtection="1">
      <alignment horizontal="left"/>
      <protection locked="0"/>
    </xf>
    <xf numFmtId="0" fontId="27" fillId="0" borderId="1" xfId="0" applyFont="1" applyFill="1" applyBorder="1" applyProtection="1"/>
    <xf numFmtId="0" fontId="2" fillId="0" borderId="1" xfId="0" applyFont="1" applyFill="1" applyBorder="1" applyAlignment="1">
      <alignment horizontal="right"/>
    </xf>
    <xf numFmtId="0" fontId="8" fillId="2" borderId="1" xfId="0" applyFont="1" applyFill="1" applyBorder="1"/>
    <xf numFmtId="0" fontId="8" fillId="3"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8" fillId="0" borderId="0" xfId="0" applyFont="1" applyAlignment="1">
      <alignment horizontal="center"/>
    </xf>
    <xf numFmtId="0" fontId="0" fillId="0" borderId="0" xfId="0" applyFont="1" applyFill="1" applyAlignment="1">
      <alignment horizontal="center"/>
    </xf>
    <xf numFmtId="0" fontId="8" fillId="3"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applyProtection="1">
      <protection locked="0"/>
    </xf>
    <xf numFmtId="0" fontId="17" fillId="2"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center" vertical="center" wrapText="1"/>
      <protection locked="0"/>
    </xf>
    <xf numFmtId="2" fontId="17" fillId="0" borderId="0" xfId="0" applyNumberFormat="1" applyFont="1" applyFill="1" applyBorder="1" applyAlignment="1" applyProtection="1">
      <alignment horizontal="center" vertical="center" wrapText="1"/>
      <protection locked="0"/>
    </xf>
    <xf numFmtId="0" fontId="12" fillId="0" borderId="0" xfId="0" applyFont="1"/>
    <xf numFmtId="0" fontId="17" fillId="3" borderId="1"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49" fontId="8" fillId="3" borderId="1" xfId="0" applyNumberFormat="1" applyFont="1" applyFill="1" applyBorder="1" applyAlignment="1" applyProtection="1">
      <alignment horizontal="left" vertical="center" wrapText="1"/>
      <protection locked="0"/>
    </xf>
    <xf numFmtId="0" fontId="33" fillId="6" borderId="1" xfId="0" applyFont="1" applyFill="1" applyBorder="1" applyAlignment="1">
      <alignment horizontal="center" vertical="center" wrapText="1"/>
    </xf>
    <xf numFmtId="0" fontId="34" fillId="0" borderId="1" xfId="0" applyFont="1" applyFill="1" applyBorder="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14" fontId="8" fillId="0" borderId="0" xfId="0" applyNumberFormat="1" applyFont="1" applyBorder="1" applyAlignment="1" applyProtection="1">
      <alignment horizontal="left" vertical="center"/>
    </xf>
    <xf numFmtId="0" fontId="0" fillId="0" borderId="2" xfId="0" applyBorder="1" applyProtection="1"/>
    <xf numFmtId="164" fontId="8" fillId="0" borderId="0" xfId="0" applyNumberFormat="1" applyFont="1" applyFill="1" applyBorder="1" applyAlignment="1" applyProtection="1">
      <alignment horizontal="left"/>
    </xf>
    <xf numFmtId="0" fontId="0" fillId="0" borderId="0" xfId="0" applyBorder="1" applyProtection="1"/>
    <xf numFmtId="0" fontId="26" fillId="0" borderId="0" xfId="0" applyFont="1" applyFill="1" applyAlignment="1" applyProtection="1">
      <alignment horizontal="left"/>
    </xf>
    <xf numFmtId="0" fontId="25" fillId="2" borderId="0" xfId="0" applyFont="1" applyFill="1" applyAlignment="1" applyProtection="1">
      <alignment horizontal="left"/>
    </xf>
    <xf numFmtId="0" fontId="23" fillId="2" borderId="0" xfId="0" applyFont="1" applyFill="1" applyProtection="1"/>
    <xf numFmtId="0" fontId="0" fillId="0" borderId="8" xfId="0" applyBorder="1" applyProtection="1"/>
    <xf numFmtId="0" fontId="0" fillId="0" borderId="9" xfId="0" applyBorder="1" applyProtection="1"/>
    <xf numFmtId="0" fontId="0" fillId="0" borderId="7" xfId="0" applyBorder="1" applyProtection="1"/>
    <xf numFmtId="0" fontId="0" fillId="0" borderId="6" xfId="0" applyBorder="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12"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xf>
    <xf numFmtId="0" fontId="4" fillId="0" borderId="0" xfId="0" applyFont="1" applyBorder="1" applyAlignment="1" applyProtection="1">
      <alignment vertical="center"/>
    </xf>
    <xf numFmtId="0" fontId="10" fillId="0" borderId="2" xfId="0" applyFont="1" applyFill="1" applyBorder="1" applyAlignment="1" applyProtection="1">
      <alignment vertical="top" wrapText="1"/>
    </xf>
    <xf numFmtId="0" fontId="10" fillId="0" borderId="2" xfId="0" applyFont="1" applyFill="1" applyBorder="1" applyAlignment="1" applyProtection="1">
      <alignment horizontal="left" vertical="top" wrapText="1"/>
    </xf>
    <xf numFmtId="0" fontId="16" fillId="2" borderId="0" xfId="0" applyFont="1" applyFill="1" applyBorder="1" applyProtection="1"/>
    <xf numFmtId="39" fontId="0" fillId="2" borderId="0" xfId="0" applyNumberFormat="1" applyFill="1" applyProtection="1"/>
    <xf numFmtId="0" fontId="0" fillId="0" borderId="9" xfId="0" applyFill="1" applyBorder="1" applyProtection="1"/>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Fill="1" applyBorder="1" applyProtection="1"/>
    <xf numFmtId="0" fontId="0" fillId="0" borderId="0" xfId="0" applyFill="1" applyBorder="1" applyAlignment="1" applyProtection="1">
      <alignment horizontal="right" indent="27"/>
    </xf>
    <xf numFmtId="0" fontId="8" fillId="0" borderId="0" xfId="0" applyFont="1" applyFill="1" applyBorder="1" applyAlignment="1" applyProtection="1">
      <alignment horizontal="left"/>
    </xf>
    <xf numFmtId="0" fontId="4" fillId="0" borderId="0" xfId="0" applyFont="1" applyFill="1" applyBorder="1" applyAlignment="1" applyProtection="1">
      <alignment vertical="center"/>
    </xf>
    <xf numFmtId="0" fontId="8" fillId="0" borderId="8" xfId="0" applyFont="1" applyFill="1" applyBorder="1" applyAlignment="1" applyProtection="1">
      <alignment wrapText="1"/>
    </xf>
    <xf numFmtId="0" fontId="0" fillId="2" borderId="0" xfId="0" applyFill="1" applyBorder="1" applyProtection="1"/>
    <xf numFmtId="0" fontId="0" fillId="2" borderId="4" xfId="0" applyFill="1" applyBorder="1" applyAlignment="1" applyProtection="1">
      <alignment horizontal="left"/>
    </xf>
    <xf numFmtId="0" fontId="0" fillId="2" borderId="0" xfId="0" applyFill="1" applyBorder="1" applyAlignment="1" applyProtection="1">
      <alignment horizontal="left"/>
    </xf>
    <xf numFmtId="0" fontId="17" fillId="2" borderId="1" xfId="0" applyNumberFormat="1" applyFont="1" applyFill="1" applyBorder="1" applyAlignment="1" applyProtection="1">
      <alignment horizontal="left" vertical="center" wrapText="1"/>
      <protection locked="0"/>
    </xf>
    <xf numFmtId="0" fontId="35" fillId="0" borderId="0" xfId="2" applyFont="1" applyFill="1" applyProtection="1"/>
    <xf numFmtId="0" fontId="8" fillId="0" borderId="0" xfId="0" applyFont="1" applyBorder="1" applyAlignment="1"/>
    <xf numFmtId="0" fontId="17" fillId="0" borderId="0" xfId="0" applyFont="1" applyBorder="1" applyAlignment="1"/>
    <xf numFmtId="0" fontId="25" fillId="2" borderId="0" xfId="0" applyFont="1" applyFill="1" applyProtection="1"/>
    <xf numFmtId="0" fontId="25" fillId="2" borderId="0" xfId="0" applyFont="1" applyFill="1" applyBorder="1" applyProtection="1"/>
    <xf numFmtId="0" fontId="36" fillId="0" borderId="8" xfId="0" applyFont="1" applyFill="1" applyBorder="1" applyAlignment="1" applyProtection="1">
      <alignment wrapText="1"/>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164" fontId="0" fillId="0" borderId="8" xfId="0" applyNumberFormat="1" applyFill="1" applyBorder="1" applyAlignment="1">
      <alignment horizontal="left"/>
    </xf>
    <xf numFmtId="0" fontId="0" fillId="0" borderId="8" xfId="0" applyFill="1" applyBorder="1"/>
    <xf numFmtId="39" fontId="21" fillId="3" borderId="1" xfId="1" applyNumberFormat="1" applyFont="1" applyFill="1" applyBorder="1" applyProtection="1"/>
    <xf numFmtId="0" fontId="8" fillId="4" borderId="1" xfId="0" applyFont="1" applyFill="1" applyBorder="1" applyAlignment="1" applyProtection="1">
      <alignment horizontal="center"/>
      <protection locked="0"/>
    </xf>
    <xf numFmtId="2" fontId="17" fillId="4" borderId="1" xfId="0" applyNumberFormat="1"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7" fillId="5" borderId="1" xfId="0" applyFont="1" applyFill="1" applyBorder="1" applyAlignment="1" applyProtection="1">
      <alignment horizontal="left"/>
    </xf>
    <xf numFmtId="39" fontId="8" fillId="5" borderId="1" xfId="0" applyNumberFormat="1" applyFont="1" applyFill="1" applyBorder="1" applyAlignment="1">
      <alignment horizontal="center"/>
    </xf>
    <xf numFmtId="39" fontId="17" fillId="5" borderId="1" xfId="1" applyNumberFormat="1" applyFont="1" applyFill="1" applyBorder="1" applyProtection="1"/>
    <xf numFmtId="0" fontId="10" fillId="0" borderId="0" xfId="0" applyFont="1" applyFill="1" applyBorder="1" applyAlignment="1" applyProtection="1">
      <alignment horizontal="left" vertical="top" wrapText="1"/>
    </xf>
    <xf numFmtId="0" fontId="0" fillId="2" borderId="0" xfId="0" applyFill="1" applyBorder="1" applyAlignment="1">
      <alignment horizontal="left"/>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center"/>
    </xf>
    <xf numFmtId="0" fontId="8" fillId="2" borderId="0" xfId="0" applyFont="1" applyFill="1" applyBorder="1" applyAlignment="1" applyProtection="1">
      <alignment horizontal="right"/>
    </xf>
    <xf numFmtId="0" fontId="8" fillId="2" borderId="0" xfId="0" applyFont="1" applyFill="1" applyBorder="1" applyProtection="1"/>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0" fillId="2" borderId="0" xfId="0" applyFill="1" applyBorder="1" applyAlignment="1">
      <alignment horizontal="left"/>
    </xf>
    <xf numFmtId="0" fontId="0" fillId="0" borderId="8" xfId="0" applyFill="1" applyBorder="1" applyAlignment="1">
      <alignment horizontal="left"/>
    </xf>
    <xf numFmtId="39" fontId="17" fillId="4" borderId="1" xfId="1" applyNumberFormat="1" applyFont="1" applyFill="1" applyBorder="1" applyAlignment="1" applyProtection="1">
      <protection locked="0"/>
    </xf>
    <xf numFmtId="39" fontId="21" fillId="3" borderId="1" xfId="1" applyNumberFormat="1" applyFont="1" applyFill="1" applyBorder="1" applyAlignment="1" applyProtection="1"/>
    <xf numFmtId="0" fontId="29" fillId="0" borderId="0" xfId="0" applyFont="1" applyFill="1" applyBorder="1" applyAlignment="1" applyProtection="1">
      <alignment vertical="top"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7" fillId="4" borderId="1" xfId="0" applyFont="1" applyFill="1" applyBorder="1" applyAlignment="1" applyProtection="1">
      <alignment horizontal="left"/>
      <protection locked="0"/>
    </xf>
    <xf numFmtId="0" fontId="32"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center"/>
    </xf>
    <xf numFmtId="0" fontId="5" fillId="0" borderId="0" xfId="0" applyFont="1" applyBorder="1" applyAlignment="1">
      <alignment horizontal="center"/>
    </xf>
    <xf numFmtId="0" fontId="0" fillId="0" borderId="2" xfId="0" applyBorder="1" applyAlignment="1"/>
    <xf numFmtId="0" fontId="11" fillId="0" borderId="4" xfId="0" applyFont="1" applyBorder="1" applyAlignment="1">
      <alignment horizontal="right"/>
    </xf>
    <xf numFmtId="0" fontId="11" fillId="0" borderId="0" xfId="0" applyFont="1" applyBorder="1" applyAlignment="1">
      <alignment horizontal="right"/>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3897630</xdr:colOff>
      <xdr:row>6</xdr:row>
      <xdr:rowOff>152399</xdr:rowOff>
    </xdr:from>
    <xdr:to>
      <xdr:col>2</xdr:col>
      <xdr:colOff>5452110</xdr:colOff>
      <xdr:row>10</xdr:row>
      <xdr:rowOff>22859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301490" y="1028699"/>
          <a:ext cx="1554480" cy="6172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2800350</xdr:colOff>
      <xdr:row>3</xdr:row>
      <xdr:rowOff>190500</xdr:rowOff>
    </xdr:from>
    <xdr:to>
      <xdr:col>5</xdr:col>
      <xdr:colOff>171450</xdr:colOff>
      <xdr:row>7</xdr:row>
      <xdr:rowOff>11430</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448175" y="971550"/>
          <a:ext cx="158115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2421254</xdr:colOff>
      <xdr:row>1</xdr:row>
      <xdr:rowOff>308610</xdr:rowOff>
    </xdr:from>
    <xdr:to>
      <xdr:col>3</xdr:col>
      <xdr:colOff>3954779</xdr:colOff>
      <xdr:row>4</xdr:row>
      <xdr:rowOff>70485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112894" y="491490"/>
          <a:ext cx="1533525" cy="56959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933450</xdr:colOff>
      <xdr:row>3</xdr:row>
      <xdr:rowOff>150496</xdr:rowOff>
    </xdr:from>
    <xdr:to>
      <xdr:col>13</xdr:col>
      <xdr:colOff>650748</xdr:colOff>
      <xdr:row>7</xdr:row>
      <xdr:rowOff>28576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8801100" y="931546"/>
          <a:ext cx="158419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11</xdr:col>
      <xdr:colOff>306705</xdr:colOff>
      <xdr:row>1</xdr:row>
      <xdr:rowOff>198120</xdr:rowOff>
    </xdr:from>
    <xdr:to>
      <xdr:col>12</xdr:col>
      <xdr:colOff>926973</xdr:colOff>
      <xdr:row>4</xdr:row>
      <xdr:rowOff>57150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589645" y="381000"/>
          <a:ext cx="1618488"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474345</xdr:colOff>
      <xdr:row>1</xdr:row>
      <xdr:rowOff>220979</xdr:rowOff>
    </xdr:from>
    <xdr:to>
      <xdr:col>6</xdr:col>
      <xdr:colOff>628650</xdr:colOff>
      <xdr:row>4</xdr:row>
      <xdr:rowOff>80009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5153025" y="403859"/>
          <a:ext cx="159448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960120</xdr:colOff>
      <xdr:row>4</xdr:row>
      <xdr:rowOff>163830</xdr:rowOff>
    </xdr:from>
    <xdr:to>
      <xdr:col>6</xdr:col>
      <xdr:colOff>1176528</xdr:colOff>
      <xdr:row>6</xdr:row>
      <xdr:rowOff>144780</xdr:rowOff>
    </xdr:to>
    <xdr:sp macro="[0]!PrepareSubmission" textlink="">
      <xdr:nvSpPr>
        <xdr:cNvPr id="4" name="Rectangle 3">
          <a:extLst>
            <a:ext uri="{FF2B5EF4-FFF2-40B4-BE49-F238E27FC236}">
              <a16:creationId xmlns:a16="http://schemas.microsoft.com/office/drawing/2014/main" id="{00000000-0008-0000-0300-000004000000}"/>
            </a:ext>
          </a:extLst>
        </xdr:cNvPr>
        <xdr:cNvSpPr/>
      </xdr:nvSpPr>
      <xdr:spPr>
        <a:xfrm>
          <a:off x="5638800" y="1108710"/>
          <a:ext cx="1656588" cy="36195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1270636</xdr:colOff>
      <xdr:row>1</xdr:row>
      <xdr:rowOff>194311</xdr:rowOff>
    </xdr:from>
    <xdr:to>
      <xdr:col>6</xdr:col>
      <xdr:colOff>1095376</xdr:colOff>
      <xdr:row>4</xdr:row>
      <xdr:rowOff>53341</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5293996" y="377191"/>
          <a:ext cx="15621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6</xdr:col>
      <xdr:colOff>160020</xdr:colOff>
      <xdr:row>3</xdr:row>
      <xdr:rowOff>139065</xdr:rowOff>
    </xdr:from>
    <xdr:to>
      <xdr:col>6</xdr:col>
      <xdr:colOff>1714500</xdr:colOff>
      <xdr:row>7</xdr:row>
      <xdr:rowOff>24765</xdr:rowOff>
    </xdr:to>
    <xdr:sp macro="[0]!GoToSummary" textlink="">
      <xdr:nvSpPr>
        <xdr:cNvPr id="5" name="Right Arrow 4">
          <a:extLst>
            <a:ext uri="{FF2B5EF4-FFF2-40B4-BE49-F238E27FC236}">
              <a16:creationId xmlns:a16="http://schemas.microsoft.com/office/drawing/2014/main" id="{00000000-0008-0000-0400-000005000000}"/>
            </a:ext>
          </a:extLst>
        </xdr:cNvPr>
        <xdr:cNvSpPr/>
      </xdr:nvSpPr>
      <xdr:spPr>
        <a:xfrm>
          <a:off x="5516880" y="901065"/>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371474</xdr:colOff>
      <xdr:row>12</xdr:row>
      <xdr:rowOff>152401</xdr:rowOff>
    </xdr:from>
    <xdr:to>
      <xdr:col>4</xdr:col>
      <xdr:colOff>851535</xdr:colOff>
      <xdr:row>12</xdr:row>
      <xdr:rowOff>775336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851534" y="2964181"/>
          <a:ext cx="1516381"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1504950</xdr:colOff>
      <xdr:row>12</xdr:row>
      <xdr:rowOff>266700</xdr:rowOff>
    </xdr:from>
    <xdr:to>
      <xdr:col>5</xdr:col>
      <xdr:colOff>1363218</xdr:colOff>
      <xdr:row>12</xdr:row>
      <xdr:rowOff>638175</xdr:rowOff>
    </xdr:to>
    <xdr:sp macro="[0]!PrepareSubmission" textlink="">
      <xdr:nvSpPr>
        <xdr:cNvPr id="5" name="Rectangle 4">
          <a:extLst>
            <a:ext uri="{FF2B5EF4-FFF2-40B4-BE49-F238E27FC236}">
              <a16:creationId xmlns:a16="http://schemas.microsoft.com/office/drawing/2014/main" id="{00000000-0008-0000-0500-000005000000}"/>
            </a:ext>
          </a:extLst>
        </xdr:cNvPr>
        <xdr:cNvSpPr/>
      </xdr:nvSpPr>
      <xdr:spPr>
        <a:xfrm>
          <a:off x="2981325" y="3162300"/>
          <a:ext cx="1572768" cy="37147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0"/>
  <sheetViews>
    <sheetView showGridLines="0" tabSelected="1" zoomScaleNormal="100" zoomScaleSheetLayoutView="100" workbookViewId="0"/>
  </sheetViews>
  <sheetFormatPr defaultColWidth="9.1796875" defaultRowHeight="14.5" x14ac:dyDescent="0.35"/>
  <cols>
    <col min="1" max="1" width="3.453125" style="20" customWidth="1"/>
    <col min="2" max="2" width="2.26953125" style="20" customWidth="1"/>
    <col min="3" max="3" width="82.7265625" style="20" customWidth="1"/>
    <col min="4" max="4" width="2.453125" style="20" customWidth="1"/>
    <col min="5" max="16384" width="9.1796875" style="20"/>
  </cols>
  <sheetData>
    <row r="2" spans="2:8" ht="17" customHeight="1" x14ac:dyDescent="0.35">
      <c r="B2" s="8"/>
      <c r="C2" s="208" t="s">
        <v>179</v>
      </c>
      <c r="D2" s="9"/>
    </row>
    <row r="3" spans="2:8" ht="14.5" customHeight="1" x14ac:dyDescent="0.35">
      <c r="B3" s="10"/>
      <c r="C3" s="209" t="s">
        <v>181</v>
      </c>
      <c r="D3" s="207"/>
    </row>
    <row r="4" spans="2:8" ht="23.25" customHeight="1" x14ac:dyDescent="0.45">
      <c r="B4" s="10"/>
      <c r="C4" s="206" t="s">
        <v>178</v>
      </c>
      <c r="D4" s="207"/>
    </row>
    <row r="5" spans="2:8" ht="17" x14ac:dyDescent="0.4">
      <c r="B5" s="10"/>
      <c r="C5" s="4" t="s">
        <v>1</v>
      </c>
      <c r="D5" s="11"/>
    </row>
    <row r="6" spans="2:8" x14ac:dyDescent="0.35">
      <c r="B6" s="10"/>
      <c r="C6" s="2"/>
      <c r="D6" s="12"/>
    </row>
    <row r="7" spans="2:8" s="23" customFormat="1" ht="15.5" x14ac:dyDescent="0.35">
      <c r="B7" s="13"/>
      <c r="C7" s="78" t="s">
        <v>2</v>
      </c>
      <c r="D7" s="14"/>
    </row>
    <row r="8" spans="2:8" s="23" customFormat="1" x14ac:dyDescent="0.35">
      <c r="B8" s="13"/>
      <c r="C8" s="165" t="s">
        <v>177</v>
      </c>
      <c r="D8" s="15"/>
    </row>
    <row r="9" spans="2:8" s="23" customFormat="1" x14ac:dyDescent="0.35">
      <c r="B9" s="13"/>
      <c r="C9" s="166" t="s">
        <v>175</v>
      </c>
      <c r="D9" s="15"/>
    </row>
    <row r="10" spans="2:8" s="23" customFormat="1" x14ac:dyDescent="0.35">
      <c r="B10" s="13"/>
      <c r="C10" s="5"/>
      <c r="D10" s="15"/>
    </row>
    <row r="11" spans="2:8" s="23" customFormat="1" ht="15.5" x14ac:dyDescent="0.35">
      <c r="B11" s="13"/>
      <c r="C11" s="6" t="s">
        <v>3</v>
      </c>
      <c r="D11" s="15"/>
    </row>
    <row r="12" spans="2:8" s="23" customFormat="1" ht="48" customHeight="1" x14ac:dyDescent="0.35">
      <c r="B12" s="13"/>
      <c r="C12" s="41" t="s">
        <v>4</v>
      </c>
      <c r="D12" s="15"/>
    </row>
    <row r="13" spans="2:8" s="23" customFormat="1" ht="44.65" customHeight="1" x14ac:dyDescent="0.35">
      <c r="B13" s="13"/>
      <c r="C13" s="77" t="s">
        <v>5</v>
      </c>
      <c r="D13" s="15"/>
      <c r="H13" s="61"/>
    </row>
    <row r="14" spans="2:8" s="76" customFormat="1" ht="14.15" customHeight="1" x14ac:dyDescent="0.3">
      <c r="B14" s="74"/>
      <c r="C14" s="164" t="s">
        <v>6</v>
      </c>
      <c r="D14" s="75"/>
    </row>
    <row r="15" spans="2:8" x14ac:dyDescent="0.35">
      <c r="B15" s="10"/>
      <c r="C15" s="1"/>
      <c r="D15" s="11"/>
    </row>
    <row r="16" spans="2:8" ht="24.5" x14ac:dyDescent="0.35">
      <c r="B16" s="10"/>
      <c r="C16" s="7" t="s">
        <v>7</v>
      </c>
      <c r="D16" s="11"/>
    </row>
    <row r="17" spans="2:4" ht="114.5" customHeight="1" x14ac:dyDescent="0.35">
      <c r="B17" s="10"/>
      <c r="C17" s="42" t="s">
        <v>180</v>
      </c>
      <c r="D17" s="11"/>
    </row>
    <row r="18" spans="2:4" ht="12" customHeight="1" x14ac:dyDescent="0.35">
      <c r="B18" s="10"/>
      <c r="C18" s="7"/>
      <c r="D18" s="11"/>
    </row>
    <row r="19" spans="2:4" ht="12" customHeight="1" x14ac:dyDescent="0.35">
      <c r="B19" s="10"/>
      <c r="C19" s="19" t="s">
        <v>8</v>
      </c>
      <c r="D19" s="11"/>
    </row>
    <row r="20" spans="2:4" ht="9" customHeight="1" x14ac:dyDescent="0.35">
      <c r="B20" s="16"/>
      <c r="C20" s="17"/>
      <c r="D20" s="18"/>
    </row>
  </sheetData>
  <sheetProtection algorithmName="SHA-512" hashValue="ONKaw1I5fFzGKxDhlMUUHOHCFBsfRKChYw06sZQdL63cdC4s17qusHZCh/eTDtvWMTOWv0HHeZtycj3+6pIGQw==" saltValue="ogclp2RAXb496lphc0DThg==" spinCount="100000" sheet="1" objects="1" scenarios="1"/>
  <hyperlinks>
    <hyperlink ref="C14" r:id="rId1" xr:uid="{00000000-0004-0000-0000-000000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BZ40"/>
  <sheetViews>
    <sheetView zoomScale="80" zoomScaleNormal="80" workbookViewId="0">
      <selection activeCell="B3" sqref="B3:N3"/>
    </sheetView>
  </sheetViews>
  <sheetFormatPr defaultColWidth="8.81640625" defaultRowHeight="14.5" x14ac:dyDescent="0.35"/>
  <cols>
    <col min="1" max="1" width="9.1796875" style="84"/>
    <col min="2" max="78" width="9.1796875" style="111"/>
  </cols>
  <sheetData>
    <row r="1" spans="1:14" ht="39" x14ac:dyDescent="0.35">
      <c r="A1" s="65" t="s">
        <v>172</v>
      </c>
      <c r="B1" s="105">
        <v>1</v>
      </c>
      <c r="C1" s="109" t="s">
        <v>90</v>
      </c>
      <c r="D1" s="119" t="s">
        <v>169</v>
      </c>
      <c r="E1" s="110">
        <v>43916</v>
      </c>
      <c r="F1" s="109" t="s">
        <v>173</v>
      </c>
      <c r="G1" s="109" t="s">
        <v>83</v>
      </c>
      <c r="H1" s="109">
        <v>2020</v>
      </c>
      <c r="I1" s="109">
        <v>1</v>
      </c>
    </row>
    <row r="2" spans="1:14" x14ac:dyDescent="0.35">
      <c r="A2" s="65">
        <f>IF(OR(B2="",B2=0),"",ROWS($A$1:A2))</f>
        <v>2</v>
      </c>
      <c r="B2" s="106">
        <v>2</v>
      </c>
      <c r="C2" s="112" t="s">
        <v>72</v>
      </c>
      <c r="D2" s="163">
        <v>22</v>
      </c>
      <c r="E2" s="163">
        <v>0</v>
      </c>
      <c r="F2" s="163">
        <v>0</v>
      </c>
      <c r="G2" s="163">
        <v>0</v>
      </c>
      <c r="H2" s="163">
        <v>44</v>
      </c>
      <c r="I2" s="163">
        <v>0</v>
      </c>
      <c r="J2" s="163">
        <v>0</v>
      </c>
      <c r="K2" s="163">
        <v>22</v>
      </c>
      <c r="L2" s="163">
        <v>0</v>
      </c>
      <c r="M2" s="163">
        <v>0</v>
      </c>
      <c r="N2" s="163">
        <v>88</v>
      </c>
    </row>
    <row r="3" spans="1:14" ht="26" x14ac:dyDescent="0.35">
      <c r="A3" s="65">
        <f>IF(OR(B3="",B3=0),"",ROWS($A$1:A3))</f>
        <v>3</v>
      </c>
      <c r="B3" s="117">
        <v>3</v>
      </c>
      <c r="C3" s="113" t="s">
        <v>72</v>
      </c>
      <c r="D3" s="114" t="s">
        <v>174</v>
      </c>
      <c r="E3" s="117">
        <v>44</v>
      </c>
      <c r="F3" s="114" t="s">
        <v>48</v>
      </c>
    </row>
    <row r="4" spans="1:14" x14ac:dyDescent="0.35">
      <c r="A4" s="65" t="str">
        <f>IF(OR(B4="",B4=0),"",ROWS($A$1:A4))</f>
        <v/>
      </c>
      <c r="B4" s="117"/>
      <c r="C4" s="113"/>
      <c r="D4" s="114"/>
      <c r="E4" s="117"/>
      <c r="F4" s="114"/>
    </row>
    <row r="5" spans="1:14" x14ac:dyDescent="0.35">
      <c r="A5" s="65" t="str">
        <f>IF(OR(B5="",B5=0),"",ROWS($A$1:A5))</f>
        <v/>
      </c>
      <c r="B5" s="117"/>
      <c r="C5" s="113"/>
      <c r="D5" s="114"/>
      <c r="E5" s="117"/>
      <c r="F5" s="114"/>
    </row>
    <row r="6" spans="1:14" x14ac:dyDescent="0.35">
      <c r="A6" s="65" t="str">
        <f>IF(OR(B6="",B6=0),"",ROWS($A$1:A6))</f>
        <v/>
      </c>
      <c r="B6" s="117"/>
      <c r="C6" s="113"/>
      <c r="D6" s="114"/>
      <c r="E6" s="117"/>
      <c r="F6" s="114"/>
    </row>
    <row r="7" spans="1:14" x14ac:dyDescent="0.35">
      <c r="A7" s="65" t="str">
        <f>IF(OR(B7="",B7=0),"",ROWS($A$1:A7))</f>
        <v/>
      </c>
      <c r="B7" s="117"/>
      <c r="C7" s="113"/>
      <c r="D7" s="114"/>
      <c r="E7" s="117"/>
      <c r="F7" s="114"/>
    </row>
    <row r="8" spans="1:14" x14ac:dyDescent="0.35">
      <c r="A8" s="65" t="str">
        <f>IF(OR(B8="",B8=0),"",ROWS($A$1:A8))</f>
        <v/>
      </c>
      <c r="B8" s="117"/>
      <c r="C8" s="113"/>
      <c r="D8" s="114"/>
      <c r="E8" s="117"/>
      <c r="F8" s="114"/>
    </row>
    <row r="9" spans="1:14" x14ac:dyDescent="0.35">
      <c r="A9" s="65" t="str">
        <f>IF(OR(B9="",B9=0),"",ROWS($A$1:A9))</f>
        <v/>
      </c>
      <c r="B9" s="117"/>
      <c r="C9" s="113"/>
      <c r="D9" s="114"/>
      <c r="E9" s="117"/>
      <c r="F9" s="114"/>
    </row>
    <row r="10" spans="1:14" x14ac:dyDescent="0.35">
      <c r="A10" s="65" t="str">
        <f>IF(OR(B10="",B10=0),"",ROWS($A$1:A10))</f>
        <v/>
      </c>
      <c r="B10" s="117"/>
      <c r="C10" s="113"/>
      <c r="D10" s="114"/>
      <c r="E10" s="117"/>
      <c r="F10" s="114"/>
    </row>
    <row r="11" spans="1:14" x14ac:dyDescent="0.35">
      <c r="A11" s="65" t="str">
        <f>IF(OR(B11="",B11=0),"",ROWS($A$1:A11))</f>
        <v/>
      </c>
      <c r="B11" s="117"/>
      <c r="C11" s="113"/>
      <c r="D11" s="114"/>
      <c r="E11" s="117"/>
      <c r="F11" s="114"/>
    </row>
    <row r="12" spans="1:14" x14ac:dyDescent="0.35">
      <c r="A12" s="65" t="str">
        <f>IF(OR(B12="",B12=0),"",ROWS($A$1:A12))</f>
        <v/>
      </c>
      <c r="B12" s="117"/>
      <c r="C12" s="113"/>
      <c r="D12" s="114"/>
      <c r="E12" s="117"/>
      <c r="F12" s="114"/>
    </row>
    <row r="13" spans="1:14" x14ac:dyDescent="0.35">
      <c r="A13" s="65" t="str">
        <f>IF(OR(B13="",B13=0),"",ROWS($A$1:A13))</f>
        <v/>
      </c>
      <c r="B13" s="117"/>
      <c r="C13" s="113"/>
      <c r="D13" s="114"/>
      <c r="E13" s="117"/>
      <c r="F13" s="114"/>
    </row>
    <row r="14" spans="1:14" x14ac:dyDescent="0.35">
      <c r="A14" s="65" t="str">
        <f>IF(OR(B14="",B14=0),"",ROWS($A$1:A14))</f>
        <v/>
      </c>
      <c r="B14" s="117"/>
      <c r="C14" s="113"/>
      <c r="D14" s="114"/>
      <c r="E14" s="117"/>
      <c r="F14" s="114"/>
    </row>
    <row r="15" spans="1:14" x14ac:dyDescent="0.35">
      <c r="A15" s="65" t="str">
        <f>IF(OR(B15="",B15=0),"",ROWS($A$1:A15))</f>
        <v/>
      </c>
      <c r="B15" s="117"/>
      <c r="C15" s="113"/>
      <c r="D15" s="114"/>
      <c r="E15" s="117"/>
      <c r="F15" s="114"/>
    </row>
    <row r="16" spans="1:14" x14ac:dyDescent="0.35">
      <c r="A16" s="65" t="str">
        <f>IF(OR(B16="",B16=0),"",ROWS($A$1:A16))</f>
        <v/>
      </c>
      <c r="B16" s="117"/>
      <c r="C16" s="113"/>
      <c r="D16" s="114"/>
      <c r="E16" s="117"/>
      <c r="F16" s="114"/>
    </row>
    <row r="17" spans="1:6" x14ac:dyDescent="0.35">
      <c r="A17" s="65" t="str">
        <f>IF(OR(B17="",B17=0),"",ROWS($A$1:A17))</f>
        <v/>
      </c>
      <c r="B17" s="117"/>
      <c r="C17" s="113"/>
      <c r="D17" s="114"/>
      <c r="E17" s="117"/>
      <c r="F17" s="114"/>
    </row>
    <row r="18" spans="1:6" x14ac:dyDescent="0.35">
      <c r="A18" s="65" t="str">
        <f>IF(OR(B18="",B18=0),"",ROWS($A$1:A18))</f>
        <v/>
      </c>
      <c r="B18" s="117"/>
      <c r="C18" s="113"/>
      <c r="D18" s="114"/>
      <c r="E18" s="117"/>
      <c r="F18" s="114"/>
    </row>
    <row r="19" spans="1:6" x14ac:dyDescent="0.35">
      <c r="A19" s="65" t="str">
        <f>IF(OR(B19="",B19=0),"",ROWS($A$1:A19))</f>
        <v/>
      </c>
      <c r="B19" s="117"/>
      <c r="C19" s="113"/>
      <c r="D19" s="114"/>
      <c r="E19" s="117"/>
      <c r="F19" s="114"/>
    </row>
    <row r="20" spans="1:6" x14ac:dyDescent="0.35">
      <c r="A20" s="65" t="str">
        <f>IF(OR(B20="",B20=0),"",ROWS($A$1:A20))</f>
        <v/>
      </c>
      <c r="B20" s="117"/>
      <c r="C20" s="113"/>
      <c r="D20" s="114"/>
      <c r="E20" s="117"/>
      <c r="F20" s="114"/>
    </row>
    <row r="21" spans="1:6" x14ac:dyDescent="0.35">
      <c r="A21" s="65" t="str">
        <f>IF(OR(B21="",B21=0),"",ROWS($A$1:A21))</f>
        <v/>
      </c>
      <c r="B21" s="117"/>
      <c r="C21" s="113"/>
      <c r="D21" s="114"/>
      <c r="E21" s="117"/>
      <c r="F21" s="114"/>
    </row>
    <row r="22" spans="1:6" x14ac:dyDescent="0.35">
      <c r="A22" s="65" t="str">
        <f>IF(OR(B22="",B22=0),"",ROWS($A$1:A22))</f>
        <v/>
      </c>
      <c r="B22" s="117"/>
      <c r="C22" s="113"/>
      <c r="D22" s="114"/>
      <c r="E22" s="117"/>
      <c r="F22" s="114"/>
    </row>
    <row r="23" spans="1:6" x14ac:dyDescent="0.35">
      <c r="A23" s="65" t="str">
        <f>IF(OR(B23="",B23=0),"",ROWS($A$1:A23))</f>
        <v/>
      </c>
      <c r="B23" s="117"/>
      <c r="C23" s="113"/>
      <c r="D23" s="114"/>
      <c r="E23" s="117"/>
      <c r="F23" s="114"/>
    </row>
    <row r="24" spans="1:6" x14ac:dyDescent="0.35">
      <c r="A24" s="65" t="str">
        <f>IF(OR(B24="",B24=0),"",ROWS($A$1:A24))</f>
        <v/>
      </c>
      <c r="B24" s="117"/>
      <c r="C24" s="113"/>
      <c r="D24" s="114"/>
      <c r="E24" s="117"/>
      <c r="F24" s="114"/>
    </row>
    <row r="25" spans="1:6" x14ac:dyDescent="0.35">
      <c r="A25" s="65" t="str">
        <f>IF(OR(B25="",B25=0),"",ROWS($A$1:A25))</f>
        <v/>
      </c>
      <c r="B25" s="117"/>
      <c r="C25" s="113"/>
      <c r="D25" s="114"/>
      <c r="E25" s="117"/>
      <c r="F25" s="114"/>
    </row>
    <row r="26" spans="1:6" x14ac:dyDescent="0.35">
      <c r="A26" s="65" t="str">
        <f>IF(OR(B26="",B26=0),"",ROWS($A$1:A26))</f>
        <v/>
      </c>
      <c r="B26" s="117"/>
      <c r="C26" s="113"/>
      <c r="D26" s="114"/>
      <c r="E26" s="117"/>
      <c r="F26" s="114"/>
    </row>
    <row r="27" spans="1:6" x14ac:dyDescent="0.35">
      <c r="A27" s="65" t="str">
        <f>IF(OR(B27="",B27=0),"",ROWS($A$1:A27))</f>
        <v/>
      </c>
      <c r="B27" s="117"/>
      <c r="C27" s="113"/>
      <c r="D27" s="114"/>
      <c r="E27" s="117"/>
      <c r="F27" s="114"/>
    </row>
    <row r="28" spans="1:6" x14ac:dyDescent="0.35">
      <c r="A28" s="65" t="str">
        <f>IF(OR(B28="",B28=0),"",ROWS($A$1:A28))</f>
        <v/>
      </c>
      <c r="B28" s="117"/>
      <c r="C28" s="113"/>
      <c r="D28" s="114"/>
      <c r="E28" s="117"/>
      <c r="F28" s="114"/>
    </row>
    <row r="29" spans="1:6" x14ac:dyDescent="0.35">
      <c r="A29" s="65" t="str">
        <f>IF(OR(B29="",B29=0),"",ROWS($A$1:A29))</f>
        <v/>
      </c>
      <c r="B29" s="117"/>
      <c r="C29" s="113"/>
      <c r="D29" s="114"/>
      <c r="E29" s="117"/>
      <c r="F29" s="114"/>
    </row>
    <row r="30" spans="1:6" x14ac:dyDescent="0.35">
      <c r="A30" s="65" t="str">
        <f>IF(OR(B30="",B30=0),"",ROWS($A$1:A30))</f>
        <v/>
      </c>
      <c r="B30" s="117"/>
      <c r="C30" s="113"/>
      <c r="D30" s="114"/>
      <c r="E30" s="117"/>
      <c r="F30" s="114"/>
    </row>
    <row r="31" spans="1:6" x14ac:dyDescent="0.35">
      <c r="A31" s="65" t="str">
        <f>IF(OR(B31="",B31=0),"",ROWS($A$1:A31))</f>
        <v/>
      </c>
      <c r="B31" s="117"/>
      <c r="C31" s="113"/>
      <c r="D31" s="114"/>
      <c r="E31" s="117"/>
      <c r="F31" s="114"/>
    </row>
    <row r="32" spans="1:6" x14ac:dyDescent="0.35">
      <c r="A32" s="65" t="str">
        <f>IF(OR(B32="",B32=0),"",ROWS($A$1:A32))</f>
        <v/>
      </c>
      <c r="B32" s="117"/>
      <c r="C32" s="113"/>
      <c r="D32" s="114"/>
      <c r="E32" s="117"/>
      <c r="F32" s="114"/>
    </row>
    <row r="33" spans="1:6" x14ac:dyDescent="0.35">
      <c r="A33" s="65" t="str">
        <f>IF(OR(B33="",B33=0),"",ROWS($A$1:A33))</f>
        <v/>
      </c>
      <c r="B33" s="117"/>
      <c r="C33" s="113"/>
      <c r="D33" s="114"/>
      <c r="E33" s="117"/>
      <c r="F33" s="114"/>
    </row>
    <row r="34" spans="1:6" x14ac:dyDescent="0.35">
      <c r="A34" s="65" t="str">
        <f>IF(OR(B34="",B34=0),"",ROWS($A$1:A34))</f>
        <v/>
      </c>
      <c r="B34" s="117"/>
      <c r="C34" s="113"/>
      <c r="D34" s="114"/>
      <c r="E34" s="117"/>
      <c r="F34" s="114"/>
    </row>
    <row r="35" spans="1:6" x14ac:dyDescent="0.35">
      <c r="A35" s="65" t="str">
        <f>IF(OR(B35="",B35=0),"",ROWS($A$1:A35))</f>
        <v/>
      </c>
      <c r="B35" s="117"/>
      <c r="C35" s="113"/>
      <c r="D35" s="114"/>
      <c r="E35" s="117"/>
      <c r="F35" s="114"/>
    </row>
    <row r="36" spans="1:6" x14ac:dyDescent="0.35">
      <c r="A36" s="65" t="str">
        <f>IF(OR(B36="",B36=0),"",ROWS($A$1:A36))</f>
        <v/>
      </c>
      <c r="B36" s="117"/>
      <c r="C36" s="113"/>
      <c r="D36" s="114"/>
      <c r="E36" s="117"/>
      <c r="F36" s="114"/>
    </row>
    <row r="37" spans="1:6" x14ac:dyDescent="0.35">
      <c r="A37" s="65" t="str">
        <f>IF(OR(B37="",B37=0),"",ROWS($A$1:A37))</f>
        <v/>
      </c>
      <c r="B37" s="117"/>
      <c r="C37" s="113"/>
      <c r="D37" s="114"/>
      <c r="E37" s="117"/>
      <c r="F37" s="114"/>
    </row>
    <row r="38" spans="1:6" x14ac:dyDescent="0.35">
      <c r="A38" s="65" t="str">
        <f>IF(OR(B38="",B38=0),"",ROWS($A$1:A38))</f>
        <v/>
      </c>
      <c r="B38" s="117"/>
      <c r="C38" s="113"/>
      <c r="D38" s="114"/>
      <c r="E38" s="117"/>
      <c r="F38" s="114"/>
    </row>
    <row r="39" spans="1:6" x14ac:dyDescent="0.35">
      <c r="A39" s="65" t="str">
        <f>IF(OR(B39="",B39=0),"",ROWS($A$1:A39))</f>
        <v/>
      </c>
    </row>
    <row r="40" spans="1:6" x14ac:dyDescent="0.35">
      <c r="A40" s="65" t="str">
        <f>IF(OR(B40="",B40=0),"",ROWS($A$1:A40))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I15"/>
  <sheetViews>
    <sheetView showGridLines="0" workbookViewId="0"/>
  </sheetViews>
  <sheetFormatPr defaultColWidth="9.1796875" defaultRowHeight="14.5" x14ac:dyDescent="0.35"/>
  <cols>
    <col min="1" max="1" width="3.7265625" style="55" customWidth="1"/>
    <col min="2" max="2" width="2.7265625" style="55" customWidth="1"/>
    <col min="3" max="3" width="18.26953125" style="55" customWidth="1"/>
    <col min="4" max="4" width="59.453125" style="55" customWidth="1"/>
    <col min="5" max="6" width="3.7265625" style="55" customWidth="1"/>
    <col min="7" max="7" width="2.7265625" style="55" customWidth="1"/>
    <col min="8" max="8" width="1.81640625" style="55" customWidth="1"/>
    <col min="9" max="16384" width="9.1796875" style="55"/>
  </cols>
  <sheetData>
    <row r="2" spans="2:9" s="56" customFormat="1" ht="27.75" customHeight="1" x14ac:dyDescent="0.45">
      <c r="B2" s="137"/>
      <c r="C2" s="138" t="s">
        <v>0</v>
      </c>
      <c r="D2" s="122"/>
      <c r="E2" s="122"/>
      <c r="F2" s="122"/>
      <c r="G2" s="123"/>
    </row>
    <row r="3" spans="2:9" s="56" customFormat="1" ht="18.5" x14ac:dyDescent="0.45">
      <c r="B3" s="139"/>
      <c r="C3" s="140" t="s">
        <v>9</v>
      </c>
      <c r="D3" s="124"/>
      <c r="E3" s="124"/>
      <c r="F3" s="124"/>
      <c r="G3" s="125"/>
    </row>
    <row r="4" spans="2:9" s="56" customFormat="1" ht="18.5" x14ac:dyDescent="0.45">
      <c r="B4" s="139"/>
      <c r="C4" s="140"/>
      <c r="D4" s="124"/>
      <c r="E4" s="124"/>
      <c r="F4" s="124"/>
      <c r="G4" s="125"/>
    </row>
    <row r="5" spans="2:9" x14ac:dyDescent="0.35">
      <c r="B5" s="136"/>
      <c r="C5" s="141" t="s">
        <v>10</v>
      </c>
      <c r="D5" s="126">
        <f ca="1">TODAY()</f>
        <v>43937</v>
      </c>
      <c r="E5" s="126"/>
      <c r="F5" s="126"/>
      <c r="G5" s="127"/>
    </row>
    <row r="6" spans="2:9" x14ac:dyDescent="0.35">
      <c r="B6" s="136"/>
      <c r="C6" s="142"/>
      <c r="D6" s="128"/>
      <c r="E6" s="128"/>
      <c r="F6" s="128"/>
      <c r="G6" s="127"/>
    </row>
    <row r="7" spans="2:9" ht="15.5" x14ac:dyDescent="0.35">
      <c r="B7" s="136"/>
      <c r="C7" s="143" t="s">
        <v>11</v>
      </c>
      <c r="D7" s="129"/>
      <c r="E7" s="129"/>
      <c r="F7" s="129"/>
      <c r="G7" s="127"/>
    </row>
    <row r="8" spans="2:9" ht="18" customHeight="1" x14ac:dyDescent="0.35">
      <c r="B8" s="48"/>
      <c r="C8" s="192" t="s">
        <v>12</v>
      </c>
      <c r="D8" s="192"/>
      <c r="E8" s="183"/>
      <c r="F8" s="183"/>
      <c r="G8" s="127"/>
    </row>
    <row r="9" spans="2:9" x14ac:dyDescent="0.35">
      <c r="B9" s="136"/>
      <c r="C9" s="171" t="s">
        <v>13</v>
      </c>
      <c r="D9" s="172"/>
      <c r="E9" s="129"/>
      <c r="F9" s="130">
        <f>IF($D$9=0,1,0)</f>
        <v>1</v>
      </c>
      <c r="G9" s="127"/>
      <c r="H9" s="131"/>
      <c r="I9" s="132"/>
    </row>
    <row r="10" spans="2:9" x14ac:dyDescent="0.35">
      <c r="B10" s="136"/>
      <c r="C10" s="171" t="s">
        <v>14</v>
      </c>
      <c r="D10" s="173"/>
      <c r="E10" s="129"/>
      <c r="F10" s="130">
        <f>IF(OR(SubTSelection=Lists!C3,SubTSelection=Lists!C4),0,1)</f>
        <v>1</v>
      </c>
      <c r="G10" s="127"/>
      <c r="H10" s="131"/>
      <c r="I10" s="132" t="str">
        <f>IF(SubTSelection="","",IF(OR(SubTSelection=Lists!C3,SubTSelection=Lists!C4),"","PLEASE SELECT A VALID SUBMISSION TYPE FROM THE DROPDOWN LIST"))</f>
        <v/>
      </c>
    </row>
    <row r="11" spans="2:9" x14ac:dyDescent="0.35">
      <c r="B11" s="136"/>
      <c r="C11" s="171" t="s">
        <v>15</v>
      </c>
      <c r="D11" s="173"/>
      <c r="E11" s="129"/>
      <c r="F11" s="130">
        <f ca="1">IF(OR($D$11=0,$D$11&gt;Lists!$E$3),1,0)</f>
        <v>1</v>
      </c>
      <c r="G11" s="127"/>
      <c r="H11" s="131"/>
      <c r="I11" s="132" t="str">
        <f ca="1">IF(D11&gt;Lists!E3,"PLEASE CHOOSE A CURRENT OR PAST YEAR","")</f>
        <v/>
      </c>
    </row>
    <row r="12" spans="2:9" x14ac:dyDescent="0.35">
      <c r="B12" s="136"/>
      <c r="C12" s="171" t="s">
        <v>16</v>
      </c>
      <c r="D12" s="173"/>
      <c r="E12" s="129"/>
      <c r="F12" s="130">
        <f>IF(OR(ReportQtr=0,ReportQtr&gt;Lists!F6),1,0)</f>
        <v>1</v>
      </c>
      <c r="G12" s="127"/>
      <c r="H12" s="131"/>
      <c r="I12" s="132" t="str">
        <f>IF(ReportQtr&gt;Lists!F6,"PLEASE SELECT A VALID QUARTER FROM THE DROPDOWN LIST","")</f>
        <v/>
      </c>
    </row>
    <row r="13" spans="2:9" ht="14.25" customHeight="1" x14ac:dyDescent="0.35">
      <c r="B13" s="135"/>
      <c r="C13" s="133"/>
      <c r="D13" s="170" t="s">
        <v>17</v>
      </c>
      <c r="E13" s="133"/>
      <c r="F13" s="133"/>
      <c r="G13" s="134"/>
    </row>
    <row r="14" spans="2:9" x14ac:dyDescent="0.35">
      <c r="D14" s="167" t="str">
        <f>Lists!C3</f>
        <v>Original Submission</v>
      </c>
    </row>
    <row r="15" spans="2:9" x14ac:dyDescent="0.35">
      <c r="D15" s="167" t="str">
        <f>Lists!C4</f>
        <v>Re-Submittal</v>
      </c>
    </row>
  </sheetData>
  <sheetProtection algorithmName="SHA-512" hashValue="SJbyeh8SLXfDadnWcmiSmaTAgsXFfrjCVbSVW3XIw8Ms/pBGeeGnFahghV8kxWOZgq7SgC1mGx3VX4XzeSv3xA==" saltValue="WhCV1Mcdu9bzOV/PdGrYeQ==" spinCount="100000" sheet="1" objects="1" scenarios="1"/>
  <mergeCells count="1">
    <mergeCell ref="C8:D8"/>
  </mergeCells>
  <dataValidations count="3">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1000000}">
      <formula1>200</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200000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3000000}">
      <formula1>ReportingQuarter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the reporting year for which data in this report applies." xr:uid="{00000000-0002-0000-0100-000000000000}">
          <x14:formula1>
            <xm:f>Lists!$D$3:$D$14</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Y22"/>
  <sheetViews>
    <sheetView showGridLines="0" topLeftCell="B1" zoomScaleNormal="100" zoomScaleSheetLayoutView="100" workbookViewId="0">
      <selection activeCell="B1" sqref="B1"/>
    </sheetView>
  </sheetViews>
  <sheetFormatPr defaultColWidth="9.1796875" defaultRowHeight="14.5" x14ac:dyDescent="0.35"/>
  <cols>
    <col min="1" max="1" width="9.1796875" style="20" hidden="1" customWidth="1"/>
    <col min="2" max="2" width="2.81640625" style="20" customWidth="1"/>
    <col min="3" max="3" width="2.7265625" style="20" customWidth="1"/>
    <col min="4" max="4" width="15.1796875" style="20" customWidth="1"/>
    <col min="5" max="7" width="14.453125" style="20" customWidth="1"/>
    <col min="8" max="8" width="13.7265625" style="20" customWidth="1"/>
    <col min="9" max="9" width="13.453125" style="20" hidden="1" customWidth="1"/>
    <col min="10" max="10" width="13.26953125" style="20" hidden="1" customWidth="1"/>
    <col min="11" max="12" width="14.453125" style="20" customWidth="1"/>
    <col min="13" max="13" width="13.453125" style="20" customWidth="1"/>
    <col min="14" max="14" width="14.453125" style="20" customWidth="1"/>
    <col min="15" max="15" width="2.7265625" style="20" customWidth="1"/>
    <col min="16" max="16" width="9.1796875" style="20"/>
    <col min="17" max="17" width="9.1796875" style="20" hidden="1" customWidth="1"/>
    <col min="18" max="18" width="39.81640625" style="20" hidden="1" customWidth="1"/>
    <col min="19" max="19" width="36.54296875" style="20" hidden="1" customWidth="1"/>
    <col min="20" max="16384" width="9.1796875" style="20"/>
  </cols>
  <sheetData>
    <row r="2" spans="1:25" s="21" customFormat="1" ht="27.75" customHeight="1" x14ac:dyDescent="0.45">
      <c r="C2" s="24"/>
      <c r="D2" s="25" t="s">
        <v>0</v>
      </c>
      <c r="E2" s="26"/>
      <c r="F2" s="26"/>
      <c r="G2" s="26"/>
      <c r="H2" s="26"/>
      <c r="I2" s="26"/>
      <c r="J2" s="26"/>
      <c r="K2" s="26"/>
      <c r="L2" s="26"/>
      <c r="M2" s="26"/>
      <c r="N2" s="26"/>
      <c r="O2" s="52"/>
    </row>
    <row r="3" spans="1:25" s="21" customFormat="1" ht="18.5" x14ac:dyDescent="0.45">
      <c r="C3" s="28"/>
      <c r="D3" s="29" t="s">
        <v>9</v>
      </c>
      <c r="E3" s="30"/>
      <c r="F3" s="30"/>
      <c r="G3" s="30"/>
      <c r="H3" s="30"/>
      <c r="I3" s="30"/>
      <c r="J3" s="30"/>
      <c r="K3" s="30"/>
      <c r="L3" s="30"/>
      <c r="M3" s="30"/>
      <c r="N3" s="30"/>
      <c r="O3" s="53"/>
    </row>
    <row r="4" spans="1:25" ht="15" customHeight="1" x14ac:dyDescent="0.35">
      <c r="C4" s="10"/>
      <c r="D4" s="1"/>
      <c r="E4" s="1"/>
      <c r="F4" s="33"/>
      <c r="G4" s="33"/>
      <c r="H4" s="33"/>
      <c r="I4" s="33"/>
      <c r="J4" s="33"/>
      <c r="K4" s="33"/>
      <c r="L4" s="33"/>
      <c r="M4" s="33"/>
      <c r="N4" s="33"/>
      <c r="O4" s="54"/>
      <c r="T4" s="38"/>
      <c r="U4" s="38"/>
      <c r="V4" s="38"/>
      <c r="W4" s="38"/>
      <c r="X4" s="38"/>
      <c r="Y4" s="38"/>
    </row>
    <row r="5" spans="1:25" x14ac:dyDescent="0.35">
      <c r="C5" s="10"/>
      <c r="D5" s="43" t="s">
        <v>18</v>
      </c>
      <c r="E5" s="44" t="str">
        <f>IF('Section 1'!D9=0,"",'Section 1'!D9)</f>
        <v/>
      </c>
      <c r="F5" s="33"/>
      <c r="G5" s="33"/>
      <c r="H5" s="33"/>
      <c r="I5" s="33"/>
      <c r="J5" s="33"/>
      <c r="K5" s="33"/>
      <c r="L5" s="33"/>
      <c r="M5" s="33"/>
      <c r="N5" s="33"/>
      <c r="O5" s="54"/>
      <c r="T5" s="38"/>
      <c r="U5" s="38"/>
      <c r="V5" s="38"/>
      <c r="W5" s="38"/>
      <c r="X5" s="38"/>
      <c r="Y5" s="38"/>
    </row>
    <row r="6" spans="1:25" x14ac:dyDescent="0.35">
      <c r="C6" s="10"/>
      <c r="D6" s="43" t="s">
        <v>19</v>
      </c>
      <c r="E6" s="44" t="str">
        <f>IF(OR('Section 1'!D11=0,'Section 1'!D12=0),"","Quarter "&amp;'Section 1'!D12&amp;", "&amp;'Section 1'!D11)</f>
        <v/>
      </c>
      <c r="F6" s="33"/>
      <c r="G6" s="45"/>
      <c r="H6" s="33"/>
      <c r="I6" s="33"/>
      <c r="J6" s="33"/>
      <c r="K6" s="33"/>
      <c r="L6" s="33"/>
      <c r="M6" s="33"/>
      <c r="N6" s="33"/>
      <c r="O6" s="54"/>
      <c r="T6" s="38"/>
      <c r="U6" s="38"/>
      <c r="V6" s="38"/>
      <c r="W6" s="38"/>
      <c r="X6" s="38"/>
      <c r="Y6" s="38"/>
    </row>
    <row r="7" spans="1:25" ht="15" customHeight="1" x14ac:dyDescent="0.35">
      <c r="C7" s="32"/>
      <c r="D7" s="33"/>
      <c r="E7" s="33"/>
      <c r="F7" s="33"/>
      <c r="G7" s="33"/>
      <c r="H7" s="33"/>
      <c r="I7" s="33"/>
      <c r="J7" s="33"/>
      <c r="K7" s="33"/>
      <c r="L7" s="33"/>
      <c r="M7" s="33"/>
      <c r="N7" s="33"/>
      <c r="O7" s="54"/>
      <c r="T7" s="38"/>
      <c r="U7" s="38"/>
      <c r="V7" s="38"/>
      <c r="W7" s="38"/>
      <c r="X7" s="38"/>
      <c r="Y7" s="38"/>
    </row>
    <row r="8" spans="1:25" ht="18.75" customHeight="1" x14ac:dyDescent="0.35">
      <c r="C8" s="32"/>
      <c r="D8" s="35" t="s">
        <v>20</v>
      </c>
      <c r="E8" s="33"/>
      <c r="F8" s="33"/>
      <c r="G8" s="33"/>
      <c r="H8" s="33"/>
      <c r="I8" s="33"/>
      <c r="J8" s="33"/>
      <c r="K8" s="33"/>
      <c r="L8" s="33"/>
      <c r="M8" s="33"/>
      <c r="N8" s="33"/>
      <c r="O8" s="54"/>
      <c r="T8" s="38"/>
      <c r="U8" s="38"/>
      <c r="V8" s="38"/>
      <c r="W8" s="38"/>
      <c r="X8" s="38"/>
      <c r="Y8" s="38"/>
    </row>
    <row r="9" spans="1:25" ht="62.65" customHeight="1" x14ac:dyDescent="0.35">
      <c r="C9" s="48"/>
      <c r="D9" s="193" t="s">
        <v>21</v>
      </c>
      <c r="E9" s="193"/>
      <c r="F9" s="193"/>
      <c r="G9" s="193"/>
      <c r="H9" s="193"/>
      <c r="I9" s="193"/>
      <c r="J9" s="193"/>
      <c r="K9" s="193"/>
      <c r="L9" s="193"/>
      <c r="M9" s="193"/>
      <c r="N9" s="193"/>
      <c r="O9" s="54"/>
      <c r="T9" s="38"/>
      <c r="U9" s="38"/>
      <c r="V9" s="38"/>
      <c r="W9" s="38"/>
      <c r="X9" s="38"/>
      <c r="Y9" s="38"/>
    </row>
    <row r="10" spans="1:25" ht="36.75" customHeight="1" x14ac:dyDescent="0.35">
      <c r="C10" s="48"/>
      <c r="D10" s="185" t="s">
        <v>22</v>
      </c>
      <c r="E10" s="185" t="s">
        <v>23</v>
      </c>
      <c r="F10" s="185" t="s">
        <v>24</v>
      </c>
      <c r="G10" s="185" t="s">
        <v>25</v>
      </c>
      <c r="H10" s="185" t="s">
        <v>26</v>
      </c>
      <c r="I10" s="185" t="s">
        <v>27</v>
      </c>
      <c r="J10" s="185" t="s">
        <v>28</v>
      </c>
      <c r="K10" s="185" t="s">
        <v>29</v>
      </c>
      <c r="L10" s="185" t="s">
        <v>30</v>
      </c>
      <c r="M10" s="185" t="s">
        <v>31</v>
      </c>
      <c r="N10" s="185" t="s">
        <v>32</v>
      </c>
      <c r="O10" s="54"/>
      <c r="S10" s="38"/>
      <c r="T10" s="38"/>
      <c r="U10" s="38"/>
      <c r="V10" s="38"/>
      <c r="W10" s="38"/>
      <c r="X10" s="38"/>
    </row>
    <row r="11" spans="1:25" s="37" customFormat="1" x14ac:dyDescent="0.35">
      <c r="C11" s="49"/>
      <c r="D11" s="186" t="s">
        <v>33</v>
      </c>
      <c r="E11" s="186" t="s">
        <v>33</v>
      </c>
      <c r="F11" s="186" t="s">
        <v>33</v>
      </c>
      <c r="G11" s="186" t="s">
        <v>33</v>
      </c>
      <c r="H11" s="186" t="s">
        <v>33</v>
      </c>
      <c r="I11" s="186" t="s">
        <v>33</v>
      </c>
      <c r="J11" s="186" t="s">
        <v>33</v>
      </c>
      <c r="K11" s="186" t="s">
        <v>33</v>
      </c>
      <c r="L11" s="186" t="s">
        <v>33</v>
      </c>
      <c r="M11" s="186" t="s">
        <v>33</v>
      </c>
      <c r="N11" s="186" t="s">
        <v>34</v>
      </c>
      <c r="O11" s="54"/>
    </row>
    <row r="12" spans="1:25" s="39" customFormat="1" x14ac:dyDescent="0.35">
      <c r="C12" s="50"/>
      <c r="D12" s="176">
        <v>1500</v>
      </c>
      <c r="E12" s="176">
        <v>0</v>
      </c>
      <c r="F12" s="176">
        <v>0</v>
      </c>
      <c r="G12" s="176">
        <v>0</v>
      </c>
      <c r="H12" s="176">
        <v>100.5</v>
      </c>
      <c r="I12" s="176">
        <v>0</v>
      </c>
      <c r="J12" s="176">
        <v>200</v>
      </c>
      <c r="K12" s="176">
        <v>0</v>
      </c>
      <c r="L12" s="176">
        <v>0</v>
      </c>
      <c r="M12" s="176">
        <v>0</v>
      </c>
      <c r="N12" s="176">
        <f>D12+E12+F12+G12+H12+I12+J12+K12+L12+M12</f>
        <v>1800.5</v>
      </c>
      <c r="O12" s="54"/>
      <c r="Q12" s="89" t="s">
        <v>35</v>
      </c>
      <c r="R12" s="94" t="s">
        <v>36</v>
      </c>
      <c r="S12" s="90" t="s">
        <v>37</v>
      </c>
      <c r="T12" s="87"/>
    </row>
    <row r="13" spans="1:25" s="38" customFormat="1" x14ac:dyDescent="0.35">
      <c r="A13" s="96" t="str">
        <f>IF(Q13=0,1,"")</f>
        <v/>
      </c>
      <c r="C13" s="48"/>
      <c r="D13" s="40"/>
      <c r="E13" s="40"/>
      <c r="F13" s="40"/>
      <c r="G13" s="40"/>
      <c r="H13" s="40"/>
      <c r="I13" s="40"/>
      <c r="J13" s="40"/>
      <c r="K13" s="40"/>
      <c r="L13" s="40"/>
      <c r="M13" s="40"/>
      <c r="N13" s="182" t="str">
        <f>IF((D13+E13+F13+G13+H13+I13+J13+K13+L13+M13)=0,"",D13+E13+F13+G13+H13+I13+J13+K13+L13+M13)</f>
        <v/>
      </c>
      <c r="O13" s="54"/>
      <c r="P13" s="86"/>
      <c r="Q13" s="91" t="str">
        <f>IF(N13="","N",0)</f>
        <v>N</v>
      </c>
      <c r="R13" s="91">
        <f>IF(Q13="N",0,IF(OR(AND(E13&gt;0,COUNTIF('Section 3'!$G$15:$G$50,Lists!G3)=0),AND(G13&gt;0,COUNTIF('Section 3'!$G$15:$G$50,Lists!G4)=0),AND(H13&gt;0,COUNTIF('Section 3'!$G$15:$G$50,Lists!G5)=0)),1,0))</f>
        <v>0</v>
      </c>
      <c r="S13" s="92">
        <f>IF(Q13="N",0,IF(OR(AND(M13&gt;0,COUNTIF('Section 3'!$G$15:$G$50,Lists!G6)=0),AND(L13&gt;0,COUNTIF('Section 3'!$G$15:$G$50,Lists!G7)=0)),1,0))</f>
        <v>0</v>
      </c>
      <c r="T13" s="88"/>
    </row>
    <row r="14" spans="1:25" ht="14.25" customHeight="1" x14ac:dyDescent="0.35">
      <c r="C14" s="51"/>
      <c r="D14" s="195"/>
      <c r="E14" s="195"/>
      <c r="F14" s="174"/>
      <c r="G14" s="175"/>
      <c r="H14" s="175"/>
      <c r="I14" s="175"/>
      <c r="J14" s="175"/>
      <c r="K14" s="175"/>
      <c r="L14" s="175"/>
      <c r="M14" s="175"/>
      <c r="N14" s="175"/>
      <c r="O14" s="36"/>
      <c r="T14" s="38"/>
      <c r="U14" s="38"/>
      <c r="V14" s="38"/>
      <c r="W14" s="38"/>
      <c r="X14" s="38"/>
      <c r="Y14" s="38"/>
    </row>
    <row r="15" spans="1:25" x14ac:dyDescent="0.35">
      <c r="C15" s="22"/>
      <c r="D15" s="194"/>
      <c r="E15" s="194"/>
      <c r="F15" s="22"/>
      <c r="G15" s="22"/>
      <c r="O15" s="22"/>
      <c r="T15" s="38"/>
      <c r="U15" s="38"/>
      <c r="V15" s="38"/>
      <c r="W15" s="38"/>
      <c r="X15" s="38"/>
      <c r="Y15" s="38"/>
    </row>
    <row r="16" spans="1:25" x14ac:dyDescent="0.35">
      <c r="C16" s="22"/>
      <c r="D16" s="194"/>
      <c r="E16" s="194"/>
      <c r="F16" s="22"/>
      <c r="G16" s="22"/>
      <c r="O16" s="22"/>
      <c r="T16" s="38"/>
      <c r="U16" s="38"/>
      <c r="V16" s="38"/>
      <c r="W16" s="38"/>
      <c r="X16" s="38"/>
      <c r="Y16" s="38"/>
    </row>
    <row r="17" spans="3:25" x14ac:dyDescent="0.35">
      <c r="C17" s="22"/>
      <c r="D17" s="194"/>
      <c r="E17" s="194"/>
      <c r="F17" s="22"/>
      <c r="G17" s="22"/>
      <c r="I17" s="22"/>
      <c r="J17" s="22"/>
      <c r="K17" s="22"/>
      <c r="L17" s="22"/>
      <c r="M17" s="22"/>
      <c r="O17" s="22"/>
      <c r="T17" s="38"/>
      <c r="U17" s="38"/>
      <c r="V17" s="38"/>
      <c r="W17" s="38"/>
      <c r="X17" s="38"/>
      <c r="Y17" s="38"/>
    </row>
    <row r="18" spans="3:25" x14ac:dyDescent="0.35">
      <c r="C18" s="22"/>
      <c r="D18" s="194"/>
      <c r="E18" s="194"/>
      <c r="F18" s="22"/>
      <c r="G18" s="22"/>
      <c r="O18" s="22"/>
      <c r="T18" s="38"/>
      <c r="U18" s="38"/>
      <c r="V18" s="38"/>
      <c r="W18" s="38"/>
      <c r="X18" s="38"/>
      <c r="Y18" s="38"/>
    </row>
    <row r="19" spans="3:25" x14ac:dyDescent="0.35">
      <c r="C19" s="22"/>
      <c r="D19" s="194"/>
      <c r="E19" s="194"/>
      <c r="F19" s="22"/>
      <c r="G19" s="22"/>
      <c r="O19" s="22"/>
      <c r="T19" s="38"/>
      <c r="U19" s="38"/>
      <c r="V19" s="38"/>
      <c r="W19" s="38"/>
      <c r="X19" s="38"/>
      <c r="Y19" s="38"/>
    </row>
    <row r="20" spans="3:25" x14ac:dyDescent="0.35">
      <c r="C20" s="22"/>
      <c r="D20" s="184"/>
      <c r="E20" s="184"/>
      <c r="F20" s="22"/>
      <c r="G20" s="22"/>
      <c r="O20" s="22"/>
    </row>
    <row r="21" spans="3:25" x14ac:dyDescent="0.35">
      <c r="C21" s="22"/>
      <c r="D21" s="184"/>
      <c r="E21" s="184"/>
      <c r="F21" s="22"/>
      <c r="G21" s="22"/>
      <c r="O21" s="22"/>
    </row>
    <row r="22" spans="3:25" ht="14.25" customHeight="1" x14ac:dyDescent="0.35">
      <c r="C22" s="22"/>
      <c r="D22" s="22"/>
      <c r="E22" s="22"/>
      <c r="F22" s="22"/>
      <c r="G22" s="22"/>
      <c r="O22" s="22"/>
    </row>
  </sheetData>
  <sheetProtection algorithmName="SHA-512" hashValue="CoquuZNCxJ4uiJOiTkkeX7XubkThpB6rcYlCOSwwKCnY4pkaiX//Htl1wpxuc6p208H0081spMEfzhIQdetnwg==" saltValue="wXcCdbioUQGFAnNw3oM+RA==" spinCount="100000" sheet="1" objects="1" scenarios="1"/>
  <mergeCells count="7">
    <mergeCell ref="D9:N9"/>
    <mergeCell ref="D19:E19"/>
    <mergeCell ref="D14:E14"/>
    <mergeCell ref="D15:E15"/>
    <mergeCell ref="D16:E16"/>
    <mergeCell ref="D17:E17"/>
    <mergeCell ref="D18:E18"/>
  </mergeCells>
  <conditionalFormatting sqref="N13">
    <cfRule type="cellIs" dxfId="4" priority="1" operator="lessThan">
      <formula>0</formula>
    </cfRule>
  </conditionalFormatting>
  <dataValidations xWindow="121" yWindow="689" count="18">
    <dataValidation errorStyle="warning" allowBlank="1" errorTitle="U.S. EPA" error="Warning!  The form has auto calculated this value for you.  If you change the value in this cell, you may be misreporting data.  Press cancel to exit this cell without changing the data." sqref="IW12:JE12 SS12:TA12 ACO12:ACW12 AMK12:AMS12 AWG12:AWO12 BGC12:BGK12 BPY12:BQG12 BZU12:CAC12 CJQ12:CJY12 CTM12:CTU12 DDI12:DDQ12 DNE12:DNM12 DXA12:DXI12 EGW12:EHE12 EQS12:ERA12 FAO12:FAW12 FKK12:FKS12 FUG12:FUO12 GEC12:GEK12 GNY12:GOG12 GXU12:GYC12 HHQ12:HHY12 HRM12:HRU12 IBI12:IBQ12 ILE12:ILM12 IVA12:IVI12 JEW12:JFE12 JOS12:JPA12 JYO12:JYW12 KIK12:KIS12 KSG12:KSO12 LCC12:LCK12 LLY12:LMG12 LVU12:LWC12 MFQ12:MFY12 MPM12:MPU12 MZI12:MZQ12 NJE12:NJM12 NTA12:NTI12 OCW12:ODE12 OMS12:ONA12 OWO12:OWW12 PGK12:PGS12 PQG12:PQO12 QAC12:QAK12 QJY12:QKG12 QTU12:QUC12 RDQ12:RDY12 RNM12:RNU12 RXI12:RXQ12 SHE12:SHM12 SRA12:SRI12 TAW12:TBE12 TKS12:TLA12 TUO12:TUW12 UEK12:UES12 UOG12:UOO12 UYC12:UYK12 VHY12:VIG12 VRU12:VSC12 WBQ12:WBY12 WLM12:WLU12 WVI12:WVQ12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D10:M10 D12:M12" xr:uid="{00000000-0002-0000-02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N10" xr:uid="{00000000-0002-0000-0200-000001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xr:uid="{00000000-0002-0000-0200-000002000000}">
      <formula1>"sdasdfsd"</formula1>
    </dataValidation>
    <dataValidation type="decimal" operator="greaterThanOrEqual" allowBlank="1" showInputMessage="1" showErrorMessage="1" prompt="Quantity of gross chemical produced (kg)" sqref="WVK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xr:uid="{00000000-0002-0000-0200-000003000000}">
      <formula1>0</formula1>
    </dataValidation>
    <dataValidation type="decimal" operator="greaterThanOrEqual" allowBlank="1" showInputMessage="1" showErrorMessage="1" sqref="IZ13:JE13 SV13:TA13 ACR13:ACW13 AMN13:AMS13 AWJ13:AWO13 BGF13:BGK13 BQB13:BQG13 BZX13:CAC13 CJT13:CJY13 CTP13:CTU13 DDL13:DDQ13 DNH13:DNM13 DXD13:DXI13 EGZ13:EHE13 EQV13:ERA13 FAR13:FAW13 FKN13:FKS13 FUJ13:FUO13 GEF13:GEK13 GOB13:GOG13 GXX13:GYC13 HHT13:HHY13 HRP13:HRU13 IBL13:IBQ13 ILH13:ILM13 IVD13:IVI13 JEZ13:JFE13 JOV13:JPA13 JYR13:JYW13 KIN13:KIS13 KSJ13:KSO13 LCF13:LCK13 LMB13:LMG13 LVX13:LWC13 MFT13:MFY13 MPP13:MPU13 MZL13:MZQ13 NJH13:NJM13 NTD13:NTI13 OCZ13:ODE13 OMV13:ONA13 OWR13:OWW13 PGN13:PGS13 PQJ13:PQO13 QAF13:QAK13 QKB13:QKG13 QTX13:QUC13 RDT13:RDY13 RNP13:RNU13 RXL13:RXQ13 SHH13:SHM13 SRD13:SRI13 TAZ13:TBE13 TKV13:TLA13 TUR13:TUW13 UEN13:UES13 UOJ13:UOO13 UYF13:UYK13 VIB13:VIG13 VRX13:VSC13 WBT13:WBY13 WLP13:WLU13 WVL13:WVQ13" xr:uid="{00000000-0002-0000-0200-000004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R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xr:uid="{00000000-0002-0000-0200-000005000000}"/>
    <dataValidation type="list" allowBlank="1" showInputMessage="1" showErrorMessage="1" sqref="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xr:uid="{00000000-0002-0000-0200-000006000000}">
      <formula1>ClassIIChemicals</formula1>
    </dataValidation>
    <dataValidation type="decimal" operator="greaterThanOrEqual" allowBlank="1" showInputMessage="1" showErrorMessage="1" prompt="Total quantity (kg) of methyl bromide produced for in-house transformation." sqref="D13" xr:uid="{00000000-0002-0000-0200-000007000000}">
      <formula1>0</formula1>
    </dataValidation>
    <dataValidation type="decimal" operator="greaterThanOrEqual" allowBlank="1" showInputMessage="1" showErrorMessage="1" error="Please enter a positive number." prompt="Total quantity (kg) of methyl bromide produced for second party transformation." sqref="E13" xr:uid="{00000000-0002-0000-0200-000008000000}">
      <formula1>0</formula1>
    </dataValidation>
    <dataValidation type="decimal" operator="greaterThanOrEqual" allowBlank="1" showInputMessage="1" showErrorMessage="1" error="Please enter a positive number." prompt="Total quantity (kg) of methyl bromide produced for in-house destruction." sqref="F13" xr:uid="{00000000-0002-0000-0200-000009000000}">
      <formula1>0</formula1>
    </dataValidation>
    <dataValidation type="decimal" operator="greaterThanOrEqual" allowBlank="1" showInputMessage="1" showErrorMessage="1" error="Please enter a positive number." prompt="Total quantity (kg) of methyl bromide produced for global lab." sqref="M13" xr:uid="{00000000-0002-0000-0200-00000A000000}">
      <formula1>0</formula1>
    </dataValidation>
    <dataValidation allowBlank="1" showInputMessage="1" showErrorMessage="1" prompt="This field is auto-populated." sqref="N13" xr:uid="{00000000-0002-0000-0200-00000B000000}"/>
    <dataValidation type="decimal" operator="greaterThanOrEqual" allowBlank="1" showInputMessage="1" showErrorMessage="1" error="Please enter a positive number." prompt="Total quantity (kg) of methyl bromide produced for emergency uses." sqref="L13" xr:uid="{00000000-0002-0000-0200-00000C000000}">
      <formula1>0</formula1>
    </dataValidation>
    <dataValidation type="decimal" operator="greaterThanOrEqual" allowBlank="1" showInputMessage="1" showErrorMessage="1" error="Please enter a positive number." prompt="Total quantity (kg) of methyl bromide produced for second party destruction." sqref="G13" xr:uid="{00000000-0002-0000-0200-00000D000000}">
      <formula1>0</formula1>
    </dataValidation>
    <dataValidation type="decimal" operator="greaterThanOrEqual" allowBlank="1" showInputMessage="1" showErrorMessage="1" error="Please enter a positive number." prompt="Total quantity (kg) of methyl bromide produced for quarantine and preshipment (QPS) applications." sqref="H13" xr:uid="{00000000-0002-0000-0200-00000E000000}">
      <formula1>0</formula1>
    </dataValidation>
    <dataValidation type="decimal" operator="greaterThanOrEqual" allowBlank="1" showInputMessage="1" showErrorMessage="1" error="Please enter a positive number." prompt="Total quantity (kg) of methyl bromide produced for pre-plant critical use." sqref="I13" xr:uid="{00000000-0002-0000-0200-00000F000000}">
      <formula1>0</formula1>
    </dataValidation>
    <dataValidation type="decimal" operator="greaterThanOrEqual" allowBlank="1" showInputMessage="1" showErrorMessage="1" error="Please enter a positive number." prompt="Total quantity (kg) of the methyl bromide produced for post-harvest critical use." sqref="J13" xr:uid="{00000000-0002-0000-0200-000010000000}">
      <formula1>0</formula1>
    </dataValidation>
    <dataValidation type="decimal" operator="greaterThanOrEqual" allowBlank="1" showInputMessage="1" showErrorMessage="1" error="Please enter a positive number." prompt="Total quantity (kg) of critical use methyl bromide produced for export." sqref="K13" xr:uid="{00000000-0002-0000-0200-000011000000}">
      <formula1>0</formula1>
    </dataValidation>
  </dataValidation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Q59"/>
  <sheetViews>
    <sheetView showGridLines="0" topLeftCell="B1" zoomScaleNormal="100" zoomScaleSheetLayoutView="90" workbookViewId="0">
      <selection activeCell="B1" sqref="B1"/>
    </sheetView>
  </sheetViews>
  <sheetFormatPr defaultColWidth="9.1796875" defaultRowHeight="14.5" x14ac:dyDescent="0.35"/>
  <cols>
    <col min="1" max="1" width="3.54296875" style="55" hidden="1" customWidth="1"/>
    <col min="2" max="2" width="3.26953125" style="55" customWidth="1"/>
    <col min="3" max="3" width="2.7265625" style="55" customWidth="1"/>
    <col min="4" max="4" width="16.81640625" style="55" customWidth="1"/>
    <col min="5" max="5" width="45.26953125" style="55" customWidth="1"/>
    <col min="6" max="6" width="21" style="55" customWidth="1"/>
    <col min="7" max="7" width="21.26953125" style="55" customWidth="1"/>
    <col min="8" max="8" width="3.453125" style="55" customWidth="1"/>
    <col min="9" max="11" width="9.1796875" style="55"/>
    <col min="12" max="12" width="10.7265625" style="55" hidden="1" customWidth="1"/>
    <col min="13" max="13" width="15" style="55" hidden="1" customWidth="1"/>
    <col min="14" max="14" width="18.81640625" style="55" hidden="1" customWidth="1"/>
    <col min="15" max="15" width="16.7265625" style="55" hidden="1" customWidth="1"/>
    <col min="16" max="16" width="22.81640625" style="55" hidden="1" customWidth="1"/>
    <col min="17" max="17" width="9.1796875" style="55" hidden="1" customWidth="1"/>
    <col min="18" max="16384" width="9.1796875" style="55"/>
  </cols>
  <sheetData>
    <row r="2" spans="1:17" s="56" customFormat="1" ht="27.75" customHeight="1" x14ac:dyDescent="0.45">
      <c r="C2" s="149"/>
      <c r="D2" s="150" t="s">
        <v>0</v>
      </c>
      <c r="E2" s="150"/>
      <c r="F2" s="151"/>
      <c r="G2" s="151"/>
      <c r="H2" s="52"/>
    </row>
    <row r="3" spans="1:17" s="56" customFormat="1" ht="18.5" x14ac:dyDescent="0.45">
      <c r="C3" s="152"/>
      <c r="D3" s="153" t="s">
        <v>9</v>
      </c>
      <c r="E3" s="153"/>
      <c r="F3" s="154"/>
      <c r="G3" s="154"/>
      <c r="H3" s="53"/>
    </row>
    <row r="4" spans="1:17" x14ac:dyDescent="0.35">
      <c r="C4" s="48"/>
      <c r="D4" s="155"/>
      <c r="E4" s="155"/>
      <c r="F4" s="156"/>
      <c r="G4" s="155"/>
      <c r="H4" s="54"/>
    </row>
    <row r="5" spans="1:17" ht="15.75" customHeight="1" x14ac:dyDescent="0.45">
      <c r="C5" s="136"/>
      <c r="D5" s="142" t="s">
        <v>18</v>
      </c>
      <c r="E5" s="157" t="str">
        <f>IF('Section 1'!D9=0,"",'Section 1'!D9)</f>
        <v/>
      </c>
      <c r="F5" s="155"/>
      <c r="G5" s="155"/>
      <c r="H5" s="54"/>
      <c r="I5" s="56"/>
      <c r="J5" s="56"/>
      <c r="K5" s="56"/>
      <c r="L5" s="56"/>
      <c r="M5" s="56"/>
    </row>
    <row r="6" spans="1:17" x14ac:dyDescent="0.35">
      <c r="C6" s="136"/>
      <c r="D6" s="142" t="s">
        <v>19</v>
      </c>
      <c r="E6" s="157" t="str">
        <f>IF(OR('Section 1'!D11=0,'Section 1'!D12=0),"","Quarter "&amp;'Section 1'!D12&amp;", "&amp;'Section 1'!D11)</f>
        <v/>
      </c>
      <c r="F6" s="155"/>
      <c r="G6" s="155"/>
      <c r="H6" s="54"/>
    </row>
    <row r="7" spans="1:17" ht="19.5" customHeight="1" x14ac:dyDescent="0.45">
      <c r="C7" s="48"/>
      <c r="D7" s="155"/>
      <c r="E7" s="155"/>
      <c r="F7" s="155"/>
      <c r="G7" s="155"/>
      <c r="H7" s="54"/>
      <c r="I7" s="56"/>
      <c r="J7" s="56"/>
      <c r="K7" s="56"/>
      <c r="L7" s="56"/>
      <c r="M7" s="56"/>
    </row>
    <row r="8" spans="1:17" ht="18" customHeight="1" x14ac:dyDescent="0.35">
      <c r="C8" s="48"/>
      <c r="D8" s="158" t="s">
        <v>38</v>
      </c>
      <c r="E8" s="158"/>
      <c r="F8" s="155"/>
      <c r="G8" s="155"/>
      <c r="H8" s="54"/>
    </row>
    <row r="9" spans="1:17" ht="33" customHeight="1" x14ac:dyDescent="0.35">
      <c r="C9" s="48"/>
      <c r="D9" s="192" t="s">
        <v>39</v>
      </c>
      <c r="E9" s="192"/>
      <c r="F9" s="192"/>
      <c r="G9" s="192"/>
      <c r="H9" s="54"/>
    </row>
    <row r="10" spans="1:17" ht="57.75" customHeight="1" x14ac:dyDescent="0.35">
      <c r="C10" s="48"/>
      <c r="D10" s="192" t="s">
        <v>40</v>
      </c>
      <c r="E10" s="192"/>
      <c r="F10" s="192"/>
      <c r="G10" s="192"/>
      <c r="H10" s="144"/>
    </row>
    <row r="11" spans="1:17" ht="38.25" customHeight="1" x14ac:dyDescent="0.35">
      <c r="C11" s="48"/>
      <c r="D11" s="198" t="s">
        <v>41</v>
      </c>
      <c r="E11" s="198"/>
      <c r="F11" s="198"/>
      <c r="G11" s="198"/>
      <c r="H11" s="145"/>
    </row>
    <row r="12" spans="1:17" ht="18.75" customHeight="1" x14ac:dyDescent="0.35">
      <c r="C12" s="48"/>
      <c r="D12" s="199" t="s">
        <v>42</v>
      </c>
      <c r="E12" s="199"/>
      <c r="F12" s="185" t="s">
        <v>43</v>
      </c>
      <c r="G12" s="185" t="s">
        <v>44</v>
      </c>
      <c r="H12" s="54"/>
    </row>
    <row r="13" spans="1:17" s="57" customFormat="1" x14ac:dyDescent="0.35">
      <c r="C13" s="49"/>
      <c r="D13" s="200" t="s">
        <v>45</v>
      </c>
      <c r="E13" s="200"/>
      <c r="F13" s="186" t="s">
        <v>33</v>
      </c>
      <c r="G13" s="186" t="s">
        <v>46</v>
      </c>
      <c r="H13" s="54"/>
    </row>
    <row r="14" spans="1:17" s="146" customFormat="1" x14ac:dyDescent="0.35">
      <c r="C14" s="50"/>
      <c r="D14" s="197" t="s">
        <v>47</v>
      </c>
      <c r="E14" s="197"/>
      <c r="F14" s="176">
        <v>10</v>
      </c>
      <c r="G14" s="176" t="s">
        <v>48</v>
      </c>
      <c r="H14" s="54"/>
      <c r="L14" s="93" t="s">
        <v>49</v>
      </c>
      <c r="M14" s="93" t="s">
        <v>50</v>
      </c>
      <c r="N14" s="93" t="s">
        <v>51</v>
      </c>
      <c r="O14" s="93" t="s">
        <v>52</v>
      </c>
      <c r="P14" s="93" t="s">
        <v>53</v>
      </c>
      <c r="Q14" s="93" t="s">
        <v>54</v>
      </c>
    </row>
    <row r="15" spans="1:17" ht="15" customHeight="1" x14ac:dyDescent="0.35">
      <c r="A15" s="68" t="str">
        <f>IF(D15=0,"",1)</f>
        <v/>
      </c>
      <c r="C15" s="48"/>
      <c r="D15" s="196"/>
      <c r="E15" s="196"/>
      <c r="F15" s="40"/>
      <c r="G15" s="40"/>
      <c r="H15" s="54"/>
      <c r="I15" s="147"/>
      <c r="L15" s="95" t="str">
        <f t="shared" ref="L15:L24" si="0">IF(A15="","N","Y")</f>
        <v>N</v>
      </c>
      <c r="M15" s="93">
        <f>IF(LEN(D15)&gt;200,1,0)</f>
        <v>0</v>
      </c>
      <c r="N15" s="93">
        <f>IF(D15=0,0,IF(OR(F15=0,G15=0),1,0))</f>
        <v>0</v>
      </c>
      <c r="O15" s="96">
        <f>IF(G15=0,0,IF(COUNTIF(Lists!$G$3:$G$7,G15)&gt;0,0,1))</f>
        <v>0</v>
      </c>
      <c r="P15" s="93">
        <f>IF(OR(AND('Section 2'!$M$13=0,G15=Lists!$G$6),AND('Section 2'!$L$13=0,G15=Lists!$G$7)),1,0)</f>
        <v>0</v>
      </c>
      <c r="Q15" s="96">
        <f>IF(OR(AND('Section 2'!$E$13=0,G15=Lists!$G$3),AND('Section 2'!$G$13=0,G15=Lists!$G$4),AND('Section 2'!$H$13=0,G15=Lists!$G$5)),1,0)</f>
        <v>0</v>
      </c>
    </row>
    <row r="16" spans="1:17" ht="15" customHeight="1" x14ac:dyDescent="0.35">
      <c r="A16" s="69" t="str">
        <f>IF(D16=0,"",MAX($A$15:A15)+1)</f>
        <v/>
      </c>
      <c r="C16" s="48"/>
      <c r="D16" s="196"/>
      <c r="E16" s="196"/>
      <c r="F16" s="40"/>
      <c r="G16" s="40"/>
      <c r="H16" s="54"/>
      <c r="L16" s="95" t="str">
        <f t="shared" si="0"/>
        <v>N</v>
      </c>
      <c r="M16" s="93">
        <f t="shared" ref="M16:M50" si="1">IF(LEN(D16)&gt;200,1,0)</f>
        <v>0</v>
      </c>
      <c r="N16" s="93">
        <f>IF(D16=0,0,IF(OR(F16=0,G16=0),1,0))</f>
        <v>0</v>
      </c>
      <c r="O16" s="96">
        <f>IF(G16=0,0,IF(COUNTIF(Lists!$G$3:$G$7,G16)&gt;0,0,1))</f>
        <v>0</v>
      </c>
      <c r="P16" s="93">
        <f>IF(OR(AND('Section 2'!$M$13=0,G16=Lists!$G$6),AND('Section 2'!$L$13=0,G16=Lists!$G$7)),1,0)</f>
        <v>0</v>
      </c>
      <c r="Q16" s="96">
        <f>IF(OR(AND('Section 2'!$E$13=0,G16=Lists!$G$3),AND('Section 2'!$G$13=0,G16=Lists!$G$4),AND('Section 2'!$H$13=0,G16=Lists!$G$5)),1,0)</f>
        <v>0</v>
      </c>
    </row>
    <row r="17" spans="1:17" ht="15" customHeight="1" x14ac:dyDescent="0.35">
      <c r="A17" s="69" t="str">
        <f>IF(D17=0,"",MAX($A$15:A16)+1)</f>
        <v/>
      </c>
      <c r="C17" s="48"/>
      <c r="D17" s="196"/>
      <c r="E17" s="196"/>
      <c r="F17" s="40"/>
      <c r="G17" s="40"/>
      <c r="H17" s="54"/>
      <c r="L17" s="95" t="str">
        <f t="shared" si="0"/>
        <v>N</v>
      </c>
      <c r="M17" s="93">
        <f t="shared" si="1"/>
        <v>0</v>
      </c>
      <c r="N17" s="93">
        <f t="shared" ref="N17:N50" si="2">IF(D17=0,0,IF(OR(F17=0,G17=0),1,0))</f>
        <v>0</v>
      </c>
      <c r="O17" s="96">
        <f>IF(G17=0,0,IF(COUNTIF(Lists!$G$3:$G$7,G17)&gt;0,0,1))</f>
        <v>0</v>
      </c>
      <c r="P17" s="93">
        <f>IF(OR(AND('Section 2'!$M$13=0,G17=Lists!$G$6),AND('Section 2'!$L$13=0,G17=Lists!$G$7)),1,0)</f>
        <v>0</v>
      </c>
      <c r="Q17" s="96">
        <f>IF(OR(AND('Section 2'!$E$13=0,G17=Lists!$G$3),AND('Section 2'!$G$13=0,G17=Lists!$G$4),AND('Section 2'!$H$13=0,G17=Lists!$G$5)),1,0)</f>
        <v>0</v>
      </c>
    </row>
    <row r="18" spans="1:17" ht="15" customHeight="1" x14ac:dyDescent="0.35">
      <c r="A18" s="69" t="str">
        <f>IF(D18=0,"",MAX($A$15:A17)+1)</f>
        <v/>
      </c>
      <c r="C18" s="48"/>
      <c r="D18" s="196"/>
      <c r="E18" s="196"/>
      <c r="F18" s="40"/>
      <c r="G18" s="40"/>
      <c r="H18" s="54"/>
      <c r="L18" s="95" t="str">
        <f t="shared" si="0"/>
        <v>N</v>
      </c>
      <c r="M18" s="93">
        <f t="shared" si="1"/>
        <v>0</v>
      </c>
      <c r="N18" s="93">
        <f t="shared" si="2"/>
        <v>0</v>
      </c>
      <c r="O18" s="96">
        <f>IF(G18=0,0,IF(COUNTIF(Lists!$G$3:$G$7,G18)&gt;0,0,1))</f>
        <v>0</v>
      </c>
      <c r="P18" s="93">
        <f>IF(OR(AND('Section 2'!$M$13=0,G18=Lists!$G$6),AND('Section 2'!$L$13=0,G18=Lists!$G$7)),1,0)</f>
        <v>0</v>
      </c>
      <c r="Q18" s="96">
        <f>IF(OR(AND('Section 2'!$E$13=0,G18=Lists!$G$3),AND('Section 2'!$G$13=0,G18=Lists!$G$4),AND('Section 2'!$H$13=0,G18=Lists!$G$5)),1,0)</f>
        <v>0</v>
      </c>
    </row>
    <row r="19" spans="1:17" ht="15" customHeight="1" x14ac:dyDescent="0.35">
      <c r="A19" s="69" t="str">
        <f>IF(D19=0,"",MAX($A$15:A18)+1)</f>
        <v/>
      </c>
      <c r="C19" s="48"/>
      <c r="D19" s="196"/>
      <c r="E19" s="196"/>
      <c r="F19" s="40"/>
      <c r="G19" s="40"/>
      <c r="H19" s="54"/>
      <c r="L19" s="95" t="str">
        <f t="shared" si="0"/>
        <v>N</v>
      </c>
      <c r="M19" s="93">
        <f t="shared" si="1"/>
        <v>0</v>
      </c>
      <c r="N19" s="93">
        <f t="shared" si="2"/>
        <v>0</v>
      </c>
      <c r="O19" s="96">
        <f>IF(G19=0,0,IF(COUNTIF(Lists!$G$3:$G$7,G19)&gt;0,0,1))</f>
        <v>0</v>
      </c>
      <c r="P19" s="93">
        <f>IF(OR(AND('Section 2'!$M$13=0,G19=Lists!$G$6),AND('Section 2'!$L$13=0,G19=Lists!$G$7)),1,0)</f>
        <v>0</v>
      </c>
      <c r="Q19" s="96">
        <f>IF(OR(AND('Section 2'!$E$13=0,G19=Lists!$G$3),AND('Section 2'!$G$13=0,G19=Lists!$G$4),AND('Section 2'!$H$13=0,G19=Lists!$G$5)),1,0)</f>
        <v>0</v>
      </c>
    </row>
    <row r="20" spans="1:17" ht="15" customHeight="1" x14ac:dyDescent="0.35">
      <c r="A20" s="69" t="str">
        <f>IF(D20=0,"",MAX($A$15:A19)+1)</f>
        <v/>
      </c>
      <c r="C20" s="48"/>
      <c r="D20" s="196"/>
      <c r="E20" s="196"/>
      <c r="F20" s="40"/>
      <c r="G20" s="40"/>
      <c r="H20" s="54"/>
      <c r="L20" s="95" t="str">
        <f t="shared" si="0"/>
        <v>N</v>
      </c>
      <c r="M20" s="93">
        <f t="shared" si="1"/>
        <v>0</v>
      </c>
      <c r="N20" s="93">
        <f t="shared" si="2"/>
        <v>0</v>
      </c>
      <c r="O20" s="96">
        <f>IF(G20=0,0,IF(COUNTIF(Lists!$G$3:$G$7,G20)&gt;0,0,1))</f>
        <v>0</v>
      </c>
      <c r="P20" s="93">
        <f>IF(OR(AND('Section 2'!$M$13=0,G20=Lists!$G$6),AND('Section 2'!$L$13=0,G20=Lists!$G$7)),1,0)</f>
        <v>0</v>
      </c>
      <c r="Q20" s="96">
        <f>IF(OR(AND('Section 2'!$E$13=0,G20=Lists!$G$3),AND('Section 2'!$G$13=0,G20=Lists!$G$4),AND('Section 2'!$H$13=0,G20=Lists!$G$5)),1,0)</f>
        <v>0</v>
      </c>
    </row>
    <row r="21" spans="1:17" ht="15" customHeight="1" x14ac:dyDescent="0.35">
      <c r="A21" s="69" t="str">
        <f>IF(D21=0,"",MAX($A$15:A20)+1)</f>
        <v/>
      </c>
      <c r="C21" s="48"/>
      <c r="D21" s="196"/>
      <c r="E21" s="196"/>
      <c r="F21" s="40"/>
      <c r="G21" s="40"/>
      <c r="H21" s="54"/>
      <c r="L21" s="95" t="str">
        <f t="shared" si="0"/>
        <v>N</v>
      </c>
      <c r="M21" s="93">
        <f t="shared" si="1"/>
        <v>0</v>
      </c>
      <c r="N21" s="93">
        <f t="shared" si="2"/>
        <v>0</v>
      </c>
      <c r="O21" s="96">
        <f>IF(G21=0,0,IF(COUNTIF(Lists!$G$3:$G$7,G21)&gt;0,0,1))</f>
        <v>0</v>
      </c>
      <c r="P21" s="93">
        <f>IF(OR(AND('Section 2'!$M$13=0,G21=Lists!$G$6),AND('Section 2'!$L$13=0,G21=Lists!$G$7)),1,0)</f>
        <v>0</v>
      </c>
      <c r="Q21" s="96">
        <f>IF(OR(AND('Section 2'!$E$13=0,G21=Lists!$G$3),AND('Section 2'!$G$13=0,G21=Lists!$G$4),AND('Section 2'!$H$13=0,G21=Lists!$G$5)),1,0)</f>
        <v>0</v>
      </c>
    </row>
    <row r="22" spans="1:17" ht="15" customHeight="1" x14ac:dyDescent="0.35">
      <c r="A22" s="69" t="str">
        <f>IF(D22=0,"",MAX($A$15:A21)+1)</f>
        <v/>
      </c>
      <c r="C22" s="48"/>
      <c r="D22" s="196"/>
      <c r="E22" s="196"/>
      <c r="F22" s="40"/>
      <c r="G22" s="40"/>
      <c r="H22" s="54"/>
      <c r="L22" s="95" t="str">
        <f t="shared" si="0"/>
        <v>N</v>
      </c>
      <c r="M22" s="93">
        <f t="shared" si="1"/>
        <v>0</v>
      </c>
      <c r="N22" s="93">
        <f t="shared" si="2"/>
        <v>0</v>
      </c>
      <c r="O22" s="96">
        <f>IF(G22=0,0,IF(COUNTIF(Lists!$G$3:$G$7,G22)&gt;0,0,1))</f>
        <v>0</v>
      </c>
      <c r="P22" s="93">
        <f>IF(OR(AND('Section 2'!$M$13=0,G22=Lists!$G$6),AND('Section 2'!$L$13=0,G22=Lists!$G$7)),1,0)</f>
        <v>0</v>
      </c>
      <c r="Q22" s="96">
        <f>IF(OR(AND('Section 2'!$E$13=0,G22=Lists!$G$3),AND('Section 2'!$G$13=0,G22=Lists!$G$4),AND('Section 2'!$H$13=0,G22=Lists!$G$5)),1,0)</f>
        <v>0</v>
      </c>
    </row>
    <row r="23" spans="1:17" ht="15" customHeight="1" x14ac:dyDescent="0.35">
      <c r="A23" s="69" t="str">
        <f>IF(D23=0,"",MAX($A$15:A22)+1)</f>
        <v/>
      </c>
      <c r="C23" s="48"/>
      <c r="D23" s="196"/>
      <c r="E23" s="196"/>
      <c r="F23" s="40"/>
      <c r="G23" s="40"/>
      <c r="H23" s="54"/>
      <c r="L23" s="95" t="str">
        <f t="shared" si="0"/>
        <v>N</v>
      </c>
      <c r="M23" s="93">
        <f t="shared" si="1"/>
        <v>0</v>
      </c>
      <c r="N23" s="93">
        <f t="shared" si="2"/>
        <v>0</v>
      </c>
      <c r="O23" s="96">
        <f>IF(G23=0,0,IF(COUNTIF(Lists!$G$3:$G$7,G23)&gt;0,0,1))</f>
        <v>0</v>
      </c>
      <c r="P23" s="93">
        <f>IF(OR(AND('Section 2'!$M$13=0,G23=Lists!$G$6),AND('Section 2'!$L$13=0,G23=Lists!$G$7)),1,0)</f>
        <v>0</v>
      </c>
      <c r="Q23" s="96">
        <f>IF(OR(AND('Section 2'!$E$13=0,G23=Lists!$G$3),AND('Section 2'!$G$13=0,G23=Lists!$G$4),AND('Section 2'!$H$13=0,G23=Lists!$G$5)),1,0)</f>
        <v>0</v>
      </c>
    </row>
    <row r="24" spans="1:17" ht="15" customHeight="1" x14ac:dyDescent="0.35">
      <c r="A24" s="70" t="str">
        <f>IF(D24=0,"",MAX($A$15:A23)+1)</f>
        <v/>
      </c>
      <c r="C24" s="48"/>
      <c r="D24" s="196"/>
      <c r="E24" s="196"/>
      <c r="F24" s="40"/>
      <c r="G24" s="40"/>
      <c r="H24" s="54"/>
      <c r="L24" s="95" t="str">
        <f t="shared" si="0"/>
        <v>N</v>
      </c>
      <c r="M24" s="93">
        <f t="shared" si="1"/>
        <v>0</v>
      </c>
      <c r="N24" s="93">
        <f t="shared" si="2"/>
        <v>0</v>
      </c>
      <c r="O24" s="96">
        <f>IF(G24=0,0,IF(COUNTIF(Lists!$G$3:$G$7,G24)&gt;0,0,1))</f>
        <v>0</v>
      </c>
      <c r="P24" s="93">
        <f>IF(OR(AND('Section 2'!$M$13=0,G24=Lists!$G$6),AND('Section 2'!$L$13=0,G24=Lists!$G$7)),1,0)</f>
        <v>0</v>
      </c>
      <c r="Q24" s="96">
        <f>IF(OR(AND('Section 2'!$E$13=0,G24=Lists!$G$3),AND('Section 2'!$G$13=0,G24=Lists!$G$4),AND('Section 2'!$H$13=0,G24=Lists!$G$5)),1,0)</f>
        <v>0</v>
      </c>
    </row>
    <row r="25" spans="1:17" ht="15" customHeight="1" x14ac:dyDescent="0.35">
      <c r="A25" s="70" t="str">
        <f>IF(D25=0,"",MAX($A$15:A24)+1)</f>
        <v/>
      </c>
      <c r="C25" s="48"/>
      <c r="D25" s="196"/>
      <c r="E25" s="196"/>
      <c r="F25" s="40"/>
      <c r="G25" s="40"/>
      <c r="H25" s="54"/>
      <c r="L25" s="190"/>
      <c r="M25" s="191">
        <f t="shared" si="1"/>
        <v>0</v>
      </c>
      <c r="N25" s="191">
        <f t="shared" si="2"/>
        <v>0</v>
      </c>
      <c r="O25" s="160"/>
      <c r="P25" s="191"/>
      <c r="Q25" s="160"/>
    </row>
    <row r="26" spans="1:17" ht="15" customHeight="1" x14ac:dyDescent="0.35">
      <c r="A26" s="70" t="str">
        <f>IF(D26=0,"",MAX($A$15:A25)+1)</f>
        <v/>
      </c>
      <c r="C26" s="48"/>
      <c r="D26" s="196"/>
      <c r="E26" s="196"/>
      <c r="F26" s="40"/>
      <c r="G26" s="40"/>
      <c r="H26" s="54"/>
      <c r="L26" s="190"/>
      <c r="M26" s="191">
        <f t="shared" si="1"/>
        <v>0</v>
      </c>
      <c r="N26" s="191">
        <f t="shared" si="2"/>
        <v>0</v>
      </c>
      <c r="O26" s="160"/>
      <c r="P26" s="191"/>
      <c r="Q26" s="160"/>
    </row>
    <row r="27" spans="1:17" ht="15" customHeight="1" x14ac:dyDescent="0.35">
      <c r="A27" s="70" t="str">
        <f>IF(D27=0,"",MAX($A$15:A26)+1)</f>
        <v/>
      </c>
      <c r="C27" s="48"/>
      <c r="D27" s="196"/>
      <c r="E27" s="196"/>
      <c r="F27" s="40"/>
      <c r="G27" s="40"/>
      <c r="H27" s="54"/>
      <c r="L27" s="190"/>
      <c r="M27" s="191">
        <f t="shared" si="1"/>
        <v>0</v>
      </c>
      <c r="N27" s="191">
        <f t="shared" si="2"/>
        <v>0</v>
      </c>
      <c r="O27" s="160"/>
      <c r="P27" s="191"/>
      <c r="Q27" s="160"/>
    </row>
    <row r="28" spans="1:17" ht="15" customHeight="1" x14ac:dyDescent="0.35">
      <c r="A28" s="70" t="str">
        <f>IF(D28=0,"",MAX($A$15:A27)+1)</f>
        <v/>
      </c>
      <c r="C28" s="48"/>
      <c r="D28" s="196"/>
      <c r="E28" s="196"/>
      <c r="F28" s="40"/>
      <c r="G28" s="40"/>
      <c r="H28" s="54"/>
      <c r="L28" s="190"/>
      <c r="M28" s="191">
        <f t="shared" si="1"/>
        <v>0</v>
      </c>
      <c r="N28" s="191">
        <f t="shared" si="2"/>
        <v>0</v>
      </c>
      <c r="O28" s="160"/>
      <c r="P28" s="191"/>
      <c r="Q28" s="160"/>
    </row>
    <row r="29" spans="1:17" ht="15" customHeight="1" x14ac:dyDescent="0.35">
      <c r="A29" s="70" t="str">
        <f>IF(D29=0,"",MAX($A$15:A28)+1)</f>
        <v/>
      </c>
      <c r="C29" s="48"/>
      <c r="D29" s="196"/>
      <c r="E29" s="196"/>
      <c r="F29" s="40"/>
      <c r="G29" s="40"/>
      <c r="H29" s="54"/>
      <c r="L29" s="190"/>
      <c r="M29" s="191">
        <f t="shared" si="1"/>
        <v>0</v>
      </c>
      <c r="N29" s="191">
        <f t="shared" si="2"/>
        <v>0</v>
      </c>
      <c r="O29" s="160"/>
      <c r="P29" s="191"/>
      <c r="Q29" s="160"/>
    </row>
    <row r="30" spans="1:17" ht="15" customHeight="1" x14ac:dyDescent="0.35">
      <c r="A30" s="70" t="str">
        <f>IF(D30=0,"",MAX($A$15:A29)+1)</f>
        <v/>
      </c>
      <c r="C30" s="48"/>
      <c r="D30" s="196"/>
      <c r="E30" s="196"/>
      <c r="F30" s="40"/>
      <c r="G30" s="40"/>
      <c r="H30" s="54"/>
      <c r="L30" s="190"/>
      <c r="M30" s="191">
        <f t="shared" si="1"/>
        <v>0</v>
      </c>
      <c r="N30" s="191">
        <f t="shared" si="2"/>
        <v>0</v>
      </c>
      <c r="O30" s="160"/>
      <c r="P30" s="191"/>
      <c r="Q30" s="160"/>
    </row>
    <row r="31" spans="1:17" ht="15" customHeight="1" x14ac:dyDescent="0.35">
      <c r="A31" s="70" t="str">
        <f>IF(D31=0,"",MAX($A$15:A30)+1)</f>
        <v/>
      </c>
      <c r="C31" s="48"/>
      <c r="D31" s="196"/>
      <c r="E31" s="196"/>
      <c r="F31" s="40"/>
      <c r="G31" s="40"/>
      <c r="H31" s="54"/>
      <c r="L31" s="190"/>
      <c r="M31" s="191">
        <f t="shared" si="1"/>
        <v>0</v>
      </c>
      <c r="N31" s="191">
        <f t="shared" si="2"/>
        <v>0</v>
      </c>
      <c r="O31" s="160"/>
      <c r="P31" s="191"/>
      <c r="Q31" s="160"/>
    </row>
    <row r="32" spans="1:17" ht="15" customHeight="1" x14ac:dyDescent="0.35">
      <c r="A32" s="70" t="str">
        <f>IF(D32=0,"",MAX($A$15:A31)+1)</f>
        <v/>
      </c>
      <c r="C32" s="48"/>
      <c r="D32" s="196"/>
      <c r="E32" s="196"/>
      <c r="F32" s="40"/>
      <c r="G32" s="40"/>
      <c r="H32" s="54"/>
      <c r="L32" s="190"/>
      <c r="M32" s="191">
        <f t="shared" si="1"/>
        <v>0</v>
      </c>
      <c r="N32" s="191">
        <f t="shared" si="2"/>
        <v>0</v>
      </c>
      <c r="O32" s="160"/>
      <c r="P32" s="191"/>
      <c r="Q32" s="160"/>
    </row>
    <row r="33" spans="1:17" ht="15" customHeight="1" x14ac:dyDescent="0.35">
      <c r="A33" s="70" t="str">
        <f>IF(D33=0,"",MAX($A$15:A32)+1)</f>
        <v/>
      </c>
      <c r="C33" s="48"/>
      <c r="D33" s="196"/>
      <c r="E33" s="196"/>
      <c r="F33" s="40"/>
      <c r="G33" s="40"/>
      <c r="H33" s="54"/>
      <c r="L33" s="190"/>
      <c r="M33" s="191">
        <f t="shared" si="1"/>
        <v>0</v>
      </c>
      <c r="N33" s="191">
        <f t="shared" si="2"/>
        <v>0</v>
      </c>
      <c r="O33" s="160"/>
      <c r="P33" s="191"/>
      <c r="Q33" s="160"/>
    </row>
    <row r="34" spans="1:17" ht="15" customHeight="1" x14ac:dyDescent="0.35">
      <c r="A34" s="70" t="str">
        <f>IF(D34=0,"",MAX($A$15:A33)+1)</f>
        <v/>
      </c>
      <c r="C34" s="48"/>
      <c r="D34" s="196"/>
      <c r="E34" s="196"/>
      <c r="F34" s="40"/>
      <c r="G34" s="40"/>
      <c r="H34" s="54"/>
      <c r="L34" s="190"/>
      <c r="M34" s="191">
        <f t="shared" si="1"/>
        <v>0</v>
      </c>
      <c r="N34" s="191">
        <f t="shared" si="2"/>
        <v>0</v>
      </c>
      <c r="O34" s="160"/>
      <c r="P34" s="191"/>
      <c r="Q34" s="160"/>
    </row>
    <row r="35" spans="1:17" ht="15" customHeight="1" x14ac:dyDescent="0.35">
      <c r="A35" s="70" t="str">
        <f>IF(D35=0,"",MAX($A$15:A34)+1)</f>
        <v/>
      </c>
      <c r="C35" s="48"/>
      <c r="D35" s="196"/>
      <c r="E35" s="196"/>
      <c r="F35" s="40"/>
      <c r="G35" s="40"/>
      <c r="H35" s="54"/>
      <c r="L35" s="190"/>
      <c r="M35" s="191">
        <f t="shared" si="1"/>
        <v>0</v>
      </c>
      <c r="N35" s="191">
        <f t="shared" si="2"/>
        <v>0</v>
      </c>
      <c r="O35" s="160"/>
      <c r="P35" s="191"/>
      <c r="Q35" s="160"/>
    </row>
    <row r="36" spans="1:17" ht="15" customHeight="1" x14ac:dyDescent="0.35">
      <c r="A36" s="70" t="str">
        <f>IF(D36=0,"",MAX($A$15:A35)+1)</f>
        <v/>
      </c>
      <c r="C36" s="48"/>
      <c r="D36" s="196"/>
      <c r="E36" s="196"/>
      <c r="F36" s="40"/>
      <c r="G36" s="40"/>
      <c r="H36" s="54"/>
      <c r="L36" s="190"/>
      <c r="M36" s="191">
        <f t="shared" si="1"/>
        <v>0</v>
      </c>
      <c r="N36" s="191">
        <f t="shared" si="2"/>
        <v>0</v>
      </c>
      <c r="O36" s="160"/>
      <c r="P36" s="191"/>
      <c r="Q36" s="160"/>
    </row>
    <row r="37" spans="1:17" ht="15" customHeight="1" x14ac:dyDescent="0.35">
      <c r="A37" s="70" t="str">
        <f>IF(D37=0,"",MAX($A$15:A36)+1)</f>
        <v/>
      </c>
      <c r="C37" s="48"/>
      <c r="D37" s="196"/>
      <c r="E37" s="196"/>
      <c r="F37" s="40"/>
      <c r="G37" s="40"/>
      <c r="H37" s="54"/>
      <c r="L37" s="190"/>
      <c r="M37" s="191">
        <f t="shared" si="1"/>
        <v>0</v>
      </c>
      <c r="N37" s="191">
        <f t="shared" si="2"/>
        <v>0</v>
      </c>
      <c r="O37" s="160"/>
      <c r="P37" s="191"/>
      <c r="Q37" s="160"/>
    </row>
    <row r="38" spans="1:17" ht="15" customHeight="1" x14ac:dyDescent="0.35">
      <c r="A38" s="70" t="str">
        <f>IF(D38=0,"",MAX($A$15:A37)+1)</f>
        <v/>
      </c>
      <c r="C38" s="48"/>
      <c r="D38" s="196"/>
      <c r="E38" s="196"/>
      <c r="F38" s="40"/>
      <c r="G38" s="40"/>
      <c r="H38" s="54"/>
      <c r="L38" s="190"/>
      <c r="M38" s="191">
        <f t="shared" si="1"/>
        <v>0</v>
      </c>
      <c r="N38" s="191">
        <f t="shared" si="2"/>
        <v>0</v>
      </c>
      <c r="O38" s="160"/>
      <c r="P38" s="191"/>
      <c r="Q38" s="160"/>
    </row>
    <row r="39" spans="1:17" ht="15" customHeight="1" x14ac:dyDescent="0.35">
      <c r="A39" s="70" t="str">
        <f>IF(D39=0,"",MAX($A$15:A38)+1)</f>
        <v/>
      </c>
      <c r="C39" s="48"/>
      <c r="D39" s="196"/>
      <c r="E39" s="196"/>
      <c r="F39" s="40"/>
      <c r="G39" s="40"/>
      <c r="H39" s="54"/>
      <c r="L39" s="190"/>
      <c r="M39" s="191">
        <f t="shared" si="1"/>
        <v>0</v>
      </c>
      <c r="N39" s="191">
        <f t="shared" si="2"/>
        <v>0</v>
      </c>
      <c r="O39" s="160"/>
      <c r="P39" s="191"/>
      <c r="Q39" s="160"/>
    </row>
    <row r="40" spans="1:17" ht="15" customHeight="1" x14ac:dyDescent="0.35">
      <c r="A40" s="70" t="str">
        <f>IF(D40=0,"",MAX($A$15:A39)+1)</f>
        <v/>
      </c>
      <c r="C40" s="48"/>
      <c r="D40" s="196"/>
      <c r="E40" s="196"/>
      <c r="F40" s="40"/>
      <c r="G40" s="40"/>
      <c r="H40" s="54"/>
      <c r="L40" s="190"/>
      <c r="M40" s="191">
        <f t="shared" si="1"/>
        <v>0</v>
      </c>
      <c r="N40" s="191">
        <f t="shared" si="2"/>
        <v>0</v>
      </c>
      <c r="O40" s="160"/>
      <c r="P40" s="191"/>
      <c r="Q40" s="160"/>
    </row>
    <row r="41" spans="1:17" ht="15" customHeight="1" x14ac:dyDescent="0.35">
      <c r="A41" s="70" t="str">
        <f>IF(D41=0,"",MAX($A$15:A40)+1)</f>
        <v/>
      </c>
      <c r="C41" s="48"/>
      <c r="D41" s="196"/>
      <c r="E41" s="196"/>
      <c r="F41" s="40"/>
      <c r="G41" s="40"/>
      <c r="H41" s="54"/>
      <c r="L41" s="190"/>
      <c r="M41" s="191">
        <f t="shared" si="1"/>
        <v>0</v>
      </c>
      <c r="N41" s="191">
        <f t="shared" si="2"/>
        <v>0</v>
      </c>
      <c r="O41" s="160"/>
      <c r="P41" s="191"/>
      <c r="Q41" s="160"/>
    </row>
    <row r="42" spans="1:17" ht="15" customHeight="1" x14ac:dyDescent="0.35">
      <c r="A42" s="70" t="str">
        <f>IF(D42=0,"",MAX($A$15:A41)+1)</f>
        <v/>
      </c>
      <c r="C42" s="48"/>
      <c r="D42" s="196"/>
      <c r="E42" s="196"/>
      <c r="F42" s="40"/>
      <c r="G42" s="40"/>
      <c r="H42" s="54"/>
      <c r="L42" s="190"/>
      <c r="M42" s="191">
        <f t="shared" si="1"/>
        <v>0</v>
      </c>
      <c r="N42" s="191">
        <f t="shared" si="2"/>
        <v>0</v>
      </c>
      <c r="O42" s="160"/>
      <c r="P42" s="191"/>
      <c r="Q42" s="160"/>
    </row>
    <row r="43" spans="1:17" ht="15" customHeight="1" x14ac:dyDescent="0.35">
      <c r="A43" s="70" t="str">
        <f>IF(D43=0,"",MAX($A$15:A42)+1)</f>
        <v/>
      </c>
      <c r="C43" s="48"/>
      <c r="D43" s="196"/>
      <c r="E43" s="196"/>
      <c r="F43" s="40"/>
      <c r="G43" s="40"/>
      <c r="H43" s="54"/>
      <c r="L43" s="190"/>
      <c r="M43" s="191">
        <f t="shared" si="1"/>
        <v>0</v>
      </c>
      <c r="N43" s="191">
        <f t="shared" si="2"/>
        <v>0</v>
      </c>
      <c r="O43" s="160"/>
      <c r="P43" s="191"/>
      <c r="Q43" s="160"/>
    </row>
    <row r="44" spans="1:17" ht="15" customHeight="1" x14ac:dyDescent="0.35">
      <c r="A44" s="70" t="str">
        <f>IF(D44=0,"",MAX($A$15:A43)+1)</f>
        <v/>
      </c>
      <c r="C44" s="48"/>
      <c r="D44" s="196"/>
      <c r="E44" s="196"/>
      <c r="F44" s="40"/>
      <c r="G44" s="40"/>
      <c r="H44" s="54"/>
      <c r="L44" s="190"/>
      <c r="M44" s="191">
        <f t="shared" si="1"/>
        <v>0</v>
      </c>
      <c r="N44" s="191">
        <f t="shared" si="2"/>
        <v>0</v>
      </c>
      <c r="O44" s="160"/>
      <c r="P44" s="191"/>
      <c r="Q44" s="160"/>
    </row>
    <row r="45" spans="1:17" ht="15" customHeight="1" x14ac:dyDescent="0.35">
      <c r="A45" s="70" t="str">
        <f>IF(D45=0,"",MAX($A$15:A44)+1)</f>
        <v/>
      </c>
      <c r="C45" s="48"/>
      <c r="D45" s="196"/>
      <c r="E45" s="196"/>
      <c r="F45" s="40"/>
      <c r="G45" s="40"/>
      <c r="H45" s="54"/>
      <c r="L45" s="190"/>
      <c r="M45" s="191">
        <f t="shared" si="1"/>
        <v>0</v>
      </c>
      <c r="N45" s="191">
        <f t="shared" si="2"/>
        <v>0</v>
      </c>
      <c r="O45" s="160"/>
      <c r="P45" s="191"/>
      <c r="Q45" s="160"/>
    </row>
    <row r="46" spans="1:17" ht="15" customHeight="1" x14ac:dyDescent="0.35">
      <c r="A46" s="70" t="str">
        <f>IF(D46=0,"",MAX($A$15:A45)+1)</f>
        <v/>
      </c>
      <c r="C46" s="48"/>
      <c r="D46" s="196"/>
      <c r="E46" s="196"/>
      <c r="F46" s="40"/>
      <c r="G46" s="40"/>
      <c r="H46" s="54"/>
      <c r="L46" s="190"/>
      <c r="M46" s="191">
        <f t="shared" si="1"/>
        <v>0</v>
      </c>
      <c r="N46" s="191">
        <f t="shared" si="2"/>
        <v>0</v>
      </c>
      <c r="O46" s="160"/>
      <c r="P46" s="191"/>
      <c r="Q46" s="160"/>
    </row>
    <row r="47" spans="1:17" ht="15" customHeight="1" x14ac:dyDescent="0.35">
      <c r="A47" s="70" t="str">
        <f>IF(D47=0,"",MAX($A$15:A46)+1)</f>
        <v/>
      </c>
      <c r="C47" s="48"/>
      <c r="D47" s="196"/>
      <c r="E47" s="196"/>
      <c r="F47" s="40"/>
      <c r="G47" s="40"/>
      <c r="H47" s="54"/>
      <c r="L47" s="190"/>
      <c r="M47" s="191">
        <f t="shared" si="1"/>
        <v>0</v>
      </c>
      <c r="N47" s="191">
        <f t="shared" si="2"/>
        <v>0</v>
      </c>
      <c r="O47" s="160"/>
      <c r="P47" s="191"/>
      <c r="Q47" s="160"/>
    </row>
    <row r="48" spans="1:17" ht="15" customHeight="1" x14ac:dyDescent="0.35">
      <c r="A48" s="70" t="str">
        <f>IF(D48=0,"",MAX($A$15:A47)+1)</f>
        <v/>
      </c>
      <c r="C48" s="48"/>
      <c r="D48" s="196"/>
      <c r="E48" s="196"/>
      <c r="F48" s="40"/>
      <c r="G48" s="40"/>
      <c r="H48" s="54"/>
      <c r="L48" s="190"/>
      <c r="M48" s="191">
        <f t="shared" si="1"/>
        <v>0</v>
      </c>
      <c r="N48" s="191">
        <f t="shared" si="2"/>
        <v>0</v>
      </c>
      <c r="O48" s="160"/>
      <c r="P48" s="191"/>
      <c r="Q48" s="160"/>
    </row>
    <row r="49" spans="1:17" ht="15" customHeight="1" x14ac:dyDescent="0.35">
      <c r="A49" s="70" t="str">
        <f>IF(D49=0,"",MAX($A$15:A48)+1)</f>
        <v/>
      </c>
      <c r="C49" s="48"/>
      <c r="D49" s="196"/>
      <c r="E49" s="196"/>
      <c r="F49" s="40"/>
      <c r="G49" s="40"/>
      <c r="H49" s="54"/>
      <c r="L49" s="190"/>
      <c r="M49" s="191">
        <f t="shared" si="1"/>
        <v>0</v>
      </c>
      <c r="N49" s="191">
        <f t="shared" si="2"/>
        <v>0</v>
      </c>
      <c r="O49" s="160"/>
      <c r="P49" s="191"/>
      <c r="Q49" s="160"/>
    </row>
    <row r="50" spans="1:17" ht="15" customHeight="1" x14ac:dyDescent="0.35">
      <c r="A50" s="70" t="str">
        <f>IF(D50=0,"",MAX($A$15:A49)+1)</f>
        <v/>
      </c>
      <c r="C50" s="48"/>
      <c r="D50" s="196"/>
      <c r="E50" s="196"/>
      <c r="F50" s="40"/>
      <c r="G50" s="40"/>
      <c r="H50" s="54"/>
      <c r="L50" s="190"/>
      <c r="M50" s="191">
        <f t="shared" si="1"/>
        <v>0</v>
      </c>
      <c r="N50" s="191">
        <f t="shared" si="2"/>
        <v>0</v>
      </c>
      <c r="O50" s="160"/>
      <c r="P50" s="191"/>
      <c r="Q50" s="160"/>
    </row>
    <row r="51" spans="1:17" ht="15" customHeight="1" x14ac:dyDescent="0.35">
      <c r="C51" s="51"/>
      <c r="D51" s="159"/>
      <c r="E51" s="159"/>
      <c r="F51" s="159"/>
      <c r="G51" s="169" t="s">
        <v>55</v>
      </c>
      <c r="H51" s="148"/>
    </row>
    <row r="52" spans="1:17" x14ac:dyDescent="0.35">
      <c r="C52" s="160"/>
      <c r="D52" s="161"/>
      <c r="E52" s="162"/>
      <c r="F52" s="160"/>
      <c r="G52" s="168" t="str">
        <f>Lists!G3</f>
        <v>Transformation</v>
      </c>
    </row>
    <row r="53" spans="1:17" x14ac:dyDescent="0.35">
      <c r="C53" s="160"/>
      <c r="D53" s="162"/>
      <c r="E53" s="162"/>
      <c r="F53" s="160"/>
      <c r="G53" s="168" t="str">
        <f>Lists!G4</f>
        <v>Destruction</v>
      </c>
    </row>
    <row r="54" spans="1:17" x14ac:dyDescent="0.35">
      <c r="C54" s="160"/>
      <c r="D54" s="162"/>
      <c r="E54" s="162"/>
      <c r="F54" s="160"/>
      <c r="G54" s="168" t="str">
        <f>Lists!G5</f>
        <v>QPS</v>
      </c>
    </row>
    <row r="55" spans="1:17" x14ac:dyDescent="0.35">
      <c r="C55" s="160"/>
      <c r="D55" s="162"/>
      <c r="E55" s="162"/>
      <c r="F55" s="160"/>
      <c r="G55" s="168" t="str">
        <f>Lists!G6</f>
        <v>Global Lab</v>
      </c>
    </row>
    <row r="56" spans="1:17" x14ac:dyDescent="0.35">
      <c r="C56" s="160"/>
      <c r="D56" s="162"/>
      <c r="E56" s="162"/>
      <c r="F56" s="160"/>
      <c r="G56" s="168" t="str">
        <f>Lists!G7</f>
        <v>Emergency Use</v>
      </c>
    </row>
    <row r="57" spans="1:17" x14ac:dyDescent="0.35">
      <c r="C57" s="160"/>
      <c r="D57" s="162"/>
      <c r="E57" s="162"/>
      <c r="F57" s="160"/>
      <c r="G57" s="160"/>
    </row>
    <row r="58" spans="1:17" x14ac:dyDescent="0.35">
      <c r="C58" s="160"/>
      <c r="D58" s="162"/>
      <c r="E58" s="162"/>
      <c r="F58" s="160"/>
      <c r="G58" s="160"/>
    </row>
    <row r="59" spans="1:17" ht="14.25" customHeight="1" x14ac:dyDescent="0.35">
      <c r="C59" s="160"/>
      <c r="D59" s="160"/>
      <c r="E59" s="160"/>
      <c r="F59" s="160"/>
      <c r="G59" s="160"/>
    </row>
  </sheetData>
  <sheetProtection algorithmName="SHA-512" hashValue="MV/tR/RaERIYNpuFmcfOJrkC8WGVtbA4h/8XBB0T9uEoVYE1H3uX+JFU3D/q/kEwsqh2CM39auS29apzeyAO3w==" saltValue="bUlCHjj8/2JPW04DB/e41A==" spinCount="100000" sheet="1" objects="1" scenarios="1"/>
  <mergeCells count="42">
    <mergeCell ref="D50:E50"/>
    <mergeCell ref="D45:E45"/>
    <mergeCell ref="D46:E46"/>
    <mergeCell ref="D47:E47"/>
    <mergeCell ref="D48:E48"/>
    <mergeCell ref="D49:E49"/>
    <mergeCell ref="D40:E40"/>
    <mergeCell ref="D41:E41"/>
    <mergeCell ref="D42:E42"/>
    <mergeCell ref="D43:E43"/>
    <mergeCell ref="D44:E44"/>
    <mergeCell ref="D35:E35"/>
    <mergeCell ref="D36:E36"/>
    <mergeCell ref="D37:E37"/>
    <mergeCell ref="D38:E38"/>
    <mergeCell ref="D39:E39"/>
    <mergeCell ref="D30:E30"/>
    <mergeCell ref="D31:E31"/>
    <mergeCell ref="D32:E32"/>
    <mergeCell ref="D33:E33"/>
    <mergeCell ref="D34:E34"/>
    <mergeCell ref="D25:E25"/>
    <mergeCell ref="D26:E26"/>
    <mergeCell ref="D27:E27"/>
    <mergeCell ref="D28:E28"/>
    <mergeCell ref="D29:E29"/>
    <mergeCell ref="D9:G9"/>
    <mergeCell ref="D10:G10"/>
    <mergeCell ref="D11:G11"/>
    <mergeCell ref="D12:E12"/>
    <mergeCell ref="D13:E13"/>
    <mergeCell ref="D14:E14"/>
    <mergeCell ref="D15:E15"/>
    <mergeCell ref="D16:E16"/>
    <mergeCell ref="D17:E17"/>
    <mergeCell ref="D18:E18"/>
    <mergeCell ref="D24:E24"/>
    <mergeCell ref="D19:E19"/>
    <mergeCell ref="D20:E20"/>
    <mergeCell ref="D21:E21"/>
    <mergeCell ref="D22:E22"/>
    <mergeCell ref="D23:E23"/>
  </mergeCells>
  <dataValidations xWindow="1069" yWindow="866" count="8">
    <dataValidation type="list" allowBlank="1" showInputMessage="1" showErrorMessage="1" sqref="IP15:IP50 SL15:SL50 ACH15:ACH50 AMD15:AMD50 AVZ15:AVZ50 BFV15:BFV50 BPR15:BPR50 BZN15:BZN50 CJJ15:CJJ50 CTF15:CTF50 DDB15:DDB50 DMX15:DMX50 DWT15:DWT50 EGP15:EGP50 EQL15:EQL50 FAH15:FAH50 FKD15:FKD50 FTZ15:FTZ50 GDV15:GDV50 GNR15:GNR50 GXN15:GXN50 HHJ15:HHJ50 HRF15:HRF50 IBB15:IBB50 IKX15:IKX50 IUT15:IUT50 JEP15:JEP50 JOL15:JOL50 JYH15:JYH50 KID15:KID50 KRZ15:KRZ50 LBV15:LBV50 LLR15:LLR50 LVN15:LVN50 MFJ15:MFJ50 MPF15:MPF50 MZB15:MZB50 NIX15:NIX50 NST15:NST50 OCP15:OCP50 OML15:OML50 OWH15:OWH50 PGD15:PGD50 PPZ15:PPZ50 PZV15:PZV50 QJR15:QJR50 QTN15:QTN50 RDJ15:RDJ50 RNF15:RNF50 RXB15:RXB50 SGX15:SGX50 SQT15:SQT50 TAP15:TAP50 TKL15:TKL50 TUH15:TUH50 UED15:UED50 UNZ15:UNZ50 UXV15:UXV50 VHR15:VHR50 VRN15:VRN50 WBJ15:WBJ50 WLF15:WLF50 WVB15:WVB50"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xr:uid="{00000000-0002-0000-0300-000001000000}"/>
    <dataValidation type="decimal" operator="greaterThanOrEqual" allowBlank="1" showInputMessage="1" showErrorMessage="1" sqref="IQ17:IQ50 SM17:SM50 ACI17:ACI50 AME17:AME50 AWA17:AWA50 BFW17:BFW50 BPS17:BPS50 BZO17:BZO50 CJK17:CJK50 CTG17:CTG50 DDC17:DDC50 DMY17:DMY50 DWU17:DWU50 EGQ17:EGQ50 EQM17:EQM50 FAI17:FAI50 FKE17:FKE50 FUA17:FUA50 GDW17:GDW50 GNS17:GNS50 GXO17:GXO50 HHK17:HHK50 HRG17:HRG50 IBC17:IBC50 IKY17:IKY50 IUU17:IUU50 JEQ17:JEQ50 JOM17:JOM50 JYI17:JYI50 KIE17:KIE50 KSA17:KSA50 LBW17:LBW50 LLS17:LLS50 LVO17:LVO50 MFK17:MFK50 MPG17:MPG50 MZC17:MZC50 NIY17:NIY50 NSU17:NSU50 OCQ17:OCQ50 OMM17:OMM50 OWI17:OWI50 PGE17:PGE50 PQA17:PQA50 PZW17:PZW50 QJS17:QJS50 QTO17:QTO50 RDK17:RDK50 RNG17:RNG50 RXC17:RXC50 SGY17:SGY50 SQU17:SQU50 TAQ17:TAQ50 TKM17:TKM50 TUI17:TUI50 UEE17:UEE50 UOA17:UOA50 UXW17:UXW50 VHS17:VHS50 VRO17:VRO50 WBK17:WBK50 WLG17:WLG50 WVC17:WVC50 WVD15:WVI50 IR15:IW50 SN15:SS50 ACJ15:ACO50 AMF15:AMK50 AWB15:AWG50 BFX15:BGC50 BPT15:BPY50 BZP15:BZU50 CJL15:CJQ50 CTH15:CTM50 DDD15:DDI50 DMZ15:DNE50 DWV15:DXA50 EGR15:EGW50 EQN15:EQS50 FAJ15:FAO50 FKF15:FKK50 FUB15:FUG50 GDX15:GEC50 GNT15:GNY50 GXP15:GXU50 HHL15:HHQ50 HRH15:HRM50 IBD15:IBI50 IKZ15:ILE50 IUV15:IVA50 JER15:JEW50 JON15:JOS50 JYJ15:JYO50 KIF15:KIK50 KSB15:KSG50 LBX15:LCC50 LLT15:LLY50 LVP15:LVU50 MFL15:MFQ50 MPH15:MPM50 MZD15:MZI50 NIZ15:NJE50 NSV15:NTA50 OCR15:OCW50 OMN15:OMS50 OWJ15:OWO50 PGF15:PGK50 PQB15:PQG50 PZX15:QAC50 QJT15:QJY50 QTP15:QTU50 RDL15:RDQ50 RNH15:RNM50 RXD15:RXI50 SGZ15:SHE50 SQV15:SRA50 TAR15:TAW50 TKN15:TKS50 TUJ15:TUO50 UEF15:UEK50 UOB15:UOG50 UXX15:UYC50 VHT15:VHY50 VRP15:VRU50 WBL15:WBQ50 WLH15:WLM50" xr:uid="{00000000-0002-0000-0300-000002000000}">
      <formula1>0</formula1>
    </dataValidation>
    <dataValidation type="decimal" operator="greaterThanOrEqual" allowBlank="1" showInputMessage="1" showErrorMessage="1" prompt="Quantity of gross chemical produced (kg)" sqref="WVC15:WVC16 IQ15:IQ16 SM15:SM16 ACI15:ACI16 AME15:AME16 AWA15:AWA16 BFW15:BFW16 BPS15:BPS16 BZO15:BZO16 CJK15:CJK16 CTG15:CTG16 DDC15:DDC16 DMY15:DMY16 DWU15:DWU16 EGQ15:EGQ16 EQM15:EQM16 FAI15:FAI16 FKE15:FKE16 FUA15:FUA16 GDW15:GDW16 GNS15:GNS16 GXO15:GXO16 HHK15:HHK16 HRG15:HRG16 IBC15:IBC16 IKY15:IKY16 IUU15:IUU16 JEQ15:JEQ16 JOM15:JOM16 JYI15:JYI16 KIE15:KIE16 KSA15:KSA16 LBW15:LBW16 LLS15:LLS16 LVO15:LVO16 MFK15:MFK16 MPG15:MPG16 MZC15:MZC16 NIY15:NIY16 NSU15:NSU16 OCQ15:OCQ16 OMM15:OMM16 OWI15:OWI16 PGE15:PGE16 PQA15:PQA16 PZW15:PZW16 QJS15:QJS16 QTO15:QTO16 RDK15:RDK16 RNG15:RNG16 RXC15:RXC16 SGY15:SGY16 SQU15:SQU16 TAQ15:TAQ16 TKM15:TKM16 TUI15:TUI16 UEE15:UEE16 UOA15:UOA16 UXW15:UXW16 VHS15:VHS16 VRO15:VRO16 WBK15:WBK16 WLG15:WLG16"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X15:IX50 ST15:ST50 ACP15:ACP50 AML15:AML50 AWH15:AWH50 BGD15:BGD50 BPZ15:BPZ50 BZV15:BZV50 CJR15:CJR50 CTN15:CTN50 DDJ15:DDJ50 DNF15:DNF50 DXB15:DXB50 EGX15:EGX50 EQT15:EQT50 FAP15:FAP50 FKL15:FKL50 FUH15:FUH50 GED15:GED50 GNZ15:GNZ50 GXV15:GXV50 HHR15:HHR50 HRN15:HRN50 IBJ15:IBJ50 ILF15:ILF50 IVB15:IVB50 JEX15:JEX50 JOT15:JOT50 JYP15:JYP50 KIL15:KIL50 KSH15:KSH50 LCD15:LCD50 LLZ15:LLZ50 LVV15:LVV50 MFR15:MFR50 MPN15:MPN50 MZJ15:MZJ50 NJF15:NJF50 NTB15:NTB50 OCX15:OCX50 OMT15:OMT50 OWP15:OWP50 PGL15:PGL50 PQH15:PQH50 QAD15:QAD50 QJZ15:QJZ50 QTV15:QTV50 RDR15:RDR50 RNN15:RNN50 RXJ15:RXJ50 SHF15:SHF50 SRB15:SRB50 TAX15:TAX50 TKT15:TKT50 TUP15:TUP50 UEL15:UEL50 UOH15:UOH50 UYD15:UYD50 VHZ15:VHZ50 VRV15:VRV50 WBR15:WBR50 WLN15:WLN50 WVJ15:WVJ50"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WVA15:WVA50 IO14:IW14 SK14:SS14 ACG14:ACO14 AMC14:AMK14 AVY14:AWG14 BFU14:BGC14 BPQ14:BPY14 BZM14:BZU14 CJI14:CJQ14 CTE14:CTM14 DDA14:DDI14 DMW14:DNE14 DWS14:DXA14 EGO14:EGW14 EQK14:EQS14 FAG14:FAO14 FKC14:FKK14 FTY14:FUG14 GDU14:GEC14 GNQ14:GNY14 GXM14:GXU14 HHI14:HHQ14 HRE14:HRM14 IBA14:IBI14 IKW14:ILE14 IUS14:IVA14 JEO14:JEW14 JOK14:JOS14 JYG14:JYO14 KIC14:KIK14 KRY14:KSG14 LBU14:LCC14 LLQ14:LLY14 LVM14:LVU14 MFI14:MFQ14 MPE14:MPM14 MZA14:MZI14 NIW14:NJE14 NSS14:NTA14 OCO14:OCW14 OMK14:OMS14 OWG14:OWO14 PGC14:PGK14 PPY14:PQG14 PZU14:QAC14 QJQ14:QJY14 QTM14:QTU14 RDI14:RDQ14 RNE14:RNM14 RXA14:RXI14 SGW14:SHE14 SQS14:SRA14 TAO14:TAW14 TKK14:TKS14 TUG14:TUO14 UEC14:UEK14 UNY14:UOG14 UXU14:UYC14 VHQ14:VHY14 VRM14:VRU14 WBI14:WBQ14 WLE14:WLM14 WVA14:WVI14 IO15:IO50 SK15:SK50 ACG15:ACG50 AMC15:AMC50 AVY15:AVY50 BFU15:BFU50 BPQ15:BPQ50 BZM15:BZM50 CJI15:CJI50 CTE15:CTE50 DDA15:DDA50 DMW15:DMW50 DWS15:DWS50 EGO15:EGO50 EQK15:EQK50 FAG15:FAG50 FKC15:FKC50 FTY15:FTY50 GDU15:GDU50 GNQ15:GNQ50 GXM15:GXM50 HHI15:HHI50 HRE15:HRE50 IBA15:IBA50 IKW15:IKW50 IUS15:IUS50 JEO15:JEO50 JOK15:JOK50 JYG15:JYG50 KIC15:KIC50 KRY15:KRY50 LBU15:LBU50 LLQ15:LLQ50 LVM15:LVM50 MFI15:MFI50 MPE15:MPE50 MZA15:MZA50 NIW15:NIW50 NSS15:NSS50 OCO15:OCO50 OMK15:OMK50 OWG15:OWG50 PGC15:PGC50 PPY15:PPY50 PZU15:PZU50 QJQ15:QJQ50 QTM15:QTM50 RDI15:RDI50 RNE15:RNE50 RXA15:RXA50 SGW15:SGW50 SQS15:SQS50 TAO15:TAO50 TKK15:TKK50 TUG15:TUG50 UEC15:UEC50 UNY15:UNY50 UXU15:UXU50 VHQ15:VHQ50 VRM15:VRM50 WBI15:WBI50 WLE15:WLE50 F12:G12 D12 D14 F14:G14" xr:uid="{00000000-0002-0000-0300-000005000000}"/>
    <dataValidation type="decimal" operator="greaterThanOrEqual" allowBlank="1" showInputMessage="1" showErrorMessage="1" error="Please enter a positive number." prompt="Quantity (kg) of methyl bromide shipped to or purchased by the recipient company." sqref="F15:F50" xr:uid="{00000000-0002-0000-0300-000006000000}">
      <formula1>0</formula1>
    </dataValidation>
    <dataValidation type="textLength" operator="lessThanOrEqual" allowBlank="1" showInputMessage="1" showErrorMessage="1" prompt="Name of the company that received or purchased methyl bromide during the reporting period for transformation, destruction, QPS, global lab, or emergency use." sqref="D15:D50" xr:uid="{00000000-0002-0000-0300-000007000000}">
      <formula1>200</formula1>
    </dataValidation>
  </dataValidations>
  <pageMargins left="0.7" right="0.7" top="0.75" bottom="0.75" header="0.3" footer="0.3"/>
  <pageSetup orientation="landscape" r:id="rId1"/>
  <drawing r:id="rId2"/>
  <legacyDrawing r:id="rId3"/>
  <extLst>
    <ext xmlns:x14="http://schemas.microsoft.com/office/spreadsheetml/2009/9/main" uri="{CCE6A557-97BC-4b89-ADB6-D9C93CAAB3DF}">
      <x14:dataValidations xmlns:xm="http://schemas.microsoft.com/office/excel/2006/main" xWindow="1069" yWindow="866" count="1">
        <x14:dataValidation type="list" operator="greaterThanOrEqual" allowBlank="1" showInputMessage="1" showErrorMessage="1" prompt="Identify whether the methyl bromide will be transformed, destroyed, used for QPS, distributed for global lab, or used for emergency use." xr:uid="{00000000-0002-0000-0300-000008000000}">
          <x14:formula1>
            <xm:f>Lists!$G$3:$G$7</xm:f>
          </x14:formula1>
          <xm:sqref>G15:G50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tint="0.39997558519241921"/>
  </sheetPr>
  <dimension ref="A2:O18"/>
  <sheetViews>
    <sheetView showGridLines="0" topLeftCell="B1" zoomScaleNormal="100" zoomScaleSheetLayoutView="100" workbookViewId="0">
      <selection activeCell="B1" sqref="B1"/>
    </sheetView>
  </sheetViews>
  <sheetFormatPr defaultColWidth="9.1796875" defaultRowHeight="14.5" x14ac:dyDescent="0.35"/>
  <cols>
    <col min="1" max="1" width="5.453125" style="20" hidden="1" customWidth="1"/>
    <col min="2" max="2" width="3.81640625" style="20" customWidth="1"/>
    <col min="3" max="3" width="2.7265625" style="20" customWidth="1"/>
    <col min="4" max="4" width="18.1796875" style="20" customWidth="1"/>
    <col min="5" max="5" width="28.1796875" style="20" customWidth="1"/>
    <col min="6" max="7" width="25.26953125" style="20" customWidth="1"/>
    <col min="8" max="9" width="2.7265625" style="20" customWidth="1"/>
    <col min="10" max="10" width="9.1796875" style="20"/>
    <col min="11" max="13" width="9.1796875" style="20" hidden="1" customWidth="1"/>
    <col min="14" max="16384" width="9.1796875" style="20"/>
  </cols>
  <sheetData>
    <row r="2" spans="1:15" s="21" customFormat="1" ht="27.75" customHeight="1" x14ac:dyDescent="0.45">
      <c r="C2" s="24"/>
      <c r="D2" s="25" t="s">
        <v>0</v>
      </c>
      <c r="E2" s="25"/>
      <c r="F2" s="26"/>
      <c r="G2" s="26"/>
      <c r="H2" s="26"/>
      <c r="I2" s="27"/>
    </row>
    <row r="3" spans="1:15" s="21" customFormat="1" ht="18.5" x14ac:dyDescent="0.45">
      <c r="C3" s="28"/>
      <c r="D3" s="29" t="s">
        <v>9</v>
      </c>
      <c r="E3" s="29"/>
      <c r="F3" s="30"/>
      <c r="G3" s="30"/>
      <c r="H3" s="30"/>
      <c r="I3" s="31"/>
    </row>
    <row r="4" spans="1:15" x14ac:dyDescent="0.35">
      <c r="C4" s="32"/>
      <c r="D4" s="33"/>
      <c r="E4" s="33"/>
      <c r="F4" s="33"/>
      <c r="G4" s="33"/>
      <c r="H4" s="33"/>
      <c r="I4" s="34"/>
    </row>
    <row r="5" spans="1:15" ht="15" customHeight="1" x14ac:dyDescent="0.45">
      <c r="C5" s="10"/>
      <c r="D5" s="43" t="s">
        <v>18</v>
      </c>
      <c r="E5" s="45" t="str">
        <f>IF('Section 1'!D9=0,"",'Section 1'!D9)</f>
        <v/>
      </c>
      <c r="F5" s="44"/>
      <c r="G5" s="33"/>
      <c r="H5" s="33"/>
      <c r="I5" s="34"/>
      <c r="L5" s="21"/>
      <c r="M5" s="21"/>
      <c r="N5" s="21"/>
      <c r="O5" s="21"/>
    </row>
    <row r="6" spans="1:15" ht="15" customHeight="1" x14ac:dyDescent="0.35">
      <c r="C6" s="10"/>
      <c r="D6" s="43" t="s">
        <v>19</v>
      </c>
      <c r="E6" s="45" t="str">
        <f>IF(OR('Section 1'!D11=0,'Section 1'!D12=0),"","Quarter "&amp;'Section 1'!D12&amp;", "&amp;'Section 1'!D11)</f>
        <v/>
      </c>
      <c r="F6" s="44"/>
      <c r="G6" s="33"/>
      <c r="H6" s="33"/>
      <c r="I6" s="34"/>
    </row>
    <row r="7" spans="1:15" ht="15" customHeight="1" x14ac:dyDescent="0.35">
      <c r="C7" s="10"/>
      <c r="D7" s="45"/>
      <c r="E7" s="45"/>
      <c r="F7" s="44"/>
      <c r="G7" s="33"/>
      <c r="H7" s="33"/>
      <c r="I7" s="34"/>
    </row>
    <row r="8" spans="1:15" ht="18.75" customHeight="1" x14ac:dyDescent="0.35">
      <c r="C8" s="32"/>
      <c r="D8" s="35" t="s">
        <v>56</v>
      </c>
      <c r="E8" s="35"/>
      <c r="F8" s="33"/>
      <c r="G8" s="33"/>
      <c r="H8" s="33"/>
      <c r="I8" s="34"/>
    </row>
    <row r="9" spans="1:15" ht="22.5" customHeight="1" x14ac:dyDescent="0.35">
      <c r="C9" s="32"/>
      <c r="D9" s="203" t="s">
        <v>57</v>
      </c>
      <c r="E9" s="203"/>
      <c r="F9" s="203"/>
      <c r="G9" s="203"/>
      <c r="H9" s="203"/>
      <c r="I9" s="34"/>
      <c r="L9" s="104" t="s">
        <v>58</v>
      </c>
      <c r="M9" s="104" t="s">
        <v>59</v>
      </c>
    </row>
    <row r="10" spans="1:15" ht="18" customHeight="1" x14ac:dyDescent="0.35">
      <c r="C10" s="32"/>
      <c r="D10" s="178"/>
      <c r="E10" s="179" t="s">
        <v>60</v>
      </c>
      <c r="F10" s="187"/>
      <c r="G10" s="187"/>
      <c r="H10" s="187"/>
      <c r="I10" s="34"/>
      <c r="L10" s="104" t="s">
        <v>61</v>
      </c>
      <c r="M10" s="104">
        <f>IF(ReportQtr&lt;4,IF(D10&lt;&gt;0,1,0),0)</f>
        <v>0</v>
      </c>
    </row>
    <row r="11" spans="1:15" ht="10.5" customHeight="1" x14ac:dyDescent="0.35">
      <c r="C11" s="32"/>
      <c r="D11" s="35"/>
      <c r="E11" s="35"/>
      <c r="F11" s="33"/>
      <c r="G11" s="33"/>
      <c r="H11" s="33"/>
      <c r="I11" s="34"/>
    </row>
    <row r="12" spans="1:15" ht="33.75" customHeight="1" x14ac:dyDescent="0.35">
      <c r="C12" s="32"/>
      <c r="D12" s="202" t="s">
        <v>62</v>
      </c>
      <c r="E12" s="202"/>
      <c r="F12" s="202"/>
      <c r="G12" s="202"/>
      <c r="H12" s="202"/>
      <c r="I12" s="34"/>
    </row>
    <row r="13" spans="1:15" x14ac:dyDescent="0.35">
      <c r="C13" s="32"/>
      <c r="D13" s="204" t="s">
        <v>63</v>
      </c>
      <c r="E13" s="204"/>
      <c r="F13" s="189" t="s">
        <v>64</v>
      </c>
      <c r="G13" s="189" t="s">
        <v>65</v>
      </c>
      <c r="H13" s="79"/>
      <c r="I13" s="34"/>
    </row>
    <row r="14" spans="1:15" x14ac:dyDescent="0.35">
      <c r="C14" s="10"/>
      <c r="D14" s="200" t="s">
        <v>45</v>
      </c>
      <c r="E14" s="200"/>
      <c r="F14" s="186" t="s">
        <v>33</v>
      </c>
      <c r="G14" s="186" t="s">
        <v>33</v>
      </c>
      <c r="H14" s="80"/>
      <c r="I14" s="11"/>
      <c r="K14" s="104" t="s">
        <v>66</v>
      </c>
      <c r="L14" s="104" t="s">
        <v>67</v>
      </c>
      <c r="M14" s="104" t="s">
        <v>59</v>
      </c>
    </row>
    <row r="15" spans="1:15" x14ac:dyDescent="0.35">
      <c r="A15" s="68" t="str">
        <f>IF(D15=0,"",1)</f>
        <v/>
      </c>
      <c r="C15" s="10"/>
      <c r="D15" s="201"/>
      <c r="E15" s="201"/>
      <c r="F15" s="177"/>
      <c r="G15" s="177"/>
      <c r="H15" s="81"/>
      <c r="I15" s="11"/>
      <c r="K15" s="104" t="str">
        <f>IF(D15="","N","Y")</f>
        <v>N</v>
      </c>
      <c r="L15" s="104">
        <f>IF(K15="y",IF(AND(ISBLANK(F15),ISBLANK(G15)),1,0),0)</f>
        <v>0</v>
      </c>
      <c r="M15" s="104">
        <f>IF(ReportQtr&lt;4,IF(OR(K15="Y",F15&gt;0,G15&gt;0),1,0),0)</f>
        <v>0</v>
      </c>
    </row>
    <row r="16" spans="1:15" x14ac:dyDescent="0.35">
      <c r="A16" s="69" t="str">
        <f>IF(D16=0,"",MAX($A$15:A15)+1)</f>
        <v/>
      </c>
      <c r="C16" s="10"/>
      <c r="D16" s="201"/>
      <c r="E16" s="201"/>
      <c r="F16" s="177"/>
      <c r="G16" s="177"/>
      <c r="H16" s="81"/>
      <c r="I16" s="11"/>
      <c r="K16" s="104" t="str">
        <f>IF(D16="","N","Y")</f>
        <v>N</v>
      </c>
      <c r="L16" s="104">
        <f>IF(K16="y",IF(AND(ISBLANK(F16),ISBLANK(G16)),1,0),0)</f>
        <v>0</v>
      </c>
      <c r="M16" s="104">
        <f>IF(ReportQtr&lt;4,IF(OR(K16="Y",F16&gt;0,G16&gt;0),1,0),0)</f>
        <v>0</v>
      </c>
    </row>
    <row r="17" spans="1:13" x14ac:dyDescent="0.35">
      <c r="A17" s="70" t="str">
        <f>IF(D17=0,"",MAX($A$15:A16)+1)</f>
        <v/>
      </c>
      <c r="C17" s="10"/>
      <c r="D17" s="201"/>
      <c r="E17" s="201"/>
      <c r="F17" s="177"/>
      <c r="G17" s="177"/>
      <c r="H17" s="81"/>
      <c r="I17" s="11"/>
      <c r="K17" s="104" t="str">
        <f>IF(D17="","N","Y")</f>
        <v>N</v>
      </c>
      <c r="L17" s="104">
        <f>IF(K17="y",IF(AND(ISBLANK(F17),ISBLANK(G17)),1,0),0)</f>
        <v>0</v>
      </c>
      <c r="M17" s="104">
        <f>IF(ReportQtr&lt;4,IF(OR(K17="Y",F17&gt;0,G17&gt;0),1,0),0)</f>
        <v>0</v>
      </c>
    </row>
    <row r="18" spans="1:13" ht="15.75" customHeight="1" x14ac:dyDescent="0.35">
      <c r="C18" s="16"/>
      <c r="D18" s="17"/>
      <c r="E18" s="17"/>
      <c r="F18" s="17"/>
      <c r="G18" s="17"/>
      <c r="H18" s="17"/>
      <c r="I18" s="18"/>
    </row>
  </sheetData>
  <sheetProtection algorithmName="SHA-512" hashValue="qMXHThh9jQ/UPMGYHtAZBni7Q5K7cmjr0sre81t/NVE511X/eZpAISgXYhZMpKQRiC3phgRkMcdbGyy1cQFePg==" saltValue="Ls/UUc9zQxjJdQE4j6emsg==" spinCount="100000" sheet="1" objects="1" scenarios="1"/>
  <mergeCells count="7">
    <mergeCell ref="D16:E16"/>
    <mergeCell ref="D17:E17"/>
    <mergeCell ref="D12:H12"/>
    <mergeCell ref="D9:H9"/>
    <mergeCell ref="D13:E13"/>
    <mergeCell ref="D14:E14"/>
    <mergeCell ref="D15:E15"/>
  </mergeCells>
  <dataValidations xWindow="208" yWindow="567" count="5">
    <dataValidation errorStyle="warning" allowBlank="1" errorTitle="U.S. EPA" error="Warning!  The form has auto calculated this value for you.  If you change the value in this cell, you may be misreporting data.  Press cancel to exit this cell without changing the data." sqref="H14 D13" xr:uid="{00000000-0002-0000-0400-000000000000}"/>
    <dataValidation type="decimal" operator="greaterThanOrEqual" allowBlank="1" showInputMessage="1" showErrorMessage="1" error="Please enter a positive number." prompt="Quantity (kg) of pre-plant methyl bromide being held for the company. " sqref="F15:F17" xr:uid="{00000000-0002-0000-0400-000001000000}">
      <formula1>0</formula1>
    </dataValidation>
    <dataValidation type="decimal" operator="greaterThanOrEqual" allowBlank="1" showInputMessage="1" showErrorMessage="1" error="Please enter a positive number." prompt="Quantity (kg) of post-harvest methyl bromide being held for the company." sqref="G15:G17" xr:uid="{00000000-0002-0000-0400-000002000000}">
      <formula1>0</formula1>
    </dataValidation>
    <dataValidation type="decimal" operator="greaterThanOrEqual" allowBlank="1" showInputMessage="1" showErrorMessage="1" error="Please enter a positive number." prompt="Quantity (kg) of critical use methyl bromide owned by the reporting company at the end of the control period." sqref="D10" xr:uid="{00000000-0002-0000-0400-000003000000}">
      <formula1>0</formula1>
    </dataValidation>
    <dataValidation type="textLength" operator="lessThanOrEqual" allowBlank="1" showInputMessage="1" showErrorMessage="1" prompt="Name of the company for which criticial use methyl bromide is being held." sqref="D15:E17" xr:uid="{00000000-0002-0000-0400-000004000000}">
      <formula1>200</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5" tint="-0.249977111117893"/>
  </sheetPr>
  <dimension ref="A2:M13"/>
  <sheetViews>
    <sheetView showGridLines="0" topLeftCell="B1" zoomScaleNormal="100" zoomScaleSheetLayoutView="100" workbookViewId="0">
      <selection activeCell="J13" sqref="J13"/>
    </sheetView>
  </sheetViews>
  <sheetFormatPr defaultColWidth="9.1796875" defaultRowHeight="14.5" x14ac:dyDescent="0.35"/>
  <cols>
    <col min="1" max="1" width="3.453125" style="20" hidden="1" customWidth="1"/>
    <col min="2" max="2" width="4.26953125" style="20" customWidth="1"/>
    <col min="3" max="3" width="2.7265625" style="20" customWidth="1"/>
    <col min="4" max="4" width="15.1796875" style="20" customWidth="1"/>
    <col min="5" max="5" width="25.7265625" style="20" customWidth="1"/>
    <col min="6" max="6" width="27.7265625" style="20" customWidth="1"/>
    <col min="7" max="7" width="2.7265625" style="20" customWidth="1"/>
    <col min="8" max="16384" width="9.1796875" style="20"/>
  </cols>
  <sheetData>
    <row r="2" spans="1:13" s="21" customFormat="1" ht="27.75" customHeight="1" x14ac:dyDescent="0.45">
      <c r="C2" s="24"/>
      <c r="D2" s="25" t="s">
        <v>0</v>
      </c>
      <c r="E2" s="26"/>
      <c r="F2" s="26"/>
      <c r="G2" s="27"/>
    </row>
    <row r="3" spans="1:13" s="21" customFormat="1" ht="18.5" x14ac:dyDescent="0.45">
      <c r="C3" s="28"/>
      <c r="D3" s="29" t="s">
        <v>9</v>
      </c>
      <c r="E3" s="30"/>
      <c r="F3" s="30"/>
      <c r="G3" s="31"/>
    </row>
    <row r="4" spans="1:13" x14ac:dyDescent="0.35">
      <c r="C4" s="32"/>
      <c r="D4" s="33"/>
      <c r="E4" s="33"/>
      <c r="F4" s="33"/>
      <c r="G4" s="34"/>
    </row>
    <row r="5" spans="1:13" ht="15" customHeight="1" x14ac:dyDescent="0.45">
      <c r="C5" s="10"/>
      <c r="D5" s="43" t="s">
        <v>18</v>
      </c>
      <c r="E5" s="44" t="str">
        <f>IF('Section 1'!D9=0,"",'Section 1'!D9)</f>
        <v/>
      </c>
      <c r="F5" s="33"/>
      <c r="G5" s="34"/>
      <c r="J5" s="21"/>
      <c r="K5" s="21"/>
      <c r="L5" s="21"/>
      <c r="M5" s="21"/>
    </row>
    <row r="6" spans="1:13" ht="15" customHeight="1" x14ac:dyDescent="0.35">
      <c r="C6" s="10"/>
      <c r="D6" s="43" t="s">
        <v>19</v>
      </c>
      <c r="E6" s="44" t="str">
        <f>IF(OR('Section 1'!D11=0,'Section 1'!D12=0),"","Quarter "&amp;'Section 1'!D12&amp;", "&amp;'Section 1'!D11)</f>
        <v/>
      </c>
      <c r="F6" s="33"/>
      <c r="G6" s="34"/>
    </row>
    <row r="7" spans="1:13" ht="15" customHeight="1" x14ac:dyDescent="0.35">
      <c r="C7" s="10"/>
      <c r="D7" s="45"/>
      <c r="E7" s="44"/>
      <c r="F7" s="33"/>
      <c r="G7" s="34"/>
    </row>
    <row r="8" spans="1:13" ht="15.5" x14ac:dyDescent="0.35">
      <c r="C8" s="32"/>
      <c r="D8" s="35" t="s">
        <v>68</v>
      </c>
      <c r="E8" s="33"/>
      <c r="F8" s="33"/>
      <c r="G8" s="34"/>
    </row>
    <row r="9" spans="1:13" ht="34.4" customHeight="1" x14ac:dyDescent="0.35">
      <c r="C9" s="32"/>
      <c r="D9" s="203" t="s">
        <v>69</v>
      </c>
      <c r="E9" s="203"/>
      <c r="F9" s="203"/>
      <c r="G9" s="34"/>
    </row>
    <row r="10" spans="1:13" ht="21" customHeight="1" x14ac:dyDescent="0.35">
      <c r="C10" s="32"/>
      <c r="D10" s="204" t="s">
        <v>70</v>
      </c>
      <c r="E10" s="205" t="s">
        <v>71</v>
      </c>
      <c r="F10" s="205"/>
      <c r="G10" s="34"/>
    </row>
    <row r="11" spans="1:13" ht="21" customHeight="1" x14ac:dyDescent="0.35">
      <c r="C11" s="10"/>
      <c r="D11" s="204"/>
      <c r="E11" s="188" t="s">
        <v>27</v>
      </c>
      <c r="F11" s="188" t="s">
        <v>28</v>
      </c>
      <c r="G11" s="11"/>
    </row>
    <row r="12" spans="1:13" ht="15" customHeight="1" x14ac:dyDescent="0.35">
      <c r="A12" s="46">
        <v>1</v>
      </c>
      <c r="C12" s="10"/>
      <c r="D12" s="180" t="s">
        <v>72</v>
      </c>
      <c r="E12" s="181">
        <f>'Section 2'!I13</f>
        <v>0</v>
      </c>
      <c r="F12" s="181">
        <f>'Section 2'!J13</f>
        <v>0</v>
      </c>
      <c r="G12" s="11"/>
    </row>
    <row r="13" spans="1:13" ht="74.650000000000006" customHeight="1" x14ac:dyDescent="0.35">
      <c r="C13" s="16"/>
      <c r="D13" s="17"/>
      <c r="E13" s="17"/>
      <c r="F13" s="17"/>
      <c r="G13" s="18"/>
    </row>
  </sheetData>
  <sheetProtection algorithmName="SHA-512" hashValue="f6kdd5wCv8QaAp7tkkyFN6VsjLt7ND38FwhnLRj5I8A0XufMOhteDIhq96MPA8R0PSLHlDbvEUGBaFYglkpzPA==" saltValue="UW0mlMAk+TPGvSoVIJYy1A==" spinCount="100000" sheet="1" objects="1" scenarios="1"/>
  <mergeCells count="3">
    <mergeCell ref="D9:F9"/>
    <mergeCell ref="D10:D11"/>
    <mergeCell ref="E10:F10"/>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 E11:F11" xr:uid="{00000000-0002-0000-05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 xr:uid="{00000000-0002-0000-0500-000001000000}"/>
    <dataValidation allowBlank="1" showInputMessage="1" showErrorMessage="1" prompt="This field is auto-populated." sqref="E12 F12" xr:uid="{00000000-0002-0000-0500-00000200000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K27"/>
  <sheetViews>
    <sheetView workbookViewId="0">
      <selection activeCell="D5" sqref="D5"/>
    </sheetView>
  </sheetViews>
  <sheetFormatPr defaultColWidth="8.81640625" defaultRowHeight="14.5" x14ac:dyDescent="0.35"/>
  <cols>
    <col min="3" max="3" width="41.453125" customWidth="1"/>
    <col min="4" max="4" width="20.81640625" customWidth="1"/>
    <col min="5" max="5" width="20" customWidth="1"/>
    <col min="8" max="9" width="10.26953125" customWidth="1"/>
  </cols>
  <sheetData>
    <row r="1" spans="2:11" x14ac:dyDescent="0.35">
      <c r="B1" s="84"/>
      <c r="C1" s="84"/>
      <c r="D1" s="84"/>
      <c r="E1" s="84"/>
      <c r="F1" s="84"/>
      <c r="G1" s="84"/>
      <c r="H1" s="84"/>
      <c r="I1" s="84"/>
      <c r="J1" s="84"/>
      <c r="K1" s="84"/>
    </row>
    <row r="2" spans="2:11" ht="29" x14ac:dyDescent="0.35">
      <c r="B2" s="63" t="s">
        <v>140</v>
      </c>
      <c r="C2" s="63" t="s">
        <v>141</v>
      </c>
      <c r="D2" s="64" t="s">
        <v>142</v>
      </c>
      <c r="E2" s="65"/>
      <c r="F2" s="84"/>
      <c r="G2" s="84"/>
      <c r="H2" s="84"/>
      <c r="I2" s="84"/>
      <c r="J2" s="84"/>
      <c r="K2" s="84"/>
    </row>
    <row r="3" spans="2:11" x14ac:dyDescent="0.35">
      <c r="B3" s="65" t="s">
        <v>143</v>
      </c>
      <c r="C3" s="99" t="s">
        <v>144</v>
      </c>
      <c r="D3" s="65">
        <f ca="1">IF(SUM('Section 1'!F9:F12)&gt;0,1,0)</f>
        <v>1</v>
      </c>
      <c r="E3" s="65" t="s">
        <v>145</v>
      </c>
      <c r="F3" s="84"/>
      <c r="G3" s="84"/>
      <c r="H3" s="84"/>
      <c r="I3" s="84"/>
      <c r="J3" s="84"/>
      <c r="K3" s="84"/>
    </row>
    <row r="4" spans="2:11" x14ac:dyDescent="0.35">
      <c r="B4" s="63" t="s">
        <v>146</v>
      </c>
      <c r="C4" s="97" t="s">
        <v>147</v>
      </c>
      <c r="D4" s="103" t="s">
        <v>148</v>
      </c>
      <c r="E4" s="63" t="s">
        <v>147</v>
      </c>
      <c r="F4" s="84"/>
      <c r="G4" s="84"/>
      <c r="H4" s="84"/>
      <c r="I4" s="84"/>
      <c r="J4" s="84"/>
      <c r="K4" s="84"/>
    </row>
    <row r="5" spans="2:11" x14ac:dyDescent="0.35">
      <c r="B5" s="65" t="s">
        <v>146</v>
      </c>
      <c r="C5" s="100" t="s">
        <v>149</v>
      </c>
      <c r="D5" s="65">
        <f>IF('Section 2'!Q13="N",1,0)</f>
        <v>1</v>
      </c>
      <c r="E5" s="65" t="s">
        <v>150</v>
      </c>
      <c r="F5" s="84"/>
      <c r="G5" s="84"/>
      <c r="H5" s="84"/>
      <c r="I5" s="84"/>
      <c r="J5" s="84"/>
      <c r="K5" s="84"/>
    </row>
    <row r="6" spans="2:11" s="84" customFormat="1" x14ac:dyDescent="0.35">
      <c r="B6" s="65" t="s">
        <v>151</v>
      </c>
      <c r="C6" s="101" t="s">
        <v>152</v>
      </c>
      <c r="D6" s="65">
        <f>'Section 2'!S13</f>
        <v>0</v>
      </c>
      <c r="E6" s="65" t="s">
        <v>145</v>
      </c>
    </row>
    <row r="7" spans="2:11" s="84" customFormat="1" x14ac:dyDescent="0.35">
      <c r="B7" s="65" t="s">
        <v>151</v>
      </c>
      <c r="C7" s="102" t="s">
        <v>50</v>
      </c>
      <c r="D7" s="65">
        <f>IF(SUM('Section 3'!M15:M24)&gt;0,1,0)</f>
        <v>0</v>
      </c>
      <c r="E7" s="65" t="s">
        <v>145</v>
      </c>
    </row>
    <row r="8" spans="2:11" x14ac:dyDescent="0.35">
      <c r="B8" s="65" t="s">
        <v>151</v>
      </c>
      <c r="C8" s="102" t="s">
        <v>153</v>
      </c>
      <c r="D8" s="65">
        <f>IF(SUM('Section 3'!P15:P24)&gt;0,1,0)</f>
        <v>0</v>
      </c>
      <c r="E8" s="65" t="s">
        <v>145</v>
      </c>
      <c r="F8" s="84"/>
      <c r="G8" s="84"/>
      <c r="H8" s="84"/>
      <c r="I8" s="84"/>
      <c r="J8" s="84"/>
      <c r="K8" s="84"/>
    </row>
    <row r="9" spans="2:11" x14ac:dyDescent="0.35">
      <c r="B9" s="65" t="s">
        <v>151</v>
      </c>
      <c r="C9" s="102" t="s">
        <v>51</v>
      </c>
      <c r="D9" s="65">
        <f>IF(SUM('Section 3'!N15:N24)&gt;0,1,0)</f>
        <v>0</v>
      </c>
      <c r="E9" s="65" t="s">
        <v>145</v>
      </c>
      <c r="F9" s="84"/>
      <c r="G9" s="84"/>
      <c r="H9" s="84"/>
      <c r="I9" s="84"/>
      <c r="J9" s="84"/>
      <c r="K9" s="84"/>
    </row>
    <row r="10" spans="2:11" s="84" customFormat="1" x14ac:dyDescent="0.35">
      <c r="B10" s="65" t="s">
        <v>151</v>
      </c>
      <c r="C10" s="98" t="s">
        <v>154</v>
      </c>
      <c r="D10" s="65">
        <f>IF(SUM('Section 3'!O15:O24)&gt;0,1,0)</f>
        <v>0</v>
      </c>
      <c r="E10" s="65" t="s">
        <v>145</v>
      </c>
    </row>
    <row r="11" spans="2:11" x14ac:dyDescent="0.35">
      <c r="B11" s="63" t="s">
        <v>151</v>
      </c>
      <c r="C11" s="63" t="s">
        <v>147</v>
      </c>
      <c r="D11" s="97">
        <f>IF(SUM(D6:D10)&gt;0,1,0)</f>
        <v>0</v>
      </c>
      <c r="E11" s="63" t="s">
        <v>147</v>
      </c>
      <c r="F11" s="84"/>
      <c r="G11" s="84"/>
      <c r="H11" s="84"/>
      <c r="I11" s="84"/>
      <c r="J11" s="84"/>
      <c r="K11" s="84"/>
    </row>
    <row r="12" spans="2:11" s="84" customFormat="1" x14ac:dyDescent="0.35">
      <c r="B12" s="65" t="s">
        <v>151</v>
      </c>
      <c r="C12" s="101" t="s">
        <v>155</v>
      </c>
      <c r="D12" s="65">
        <f>'Section 2'!R13</f>
        <v>0</v>
      </c>
      <c r="E12" s="65" t="s">
        <v>150</v>
      </c>
    </row>
    <row r="13" spans="2:11" s="84" customFormat="1" x14ac:dyDescent="0.35">
      <c r="B13" s="65" t="s">
        <v>151</v>
      </c>
      <c r="C13" s="98" t="s">
        <v>156</v>
      </c>
      <c r="D13" s="65">
        <f>IF(SUM('Section 3'!Q15:Q24)&gt;0,1,0)</f>
        <v>0</v>
      </c>
      <c r="E13" s="65" t="s">
        <v>150</v>
      </c>
    </row>
    <row r="14" spans="2:11" x14ac:dyDescent="0.35">
      <c r="B14" s="65" t="s">
        <v>157</v>
      </c>
      <c r="C14" s="99" t="s">
        <v>67</v>
      </c>
      <c r="D14" s="65" t="s">
        <v>158</v>
      </c>
      <c r="E14" s="65" t="s">
        <v>145</v>
      </c>
      <c r="F14" s="84"/>
      <c r="G14" s="84"/>
      <c r="H14" s="84"/>
      <c r="I14" s="84"/>
      <c r="J14" s="84"/>
      <c r="K14" s="84"/>
    </row>
    <row r="15" spans="2:11" x14ac:dyDescent="0.35">
      <c r="B15" s="65" t="s">
        <v>157</v>
      </c>
      <c r="C15" s="99" t="s">
        <v>59</v>
      </c>
      <c r="D15" s="65" t="s">
        <v>159</v>
      </c>
      <c r="E15" s="65" t="s">
        <v>145</v>
      </c>
      <c r="F15" s="84"/>
      <c r="G15" s="84"/>
      <c r="H15" s="84"/>
      <c r="I15" s="84"/>
      <c r="J15" s="84"/>
      <c r="K15" s="84"/>
    </row>
    <row r="16" spans="2:11" s="84" customFormat="1" x14ac:dyDescent="0.35">
      <c r="B16" s="65" t="s">
        <v>157</v>
      </c>
      <c r="C16" s="99" t="s">
        <v>58</v>
      </c>
      <c r="D16" s="65" t="str">
        <f>'Section 4'!L10</f>
        <v>IF(ReportQtr=4,IF(ISBLANK(D10),1,0),0)</v>
      </c>
      <c r="E16" s="65" t="s">
        <v>145</v>
      </c>
    </row>
    <row r="17" spans="2:5" x14ac:dyDescent="0.35">
      <c r="B17" s="63" t="s">
        <v>157</v>
      </c>
      <c r="C17" s="63" t="s">
        <v>147</v>
      </c>
      <c r="D17" s="97" t="s">
        <v>160</v>
      </c>
      <c r="E17" s="63" t="s">
        <v>147</v>
      </c>
    </row>
    <row r="18" spans="2:5" x14ac:dyDescent="0.35">
      <c r="B18" s="63" t="s">
        <v>161</v>
      </c>
      <c r="C18" s="63" t="s">
        <v>147</v>
      </c>
      <c r="D18" s="63">
        <f ca="1">IF(SUM(Sec1Status,Sec2Error,Sec3Error,Sec4Error)&gt;0,1,0)</f>
        <v>1</v>
      </c>
      <c r="E18" s="63" t="s">
        <v>147</v>
      </c>
    </row>
    <row r="23" spans="2:5" x14ac:dyDescent="0.35">
      <c r="B23" s="73" t="s">
        <v>162</v>
      </c>
      <c r="C23" s="72"/>
      <c r="D23" s="84"/>
      <c r="E23" s="84"/>
    </row>
    <row r="24" spans="2:5" x14ac:dyDescent="0.35">
      <c r="B24" s="66" t="s">
        <v>146</v>
      </c>
      <c r="C24" s="67" t="s">
        <v>163</v>
      </c>
      <c r="D24" s="71">
        <f>SUM('Section 2'!D13:N13)-SUM(OutputForCSV!E2:O2)</f>
        <v>0</v>
      </c>
      <c r="E24" s="84"/>
    </row>
    <row r="25" spans="2:5" x14ac:dyDescent="0.35">
      <c r="B25" s="66" t="s">
        <v>151</v>
      </c>
      <c r="C25" s="67" t="s">
        <v>164</v>
      </c>
      <c r="D25" s="71">
        <f>SUMIF('Section 3'!L15:L24,"Y",'Section 3'!F15:F24)-SUM(OutputForCSV!F3:F12)</f>
        <v>0</v>
      </c>
      <c r="E25" s="84"/>
    </row>
    <row r="26" spans="2:5" s="84" customFormat="1" x14ac:dyDescent="0.35">
      <c r="B26" s="66" t="s">
        <v>157</v>
      </c>
      <c r="C26" s="67" t="s">
        <v>165</v>
      </c>
      <c r="D26" s="71">
        <f>SUMIF('Section 4'!K15:K17,"Y",'Section 4'!F15:F17)+SUMIF('Section 4'!K15:K17,"Y",'Section 4'!G15:G17)-SUM(OutputForCSV!E40:F42)</f>
        <v>0</v>
      </c>
    </row>
    <row r="27" spans="2:5" x14ac:dyDescent="0.35">
      <c r="B27" s="66" t="s">
        <v>166</v>
      </c>
      <c r="C27" s="67" t="s">
        <v>167</v>
      </c>
      <c r="D27" s="71">
        <f>SUM(D24:D25)</f>
        <v>0</v>
      </c>
      <c r="E27" s="84"/>
    </row>
  </sheetData>
  <sheetProtection algorithmName="SHA-512" hashValue="EVHMdpIijZigeXf8xgpOYdHt/W380oZn9ANztJGb9tgWZWNReePmqijTs/cstfQsNaMkay8sEdoP2CEgH3z2Vw==" saltValue="1zTHPXpCbJtjRt0NlB+lGg==" spinCount="100000" sheet="1" objects="1" scenarios="1"/>
  <conditionalFormatting sqref="D24:D26">
    <cfRule type="cellIs" dxfId="3" priority="3" operator="notEqual">
      <formula>0</formula>
    </cfRule>
    <cfRule type="cellIs" dxfId="2" priority="4" operator="equal">
      <formula>0</formula>
    </cfRule>
  </conditionalFormatting>
  <conditionalFormatting sqref="D27">
    <cfRule type="cellIs" dxfId="1" priority="1" operator="notEqual">
      <formula>0</formula>
    </cfRule>
    <cfRule type="cellIs" dxfId="0" priority="2" operator="equal">
      <formula>0</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Z43"/>
  <sheetViews>
    <sheetView zoomScale="80" zoomScaleNormal="80" workbookViewId="0">
      <selection activeCell="G25" sqref="G25"/>
    </sheetView>
  </sheetViews>
  <sheetFormatPr defaultColWidth="8.81640625" defaultRowHeight="14.5" x14ac:dyDescent="0.35"/>
  <cols>
    <col min="1" max="1" width="5.453125" style="84" bestFit="1" customWidth="1"/>
    <col min="2" max="2" width="6.1796875" customWidth="1"/>
    <col min="3" max="3" width="6.1796875" style="111" customWidth="1"/>
    <col min="4" max="12" width="18.453125" style="111" customWidth="1"/>
    <col min="13" max="15" width="11.453125" style="111" customWidth="1"/>
    <col min="16" max="78" width="9.1796875" style="111"/>
  </cols>
  <sheetData>
    <row r="1" spans="1:78" x14ac:dyDescent="0.35">
      <c r="A1" s="107" t="s">
        <v>82</v>
      </c>
      <c r="B1" s="84" t="s">
        <v>168</v>
      </c>
      <c r="C1" s="105">
        <v>1</v>
      </c>
      <c r="D1" s="109" t="s">
        <v>90</v>
      </c>
      <c r="E1" s="119" t="s">
        <v>176</v>
      </c>
      <c r="F1" s="110">
        <f ca="1">'Section 1'!D5</f>
        <v>43937</v>
      </c>
      <c r="G1" s="109">
        <f>'Section 1'!D9</f>
        <v>0</v>
      </c>
      <c r="H1" s="109">
        <f>'Section 1'!D10</f>
        <v>0</v>
      </c>
      <c r="I1" s="109">
        <f>'Section 1'!D11</f>
        <v>0</v>
      </c>
      <c r="J1" s="109">
        <f>'Section 1'!D12</f>
        <v>0</v>
      </c>
      <c r="P1" s="111" t="s">
        <v>170</v>
      </c>
    </row>
    <row r="2" spans="1:78" x14ac:dyDescent="0.35">
      <c r="A2" s="108" t="str">
        <f>IF(D2="","",ROWS($A$1:A2))</f>
        <v/>
      </c>
      <c r="B2" s="85">
        <v>1</v>
      </c>
      <c r="C2" s="106" t="str">
        <f>IF(D2="","",2)</f>
        <v/>
      </c>
      <c r="D2" s="112" t="str">
        <f>IF(O2="","","CH3Br")</f>
        <v/>
      </c>
      <c r="E2" s="163" t="str">
        <f>IFERROR(VLOOKUP($B2,'Section 2'!$A$13:$N$13,COLUMNS('Section 2'!$A$13:D$13),0),"")</f>
        <v/>
      </c>
      <c r="F2" s="163" t="str">
        <f>IFERROR(VLOOKUP($B2,'Section 2'!$A$13:$N$13,COLUMNS('Section 2'!$A$13:E$13),0),"")</f>
        <v/>
      </c>
      <c r="G2" s="163" t="str">
        <f>IFERROR(VLOOKUP($B2,'Section 2'!$A$13:$N$13,COLUMNS('Section 2'!$A$13:F$13),0),"")</f>
        <v/>
      </c>
      <c r="H2" s="163" t="str">
        <f>IFERROR(VLOOKUP($B2,'Section 2'!$A$13:$N$13,COLUMNS('Section 2'!$A$13:G$13),0),"")</f>
        <v/>
      </c>
      <c r="I2" s="163" t="str">
        <f>IFERROR(VLOOKUP($B2,'Section 2'!$A$13:$N$13,COLUMNS('Section 2'!$A$13:H$13),0),"")</f>
        <v/>
      </c>
      <c r="J2" s="163" t="str">
        <f>IFERROR(VLOOKUP($B2,'Section 2'!$A$13:$N$13,COLUMNS('Section 2'!$A$13:I$13),0),"")</f>
        <v/>
      </c>
      <c r="K2" s="163" t="str">
        <f>IFERROR(VLOOKUP($B2,'Section 2'!$A$13:$N$13,COLUMNS('Section 2'!$A$13:J$13),0),"")</f>
        <v/>
      </c>
      <c r="L2" s="163" t="str">
        <f>IFERROR(VLOOKUP($B2,'Section 2'!$A$13:$N$13,COLUMNS('Section 2'!$A$13:K$13),0),"")</f>
        <v/>
      </c>
      <c r="M2" s="163" t="str">
        <f>IFERROR(VLOOKUP($B2,'Section 2'!$A$13:$N$13,COLUMNS('Section 2'!$A$13:L$13),0),"")</f>
        <v/>
      </c>
      <c r="N2" s="163" t="str">
        <f>IFERROR(VLOOKUP($B2,'Section 2'!$A$13:$N$13,COLUMNS('Section 2'!$A$13:M$13),0),"")</f>
        <v/>
      </c>
      <c r="O2" s="163" t="str">
        <f>IFERROR(VLOOKUP($B2,'Section 2'!$A$13:$N$13,COLUMNS('Section 2'!$A$13:N$13),0),"")</f>
        <v/>
      </c>
    </row>
    <row r="3" spans="1:78" x14ac:dyDescent="0.35">
      <c r="A3" s="108" t="str">
        <f>IF(D3="","",ROWS($A$1:A3))</f>
        <v/>
      </c>
      <c r="B3" s="85">
        <v>1</v>
      </c>
      <c r="C3" s="117" t="str">
        <f>IF(D3="","",3)</f>
        <v/>
      </c>
      <c r="D3" s="113" t="str">
        <f>IF(E3="","","CH3Br")</f>
        <v/>
      </c>
      <c r="E3" s="114" t="str">
        <f>IFERROR(VLOOKUP($B3,'Section 3'!$A$15:$G$50,COLUMNS('Section 3'!$A$15:D$15),0),"")</f>
        <v/>
      </c>
      <c r="F3" s="117" t="str">
        <f>IFERROR(VLOOKUP($B3,'Section 3'!$A$15:$G$50,COLUMNS('Section 3'!$A$15:F$15),0),"")</f>
        <v/>
      </c>
      <c r="G3" s="114" t="str">
        <f>IFERROR(IF(VLOOKUP($B3,'Section 3'!$A$15:$G$50,COLUMNS('Section 3'!$A$15:G$15),0)="QPS","QPS",PROPER(VLOOKUP($B3,'Section 3'!$A$15:$G$50,COLUMNS('Section 3'!$A$15:G$50),0))),"")</f>
        <v/>
      </c>
    </row>
    <row r="4" spans="1:78" x14ac:dyDescent="0.35">
      <c r="A4" s="108" t="str">
        <f>IF(D4="","",ROWS($A$1:A4))</f>
        <v/>
      </c>
      <c r="B4" s="85">
        <v>2</v>
      </c>
      <c r="C4" s="117" t="str">
        <f t="shared" ref="C4:C38" si="0">IF(D4="","",3)</f>
        <v/>
      </c>
      <c r="D4" s="113" t="str">
        <f t="shared" ref="D4:D38" si="1">IF(E4="","","CH3Br")</f>
        <v/>
      </c>
      <c r="E4" s="114" t="str">
        <f>IFERROR(VLOOKUP($B4,'Section 3'!$A$15:$G$50,COLUMNS('Section 3'!$A$15:D$15),0),"")</f>
        <v/>
      </c>
      <c r="F4" s="117" t="str">
        <f>IFERROR(VLOOKUP($B4,'Section 3'!$A$15:$G$50,COLUMNS('Section 3'!$A$15:F$15),0),"")</f>
        <v/>
      </c>
      <c r="G4" s="114" t="str">
        <f>IFERROR(IF(VLOOKUP($B4,'Section 3'!$A$15:$G$50,COLUMNS('Section 3'!$A$15:G$15),0)="QPS","QPS",PROPER(VLOOKUP($B4,'Section 3'!$A$15:$G$50,COLUMNS('Section 3'!$A$15:G$50),0))),"")</f>
        <v/>
      </c>
    </row>
    <row r="5" spans="1:78" x14ac:dyDescent="0.35">
      <c r="A5" s="108" t="str">
        <f>IF(D5="","",ROWS($A$1:A5))</f>
        <v/>
      </c>
      <c r="B5" s="85">
        <v>3</v>
      </c>
      <c r="C5" s="117" t="str">
        <f t="shared" si="0"/>
        <v/>
      </c>
      <c r="D5" s="113" t="str">
        <f t="shared" si="1"/>
        <v/>
      </c>
      <c r="E5" s="114" t="str">
        <f>IFERROR(VLOOKUP($B5,'Section 3'!$A$15:$G$50,COLUMNS('Section 3'!$A$15:D$15),0),"")</f>
        <v/>
      </c>
      <c r="F5" s="117" t="str">
        <f>IFERROR(VLOOKUP($B5,'Section 3'!$A$15:$G$50,COLUMNS('Section 3'!$A$15:F$15),0),"")</f>
        <v/>
      </c>
      <c r="G5" s="114" t="str">
        <f>IFERROR(IF(VLOOKUP($B5,'Section 3'!$A$15:$G$50,COLUMNS('Section 3'!$A$15:G$15),0)="QPS","QPS",PROPER(VLOOKUP($B5,'Section 3'!$A$15:$G$50,COLUMNS('Section 3'!$A$15:G$50),0))),"")</f>
        <v/>
      </c>
    </row>
    <row r="6" spans="1:78" x14ac:dyDescent="0.35">
      <c r="A6" s="108" t="str">
        <f>IF(D6="","",ROWS($A$1:A6))</f>
        <v/>
      </c>
      <c r="B6" s="85">
        <v>4</v>
      </c>
      <c r="C6" s="117" t="str">
        <f t="shared" si="0"/>
        <v/>
      </c>
      <c r="D6" s="113" t="str">
        <f t="shared" si="1"/>
        <v/>
      </c>
      <c r="E6" s="114" t="str">
        <f>IFERROR(VLOOKUP($B6,'Section 3'!$A$15:$G$50,COLUMNS('Section 3'!$A$15:D$15),0),"")</f>
        <v/>
      </c>
      <c r="F6" s="117" t="str">
        <f>IFERROR(VLOOKUP($B6,'Section 3'!$A$15:$G$50,COLUMNS('Section 3'!$A$15:F$15),0),"")</f>
        <v/>
      </c>
      <c r="G6" s="114" t="str">
        <f>IFERROR(IF(VLOOKUP($B6,'Section 3'!$A$15:$G$50,COLUMNS('Section 3'!$A$15:G$15),0)="QPS","QPS",PROPER(VLOOKUP($B6,'Section 3'!$A$15:$G$50,COLUMNS('Section 3'!$A$15:G$50),0))),"")</f>
        <v/>
      </c>
    </row>
    <row r="7" spans="1:78" x14ac:dyDescent="0.35">
      <c r="A7" s="108" t="str">
        <f>IF(D7="","",ROWS($A$1:A7))</f>
        <v/>
      </c>
      <c r="B7" s="85">
        <v>5</v>
      </c>
      <c r="C7" s="117" t="str">
        <f t="shared" si="0"/>
        <v/>
      </c>
      <c r="D7" s="113" t="str">
        <f t="shared" si="1"/>
        <v/>
      </c>
      <c r="E7" s="114" t="str">
        <f>IFERROR(VLOOKUP($B7,'Section 3'!$A$15:$G$50,COLUMNS('Section 3'!$A$15:D$15),0),"")</f>
        <v/>
      </c>
      <c r="F7" s="117" t="str">
        <f>IFERROR(VLOOKUP($B7,'Section 3'!$A$15:$G$50,COLUMNS('Section 3'!$A$15:F$15),0),"")</f>
        <v/>
      </c>
      <c r="G7" s="114" t="str">
        <f>IFERROR(IF(VLOOKUP($B7,'Section 3'!$A$15:$G$50,COLUMNS('Section 3'!$A$15:G$15),0)="QPS","QPS",PROPER(VLOOKUP($B7,'Section 3'!$A$15:$G$50,COLUMNS('Section 3'!$A$15:G$50),0))),"")</f>
        <v/>
      </c>
    </row>
    <row r="8" spans="1:78" x14ac:dyDescent="0.35">
      <c r="A8" s="108" t="str">
        <f>IF(D8="","",ROWS($A$1:A8))</f>
        <v/>
      </c>
      <c r="B8" s="85">
        <v>6</v>
      </c>
      <c r="C8" s="117" t="str">
        <f t="shared" si="0"/>
        <v/>
      </c>
      <c r="D8" s="113" t="str">
        <f t="shared" si="1"/>
        <v/>
      </c>
      <c r="E8" s="114" t="str">
        <f>IFERROR(VLOOKUP($B8,'Section 3'!$A$15:$G$50,COLUMNS('Section 3'!$A$15:D$15),0),"")</f>
        <v/>
      </c>
      <c r="F8" s="117" t="str">
        <f>IFERROR(VLOOKUP($B8,'Section 3'!$A$15:$G$50,COLUMNS('Section 3'!$A$15:F$15),0),"")</f>
        <v/>
      </c>
      <c r="G8" s="114" t="str">
        <f>IFERROR(IF(VLOOKUP($B8,'Section 3'!$A$15:$G$50,COLUMNS('Section 3'!$A$15:G$15),0)="QPS","QPS",PROPER(VLOOKUP($B8,'Section 3'!$A$15:$G$50,COLUMNS('Section 3'!$A$15:G$50),0))),"")</f>
        <v/>
      </c>
    </row>
    <row r="9" spans="1:78" x14ac:dyDescent="0.35">
      <c r="A9" s="108" t="str">
        <f>IF(D9="","",ROWS($A$1:A9))</f>
        <v/>
      </c>
      <c r="B9" s="85">
        <v>7</v>
      </c>
      <c r="C9" s="117" t="str">
        <f t="shared" si="0"/>
        <v/>
      </c>
      <c r="D9" s="113" t="str">
        <f t="shared" si="1"/>
        <v/>
      </c>
      <c r="E9" s="114" t="str">
        <f>IFERROR(VLOOKUP($B9,'Section 3'!$A$15:$G$50,COLUMNS('Section 3'!$A$15:D$15),0),"")</f>
        <v/>
      </c>
      <c r="F9" s="117" t="str">
        <f>IFERROR(VLOOKUP($B9,'Section 3'!$A$15:$G$50,COLUMNS('Section 3'!$A$15:F$15),0),"")</f>
        <v/>
      </c>
      <c r="G9" s="114" t="str">
        <f>IFERROR(IF(VLOOKUP($B9,'Section 3'!$A$15:$G$50,COLUMNS('Section 3'!$A$15:G$15),0)="QPS","QPS",PROPER(VLOOKUP($B9,'Section 3'!$A$15:$G$50,COLUMNS('Section 3'!$A$15:G$50),0))),"")</f>
        <v/>
      </c>
    </row>
    <row r="10" spans="1:78" x14ac:dyDescent="0.35">
      <c r="A10" s="108" t="str">
        <f>IF(D10="","",ROWS($A$1:A10))</f>
        <v/>
      </c>
      <c r="B10" s="85">
        <v>8</v>
      </c>
      <c r="C10" s="117" t="str">
        <f t="shared" si="0"/>
        <v/>
      </c>
      <c r="D10" s="113" t="str">
        <f t="shared" si="1"/>
        <v/>
      </c>
      <c r="E10" s="114" t="str">
        <f>IFERROR(VLOOKUP($B10,'Section 3'!$A$15:$G$50,COLUMNS('Section 3'!$A$15:D$15),0),"")</f>
        <v/>
      </c>
      <c r="F10" s="117" t="str">
        <f>IFERROR(VLOOKUP($B10,'Section 3'!$A$15:$G$50,COLUMNS('Section 3'!$A$15:F$15),0),"")</f>
        <v/>
      </c>
      <c r="G10" s="114" t="str">
        <f>IFERROR(IF(VLOOKUP($B10,'Section 3'!$A$15:$G$50,COLUMNS('Section 3'!$A$15:G$15),0)="QPS","QPS",PROPER(VLOOKUP($B10,'Section 3'!$A$15:$G$50,COLUMNS('Section 3'!$A$15:G$50),0))),"")</f>
        <v/>
      </c>
    </row>
    <row r="11" spans="1:78" x14ac:dyDescent="0.35">
      <c r="A11" s="108" t="str">
        <f>IF(D11="","",ROWS($A$1:A11))</f>
        <v/>
      </c>
      <c r="B11" s="85">
        <v>9</v>
      </c>
      <c r="C11" s="117" t="str">
        <f t="shared" si="0"/>
        <v/>
      </c>
      <c r="D11" s="113" t="str">
        <f t="shared" si="1"/>
        <v/>
      </c>
      <c r="E11" s="114" t="str">
        <f>IFERROR(VLOOKUP($B11,'Section 3'!$A$15:$G$50,COLUMNS('Section 3'!$A$15:D$15),0),"")</f>
        <v/>
      </c>
      <c r="F11" s="117" t="str">
        <f>IFERROR(VLOOKUP($B11,'Section 3'!$A$15:$G$50,COLUMNS('Section 3'!$A$15:F$15),0),"")</f>
        <v/>
      </c>
      <c r="G11" s="114" t="str">
        <f>IFERROR(IF(VLOOKUP($B11,'Section 3'!$A$15:$G$50,COLUMNS('Section 3'!$A$15:G$15),0)="QPS","QPS",PROPER(VLOOKUP($B11,'Section 3'!$A$15:$G$50,COLUMNS('Section 3'!$A$15:G$50),0))),"")</f>
        <v/>
      </c>
    </row>
    <row r="12" spans="1:78" x14ac:dyDescent="0.35">
      <c r="A12" s="108" t="str">
        <f>IF(D12="","",ROWS($A$1:A12))</f>
        <v/>
      </c>
      <c r="B12" s="85">
        <v>10</v>
      </c>
      <c r="C12" s="117" t="str">
        <f t="shared" si="0"/>
        <v/>
      </c>
      <c r="D12" s="113" t="str">
        <f>IF(E12="","","CH3Br")</f>
        <v/>
      </c>
      <c r="E12" s="114" t="str">
        <f>IFERROR(VLOOKUP($B12,'Section 3'!$A$15:$G$50,COLUMNS('Section 3'!$A$15:D$15),0),"")</f>
        <v/>
      </c>
      <c r="F12" s="117" t="str">
        <f>IFERROR(VLOOKUP($B12,'Section 3'!$A$15:$G$50,COLUMNS('Section 3'!$A$15:F$15),0),"")</f>
        <v/>
      </c>
      <c r="G12" s="114" t="str">
        <f>IFERROR(IF(VLOOKUP($B12,'Section 3'!$A$15:$G$50,COLUMNS('Section 3'!$A$15:G$15),0)="QPS","QPS",PROPER(VLOOKUP($B12,'Section 3'!$A$15:$G$50,COLUMNS('Section 3'!$A$15:G$50),0))),"")</f>
        <v/>
      </c>
    </row>
    <row r="13" spans="1:78" s="84" customFormat="1" x14ac:dyDescent="0.35">
      <c r="A13" s="108" t="str">
        <f>IF(D13="","",ROWS($A$1:A13))</f>
        <v/>
      </c>
      <c r="B13" s="85">
        <v>11</v>
      </c>
      <c r="C13" s="117" t="str">
        <f t="shared" si="0"/>
        <v/>
      </c>
      <c r="D13" s="113" t="str">
        <f t="shared" si="1"/>
        <v/>
      </c>
      <c r="E13" s="114" t="str">
        <f>IFERROR(VLOOKUP($B13,'Section 3'!$A$15:$G$50,COLUMNS('Section 3'!$A$15:D$15),0),"")</f>
        <v/>
      </c>
      <c r="F13" s="117" t="str">
        <f>IFERROR(VLOOKUP($B13,'Section 3'!$A$15:$G$50,COLUMNS('Section 3'!$A$15:F$15),0),"")</f>
        <v/>
      </c>
      <c r="G13" s="114" t="str">
        <f>IFERROR(IF(VLOOKUP($B13,'Section 3'!$A$15:$G$50,COLUMNS('Section 3'!$A$15:G$15),0)="QPS","QPS",PROPER(VLOOKUP($B13,'Section 3'!$A$15:$G$50,COLUMNS('Section 3'!$A$15:G$50),0))),"")</f>
        <v/>
      </c>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row>
    <row r="14" spans="1:78" s="84" customFormat="1" x14ac:dyDescent="0.35">
      <c r="A14" s="108" t="str">
        <f>IF(D14="","",ROWS($A$1:A14))</f>
        <v/>
      </c>
      <c r="B14" s="85">
        <v>12</v>
      </c>
      <c r="C14" s="117" t="str">
        <f t="shared" si="0"/>
        <v/>
      </c>
      <c r="D14" s="113" t="str">
        <f t="shared" si="1"/>
        <v/>
      </c>
      <c r="E14" s="114" t="str">
        <f>IFERROR(VLOOKUP($B14,'Section 3'!$A$15:$G$50,COLUMNS('Section 3'!$A$15:D$15),0),"")</f>
        <v/>
      </c>
      <c r="F14" s="117" t="str">
        <f>IFERROR(VLOOKUP($B14,'Section 3'!$A$15:$G$50,COLUMNS('Section 3'!$A$15:F$15),0),"")</f>
        <v/>
      </c>
      <c r="G14" s="114" t="str">
        <f>IFERROR(IF(VLOOKUP($B14,'Section 3'!$A$15:$G$50,COLUMNS('Section 3'!$A$15:G$15),0)="QPS","QPS",PROPER(VLOOKUP($B14,'Section 3'!$A$15:$G$50,COLUMNS('Section 3'!$A$15:G$50),0))),"")</f>
        <v/>
      </c>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row>
    <row r="15" spans="1:78" s="84" customFormat="1" x14ac:dyDescent="0.35">
      <c r="A15" s="108" t="str">
        <f>IF(D15="","",ROWS($A$1:A15))</f>
        <v/>
      </c>
      <c r="B15" s="85">
        <v>13</v>
      </c>
      <c r="C15" s="117" t="str">
        <f t="shared" si="0"/>
        <v/>
      </c>
      <c r="D15" s="113" t="str">
        <f t="shared" si="1"/>
        <v/>
      </c>
      <c r="E15" s="114" t="str">
        <f>IFERROR(VLOOKUP($B15,'Section 3'!$A$15:$G$50,COLUMNS('Section 3'!$A$15:D$15),0),"")</f>
        <v/>
      </c>
      <c r="F15" s="117" t="str">
        <f>IFERROR(VLOOKUP($B15,'Section 3'!$A$15:$G$50,COLUMNS('Section 3'!$A$15:F$15),0),"")</f>
        <v/>
      </c>
      <c r="G15" s="114" t="str">
        <f>IFERROR(IF(VLOOKUP($B15,'Section 3'!$A$15:$G$50,COLUMNS('Section 3'!$A$15:G$15),0)="QPS","QPS",PROPER(VLOOKUP($B15,'Section 3'!$A$15:$G$50,COLUMNS('Section 3'!$A$15:G$50),0))),"")</f>
        <v/>
      </c>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row>
    <row r="16" spans="1:78" s="84" customFormat="1" x14ac:dyDescent="0.35">
      <c r="A16" s="108" t="str">
        <f>IF(D16="","",ROWS($A$1:A16))</f>
        <v/>
      </c>
      <c r="B16" s="85">
        <v>14</v>
      </c>
      <c r="C16" s="117" t="str">
        <f t="shared" si="0"/>
        <v/>
      </c>
      <c r="D16" s="113" t="str">
        <f t="shared" si="1"/>
        <v/>
      </c>
      <c r="E16" s="114" t="str">
        <f>IFERROR(VLOOKUP($B16,'Section 3'!$A$15:$G$50,COLUMNS('Section 3'!$A$15:D$15),0),"")</f>
        <v/>
      </c>
      <c r="F16" s="117" t="str">
        <f>IFERROR(VLOOKUP($B16,'Section 3'!$A$15:$G$50,COLUMNS('Section 3'!$A$15:F$15),0),"")</f>
        <v/>
      </c>
      <c r="G16" s="114" t="str">
        <f>IFERROR(IF(VLOOKUP($B16,'Section 3'!$A$15:$G$50,COLUMNS('Section 3'!$A$15:G$15),0)="QPS","QPS",PROPER(VLOOKUP($B16,'Section 3'!$A$15:$G$50,COLUMNS('Section 3'!$A$15:G$50),0))),"")</f>
        <v/>
      </c>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row>
    <row r="17" spans="1:78" s="84" customFormat="1" x14ac:dyDescent="0.35">
      <c r="A17" s="108" t="str">
        <f>IF(D17="","",ROWS($A$1:A17))</f>
        <v/>
      </c>
      <c r="B17" s="85">
        <v>15</v>
      </c>
      <c r="C17" s="117" t="str">
        <f t="shared" si="0"/>
        <v/>
      </c>
      <c r="D17" s="113" t="str">
        <f t="shared" si="1"/>
        <v/>
      </c>
      <c r="E17" s="114" t="str">
        <f>IFERROR(VLOOKUP($B17,'Section 3'!$A$15:$G$50,COLUMNS('Section 3'!$A$15:D$15),0),"")</f>
        <v/>
      </c>
      <c r="F17" s="117" t="str">
        <f>IFERROR(VLOOKUP($B17,'Section 3'!$A$15:$G$50,COLUMNS('Section 3'!$A$15:F$15),0),"")</f>
        <v/>
      </c>
      <c r="G17" s="114" t="str">
        <f>IFERROR(IF(VLOOKUP($B17,'Section 3'!$A$15:$G$50,COLUMNS('Section 3'!$A$15:G$15),0)="QPS","QPS",PROPER(VLOOKUP($B17,'Section 3'!$A$15:$G$50,COLUMNS('Section 3'!$A$15:G$50),0))),"")</f>
        <v/>
      </c>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row>
    <row r="18" spans="1:78" s="84" customFormat="1" x14ac:dyDescent="0.35">
      <c r="A18" s="108" t="str">
        <f>IF(D18="","",ROWS($A$1:A18))</f>
        <v/>
      </c>
      <c r="B18" s="85">
        <v>16</v>
      </c>
      <c r="C18" s="117" t="str">
        <f t="shared" si="0"/>
        <v/>
      </c>
      <c r="D18" s="113" t="str">
        <f t="shared" si="1"/>
        <v/>
      </c>
      <c r="E18" s="114" t="str">
        <f>IFERROR(VLOOKUP($B18,'Section 3'!$A$15:$G$50,COLUMNS('Section 3'!$A$15:D$15),0),"")</f>
        <v/>
      </c>
      <c r="F18" s="117" t="str">
        <f>IFERROR(VLOOKUP($B18,'Section 3'!$A$15:$G$50,COLUMNS('Section 3'!$A$15:F$15),0),"")</f>
        <v/>
      </c>
      <c r="G18" s="114" t="str">
        <f>IFERROR(IF(VLOOKUP($B18,'Section 3'!$A$15:$G$50,COLUMNS('Section 3'!$A$15:G$15),0)="QPS","QPS",PROPER(VLOOKUP($B18,'Section 3'!$A$15:$G$50,COLUMNS('Section 3'!$A$15:G$50),0))),"")</f>
        <v/>
      </c>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row>
    <row r="19" spans="1:78" s="84" customFormat="1" x14ac:dyDescent="0.35">
      <c r="A19" s="108" t="str">
        <f>IF(D19="","",ROWS($A$1:A19))</f>
        <v/>
      </c>
      <c r="B19" s="85">
        <v>17</v>
      </c>
      <c r="C19" s="117" t="str">
        <f t="shared" si="0"/>
        <v/>
      </c>
      <c r="D19" s="113" t="str">
        <f t="shared" si="1"/>
        <v/>
      </c>
      <c r="E19" s="114" t="str">
        <f>IFERROR(VLOOKUP($B19,'Section 3'!$A$15:$G$50,COLUMNS('Section 3'!$A$15:D$15),0),"")</f>
        <v/>
      </c>
      <c r="F19" s="117" t="str">
        <f>IFERROR(VLOOKUP($B19,'Section 3'!$A$15:$G$50,COLUMNS('Section 3'!$A$15:F$15),0),"")</f>
        <v/>
      </c>
      <c r="G19" s="114" t="str">
        <f>IFERROR(IF(VLOOKUP($B19,'Section 3'!$A$15:$G$50,COLUMNS('Section 3'!$A$15:G$15),0)="QPS","QPS",PROPER(VLOOKUP($B19,'Section 3'!$A$15:$G$50,COLUMNS('Section 3'!$A$15:G$50),0))),"")</f>
        <v/>
      </c>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row>
    <row r="20" spans="1:78" s="84" customFormat="1" x14ac:dyDescent="0.35">
      <c r="A20" s="108" t="str">
        <f>IF(D20="","",ROWS($A$1:A20))</f>
        <v/>
      </c>
      <c r="B20" s="85">
        <v>18</v>
      </c>
      <c r="C20" s="117" t="str">
        <f t="shared" si="0"/>
        <v/>
      </c>
      <c r="D20" s="113" t="str">
        <f t="shared" si="1"/>
        <v/>
      </c>
      <c r="E20" s="114" t="str">
        <f>IFERROR(VLOOKUP($B20,'Section 3'!$A$15:$G$50,COLUMNS('Section 3'!$A$15:D$15),0),"")</f>
        <v/>
      </c>
      <c r="F20" s="117" t="str">
        <f>IFERROR(VLOOKUP($B20,'Section 3'!$A$15:$G$50,COLUMNS('Section 3'!$A$15:F$15),0),"")</f>
        <v/>
      </c>
      <c r="G20" s="114" t="str">
        <f>IFERROR(IF(VLOOKUP($B20,'Section 3'!$A$15:$G$50,COLUMNS('Section 3'!$A$15:G$15),0)="QPS","QPS",PROPER(VLOOKUP($B20,'Section 3'!$A$15:$G$50,COLUMNS('Section 3'!$A$15:G$50),0))),"")</f>
        <v/>
      </c>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row>
    <row r="21" spans="1:78" s="84" customFormat="1" x14ac:dyDescent="0.35">
      <c r="A21" s="108" t="str">
        <f>IF(D21="","",ROWS($A$1:A21))</f>
        <v/>
      </c>
      <c r="B21" s="85">
        <v>19</v>
      </c>
      <c r="C21" s="117" t="str">
        <f t="shared" si="0"/>
        <v/>
      </c>
      <c r="D21" s="113" t="str">
        <f t="shared" si="1"/>
        <v/>
      </c>
      <c r="E21" s="114" t="str">
        <f>IFERROR(VLOOKUP($B21,'Section 3'!$A$15:$G$50,COLUMNS('Section 3'!$A$15:D$15),0),"")</f>
        <v/>
      </c>
      <c r="F21" s="117" t="str">
        <f>IFERROR(VLOOKUP($B21,'Section 3'!$A$15:$G$50,COLUMNS('Section 3'!$A$15:F$15),0),"")</f>
        <v/>
      </c>
      <c r="G21" s="114" t="str">
        <f>IFERROR(IF(VLOOKUP($B21,'Section 3'!$A$15:$G$50,COLUMNS('Section 3'!$A$15:G$15),0)="QPS","QPS",PROPER(VLOOKUP($B21,'Section 3'!$A$15:$G$50,COLUMNS('Section 3'!$A$15:G$50),0))),"")</f>
        <v/>
      </c>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row>
    <row r="22" spans="1:78" s="84" customFormat="1" x14ac:dyDescent="0.35">
      <c r="A22" s="108" t="str">
        <f>IF(D22="","",ROWS($A$1:A22))</f>
        <v/>
      </c>
      <c r="B22" s="85">
        <v>20</v>
      </c>
      <c r="C22" s="117" t="str">
        <f t="shared" si="0"/>
        <v/>
      </c>
      <c r="D22" s="113" t="str">
        <f t="shared" si="1"/>
        <v/>
      </c>
      <c r="E22" s="114" t="str">
        <f>IFERROR(VLOOKUP($B22,'Section 3'!$A$15:$G$50,COLUMNS('Section 3'!$A$15:D$15),0),"")</f>
        <v/>
      </c>
      <c r="F22" s="117" t="str">
        <f>IFERROR(VLOOKUP($B22,'Section 3'!$A$15:$G$50,COLUMNS('Section 3'!$A$15:F$15),0),"")</f>
        <v/>
      </c>
      <c r="G22" s="114" t="str">
        <f>IFERROR(IF(VLOOKUP($B22,'Section 3'!$A$15:$G$50,COLUMNS('Section 3'!$A$15:G$15),0)="QPS","QPS",PROPER(VLOOKUP($B22,'Section 3'!$A$15:$G$50,COLUMNS('Section 3'!$A$15:G$50),0))),"")</f>
        <v/>
      </c>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row>
    <row r="23" spans="1:78" s="84" customFormat="1" x14ac:dyDescent="0.35">
      <c r="A23" s="108" t="str">
        <f>IF(D23="","",ROWS($A$1:A23))</f>
        <v/>
      </c>
      <c r="B23" s="85">
        <v>21</v>
      </c>
      <c r="C23" s="117" t="str">
        <f t="shared" si="0"/>
        <v/>
      </c>
      <c r="D23" s="113" t="str">
        <f t="shared" si="1"/>
        <v/>
      </c>
      <c r="E23" s="114" t="str">
        <f>IFERROR(VLOOKUP($B23,'Section 3'!$A$15:$G$50,COLUMNS('Section 3'!$A$15:D$15),0),"")</f>
        <v/>
      </c>
      <c r="F23" s="117" t="str">
        <f>IFERROR(VLOOKUP($B23,'Section 3'!$A$15:$G$50,COLUMNS('Section 3'!$A$15:F$15),0),"")</f>
        <v/>
      </c>
      <c r="G23" s="114" t="str">
        <f>IFERROR(IF(VLOOKUP($B23,'Section 3'!$A$15:$G$50,COLUMNS('Section 3'!$A$15:G$15),0)="QPS","QPS",PROPER(VLOOKUP($B23,'Section 3'!$A$15:$G$50,COLUMNS('Section 3'!$A$15:G$50),0))),"")</f>
        <v/>
      </c>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row>
    <row r="24" spans="1:78" s="84" customFormat="1" x14ac:dyDescent="0.35">
      <c r="A24" s="108" t="str">
        <f>IF(D24="","",ROWS($A$1:A24))</f>
        <v/>
      </c>
      <c r="B24" s="85">
        <v>22</v>
      </c>
      <c r="C24" s="117" t="str">
        <f t="shared" si="0"/>
        <v/>
      </c>
      <c r="D24" s="113" t="str">
        <f t="shared" si="1"/>
        <v/>
      </c>
      <c r="E24" s="114" t="str">
        <f>IFERROR(VLOOKUP($B24,'Section 3'!$A$15:$G$50,COLUMNS('Section 3'!$A$15:D$15),0),"")</f>
        <v/>
      </c>
      <c r="F24" s="117" t="str">
        <f>IFERROR(VLOOKUP($B24,'Section 3'!$A$15:$G$50,COLUMNS('Section 3'!$A$15:F$15),0),"")</f>
        <v/>
      </c>
      <c r="G24" s="114" t="str">
        <f>IFERROR(IF(VLOOKUP($B24,'Section 3'!$A$15:$G$50,COLUMNS('Section 3'!$A$15:G$15),0)="QPS","QPS",PROPER(VLOOKUP($B24,'Section 3'!$A$15:$G$50,COLUMNS('Section 3'!$A$15:G$50),0))),"")</f>
        <v/>
      </c>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row>
    <row r="25" spans="1:78" s="84" customFormat="1" x14ac:dyDescent="0.35">
      <c r="A25" s="108" t="str">
        <f>IF(D25="","",ROWS($A$1:A25))</f>
        <v/>
      </c>
      <c r="B25" s="85">
        <v>23</v>
      </c>
      <c r="C25" s="117" t="str">
        <f t="shared" si="0"/>
        <v/>
      </c>
      <c r="D25" s="113" t="str">
        <f t="shared" si="1"/>
        <v/>
      </c>
      <c r="E25" s="114" t="str">
        <f>IFERROR(VLOOKUP($B25,'Section 3'!$A$15:$G$50,COLUMNS('Section 3'!$A$15:D$15),0),"")</f>
        <v/>
      </c>
      <c r="F25" s="117" t="str">
        <f>IFERROR(VLOOKUP($B25,'Section 3'!$A$15:$G$50,COLUMNS('Section 3'!$A$15:F$15),0),"")</f>
        <v/>
      </c>
      <c r="G25" s="114" t="str">
        <f>IFERROR(IF(VLOOKUP($B25,'Section 3'!$A$15:$G$50,COLUMNS('Section 3'!$A$15:G$15),0)="QPS","QPS",PROPER(VLOOKUP($B25,'Section 3'!$A$15:$G$50,COLUMNS('Section 3'!$A$15:G$50),0))),"")</f>
        <v/>
      </c>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row>
    <row r="26" spans="1:78" s="84" customFormat="1" x14ac:dyDescent="0.35">
      <c r="A26" s="108" t="str">
        <f>IF(D26="","",ROWS($A$1:A26))</f>
        <v/>
      </c>
      <c r="B26" s="85">
        <v>24</v>
      </c>
      <c r="C26" s="117" t="str">
        <f t="shared" si="0"/>
        <v/>
      </c>
      <c r="D26" s="113" t="str">
        <f t="shared" si="1"/>
        <v/>
      </c>
      <c r="E26" s="114" t="str">
        <f>IFERROR(VLOOKUP($B26,'Section 3'!$A$15:$G$50,COLUMNS('Section 3'!$A$15:D$15),0),"")</f>
        <v/>
      </c>
      <c r="F26" s="117" t="str">
        <f>IFERROR(VLOOKUP($B26,'Section 3'!$A$15:$G$50,COLUMNS('Section 3'!$A$15:F$15),0),"")</f>
        <v/>
      </c>
      <c r="G26" s="114" t="str">
        <f>IFERROR(IF(VLOOKUP($B26,'Section 3'!$A$15:$G$50,COLUMNS('Section 3'!$A$15:G$15),0)="QPS","QPS",PROPER(VLOOKUP($B26,'Section 3'!$A$15:$G$50,COLUMNS('Section 3'!$A$15:G$50),0))),"")</f>
        <v/>
      </c>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row>
    <row r="27" spans="1:78" s="84" customFormat="1" x14ac:dyDescent="0.35">
      <c r="A27" s="108" t="str">
        <f>IF(D27="","",ROWS($A$1:A27))</f>
        <v/>
      </c>
      <c r="B27" s="85">
        <v>25</v>
      </c>
      <c r="C27" s="117" t="str">
        <f t="shared" si="0"/>
        <v/>
      </c>
      <c r="D27" s="113" t="str">
        <f t="shared" si="1"/>
        <v/>
      </c>
      <c r="E27" s="114" t="str">
        <f>IFERROR(VLOOKUP($B27,'Section 3'!$A$15:$G$50,COLUMNS('Section 3'!$A$15:D$15),0),"")</f>
        <v/>
      </c>
      <c r="F27" s="117" t="str">
        <f>IFERROR(VLOOKUP($B27,'Section 3'!$A$15:$G$50,COLUMNS('Section 3'!$A$15:F$15),0),"")</f>
        <v/>
      </c>
      <c r="G27" s="114" t="str">
        <f>IFERROR(IF(VLOOKUP($B27,'Section 3'!$A$15:$G$50,COLUMNS('Section 3'!$A$15:G$15),0)="QPS","QPS",PROPER(VLOOKUP($B27,'Section 3'!$A$15:$G$50,COLUMNS('Section 3'!$A$15:G$50),0))),"")</f>
        <v/>
      </c>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row>
    <row r="28" spans="1:78" s="84" customFormat="1" x14ac:dyDescent="0.35">
      <c r="A28" s="108" t="str">
        <f>IF(D28="","",ROWS($A$1:A28))</f>
        <v/>
      </c>
      <c r="B28" s="85">
        <v>26</v>
      </c>
      <c r="C28" s="117" t="str">
        <f t="shared" si="0"/>
        <v/>
      </c>
      <c r="D28" s="113" t="str">
        <f t="shared" si="1"/>
        <v/>
      </c>
      <c r="E28" s="114" t="str">
        <f>IFERROR(VLOOKUP($B28,'Section 3'!$A$15:$G$50,COLUMNS('Section 3'!$A$15:D$15),0),"")</f>
        <v/>
      </c>
      <c r="F28" s="117" t="str">
        <f>IFERROR(VLOOKUP($B28,'Section 3'!$A$15:$G$50,COLUMNS('Section 3'!$A$15:F$15),0),"")</f>
        <v/>
      </c>
      <c r="G28" s="114" t="str">
        <f>IFERROR(IF(VLOOKUP($B28,'Section 3'!$A$15:$G$50,COLUMNS('Section 3'!$A$15:G$15),0)="QPS","QPS",PROPER(VLOOKUP($B28,'Section 3'!$A$15:$G$50,COLUMNS('Section 3'!$A$15:G$50),0))),"")</f>
        <v/>
      </c>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row>
    <row r="29" spans="1:78" s="84" customFormat="1" x14ac:dyDescent="0.35">
      <c r="A29" s="108" t="str">
        <f>IF(D29="","",ROWS($A$1:A29))</f>
        <v/>
      </c>
      <c r="B29" s="85">
        <v>27</v>
      </c>
      <c r="C29" s="117" t="str">
        <f t="shared" si="0"/>
        <v/>
      </c>
      <c r="D29" s="113" t="str">
        <f t="shared" si="1"/>
        <v/>
      </c>
      <c r="E29" s="114" t="str">
        <f>IFERROR(VLOOKUP($B29,'Section 3'!$A$15:$G$50,COLUMNS('Section 3'!$A$15:D$15),0),"")</f>
        <v/>
      </c>
      <c r="F29" s="117" t="str">
        <f>IFERROR(VLOOKUP($B29,'Section 3'!$A$15:$G$50,COLUMNS('Section 3'!$A$15:F$15),0),"")</f>
        <v/>
      </c>
      <c r="G29" s="114" t="str">
        <f>IFERROR(IF(VLOOKUP($B29,'Section 3'!$A$15:$G$50,COLUMNS('Section 3'!$A$15:G$15),0)="QPS","QPS",PROPER(VLOOKUP($B29,'Section 3'!$A$15:$G$50,COLUMNS('Section 3'!$A$15:G$50),0))),"")</f>
        <v/>
      </c>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row>
    <row r="30" spans="1:78" s="84" customFormat="1" x14ac:dyDescent="0.35">
      <c r="A30" s="108" t="str">
        <f>IF(D30="","",ROWS($A$1:A30))</f>
        <v/>
      </c>
      <c r="B30" s="85">
        <v>28</v>
      </c>
      <c r="C30" s="117" t="str">
        <f t="shared" si="0"/>
        <v/>
      </c>
      <c r="D30" s="113" t="str">
        <f t="shared" si="1"/>
        <v/>
      </c>
      <c r="E30" s="114" t="str">
        <f>IFERROR(VLOOKUP($B30,'Section 3'!$A$15:$G$50,COLUMNS('Section 3'!$A$15:D$15),0),"")</f>
        <v/>
      </c>
      <c r="F30" s="117" t="str">
        <f>IFERROR(VLOOKUP($B30,'Section 3'!$A$15:$G$50,COLUMNS('Section 3'!$A$15:F$15),0),"")</f>
        <v/>
      </c>
      <c r="G30" s="114" t="str">
        <f>IFERROR(IF(VLOOKUP($B30,'Section 3'!$A$15:$G$50,COLUMNS('Section 3'!$A$15:G$15),0)="QPS","QPS",PROPER(VLOOKUP($B30,'Section 3'!$A$15:$G$50,COLUMNS('Section 3'!$A$15:G$50),0))),"")</f>
        <v/>
      </c>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row>
    <row r="31" spans="1:78" s="84" customFormat="1" x14ac:dyDescent="0.35">
      <c r="A31" s="108" t="str">
        <f>IF(D31="","",ROWS($A$1:A31))</f>
        <v/>
      </c>
      <c r="B31" s="85">
        <v>29</v>
      </c>
      <c r="C31" s="117" t="str">
        <f t="shared" si="0"/>
        <v/>
      </c>
      <c r="D31" s="113" t="str">
        <f t="shared" si="1"/>
        <v/>
      </c>
      <c r="E31" s="114" t="str">
        <f>IFERROR(VLOOKUP($B31,'Section 3'!$A$15:$G$50,COLUMNS('Section 3'!$A$15:D$15),0),"")</f>
        <v/>
      </c>
      <c r="F31" s="117" t="str">
        <f>IFERROR(VLOOKUP($B31,'Section 3'!$A$15:$G$50,COLUMNS('Section 3'!$A$15:F$15),0),"")</f>
        <v/>
      </c>
      <c r="G31" s="114" t="str">
        <f>IFERROR(IF(VLOOKUP($B31,'Section 3'!$A$15:$G$50,COLUMNS('Section 3'!$A$15:G$15),0)="QPS","QPS",PROPER(VLOOKUP($B31,'Section 3'!$A$15:$G$50,COLUMNS('Section 3'!$A$15:G$50),0))),"")</f>
        <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row>
    <row r="32" spans="1:78" s="84" customFormat="1" x14ac:dyDescent="0.35">
      <c r="A32" s="108" t="str">
        <f>IF(D32="","",ROWS($A$1:A32))</f>
        <v/>
      </c>
      <c r="B32" s="85">
        <v>30</v>
      </c>
      <c r="C32" s="117" t="str">
        <f t="shared" si="0"/>
        <v/>
      </c>
      <c r="D32" s="113" t="str">
        <f t="shared" si="1"/>
        <v/>
      </c>
      <c r="E32" s="114" t="str">
        <f>IFERROR(VLOOKUP($B32,'Section 3'!$A$15:$G$50,COLUMNS('Section 3'!$A$15:D$15),0),"")</f>
        <v/>
      </c>
      <c r="F32" s="117" t="str">
        <f>IFERROR(VLOOKUP($B32,'Section 3'!$A$15:$G$50,COLUMNS('Section 3'!$A$15:F$15),0),"")</f>
        <v/>
      </c>
      <c r="G32" s="114" t="str">
        <f>IFERROR(IF(VLOOKUP($B32,'Section 3'!$A$15:$G$50,COLUMNS('Section 3'!$A$15:G$15),0)="QPS","QPS",PROPER(VLOOKUP($B32,'Section 3'!$A$15:$G$50,COLUMNS('Section 3'!$A$15:G$50),0))),"")</f>
        <v/>
      </c>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row>
    <row r="33" spans="1:78" s="84" customFormat="1" x14ac:dyDescent="0.35">
      <c r="A33" s="108" t="str">
        <f>IF(D33="","",ROWS($A$1:A33))</f>
        <v/>
      </c>
      <c r="B33" s="85">
        <v>31</v>
      </c>
      <c r="C33" s="117" t="str">
        <f t="shared" si="0"/>
        <v/>
      </c>
      <c r="D33" s="113" t="str">
        <f t="shared" si="1"/>
        <v/>
      </c>
      <c r="E33" s="114" t="str">
        <f>IFERROR(VLOOKUP($B33,'Section 3'!$A$15:$G$50,COLUMNS('Section 3'!$A$15:D$15),0),"")</f>
        <v/>
      </c>
      <c r="F33" s="117" t="str">
        <f>IFERROR(VLOOKUP($B33,'Section 3'!$A$15:$G$50,COLUMNS('Section 3'!$A$15:F$15),0),"")</f>
        <v/>
      </c>
      <c r="G33" s="114" t="str">
        <f>IFERROR(IF(VLOOKUP($B33,'Section 3'!$A$15:$G$50,COLUMNS('Section 3'!$A$15:G$15),0)="QPS","QPS",PROPER(VLOOKUP($B33,'Section 3'!$A$15:$G$50,COLUMNS('Section 3'!$A$15:G$50),0))),"")</f>
        <v/>
      </c>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row>
    <row r="34" spans="1:78" s="84" customFormat="1" x14ac:dyDescent="0.35">
      <c r="A34" s="108" t="str">
        <f>IF(D34="","",ROWS($A$1:A34))</f>
        <v/>
      </c>
      <c r="B34" s="85">
        <v>32</v>
      </c>
      <c r="C34" s="117" t="str">
        <f t="shared" si="0"/>
        <v/>
      </c>
      <c r="D34" s="113" t="str">
        <f t="shared" si="1"/>
        <v/>
      </c>
      <c r="E34" s="114" t="str">
        <f>IFERROR(VLOOKUP($B34,'Section 3'!$A$15:$G$50,COLUMNS('Section 3'!$A$15:D$15),0),"")</f>
        <v/>
      </c>
      <c r="F34" s="117" t="str">
        <f>IFERROR(VLOOKUP($B34,'Section 3'!$A$15:$G$50,COLUMNS('Section 3'!$A$15:F$15),0),"")</f>
        <v/>
      </c>
      <c r="G34" s="114" t="str">
        <f>IFERROR(IF(VLOOKUP($B34,'Section 3'!$A$15:$G$50,COLUMNS('Section 3'!$A$15:G$15),0)="QPS","QPS",PROPER(VLOOKUP($B34,'Section 3'!$A$15:$G$50,COLUMNS('Section 3'!$A$15:G$50),0))),"")</f>
        <v/>
      </c>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row>
    <row r="35" spans="1:78" s="84" customFormat="1" x14ac:dyDescent="0.35">
      <c r="A35" s="108" t="str">
        <f>IF(D35="","",ROWS($A$1:A35))</f>
        <v/>
      </c>
      <c r="B35" s="85">
        <v>33</v>
      </c>
      <c r="C35" s="117" t="str">
        <f t="shared" si="0"/>
        <v/>
      </c>
      <c r="D35" s="113" t="str">
        <f t="shared" si="1"/>
        <v/>
      </c>
      <c r="E35" s="114" t="str">
        <f>IFERROR(VLOOKUP($B35,'Section 3'!$A$15:$G$50,COLUMNS('Section 3'!$A$15:D$15),0),"")</f>
        <v/>
      </c>
      <c r="F35" s="117" t="str">
        <f>IFERROR(VLOOKUP($B35,'Section 3'!$A$15:$G$50,COLUMNS('Section 3'!$A$15:F$15),0),"")</f>
        <v/>
      </c>
      <c r="G35" s="114" t="str">
        <f>IFERROR(IF(VLOOKUP($B35,'Section 3'!$A$15:$G$50,COLUMNS('Section 3'!$A$15:G$15),0)="QPS","QPS",PROPER(VLOOKUP($B35,'Section 3'!$A$15:$G$50,COLUMNS('Section 3'!$A$15:G$50),0))),"")</f>
        <v/>
      </c>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row>
    <row r="36" spans="1:78" s="84" customFormat="1" x14ac:dyDescent="0.35">
      <c r="A36" s="108" t="str">
        <f>IF(D36="","",ROWS($A$1:A36))</f>
        <v/>
      </c>
      <c r="B36" s="85">
        <v>34</v>
      </c>
      <c r="C36" s="117" t="str">
        <f t="shared" si="0"/>
        <v/>
      </c>
      <c r="D36" s="113" t="str">
        <f t="shared" si="1"/>
        <v/>
      </c>
      <c r="E36" s="114" t="str">
        <f>IFERROR(VLOOKUP($B36,'Section 3'!$A$15:$G$50,COLUMNS('Section 3'!$A$15:D$15),0),"")</f>
        <v/>
      </c>
      <c r="F36" s="117" t="str">
        <f>IFERROR(VLOOKUP($B36,'Section 3'!$A$15:$G$50,COLUMNS('Section 3'!$A$15:F$15),0),"")</f>
        <v/>
      </c>
      <c r="G36" s="114" t="str">
        <f>IFERROR(IF(VLOOKUP($B36,'Section 3'!$A$15:$G$50,COLUMNS('Section 3'!$A$15:G$15),0)="QPS","QPS",PROPER(VLOOKUP($B36,'Section 3'!$A$15:$G$50,COLUMNS('Section 3'!$A$15:G$50),0))),"")</f>
        <v/>
      </c>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row>
    <row r="37" spans="1:78" s="84" customFormat="1" x14ac:dyDescent="0.35">
      <c r="A37" s="108" t="str">
        <f>IF(D37="","",ROWS($A$1:A37))</f>
        <v/>
      </c>
      <c r="B37" s="85">
        <v>35</v>
      </c>
      <c r="C37" s="117" t="str">
        <f t="shared" si="0"/>
        <v/>
      </c>
      <c r="D37" s="113" t="str">
        <f t="shared" si="1"/>
        <v/>
      </c>
      <c r="E37" s="114" t="str">
        <f>IFERROR(VLOOKUP($B37,'Section 3'!$A$15:$G$50,COLUMNS('Section 3'!$A$15:D$15),0),"")</f>
        <v/>
      </c>
      <c r="F37" s="117" t="str">
        <f>IFERROR(VLOOKUP($B37,'Section 3'!$A$15:$G$50,COLUMNS('Section 3'!$A$15:F$15),0),"")</f>
        <v/>
      </c>
      <c r="G37" s="114" t="str">
        <f>IFERROR(IF(VLOOKUP($B37,'Section 3'!$A$15:$G$50,COLUMNS('Section 3'!$A$15:G$15),0)="QPS","QPS",PROPER(VLOOKUP($B37,'Section 3'!$A$15:$G$50,COLUMNS('Section 3'!$A$15:G$50),0))),"")</f>
        <v/>
      </c>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row>
    <row r="38" spans="1:78" s="84" customFormat="1" x14ac:dyDescent="0.35">
      <c r="A38" s="108" t="str">
        <f>IF(D38="","",ROWS($A$1:A38))</f>
        <v/>
      </c>
      <c r="B38" s="85">
        <v>36</v>
      </c>
      <c r="C38" s="117" t="str">
        <f t="shared" si="0"/>
        <v/>
      </c>
      <c r="D38" s="113" t="str">
        <f t="shared" si="1"/>
        <v/>
      </c>
      <c r="E38" s="114" t="str">
        <f>IFERROR(VLOOKUP($B38,'Section 3'!$A$15:$G$50,COLUMNS('Section 3'!$A$15:D$15),0),"")</f>
        <v/>
      </c>
      <c r="F38" s="117" t="str">
        <f>IFERROR(VLOOKUP($B38,'Section 3'!$A$15:$G$50,COLUMNS('Section 3'!$A$15:F$15),0),"")</f>
        <v/>
      </c>
      <c r="G38" s="114" t="str">
        <f>IFERROR(IF(VLOOKUP($B38,'Section 3'!$A$15:$G$50,COLUMNS('Section 3'!$A$15:G$15),0)="QPS","QPS",PROPER(VLOOKUP($B38,'Section 3'!$A$15:$G$50,COLUMNS('Section 3'!$A$15:G$50),0))),"")</f>
        <v/>
      </c>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row>
    <row r="39" spans="1:78" x14ac:dyDescent="0.35">
      <c r="A39" s="108" t="str">
        <f>IF(D39="","",ROWS($A$1:A39))</f>
        <v/>
      </c>
      <c r="B39" s="85"/>
      <c r="C39" s="118" t="str">
        <f>IF(D39="","","4a")</f>
        <v/>
      </c>
      <c r="D39" s="118" t="str">
        <f>IF(ISBLANK('Section 4'!D10),"",'Section 4'!D10)</f>
        <v/>
      </c>
      <c r="E39" s="115"/>
      <c r="F39" s="115"/>
    </row>
    <row r="40" spans="1:78" s="84" customFormat="1" x14ac:dyDescent="0.35">
      <c r="A40" s="108" t="str">
        <f>IF(D40="","",ROWS($A$1:A40))</f>
        <v/>
      </c>
      <c r="B40" s="85">
        <v>1</v>
      </c>
      <c r="C40" s="118" t="str">
        <f>IF(D40="","","4b")</f>
        <v/>
      </c>
      <c r="D40" s="118" t="str">
        <f>IFERROR(VLOOKUP($B40,'Section 4'!$A$15:$G$17,COLUMNS('Section 4'!$A$15:D$17),0),"")</f>
        <v/>
      </c>
      <c r="E40" s="118" t="str">
        <f>IFERROR(VLOOKUP($B40,'Section 4'!$A$15:$G$17,COLUMNS('Section 4'!$A$15:F$17),0),"")</f>
        <v/>
      </c>
      <c r="F40" s="118" t="str">
        <f>IFERROR(IF(VLOOKUP($B40,'Section 4'!$A$15:$G$17,COLUMNS('Section 4'!$A$15:G$17),0)="QPS","QPS",PROPER(VLOOKUP($B40,'Section 4'!$A$15:$G$17,COLUMNS('Section 4'!$A$15:G$17),0))),"")</f>
        <v/>
      </c>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row>
    <row r="41" spans="1:78" x14ac:dyDescent="0.35">
      <c r="A41" s="108" t="str">
        <f>IF(D41="","",ROWS($A$1:A41))</f>
        <v/>
      </c>
      <c r="B41" s="85">
        <v>2</v>
      </c>
      <c r="C41" s="118" t="str">
        <f>IF(D41="","","4b")</f>
        <v/>
      </c>
      <c r="D41" s="118" t="str">
        <f>IFERROR(VLOOKUP($B41,'Section 4'!$A$15:$G$17,COLUMNS('Section 4'!$A$15:D$17),0),"")</f>
        <v/>
      </c>
      <c r="E41" s="118" t="str">
        <f>IFERROR(VLOOKUP($B41,'Section 4'!$A$15:$G$17,COLUMNS('Section 4'!$A$15:F$17),0),"")</f>
        <v/>
      </c>
      <c r="F41" s="118" t="str">
        <f>IFERROR(IF(VLOOKUP($B41,'Section 4'!$A$15:$G$17,COLUMNS('Section 4'!$A$15:G$17),0)="QPS","QPS",PROPER(VLOOKUP($B41,'Section 4'!$A$15:$G$17,COLUMNS('Section 4'!$A$15:G$17),0))),"")</f>
        <v/>
      </c>
    </row>
    <row r="42" spans="1:78" x14ac:dyDescent="0.35">
      <c r="A42" s="108" t="str">
        <f>IF(D42="","",ROWS($A$1:A42))</f>
        <v/>
      </c>
      <c r="B42" s="85">
        <v>3</v>
      </c>
      <c r="C42" s="118" t="str">
        <f>IF(D42="","","4b")</f>
        <v/>
      </c>
      <c r="D42" s="118" t="str">
        <f>IFERROR(VLOOKUP($B42,'Section 4'!$A$15:$G$17,COLUMNS('Section 4'!$A$15:D$17),0),"")</f>
        <v/>
      </c>
      <c r="E42" s="118" t="str">
        <f>IFERROR(VLOOKUP($B42,'Section 4'!$A$15:$G$17,COLUMNS('Section 4'!$A$15:F$17),0),"")</f>
        <v/>
      </c>
      <c r="F42" s="118" t="str">
        <f>IFERROR(IF(VLOOKUP($B42,'Section 4'!$A$15:$G$17,COLUMNS('Section 4'!$A$15:G$17),0)="QPS","QPS",PROPER(VLOOKUP($B42,'Section 4'!$A$15:$G$17,COLUMNS('Section 4'!$A$15:G$17),0))),"")</f>
        <v/>
      </c>
    </row>
    <row r="43" spans="1:78" x14ac:dyDescent="0.35">
      <c r="B43" s="84" t="s">
        <v>171</v>
      </c>
    </row>
  </sheetData>
  <sheetProtection algorithmName="SHA-512" hashValue="XNhi1Sgtc1fa0gTqYFIlUULz08aqHd4ZIPKtQaD6+tHb91FfvL2qcsftdfwrcALlqaC7ZhmjorsoHbsVQnHWjQ==" saltValue="PkbCNA/xETN52GDiMU+tZ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O2 C39:F42 C3:G38" xr:uid="{00000000-0002-0000-0800-000000000000}"/>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O27"/>
  <sheetViews>
    <sheetView zoomScale="90" zoomScaleNormal="90" workbookViewId="0">
      <selection activeCell="D15" sqref="D15"/>
    </sheetView>
  </sheetViews>
  <sheetFormatPr defaultColWidth="9.1796875" defaultRowHeight="13" x14ac:dyDescent="0.3"/>
  <cols>
    <col min="1" max="1" width="4.7265625" style="3" customWidth="1"/>
    <col min="2" max="2" width="13.26953125" style="3" bestFit="1" customWidth="1"/>
    <col min="3" max="3" width="17.453125" style="3" bestFit="1" customWidth="1"/>
    <col min="4" max="4" width="12.7265625" style="3" bestFit="1" customWidth="1"/>
    <col min="5" max="5" width="12.7265625" style="3" customWidth="1"/>
    <col min="6" max="6" width="8.7265625" style="3" bestFit="1" customWidth="1"/>
    <col min="7" max="7" width="13.453125" style="3" bestFit="1" customWidth="1"/>
    <col min="8" max="8" width="10.26953125" style="3" customWidth="1"/>
    <col min="9" max="9" width="15.7265625" style="3" customWidth="1"/>
    <col min="10" max="10" width="9.1796875" style="3"/>
    <col min="11" max="11" width="23" style="3" bestFit="1" customWidth="1"/>
    <col min="12" max="12" width="9.81640625" style="3" customWidth="1"/>
    <col min="13" max="13" width="9.1796875" style="3"/>
    <col min="14" max="14" width="13.26953125" style="3" customWidth="1"/>
    <col min="15" max="15" width="9.1796875" style="3"/>
    <col min="16" max="16" width="13.453125" style="3" customWidth="1"/>
    <col min="17" max="16384" width="9.1796875" style="3"/>
  </cols>
  <sheetData>
    <row r="1" spans="2:15" x14ac:dyDescent="0.3">
      <c r="N1" s="116" t="s">
        <v>73</v>
      </c>
    </row>
    <row r="2" spans="2:15" ht="26.5" x14ac:dyDescent="0.35">
      <c r="B2" s="58" t="s">
        <v>70</v>
      </c>
      <c r="C2" s="59" t="s">
        <v>74</v>
      </c>
      <c r="D2" s="58" t="s">
        <v>75</v>
      </c>
      <c r="E2" s="59" t="s">
        <v>76</v>
      </c>
      <c r="F2" s="62" t="s">
        <v>77</v>
      </c>
      <c r="G2" s="58" t="s">
        <v>44</v>
      </c>
      <c r="H2" s="120" t="s">
        <v>78</v>
      </c>
      <c r="I2" s="120" t="s">
        <v>79</v>
      </c>
      <c r="K2" s="47" t="s">
        <v>80</v>
      </c>
      <c r="L2" s="47" t="s">
        <v>81</v>
      </c>
      <c r="N2" s="65"/>
      <c r="O2" s="82" t="s">
        <v>82</v>
      </c>
    </row>
    <row r="3" spans="2:15" x14ac:dyDescent="0.3">
      <c r="B3" s="83" t="s">
        <v>72</v>
      </c>
      <c r="C3" s="60" t="s">
        <v>83</v>
      </c>
      <c r="D3" s="83">
        <v>2018</v>
      </c>
      <c r="E3" s="60">
        <f ca="1">YEAR(TODAY())</f>
        <v>2020</v>
      </c>
      <c r="F3" s="83">
        <v>1</v>
      </c>
      <c r="G3" s="83" t="s">
        <v>48</v>
      </c>
      <c r="H3" s="121" t="str">
        <f ca="1">MONTH(SubDate)&amp;"-"&amp;DAY(SubDate)&amp;"-"&amp;YEAR(SubDate)</f>
        <v>4-16-2020</v>
      </c>
      <c r="I3" s="121" t="s">
        <v>84</v>
      </c>
      <c r="K3" s="83" t="s">
        <v>85</v>
      </c>
      <c r="L3" s="83" t="s">
        <v>86</v>
      </c>
      <c r="N3" s="83" t="s">
        <v>87</v>
      </c>
      <c r="O3" s="82">
        <f>IF(MAX(OutputForCSV!A2:A2)=0,1,MAX(OutputForCSV!A2:A2))</f>
        <v>1</v>
      </c>
    </row>
    <row r="4" spans="2:15" x14ac:dyDescent="0.3">
      <c r="B4" s="5"/>
      <c r="C4" s="83" t="s">
        <v>88</v>
      </c>
      <c r="D4" s="83">
        <v>2019</v>
      </c>
      <c r="F4" s="83">
        <v>2</v>
      </c>
      <c r="G4" s="83" t="s">
        <v>89</v>
      </c>
      <c r="K4" s="83" t="s">
        <v>84</v>
      </c>
      <c r="L4" s="83" t="s">
        <v>90</v>
      </c>
      <c r="N4" s="83" t="s">
        <v>91</v>
      </c>
      <c r="O4" s="82" t="str">
        <f>OutputForCSV!A3</f>
        <v/>
      </c>
    </row>
    <row r="5" spans="2:15" x14ac:dyDescent="0.3">
      <c r="B5" s="5"/>
      <c r="D5" s="83">
        <v>2020</v>
      </c>
      <c r="F5" s="83">
        <v>3</v>
      </c>
      <c r="G5" s="83" t="s">
        <v>26</v>
      </c>
      <c r="K5" s="83" t="s">
        <v>92</v>
      </c>
      <c r="L5" s="83" t="s">
        <v>93</v>
      </c>
      <c r="N5" s="83" t="s">
        <v>94</v>
      </c>
      <c r="O5" s="82">
        <f>MAX(OutputForCSV!A3:A38)</f>
        <v>0</v>
      </c>
    </row>
    <row r="6" spans="2:15" x14ac:dyDescent="0.3">
      <c r="B6" s="5"/>
      <c r="D6" s="83">
        <v>2021</v>
      </c>
      <c r="F6" s="83">
        <v>4</v>
      </c>
      <c r="G6" s="83" t="s">
        <v>31</v>
      </c>
      <c r="K6" s="83" t="s">
        <v>95</v>
      </c>
      <c r="L6" s="83" t="s">
        <v>96</v>
      </c>
      <c r="N6" s="83" t="s">
        <v>97</v>
      </c>
      <c r="O6" s="82" t="str">
        <f>OutputForCSV!A39</f>
        <v/>
      </c>
    </row>
    <row r="7" spans="2:15" x14ac:dyDescent="0.3">
      <c r="B7" s="5"/>
      <c r="D7" s="83">
        <v>2022</v>
      </c>
      <c r="G7" s="83" t="s">
        <v>30</v>
      </c>
      <c r="K7" s="83" t="s">
        <v>98</v>
      </c>
      <c r="L7" s="83" t="s">
        <v>99</v>
      </c>
      <c r="N7" s="83" t="s">
        <v>100</v>
      </c>
      <c r="O7" s="82">
        <f>MAX(OutputForCSV!A39:A42)</f>
        <v>0</v>
      </c>
    </row>
    <row r="8" spans="2:15" x14ac:dyDescent="0.3">
      <c r="B8" s="5"/>
      <c r="D8" s="83">
        <v>2023</v>
      </c>
      <c r="K8" s="83" t="s">
        <v>101</v>
      </c>
      <c r="L8" s="83" t="s">
        <v>102</v>
      </c>
      <c r="N8" s="83" t="s">
        <v>103</v>
      </c>
      <c r="O8" s="82">
        <f>IF(MAX(TempOutput!A2:A40)=0,1,MAX(TempOutput!A2:A40))</f>
        <v>3</v>
      </c>
    </row>
    <row r="9" spans="2:15" x14ac:dyDescent="0.3">
      <c r="B9" s="5"/>
      <c r="D9" s="83">
        <v>2024</v>
      </c>
      <c r="K9" s="83" t="s">
        <v>104</v>
      </c>
      <c r="L9" s="83" t="s">
        <v>105</v>
      </c>
      <c r="N9" s="83" t="s">
        <v>106</v>
      </c>
      <c r="O9" s="82">
        <f>IF(O3=0,2,O3+1)</f>
        <v>2</v>
      </c>
    </row>
    <row r="10" spans="2:15" x14ac:dyDescent="0.3">
      <c r="B10" s="5"/>
      <c r="D10" s="83">
        <v>2025</v>
      </c>
      <c r="K10" s="83" t="s">
        <v>107</v>
      </c>
      <c r="L10" s="83" t="s">
        <v>108</v>
      </c>
      <c r="N10" s="83" t="s">
        <v>109</v>
      </c>
      <c r="O10" s="82">
        <f>ROWS(OutputForCSV!A1:A38)-COUNTIF(OutputForCSV!A2:A38,"")+1</f>
        <v>2</v>
      </c>
    </row>
    <row r="11" spans="2:15" x14ac:dyDescent="0.3">
      <c r="B11" s="5"/>
      <c r="D11" s="83">
        <v>2026</v>
      </c>
      <c r="K11" s="83" t="s">
        <v>110</v>
      </c>
      <c r="L11" s="83" t="s">
        <v>111</v>
      </c>
    </row>
    <row r="12" spans="2:15" x14ac:dyDescent="0.3">
      <c r="B12" s="5"/>
      <c r="D12" s="83">
        <v>2027</v>
      </c>
      <c r="K12" s="83" t="s">
        <v>112</v>
      </c>
      <c r="L12" s="83" t="s">
        <v>113</v>
      </c>
    </row>
    <row r="13" spans="2:15" x14ac:dyDescent="0.3">
      <c r="B13" s="5"/>
      <c r="D13" s="83">
        <v>2028</v>
      </c>
      <c r="K13" s="83" t="s">
        <v>114</v>
      </c>
      <c r="L13" s="83" t="s">
        <v>115</v>
      </c>
    </row>
    <row r="14" spans="2:15" x14ac:dyDescent="0.3">
      <c r="B14" s="5"/>
      <c r="D14" s="83">
        <v>2029</v>
      </c>
      <c r="K14" s="83" t="s">
        <v>116</v>
      </c>
      <c r="L14" s="83" t="s">
        <v>117</v>
      </c>
    </row>
    <row r="15" spans="2:15" x14ac:dyDescent="0.3">
      <c r="B15" s="5"/>
      <c r="K15" s="83" t="s">
        <v>118</v>
      </c>
      <c r="L15" s="83" t="s">
        <v>119</v>
      </c>
    </row>
    <row r="16" spans="2:15" x14ac:dyDescent="0.3">
      <c r="B16" s="5"/>
      <c r="K16" s="83" t="s">
        <v>120</v>
      </c>
      <c r="L16" s="83" t="s">
        <v>121</v>
      </c>
    </row>
    <row r="17" spans="2:12" x14ac:dyDescent="0.3">
      <c r="B17" s="5"/>
      <c r="K17" s="83" t="s">
        <v>122</v>
      </c>
      <c r="L17" s="83" t="s">
        <v>123</v>
      </c>
    </row>
    <row r="18" spans="2:12" x14ac:dyDescent="0.3">
      <c r="B18" s="5"/>
      <c r="K18" s="83" t="s">
        <v>124</v>
      </c>
      <c r="L18" s="83" t="s">
        <v>125</v>
      </c>
    </row>
    <row r="19" spans="2:12" x14ac:dyDescent="0.3">
      <c r="B19" s="5"/>
      <c r="K19" s="83" t="s">
        <v>126</v>
      </c>
      <c r="L19" s="83" t="s">
        <v>127</v>
      </c>
    </row>
    <row r="20" spans="2:12" x14ac:dyDescent="0.3">
      <c r="B20" s="5"/>
      <c r="K20" s="83" t="s">
        <v>128</v>
      </c>
      <c r="L20" s="83" t="s">
        <v>129</v>
      </c>
    </row>
    <row r="21" spans="2:12" x14ac:dyDescent="0.3">
      <c r="B21" s="5"/>
      <c r="K21" s="83" t="s">
        <v>130</v>
      </c>
      <c r="L21" s="83" t="s">
        <v>131</v>
      </c>
    </row>
    <row r="22" spans="2:12" x14ac:dyDescent="0.3">
      <c r="B22" s="5"/>
      <c r="K22" s="83" t="s">
        <v>132</v>
      </c>
      <c r="L22" s="83" t="s">
        <v>133</v>
      </c>
    </row>
    <row r="23" spans="2:12" x14ac:dyDescent="0.3">
      <c r="B23" s="5"/>
      <c r="K23" s="83" t="s">
        <v>134</v>
      </c>
      <c r="L23" s="83" t="s">
        <v>135</v>
      </c>
    </row>
    <row r="24" spans="2:12" x14ac:dyDescent="0.3">
      <c r="B24" s="5"/>
      <c r="K24" s="83" t="s">
        <v>136</v>
      </c>
      <c r="L24" s="83" t="s">
        <v>137</v>
      </c>
    </row>
    <row r="25" spans="2:12" x14ac:dyDescent="0.3">
      <c r="B25" s="5"/>
      <c r="K25" s="83" t="s">
        <v>138</v>
      </c>
      <c r="L25" s="83" t="s">
        <v>139</v>
      </c>
    </row>
    <row r="26" spans="2:12" x14ac:dyDescent="0.3">
      <c r="B26" s="5"/>
    </row>
    <row r="27" spans="2:12" x14ac:dyDescent="0.3">
      <c r="B27" s="5"/>
    </row>
  </sheetData>
  <sheetProtection algorithmName="SHA-512" hashValue="OMYFMMNqhN/VGms04TIQnTKzKPOqKr97krw0NftQN0dSUZ8QNFBwmH+hk6g6qzCbig4H0aZ2metEZVmQlXi3ZA==" saltValue="voCJGhXAoYtPN+O85mEYN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8CA843-A8A8-48C4-BFFD-998D3ADA60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A9508D-D143-491F-82C9-852910884A4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06e8920-8709-453c-ac34-7beb15a2da9c"/>
    <ds:schemaRef ds:uri="http://purl.org/dc/elements/1.1/"/>
    <ds:schemaRef ds:uri="http://schemas.microsoft.com/office/2006/metadata/properties"/>
    <ds:schemaRef ds:uri="b7fdcd74-2a7d-4d58-b4f7-f623844b553a"/>
    <ds:schemaRef ds:uri="http://www.w3.org/XML/1998/namespace"/>
    <ds:schemaRef ds:uri="http://purl.org/dc/dcmitype/"/>
  </ds:schemaRefs>
</ds:datastoreItem>
</file>

<file path=customXml/itemProps3.xml><?xml version="1.0" encoding="utf-8"?>
<ds:datastoreItem xmlns:ds="http://schemas.openxmlformats.org/officeDocument/2006/customXml" ds:itemID="{31357011-286F-4B33-A07E-3A1E17AF80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46</vt:i4>
      </vt:variant>
    </vt:vector>
  </HeadingPairs>
  <TitlesOfParts>
    <vt:vector size="56" baseType="lpstr">
      <vt:lpstr>Instructions</vt:lpstr>
      <vt:lpstr>Section 1</vt:lpstr>
      <vt:lpstr>Section 2</vt:lpstr>
      <vt:lpstr>Section 3</vt:lpstr>
      <vt:lpstr>Section 4</vt:lpstr>
      <vt:lpstr>Summary</vt:lpstr>
      <vt:lpstr>Checks</vt:lpstr>
      <vt:lpstr>OutputForCSV</vt:lpstr>
      <vt:lpstr>Lists</vt:lpstr>
      <vt:lpstr>TempOutput</vt:lpstr>
      <vt:lpstr>AllError</vt:lpstr>
      <vt:lpstr>CharCheck</vt:lpstr>
      <vt:lpstr>CompName</vt:lpstr>
      <vt:lpstr>CSVDate</vt:lpstr>
      <vt:lpstr>CSVS2End</vt:lpstr>
      <vt:lpstr>CSVS3End</vt:lpstr>
      <vt:lpstr>CSVS3Start</vt:lpstr>
      <vt:lpstr>CSVS4End</vt:lpstr>
      <vt:lpstr>CSVS4Start</vt:lpstr>
      <vt:lpstr>FormVersion</vt:lpstr>
      <vt:lpstr>LastCol</vt:lpstr>
      <vt:lpstr>LastRow</vt:lpstr>
      <vt:lpstr>LockStatus</vt:lpstr>
      <vt:lpstr>MaxOutput</vt:lpstr>
      <vt:lpstr>Methyl_Bromide</vt:lpstr>
      <vt:lpstr>Instructions!Print_Area</vt:lpstr>
      <vt:lpstr>'Section 1'!Print_Area</vt:lpstr>
      <vt:lpstr>'Section 2'!Print_Area</vt:lpstr>
      <vt:lpstr>'Section 3'!Print_Area</vt:lpstr>
      <vt:lpstr>'Section 4'!Print_Area</vt:lpstr>
      <vt:lpstr>Summary!Print_Area</vt:lpstr>
      <vt:lpstr>Purpose</vt:lpstr>
      <vt:lpstr>Q1Q3Complete</vt:lpstr>
      <vt:lpstr>Q4Complete</vt:lpstr>
      <vt:lpstr>Q4Inv</vt:lpstr>
      <vt:lpstr>ReportingQuarter</vt:lpstr>
      <vt:lpstr>ReportingYear</vt:lpstr>
      <vt:lpstr>ReportQtr</vt:lpstr>
      <vt:lpstr>ReportType</vt:lpstr>
      <vt:lpstr>ReportYr</vt:lpstr>
      <vt:lpstr>Sec1Status</vt:lpstr>
      <vt:lpstr>Sec2Error</vt:lpstr>
      <vt:lpstr>Sec2Filled</vt:lpstr>
      <vt:lpstr>Sec2inSec3</vt:lpstr>
      <vt:lpstr>Sec2inSec3LE</vt:lpstr>
      <vt:lpstr>Sec3Complete</vt:lpstr>
      <vt:lpstr>Sec3Error</vt:lpstr>
      <vt:lpstr>Sec3inSec2</vt:lpstr>
      <vt:lpstr>Sec3inSec2LE</vt:lpstr>
      <vt:lpstr>Sec3PasteRow</vt:lpstr>
      <vt:lpstr>Sec3ValidPurpose</vt:lpstr>
      <vt:lpstr>Sec4Error</vt:lpstr>
      <vt:lpstr>Sec4PasteRow</vt:lpstr>
      <vt:lpstr>SubDate</vt:lpstr>
      <vt:lpstr>SubmissionType</vt:lpstr>
      <vt:lpstr>SubTSelection</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Golla</dc:creator>
  <cp:keywords/>
  <dc:description/>
  <cp:lastModifiedBy>Katherine Sleasman</cp:lastModifiedBy>
  <cp:revision/>
  <dcterms:created xsi:type="dcterms:W3CDTF">2015-03-18T20:34:42Z</dcterms:created>
  <dcterms:modified xsi:type="dcterms:W3CDTF">2020-04-16T16:42:41Z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4608">
    <vt:lpwstr>24</vt:lpwstr>
  </property>
</Properties>
</file>