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564CA151-5A5B-428A-3C10-775976492406}"/>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242CF58A-AAE4-46AC-B150-5B32CFE053FC}" xr6:coauthVersionLast="44" xr6:coauthVersionMax="45" xr10:uidLastSave="{00000000-0000-0000-0000-000000000000}"/>
  <workbookProtection workbookAlgorithmName="SHA-512" workbookHashValue="MsiXeRdYuJkBWURTPcFZ5acrVU9AXz0CA66sKAxK9NAhgYGLvbmiLkgxhT4oIss4HdEkPFAI1uMx6SQ5k+6CQw==" workbookSaltValue="lCYgddpMqWZ3jLd+Fe2YIg==" workbookSpinCount="100000" lockStructure="1"/>
  <bookViews>
    <workbookView xWindow="-110" yWindow="-110" windowWidth="19420" windowHeight="10420" tabRatio="769" xr2:uid="{00000000-000D-0000-FFFF-FFFF00000000}"/>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OutputForCSV!$A$22</definedName>
    <definedName name="LockStatus">Instructions!$H$15</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2'!$C$2:$F$34</definedName>
    <definedName name="ReportingYear">Lists!$D$3:$D$14</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7" l="1"/>
  <c r="F11" i="1" s="1"/>
  <c r="D93" i="3"/>
  <c r="D94" i="3"/>
  <c r="D95" i="3"/>
  <c r="D96" i="3"/>
  <c r="D88" i="3"/>
  <c r="D89" i="3"/>
  <c r="D90" i="3"/>
  <c r="D91" i="3"/>
  <c r="D92" i="3"/>
  <c r="D82" i="3"/>
  <c r="D83" i="3"/>
  <c r="D84" i="3"/>
  <c r="D85" i="3"/>
  <c r="D86" i="3"/>
  <c r="D87" i="3"/>
  <c r="D78" i="3"/>
  <c r="D79" i="3"/>
  <c r="D80" i="3"/>
  <c r="D81"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35" i="3"/>
  <c r="D14" i="1"/>
  <c r="D13" i="1"/>
  <c r="J23" i="3"/>
  <c r="K23" i="3"/>
  <c r="L23" i="3"/>
  <c r="J24" i="3"/>
  <c r="K24" i="3"/>
  <c r="L24" i="3"/>
  <c r="J25" i="3"/>
  <c r="K25" i="3"/>
  <c r="L25" i="3"/>
  <c r="J26" i="3"/>
  <c r="K26" i="3"/>
  <c r="L26" i="3"/>
  <c r="J27" i="3"/>
  <c r="K27" i="3"/>
  <c r="L27" i="3"/>
  <c r="H27" i="3" s="1"/>
  <c r="J28" i="3"/>
  <c r="K28" i="3"/>
  <c r="L28" i="3"/>
  <c r="J29" i="3"/>
  <c r="K29" i="3"/>
  <c r="L29" i="3"/>
  <c r="J30" i="3"/>
  <c r="K30" i="3"/>
  <c r="H30" i="3" s="1"/>
  <c r="L30" i="3"/>
  <c r="J31" i="3"/>
  <c r="K31" i="3"/>
  <c r="L31" i="3"/>
  <c r="J32" i="3"/>
  <c r="K32" i="3"/>
  <c r="L32" i="3"/>
  <c r="J33" i="3"/>
  <c r="H33" i="3" s="1"/>
  <c r="K33" i="3"/>
  <c r="L33" i="3"/>
  <c r="H32" i="3"/>
  <c r="H28" i="3"/>
  <c r="H24" i="3"/>
  <c r="H29" i="3"/>
  <c r="H25" i="3"/>
  <c r="H26" i="3"/>
  <c r="H31" i="3"/>
  <c r="H23" i="3"/>
  <c r="F10" i="1"/>
  <c r="I10" i="1"/>
  <c r="K22" i="3"/>
  <c r="H22" i="3" s="1"/>
  <c r="K21" i="3"/>
  <c r="K14" i="3"/>
  <c r="L22" i="3"/>
  <c r="L21" i="3"/>
  <c r="L20" i="3"/>
  <c r="L19" i="3"/>
  <c r="L18" i="3"/>
  <c r="L17" i="3"/>
  <c r="D6" i="9" s="1"/>
  <c r="L16" i="3"/>
  <c r="L15" i="3"/>
  <c r="L14" i="3"/>
  <c r="J22" i="3"/>
  <c r="J21" i="3"/>
  <c r="J20" i="3"/>
  <c r="J19" i="3"/>
  <c r="H19" i="3" s="1"/>
  <c r="J18" i="3"/>
  <c r="H18" i="3" s="1"/>
  <c r="J17" i="3"/>
  <c r="J16" i="3"/>
  <c r="J15" i="3"/>
  <c r="J14" i="3"/>
  <c r="H21" i="3"/>
  <c r="H14" i="3"/>
  <c r="D4" i="9"/>
  <c r="D5" i="9"/>
  <c r="E6" i="3"/>
  <c r="H1" i="10"/>
  <c r="G1" i="10"/>
  <c r="F1" i="10"/>
  <c r="K20" i="3"/>
  <c r="H20" i="3" s="1"/>
  <c r="K19" i="3"/>
  <c r="K18" i="3"/>
  <c r="K17" i="3"/>
  <c r="H17" i="3" s="1"/>
  <c r="K16" i="3"/>
  <c r="H16" i="3" s="1"/>
  <c r="K15" i="3"/>
  <c r="H15" i="3" s="1"/>
  <c r="A14" i="3"/>
  <c r="E5" i="3"/>
  <c r="F9" i="1"/>
  <c r="D5" i="1"/>
  <c r="E1" i="10" s="1"/>
  <c r="A15" i="3"/>
  <c r="I15" i="3" s="1"/>
  <c r="I14" i="3"/>
  <c r="A16" i="3"/>
  <c r="I16" i="3" s="1"/>
  <c r="A17" i="3"/>
  <c r="I17" i="3" s="1"/>
  <c r="A18" i="3"/>
  <c r="A19" i="3"/>
  <c r="I18" i="3"/>
  <c r="I19" i="3"/>
  <c r="A20" i="3"/>
  <c r="I20" i="3" s="1"/>
  <c r="A21" i="3"/>
  <c r="I21" i="3"/>
  <c r="A22" i="3"/>
  <c r="I22" i="3"/>
  <c r="A23" i="3"/>
  <c r="I23" i="3" s="1"/>
  <c r="A24" i="3"/>
  <c r="I24" i="3" s="1"/>
  <c r="A25" i="3"/>
  <c r="I25" i="3" s="1"/>
  <c r="A26" i="3"/>
  <c r="I26" i="3"/>
  <c r="A27" i="3"/>
  <c r="I27" i="3" s="1"/>
  <c r="A28" i="3"/>
  <c r="I28" i="3" s="1"/>
  <c r="A29" i="3"/>
  <c r="I29" i="3" s="1"/>
  <c r="A30" i="3"/>
  <c r="I30" i="3"/>
  <c r="A31" i="3"/>
  <c r="I31" i="3" s="1"/>
  <c r="A32" i="3"/>
  <c r="I32" i="3" s="1"/>
  <c r="A33" i="3"/>
  <c r="C7" i="10"/>
  <c r="B7" i="10" s="1"/>
  <c r="D9" i="10"/>
  <c r="I33" i="3"/>
  <c r="D19" i="10"/>
  <c r="I11" i="1" l="1"/>
  <c r="D3" i="9"/>
  <c r="D8" i="9"/>
  <c r="C20" i="10"/>
  <c r="B20" i="10" s="1"/>
  <c r="C10" i="10"/>
  <c r="B10" i="10" s="1"/>
  <c r="D7" i="10"/>
  <c r="C6" i="10"/>
  <c r="B6" i="10" s="1"/>
  <c r="C16" i="10"/>
  <c r="B16" i="10" s="1"/>
  <c r="D18" i="10"/>
  <c r="C14" i="10"/>
  <c r="B14" i="10" s="1"/>
  <c r="C5" i="10"/>
  <c r="B5" i="10" s="1"/>
  <c r="D5" i="10"/>
  <c r="D3" i="10"/>
  <c r="C21" i="10"/>
  <c r="B21" i="10" s="1"/>
  <c r="D21" i="10"/>
  <c r="D16" i="10"/>
  <c r="C11" i="10"/>
  <c r="B11" i="10" s="1"/>
  <c r="D8" i="10"/>
  <c r="D2" i="10"/>
  <c r="D15" i="9" s="1"/>
  <c r="D20" i="10"/>
  <c r="C19" i="10"/>
  <c r="B19" i="10" s="1"/>
  <c r="C15" i="10"/>
  <c r="B15" i="10" s="1"/>
  <c r="D12" i="10"/>
  <c r="D10" i="10"/>
  <c r="C4" i="10"/>
  <c r="B4" i="10" s="1"/>
  <c r="D7" i="9"/>
  <c r="D9" i="9" s="1"/>
  <c r="D14" i="10"/>
  <c r="D13" i="10"/>
  <c r="D11" i="10"/>
  <c r="C8" i="10"/>
  <c r="B8" i="10" s="1"/>
  <c r="C2" i="10"/>
  <c r="B2" i="10" s="1"/>
  <c r="F3" i="7"/>
  <c r="C17" i="10"/>
  <c r="B17" i="10" s="1"/>
  <c r="C18" i="10"/>
  <c r="B18" i="10" s="1"/>
  <c r="D6" i="10"/>
  <c r="C3" i="10"/>
  <c r="B3" i="10" s="1"/>
  <c r="D17" i="10"/>
  <c r="D15" i="10"/>
  <c r="C13" i="10"/>
  <c r="B13" i="10" s="1"/>
  <c r="C12" i="10"/>
  <c r="B12" i="10" s="1"/>
  <c r="C9" i="10"/>
  <c r="B9" i="10" s="1"/>
  <c r="D4" i="10"/>
  <c r="D1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Cory Jemison</author>
  </authors>
  <commentList>
    <comment ref="D11" authorId="0" shapeId="0" xr:uid="{00000000-0006-0000-0200-000001000000}">
      <text>
        <r>
          <rPr>
            <sz val="8"/>
            <color indexed="81"/>
            <rFont val="Tahoma"/>
            <family val="2"/>
          </rPr>
          <t xml:space="preserve">Select the chemical name from the dropdown list if the controlled substance was transformed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transformed during the reporting period.</t>
        </r>
      </text>
    </comment>
    <comment ref="J13" authorId="2" shapeId="0" xr:uid="{00000000-0006-0000-0200-000003000000}">
      <text>
        <r>
          <rPr>
            <b/>
            <sz val="9"/>
            <color indexed="81"/>
            <rFont val="Tahoma"/>
            <family val="2"/>
          </rPr>
          <t>Cory Jemison:</t>
        </r>
        <r>
          <rPr>
            <sz val="9"/>
            <color indexed="81"/>
            <rFont val="Tahoma"/>
            <family val="2"/>
          </rPr>
          <t xml:space="preserve">
Each chemical name can only appear once </t>
        </r>
      </text>
    </comment>
    <comment ref="K13" authorId="2" shapeId="0" xr:uid="{00000000-0006-0000-0200-00000400000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xr:uid="{00000000-0006-0000-0200-00000500000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xr:uid="{00000000-0006-0000-0200-000006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xr:uid="{00000000-0006-0000-0600-000002000000}">
      <text>
        <r>
          <rPr>
            <b/>
            <sz val="9"/>
            <color indexed="81"/>
            <rFont val="Tahoma"/>
            <family val="2"/>
          </rPr>
          <t>Cory Jemison:</t>
        </r>
        <r>
          <rPr>
            <sz val="9"/>
            <color indexed="81"/>
            <rFont val="Tahoma"/>
            <family val="2"/>
          </rPr>
          <t xml:space="preserve">
Used for export to CSV</t>
        </r>
      </text>
    </comment>
    <comment ref="A2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<sst xmlns="http://schemas.openxmlformats.org/spreadsheetml/2006/main" count="273" uniqueCount="186">
  <si>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</si>
  <si>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</si>
  <si>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</si>
  <si>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</si>
  <si>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</si>
  <si>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</si>
  <si>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</si>
  <si>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</si>
  <si>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</si>
  <si>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</si>
  <si>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</si>
  <si>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</si>
  <si>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</si>
  <si>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</si>
  <si>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HCFC-124</t>
  </si>
  <si>
    <t>HCFC-124a</t>
  </si>
  <si>
    <t>HCFC-225ca</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</si>
  <si>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</si>
  <si>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</si>
  <si>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</si>
  <si>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</si>
  <si>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</si>
  <si>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</si>
  <si>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</si>
  <si>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</si>
  <si>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</si>
  <si>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</si>
  <si>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</si>
  <si>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</si>
  <si>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</si>
  <si>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</si>
  <si>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</si>
  <si>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</si>
  <si>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</si>
  <si>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</si>
  <si>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</si>
  <si>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</si>
  <si>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</si>
  <si>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</si>
  <si>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</si>
  <si>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</si>
  <si>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</si>
  <si>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</si>
  <si>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</si>
  <si>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</si>
  <si>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</si>
  <si>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</si>
  <si>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</si>
  <si>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</si>
  <si>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</si>
  <si>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</si>
  <si>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</si>
  <si>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</si>
  <si>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</si>
  <si>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</si>
  <si>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</si>
  <si>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</si>
  <si>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</si>
  <si>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</si>
  <si>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</si>
  <si>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</si>
  <si>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</si>
  <si>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</si>
  <si>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</si>
  <si>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</si>
  <si>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</si>
  <si>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</si>
  <si>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</si>
  <si>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</si>
  <si>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</si>
  <si>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</si>
  <si>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</si>
  <si>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</si>
  <si>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</si>
  <si>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</si>
  <si>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</si>
  <si>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</si>
  <si>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</si>
  <si>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</si>
  <si>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</si>
  <si>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</si>
  <si>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</si>
  <si>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</si>
  <si>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</si>
  <si>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</si>
  <si>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</si>
  <si>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</si>
  <si>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</si>
  <si>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</si>
  <si>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</si>
  <si>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</si>
  <si>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</si>
  <si>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</si>
  <si>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</si>
  <si>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</si>
  <si>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</si>
  <si>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</si>
  <si>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</si>
  <si>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</si>
  <si>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</si>
  <si>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</si>
  <si>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</si>
  <si>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</si>
  <si>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</si>
  <si>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</si>
  <si>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</si>
  <si>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</si>
  <si>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</si>
  <si>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</si>
  <si>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</si>
  <si>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</si>
  <si>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</si>
  <si>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</si>
  <si>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HCFC-31</t>
  </si>
  <si>
    <t>HCFC-121</t>
  </si>
  <si>
    <t>HCFC-131</t>
  </si>
  <si>
    <t>HCFC-132b</t>
  </si>
  <si>
    <t>HCFC-133a</t>
  </si>
  <si>
    <t>HCFC-151</t>
  </si>
  <si>
    <t>HCFC-223</t>
  </si>
  <si>
    <t>HCFC-226</t>
  </si>
  <si>
    <t>HCFC-231</t>
  </si>
  <si>
    <t>HCFC-235</t>
  </si>
  <si>
    <t>HCFC-241</t>
  </si>
  <si>
    <t>HCFC-252</t>
  </si>
  <si>
    <t>HCFC-253</t>
  </si>
  <si>
    <t>HCFC-261</t>
  </si>
  <si>
    <t>HCFC-262</t>
  </si>
  <si>
    <t>HCFC-271</t>
  </si>
  <si>
    <t>TRANS</t>
  </si>
  <si>
    <t>Section 2: Transformation Data</t>
  </si>
  <si>
    <t>Quantity Transformed</t>
  </si>
  <si>
    <r>
      <t xml:space="preserve">In the table below, enter the quantity of each controlled substance that was transformed during the reporting period. </t>
    </r>
    <r>
      <rPr>
        <b/>
        <i/>
        <sz val="10"/>
        <color theme="1"/>
        <rFont val="Calibri"/>
        <family val="2"/>
        <scheme val="minor"/>
      </rPr>
      <t/>
    </r>
  </si>
  <si>
    <t>Negative Number</t>
  </si>
  <si>
    <t>Checks (1 = error)</t>
  </si>
  <si>
    <t>Check Type</t>
  </si>
  <si>
    <t>Stopper</t>
  </si>
  <si>
    <t>Valid Production Check</t>
  </si>
  <si>
    <t>Row Completeness</t>
  </si>
  <si>
    <t>Filled Out?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</si>
  <si>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</si>
  <si>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</si>
  <si>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Second Party Transformation Annual Report</t>
  </si>
  <si>
    <t>CH3Br</t>
  </si>
  <si>
    <t>Second Party Transformation Annual Report (Sec 82.13 and 82.24)</t>
  </si>
  <si>
    <t>Date for CSV Title</t>
  </si>
  <si>
    <t>Form Name for CSV Title</t>
  </si>
  <si>
    <t>Second Party Transformation</t>
  </si>
  <si>
    <t>Annual</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</si>
  <si>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</si>
  <si>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https://www.epa.gov/ods-phaseout/ods-recordkeeping-and-reporting</t>
  </si>
  <si>
    <t>HCFC-21</t>
  </si>
  <si>
    <t>HCFC-122</t>
  </si>
  <si>
    <t>HCFC-123</t>
  </si>
  <si>
    <t>HCFC-141b</t>
  </si>
  <si>
    <t>HCFC-142b</t>
  </si>
  <si>
    <t>HCFC-221</t>
  </si>
  <si>
    <t>HCFC-222</t>
  </si>
  <si>
    <t>HCFC-224</t>
  </si>
  <si>
    <t>HCFC-225cb</t>
  </si>
  <si>
    <t>HCFC-232</t>
  </si>
  <si>
    <t>HCFC-233</t>
  </si>
  <si>
    <t>HCFC-234</t>
  </si>
  <si>
    <t>HCFC-242</t>
  </si>
  <si>
    <t>HCFC-243</t>
  </si>
  <si>
    <t>HCFC-244</t>
  </si>
  <si>
    <t>HCFC-251</t>
  </si>
  <si>
    <t>EPA Form #5900-147</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</si>
  <si>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</si>
  <si>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</si>
  <si>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</si>
  <si>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</si>
  <si>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</si>
  <si>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</si>
  <si>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HCFC-141</t>
  </si>
  <si>
    <t>HCFC-141a</t>
  </si>
  <si>
    <t>HCFC-142</t>
  </si>
  <si>
    <t>HCFC-142a</t>
  </si>
  <si>
    <t xml:space="preserve">   Date Prepared:</t>
  </si>
  <si>
    <t>Last Updated: April 2020</t>
  </si>
  <si>
    <t>4</t>
  </si>
  <si>
    <t>Version 5.0</t>
  </si>
  <si>
    <t xml:space="preserve">U.S. Environmental Protection Agency </t>
  </si>
  <si>
    <t>OMB Control Number: 2060-0170</t>
  </si>
  <si>
    <t>This collection of information is approved by OMB under the Paperwork Reduction Act, 44 U.S.C. 3501 et seq. (OMB Control No. 2060-0170). Responses to this collection of information are mandatory (40 CFR 82.13 and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</si>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</sst>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color theme="1"/>
      <name val="Calibri"/>
      <family val="2"/>
    </font>
    <font>
      <sz val="9"/>
      <name val="Arial"/>
      <family val="2"/>
    </font>
    <font>
      <sz val="10"/>
      <color theme="10"/>
      <name val="Calibri"/>
      <family val="2"/>
      <scheme val="minor"/>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61">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2" borderId="0" xfId="0" applyFont="1" applyFill="1" applyProtection="1">
      <protection locked="0"/>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30"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 fillId="0" borderId="0" xfId="0" applyFont="1" applyFill="1" applyBorder="1" applyAlignment="1"/>
    <xf numFmtId="0" fontId="20" fillId="0" borderId="0" xfId="2" applyFont="1" applyFill="1" applyProtection="1"/>
    <xf numFmtId="0" fontId="22" fillId="0" borderId="0" xfId="0" applyFont="1" applyBorder="1" applyAlignment="1">
      <alignment horizontal="left" wrapText="1"/>
    </xf>
    <xf numFmtId="0" fontId="17" fillId="0" borderId="1" xfId="0" applyFont="1" applyFill="1" applyBorder="1"/>
    <xf numFmtId="0" fontId="17" fillId="0" borderId="1" xfId="0" applyFont="1" applyBorder="1"/>
    <xf numFmtId="0" fontId="34" fillId="0" borderId="1" xfId="0" applyFont="1" applyBorder="1" applyAlignment="1">
      <alignment vertical="center" wrapText="1"/>
    </xf>
    <xf numFmtId="4" fontId="17" fillId="0" borderId="0" xfId="0" applyNumberFormat="1" applyFont="1" applyFill="1" applyBorder="1" applyAlignment="1" applyProtection="1">
      <alignment horizontal="left" vertical="center" wrapText="1"/>
    </xf>
    <xf numFmtId="0" fontId="12" fillId="0" borderId="0" xfId="0" applyFont="1" applyBorder="1"/>
    <xf numFmtId="0" fontId="12" fillId="0" borderId="0" xfId="0" applyFont="1" applyBorder="1" applyAlignment="1">
      <alignment horizontal="center" wrapText="1"/>
    </xf>
    <xf numFmtId="0" fontId="29" fillId="0" borderId="0" xfId="0" applyFont="1" applyBorder="1"/>
    <xf numFmtId="0" fontId="0" fillId="2" borderId="13" xfId="0" applyFill="1" applyBorder="1" applyProtection="1"/>
    <xf numFmtId="0" fontId="0" fillId="2" borderId="4" xfId="0" applyFill="1" applyBorder="1" applyAlignment="1"/>
    <xf numFmtId="0" fontId="0" fillId="2" borderId="0" xfId="0" applyFill="1" applyBorder="1" applyAlignment="1"/>
    <xf numFmtId="0" fontId="35" fillId="2" borderId="0" xfId="0" applyFont="1" applyFill="1" applyBorder="1" applyProtection="1">
      <protection locked="0"/>
    </xf>
    <xf numFmtId="1" fontId="8" fillId="0" borderId="0" xfId="0" applyNumberFormat="1" applyFont="1" applyFill="1" applyBorder="1" applyAlignment="1">
      <alignment horizontal="left"/>
    </xf>
    <xf numFmtId="0" fontId="36" fillId="0" borderId="0" xfId="2" applyFont="1" applyFill="1" applyBorder="1" applyAlignment="1">
      <alignment vertical="top" wrapText="1"/>
    </xf>
    <xf numFmtId="49" fontId="8" fillId="3" borderId="1" xfId="0" applyNumberFormat="1" applyFont="1" applyFill="1" applyBorder="1" applyAlignment="1">
      <alignment horizontal="left" vertical="center" wrapText="1"/>
    </xf>
    <xf numFmtId="0" fontId="38" fillId="6" borderId="1" xfId="0" applyFont="1" applyFill="1" applyBorder="1" applyAlignment="1">
      <alignment horizontal="center" vertical="center" wrapText="1"/>
    </xf>
    <xf numFmtId="0" fontId="39"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28" fillId="0" borderId="0" xfId="0" applyFont="1" applyFill="1" applyAlignment="1" applyProtection="1">
      <alignment horizontal="left"/>
    </xf>
    <xf numFmtId="0" fontId="27" fillId="2" borderId="0" xfId="0" applyFont="1" applyFill="1" applyAlignment="1" applyProtection="1">
      <alignment horizontal="left"/>
    </xf>
    <xf numFmtId="0" fontId="25"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7" fillId="2" borderId="1" xfId="0" applyNumberFormat="1" applyFont="1" applyFill="1" applyBorder="1" applyAlignment="1" applyProtection="1">
      <alignment horizontal="left" vertical="center" wrapText="1"/>
    </xf>
    <xf numFmtId="0" fontId="10" fillId="0" borderId="0" xfId="0" applyFont="1" applyBorder="1" applyAlignment="1">
      <alignment vertical="center" wrapText="1"/>
    </xf>
    <xf numFmtId="0" fontId="8" fillId="0" borderId="0" xfId="0" applyFont="1" applyBorder="1" applyAlignment="1"/>
    <xf numFmtId="0" fontId="17" fillId="0" borderId="0" xfId="0" applyFont="1" applyBorder="1" applyAlignment="1"/>
    <xf numFmtId="0" fontId="27" fillId="2" borderId="0" xfId="0" applyFont="1" applyFill="1" applyProtection="1"/>
    <xf numFmtId="0" fontId="0" fillId="0" borderId="8" xfId="0" applyFill="1" applyBorder="1" applyAlignment="1"/>
    <xf numFmtId="0" fontId="27" fillId="2" borderId="0" xfId="0" applyFont="1" applyFill="1" applyBorder="1" applyAlignment="1"/>
    <xf numFmtId="0" fontId="27" fillId="2" borderId="4" xfId="0" applyFont="1" applyFill="1" applyBorder="1" applyAlignment="1"/>
    <xf numFmtId="0" fontId="28" fillId="0" borderId="8" xfId="0" applyFont="1" applyFill="1" applyBorder="1" applyAlignment="1"/>
    <xf numFmtId="0" fontId="34" fillId="4" borderId="1" xfId="0" applyFont="1" applyFill="1" applyBorder="1" applyAlignment="1" applyProtection="1">
      <alignment vertical="center" wrapText="1"/>
      <protection locked="0"/>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Protection="1"/>
    <xf numFmtId="39" fontId="23" fillId="3" borderId="1" xfId="1" applyNumberFormat="1" applyFont="1" applyFill="1" applyBorder="1" applyProtection="1"/>
    <xf numFmtId="0" fontId="18" fillId="4" borderId="1" xfId="0" applyFont="1" applyFill="1" applyBorder="1" applyAlignment="1" applyProtection="1">
      <alignment horizontal="left" vertical="center"/>
      <protection locked="0"/>
    </xf>
    <xf numFmtId="39" fontId="17" fillId="4" borderId="1" xfId="1" applyNumberFormat="1" applyFont="1" applyFill="1" applyBorder="1" applyAlignment="1" applyProtection="1">
      <protection locked="0"/>
    </xf>
    <xf numFmtId="0" fontId="17" fillId="4" borderId="1" xfId="0" applyFont="1" applyFill="1" applyBorder="1" applyProtection="1"/>
    <xf numFmtId="0" fontId="34" fillId="4" borderId="1" xfId="0" applyFont="1" applyFill="1" applyBorder="1" applyAlignment="1" applyProtection="1">
      <alignment vertical="center" wrapText="1"/>
    </xf>
    <xf numFmtId="0" fontId="8" fillId="4" borderId="1" xfId="0" applyFont="1" applyFill="1" applyBorder="1" applyProtection="1"/>
    <xf numFmtId="0" fontId="18" fillId="4" borderId="1"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7"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xf numFmtId="0" fontId="5" fillId="0" borderId="0" xfId="0" applyFont="1" applyBorder="1" applyAlignment="1">
      <alignment horizontal="center"/>
    </xf>
    <xf numFmtId="0" fontId="0" fillId="0" borderId="2" xfId="0" applyBorder="1" applyAlignment="1"/>
    <xf numFmtId="0" fontId="11" fillId="0" borderId="0" xfId="0" applyFont="1" applyBorder="1" applyAlignment="1">
      <alignment horizontal="center"/>
    </xf>
    <xf numFmtId="0" fontId="11" fillId="0" borderId="4" xfId="0" applyFont="1" applyBorder="1" applyAlignment="1">
      <alignment horizontal="right"/>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7</xdr:row>
      <xdr:rowOff>9524</xdr:rowOff>
    </xdr:from>
    <xdr:to>
      <xdr:col>2</xdr:col>
      <xdr:colOff>5465445</xdr:colOff>
      <xdr:row>10</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2714625</xdr:colOff>
      <xdr:row>3</xdr:row>
      <xdr:rowOff>89535</xdr:rowOff>
    </xdr:from>
    <xdr:to>
      <xdr:col>5</xdr:col>
      <xdr:colOff>135254</xdr:colOff>
      <xdr:row>6</xdr:row>
      <xdr:rowOff>110490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71975" y="870585"/>
          <a:ext cx="155447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2337433</xdr:colOff>
      <xdr:row>1</xdr:row>
      <xdr:rowOff>196215</xdr:rowOff>
    </xdr:from>
    <xdr:to>
      <xdr:col>3</xdr:col>
      <xdr:colOff>3891913</xdr:colOff>
      <xdr:row>3</xdr:row>
      <xdr:rowOff>196215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44313" y="37909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2737482</xdr:colOff>
      <xdr:row>1</xdr:row>
      <xdr:rowOff>234315</xdr:rowOff>
    </xdr:from>
    <xdr:to>
      <xdr:col>4</xdr:col>
      <xdr:colOff>4355970</xdr:colOff>
      <xdr:row>4</xdr:row>
      <xdr:rowOff>65913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375782" y="41719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160020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497205</xdr:colOff>
      <xdr:row>1</xdr:row>
      <xdr:rowOff>118110</xdr:rowOff>
    </xdr:from>
    <xdr:to>
      <xdr:col>7</xdr:col>
      <xdr:colOff>153924</xdr:colOff>
      <xdr:row>3</xdr:row>
      <xdr:rowOff>179070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3888105" y="308610"/>
          <a:ext cx="1580769"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election activeCell="C5" sqref="C5"/>
    </sheetView>
  </sheetViews>
  <sheetFormatPr defaultColWidth="9.1796875" defaultRowHeight="14.5" x14ac:dyDescent="0.35"/>
  <cols>
    <col min="1" max="1" width="3.26953125" style="20" customWidth="1"/>
    <col min="2" max="2" width="2.26953125" style="20" customWidth="1"/>
    <col min="3" max="3" width="81.26953125" style="20" customWidth="1"/>
    <col min="4" max="4" width="2.453125" style="20" customWidth="1"/>
    <col min="5" max="16384" width="9.1796875" style="20"/>
  </cols>
  <sheetData>
    <row r="2" spans="2:8" ht="23.25" customHeight="1" x14ac:dyDescent="0.35">
      <c r="B2" s="8"/>
      <c r="C2" s="160" t="s">
        <v>183</v>
      </c>
      <c r="D2" s="9"/>
    </row>
    <row r="3" spans="2:8" ht="11.5" customHeight="1" x14ac:dyDescent="0.35">
      <c r="B3" s="10"/>
      <c r="C3" s="159" t="s">
        <v>185</v>
      </c>
      <c r="D3" s="158"/>
    </row>
    <row r="4" spans="2:8" ht="23.25" customHeight="1" x14ac:dyDescent="0.45">
      <c r="B4" s="10"/>
      <c r="C4" s="157" t="s">
        <v>182</v>
      </c>
      <c r="D4" s="158"/>
    </row>
    <row r="5" spans="2:8" ht="17" x14ac:dyDescent="0.4">
      <c r="B5" s="10"/>
      <c r="C5" s="4" t="s">
        <v>0</v>
      </c>
      <c r="D5" s="11"/>
    </row>
    <row r="6" spans="2:8" x14ac:dyDescent="0.35">
      <c r="B6" s="10"/>
      <c r="C6" s="2"/>
      <c r="D6" s="12"/>
    </row>
    <row r="7" spans="2:8" s="23" customFormat="1" ht="15.5" x14ac:dyDescent="0.35">
      <c r="B7" s="13"/>
      <c r="C7" s="83" t="s">
        <v>144</v>
      </c>
      <c r="D7" s="14"/>
    </row>
    <row r="8" spans="2:8" s="23" customFormat="1" x14ac:dyDescent="0.35">
      <c r="B8" s="13"/>
      <c r="C8" s="127" t="s">
        <v>181</v>
      </c>
      <c r="D8" s="15"/>
    </row>
    <row r="9" spans="2:8" s="23" customFormat="1" x14ac:dyDescent="0.35">
      <c r="B9" s="13"/>
      <c r="C9" s="128" t="s">
        <v>179</v>
      </c>
      <c r="D9" s="15"/>
    </row>
    <row r="10" spans="2:8" s="23" customFormat="1" x14ac:dyDescent="0.35">
      <c r="B10" s="13"/>
      <c r="C10" s="5"/>
      <c r="D10" s="15"/>
    </row>
    <row r="11" spans="2:8" s="23" customFormat="1" ht="15.5" x14ac:dyDescent="0.35">
      <c r="B11" s="13"/>
      <c r="C11" s="6" t="s">
        <v>3</v>
      </c>
      <c r="D11" s="15"/>
    </row>
    <row r="12" spans="2:8" s="23" customFormat="1" ht="48" customHeight="1" x14ac:dyDescent="0.35">
      <c r="B12" s="13"/>
      <c r="C12" s="41" t="s">
        <v>149</v>
      </c>
      <c r="D12" s="15"/>
    </row>
    <row r="13" spans="2:8" s="23" customFormat="1" ht="30" customHeight="1" x14ac:dyDescent="0.35">
      <c r="B13" s="13"/>
      <c r="C13" s="80" t="s">
        <v>140</v>
      </c>
      <c r="D13" s="15"/>
    </row>
    <row r="14" spans="2:8" s="23" customFormat="1" ht="31.5" customHeight="1" x14ac:dyDescent="0.35">
      <c r="B14" s="13"/>
      <c r="C14" s="96" t="s">
        <v>141</v>
      </c>
      <c r="D14" s="15"/>
    </row>
    <row r="15" spans="2:8" s="23" customFormat="1" ht="43.9" customHeight="1" x14ac:dyDescent="0.35">
      <c r="B15" s="13"/>
      <c r="C15" s="80" t="s">
        <v>171</v>
      </c>
      <c r="D15" s="15"/>
      <c r="H15" s="63"/>
    </row>
    <row r="16" spans="2:8" s="79" customFormat="1" ht="13.9" customHeight="1" x14ac:dyDescent="0.3">
      <c r="B16" s="77"/>
      <c r="C16" s="82" t="s">
        <v>150</v>
      </c>
      <c r="D16" s="78"/>
    </row>
    <row r="17" spans="2:4" x14ac:dyDescent="0.35">
      <c r="B17" s="10"/>
      <c r="C17" s="1"/>
      <c r="D17" s="11"/>
    </row>
    <row r="18" spans="2:4" ht="24.5" x14ac:dyDescent="0.35">
      <c r="B18" s="10"/>
      <c r="C18" s="7" t="s">
        <v>88</v>
      </c>
      <c r="D18" s="11"/>
    </row>
    <row r="19" spans="2:4" ht="114.5" customHeight="1" x14ac:dyDescent="0.35">
      <c r="B19" s="10"/>
      <c r="C19" s="42" t="s">
        <v>184</v>
      </c>
      <c r="D19" s="11"/>
    </row>
    <row r="20" spans="2:4" ht="12" customHeight="1" x14ac:dyDescent="0.35">
      <c r="B20" s="10"/>
      <c r="C20" s="7"/>
      <c r="D20" s="11"/>
    </row>
    <row r="21" spans="2:4" ht="12" customHeight="1" x14ac:dyDescent="0.35">
      <c r="B21" s="10"/>
      <c r="C21" s="19" t="s">
        <v>167</v>
      </c>
      <c r="D21" s="11"/>
    </row>
    <row r="22" spans="2:4" ht="9" customHeight="1" x14ac:dyDescent="0.35">
      <c r="B22" s="16"/>
      <c r="C22" s="17"/>
      <c r="D22" s="18"/>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I14"/>
  <sheetViews>
    <sheetView showGridLines="0" zoomScaleNormal="100" zoomScaleSheetLayoutView="100" workbookViewId="0"/>
  </sheetViews>
  <sheetFormatPr defaultColWidth="9.1796875" defaultRowHeight="14.5" x14ac:dyDescent="0.35"/>
  <cols>
    <col min="1" max="1" width="3.7265625" style="100" customWidth="1"/>
    <col min="2" max="2" width="2.7265625" style="100" customWidth="1"/>
    <col min="3" max="3" width="18.26953125" style="100" customWidth="1"/>
    <col min="4" max="4" width="58.26953125" style="100" customWidth="1"/>
    <col min="5" max="6" width="3.7265625" style="100" customWidth="1"/>
    <col min="7" max="7" width="2.7265625" style="100" customWidth="1"/>
    <col min="8" max="8" width="1.7265625" style="100" customWidth="1"/>
    <col min="9" max="16384" width="9.1796875" style="100"/>
  </cols>
  <sheetData>
    <row r="2" spans="2:9" s="101" customFormat="1" ht="27.75" customHeight="1" x14ac:dyDescent="0.45">
      <c r="B2" s="102"/>
      <c r="C2" s="103" t="s">
        <v>1</v>
      </c>
      <c r="D2" s="104"/>
      <c r="E2" s="104"/>
      <c r="F2" s="104"/>
      <c r="G2" s="105"/>
    </row>
    <row r="3" spans="2:9" s="101" customFormat="1" ht="18.5" x14ac:dyDescent="0.45">
      <c r="B3" s="106"/>
      <c r="C3" s="107" t="s">
        <v>142</v>
      </c>
      <c r="D3" s="108"/>
      <c r="E3" s="108"/>
      <c r="F3" s="108"/>
      <c r="G3" s="109"/>
    </row>
    <row r="4" spans="2:9" s="101" customFormat="1" ht="18.5" x14ac:dyDescent="0.45">
      <c r="B4" s="106"/>
      <c r="C4" s="107"/>
      <c r="D4" s="108"/>
      <c r="E4" s="108"/>
      <c r="F4" s="108"/>
      <c r="G4" s="109"/>
    </row>
    <row r="5" spans="2:9" x14ac:dyDescent="0.35">
      <c r="B5" s="110"/>
      <c r="C5" s="111" t="s">
        <v>178</v>
      </c>
      <c r="D5" s="112">
        <f ca="1">TODAY()</f>
        <v>43937</v>
      </c>
      <c r="E5" s="112"/>
      <c r="F5" s="112"/>
      <c r="G5" s="113"/>
    </row>
    <row r="6" spans="2:9" x14ac:dyDescent="0.35">
      <c r="B6" s="110"/>
      <c r="C6" s="114"/>
      <c r="D6" s="115"/>
      <c r="E6" s="115"/>
      <c r="F6" s="115"/>
      <c r="G6" s="113"/>
    </row>
    <row r="7" spans="2:9" ht="15.5" x14ac:dyDescent="0.35">
      <c r="B7" s="110"/>
      <c r="C7" s="116" t="s">
        <v>2</v>
      </c>
      <c r="D7" s="117"/>
      <c r="E7" s="117"/>
      <c r="F7" s="117"/>
      <c r="G7" s="113"/>
    </row>
    <row r="8" spans="2:9" ht="18" customHeight="1" x14ac:dyDescent="0.35">
      <c r="B8" s="51"/>
      <c r="C8" s="150" t="s">
        <v>21</v>
      </c>
      <c r="D8" s="150"/>
      <c r="E8" s="118"/>
      <c r="F8" s="118"/>
      <c r="G8" s="113"/>
    </row>
    <row r="9" spans="2:9" x14ac:dyDescent="0.35">
      <c r="B9" s="110"/>
      <c r="C9" s="136" t="s">
        <v>20</v>
      </c>
      <c r="D9" s="137"/>
      <c r="E9" s="117"/>
      <c r="F9" s="119">
        <f>IF($D$9=0,1,0)</f>
        <v>1</v>
      </c>
      <c r="G9" s="113"/>
      <c r="H9" s="120"/>
      <c r="I9" s="121"/>
    </row>
    <row r="10" spans="2:9" x14ac:dyDescent="0.35">
      <c r="B10" s="110"/>
      <c r="C10" s="138" t="s">
        <v>13</v>
      </c>
      <c r="D10" s="137"/>
      <c r="E10" s="117"/>
      <c r="F10" s="119">
        <f>IF(OR(SubTSelection=Lists!C3,SubTSelection=Lists!C4),0,1)</f>
        <v>1</v>
      </c>
      <c r="G10" s="113"/>
      <c r="H10" s="120"/>
      <c r="I10" s="121" t="str">
        <f>IF(SubTSelection="","",IF(OR(SubTSelection=Lists!C3,SubTSelection=Lists!C4),"","PLEASE SELECT A VALID SUBMISSION TYPE FROM THE DROPDOWN LIST"))</f>
        <v/>
      </c>
    </row>
    <row r="11" spans="2:9" x14ac:dyDescent="0.35">
      <c r="B11" s="110"/>
      <c r="C11" s="138" t="s">
        <v>11</v>
      </c>
      <c r="D11" s="137"/>
      <c r="E11" s="117"/>
      <c r="F11" s="119">
        <f ca="1">IF(OR($D$11=0,$D$11&gt;Lists!$E$3),1,0)</f>
        <v>1</v>
      </c>
      <c r="G11" s="113"/>
      <c r="H11" s="120"/>
      <c r="I11" s="121" t="str">
        <f ca="1">IF(D11&gt;Lists!E3,"PLEASE CHOOSE A CURRENT OR PAST YEAR","")</f>
        <v/>
      </c>
    </row>
    <row r="12" spans="2:9" ht="14.25" customHeight="1" x14ac:dyDescent="0.35">
      <c r="B12" s="122"/>
      <c r="C12" s="123"/>
      <c r="D12" s="135" t="s">
        <v>172</v>
      </c>
      <c r="E12" s="123"/>
      <c r="F12" s="123"/>
      <c r="G12" s="124"/>
    </row>
    <row r="13" spans="2:9" x14ac:dyDescent="0.35">
      <c r="D13" s="129" t="str">
        <f>Lists!C3</f>
        <v>Original Submission</v>
      </c>
    </row>
    <row r="14" spans="2:9" x14ac:dyDescent="0.35">
      <c r="D14" s="129" t="str">
        <f>Lists!C4</f>
        <v>Re-Submittal</v>
      </c>
    </row>
  </sheetData>
  <sheetProtection algorithmName="SHA-512" hashValue="w0sCYyb1pg8GLYDsYvPge/FOrEI3ykUlQUp/zryGIt6rQHJiX/4Y0cc3sPPtLpXG0MdiMi6n2yeT8Cf3d9t2WA==" saltValue="wxJduzD27iIXQv5mZN82QA=="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R98"/>
  <sheetViews>
    <sheetView showGridLines="0" topLeftCell="B1" zoomScaleNormal="100" zoomScaleSheetLayoutView="100" workbookViewId="0">
      <selection activeCell="B1" sqref="B1"/>
    </sheetView>
  </sheetViews>
  <sheetFormatPr defaultColWidth="9.1796875" defaultRowHeight="14.5" x14ac:dyDescent="0.35"/>
  <cols>
    <col min="1" max="1" width="3.453125" style="20" hidden="1" customWidth="1"/>
    <col min="2" max="2" width="3.7265625" style="20" customWidth="1"/>
    <col min="3" max="3" width="2.7265625" style="20" customWidth="1"/>
    <col min="4" max="4" width="20.1796875" style="20" customWidth="1"/>
    <col min="5" max="5" width="73" style="20" customWidth="1"/>
    <col min="6" max="6" width="2.7265625" style="20" customWidth="1"/>
    <col min="7" max="7" width="3" style="20" customWidth="1"/>
    <col min="8" max="8" width="9.1796875" style="20"/>
    <col min="9" max="9" width="9.1796875" style="20" hidden="1" customWidth="1"/>
    <col min="10" max="10" width="14.7265625" style="20" hidden="1" customWidth="1"/>
    <col min="11" max="11" width="15.7265625" style="20" hidden="1" customWidth="1"/>
    <col min="12" max="12" width="9.1796875" style="20" hidden="1" customWidth="1"/>
    <col min="13" max="16384" width="9.1796875" style="20"/>
  </cols>
  <sheetData>
    <row r="2" spans="1:18" s="21" customFormat="1" ht="27.75" customHeight="1" x14ac:dyDescent="0.45">
      <c r="C2" s="24"/>
      <c r="D2" s="25" t="s">
        <v>1</v>
      </c>
      <c r="E2" s="26"/>
      <c r="F2" s="55"/>
    </row>
    <row r="3" spans="1:18" s="21" customFormat="1" ht="18.5" x14ac:dyDescent="0.45">
      <c r="C3" s="28"/>
      <c r="D3" s="29" t="s">
        <v>142</v>
      </c>
      <c r="E3" s="30"/>
      <c r="F3" s="56"/>
    </row>
    <row r="4" spans="1:18" ht="15" customHeight="1" x14ac:dyDescent="0.35">
      <c r="C4" s="10"/>
      <c r="D4" s="1"/>
      <c r="E4" s="1"/>
      <c r="F4" s="57"/>
      <c r="M4" s="38"/>
      <c r="N4" s="38"/>
      <c r="O4" s="38"/>
      <c r="P4" s="38"/>
      <c r="Q4" s="38"/>
      <c r="R4" s="38"/>
    </row>
    <row r="5" spans="1:18" x14ac:dyDescent="0.35">
      <c r="C5" s="10"/>
      <c r="D5" s="43" t="s">
        <v>79</v>
      </c>
      <c r="E5" s="44" t="str">
        <f>IF('Section 1'!D9=0,"",'Section 1'!D9)</f>
        <v/>
      </c>
      <c r="F5" s="57"/>
      <c r="M5" s="38"/>
      <c r="N5" s="38"/>
      <c r="O5" s="38"/>
      <c r="P5" s="38"/>
      <c r="Q5" s="38"/>
      <c r="R5" s="38"/>
    </row>
    <row r="6" spans="1:18" x14ac:dyDescent="0.35">
      <c r="C6" s="10"/>
      <c r="D6" s="43" t="s">
        <v>80</v>
      </c>
      <c r="E6" s="95" t="str">
        <f>IF('Section 1'!D11=0,"",'Section 1'!D11)</f>
        <v/>
      </c>
      <c r="F6" s="57"/>
      <c r="M6" s="38"/>
      <c r="N6" s="38"/>
      <c r="O6" s="38"/>
      <c r="P6" s="38"/>
      <c r="Q6" s="38"/>
      <c r="R6" s="38"/>
    </row>
    <row r="7" spans="1:18" ht="15" customHeight="1" x14ac:dyDescent="0.35">
      <c r="C7" s="32"/>
      <c r="D7" s="33"/>
      <c r="E7" s="33"/>
      <c r="F7" s="57"/>
      <c r="M7" s="38"/>
      <c r="N7" s="38"/>
      <c r="O7" s="38"/>
      <c r="P7" s="38"/>
      <c r="Q7" s="38"/>
      <c r="R7" s="38"/>
    </row>
    <row r="8" spans="1:18" ht="18.75" customHeight="1" x14ac:dyDescent="0.35">
      <c r="C8" s="32"/>
      <c r="D8" s="34" t="s">
        <v>130</v>
      </c>
      <c r="E8" s="33"/>
      <c r="F8" s="57"/>
      <c r="M8" s="38"/>
      <c r="N8" s="38"/>
      <c r="O8" s="38"/>
      <c r="P8" s="38"/>
      <c r="Q8" s="38"/>
      <c r="R8" s="38"/>
    </row>
    <row r="9" spans="1:18" ht="15" customHeight="1" x14ac:dyDescent="0.35">
      <c r="C9" s="51"/>
      <c r="D9" s="151" t="s">
        <v>132</v>
      </c>
      <c r="E9" s="151"/>
      <c r="F9" s="57"/>
      <c r="M9" s="38"/>
      <c r="N9" s="38"/>
      <c r="O9" s="38"/>
      <c r="P9" s="38"/>
      <c r="Q9" s="38"/>
      <c r="R9" s="38"/>
    </row>
    <row r="10" spans="1:18" ht="18.399999999999999" customHeight="1" x14ac:dyDescent="0.35">
      <c r="C10" s="32"/>
      <c r="D10" s="152" t="s">
        <v>170</v>
      </c>
      <c r="E10" s="153"/>
      <c r="F10" s="57"/>
      <c r="L10" s="37"/>
    </row>
    <row r="11" spans="1:18" ht="14.65" customHeight="1" x14ac:dyDescent="0.35">
      <c r="C11" s="51"/>
      <c r="D11" s="139" t="s">
        <v>4</v>
      </c>
      <c r="E11" s="140" t="s">
        <v>131</v>
      </c>
      <c r="F11" s="57"/>
      <c r="M11" s="38"/>
      <c r="N11" s="38"/>
      <c r="O11" s="38"/>
      <c r="P11" s="38"/>
      <c r="Q11" s="38"/>
      <c r="R11" s="38"/>
    </row>
    <row r="12" spans="1:18" s="37" customFormat="1" ht="13" x14ac:dyDescent="0.3">
      <c r="C12" s="52"/>
      <c r="D12" s="141" t="s">
        <v>6</v>
      </c>
      <c r="E12" s="141" t="s">
        <v>7</v>
      </c>
      <c r="F12" s="58"/>
      <c r="I12" s="94" t="s">
        <v>134</v>
      </c>
    </row>
    <row r="13" spans="1:18" s="40" customFormat="1" ht="13" x14ac:dyDescent="0.3">
      <c r="C13" s="53"/>
      <c r="D13" s="142" t="s">
        <v>8</v>
      </c>
      <c r="E13" s="143">
        <v>1500</v>
      </c>
      <c r="F13" s="59"/>
      <c r="I13" s="69" t="s">
        <v>86</v>
      </c>
      <c r="J13" s="70" t="s">
        <v>26</v>
      </c>
      <c r="K13" s="70" t="s">
        <v>137</v>
      </c>
      <c r="L13" s="71" t="s">
        <v>85</v>
      </c>
    </row>
    <row r="14" spans="1:18" s="38" customFormat="1" x14ac:dyDescent="0.35">
      <c r="A14" s="72" t="str">
        <f>IF(D14=0,"",1)</f>
        <v/>
      </c>
      <c r="C14" s="51"/>
      <c r="D14" s="134"/>
      <c r="E14" s="145"/>
      <c r="F14" s="57"/>
      <c r="H14" s="121" t="str">
        <f>IF(SUM(J14:L14)&gt;0,"ROW INCOMPLETE OR INVALID DATA ENTERED; ENTER/EDIT DATA IN REQUIRED FIELDS","")</f>
        <v/>
      </c>
      <c r="I14" s="69" t="str">
        <f>IF(A14="","N","Y")</f>
        <v>N</v>
      </c>
      <c r="J14" s="69">
        <f>IF(D14=0,0,IF(COUNTIF($D$14:$D$33,D14)&gt;1,1,0))</f>
        <v>0</v>
      </c>
      <c r="K14" s="69">
        <f>IF(AND(D14&lt;&gt;0,E14=0),1,0)</f>
        <v>0</v>
      </c>
      <c r="L14" s="69">
        <f t="shared" ref="L14:L22" si="0">IF(D14=0,0,IF(COUNTIF(ChemicalList,D14)&gt;0,0,1))</f>
        <v>0</v>
      </c>
    </row>
    <row r="15" spans="1:18" s="38" customFormat="1" x14ac:dyDescent="0.35">
      <c r="A15" s="73" t="str">
        <f>IF(D15=0,"",MAX($A$14:A14)+1)</f>
        <v/>
      </c>
      <c r="C15" s="51"/>
      <c r="D15" s="134"/>
      <c r="E15" s="145"/>
      <c r="F15" s="57"/>
      <c r="H15" s="121" t="str">
        <f t="shared" ref="H15:H33" si="1">IF(SUM(J15:L15)&gt;0,"ROW INCOMPLETE OR INVALID DATA ENTERED; ENTER/EDIT DATA IN REQUIRED FIELDS","")</f>
        <v/>
      </c>
      <c r="I15" s="69" t="str">
        <f t="shared" ref="I15:I20" si="2">IF(A15="","N","Y")</f>
        <v>N</v>
      </c>
      <c r="J15" s="69">
        <f t="shared" ref="J15:J20" si="3">IF(D15=0,0,IF(COUNTIF($D$14:$D$33,D15)&gt;1,1,0))</f>
        <v>0</v>
      </c>
      <c r="K15" s="69">
        <f t="shared" ref="K15:K22" si="4">IF(AND(D15&lt;&gt;0,E15=0),1,0)</f>
        <v>0</v>
      </c>
      <c r="L15" s="69">
        <f t="shared" si="0"/>
        <v>0</v>
      </c>
    </row>
    <row r="16" spans="1:18" s="38" customFormat="1" x14ac:dyDescent="0.35">
      <c r="A16" s="73" t="str">
        <f>IF(D16=0,"",MAX($A$14:A15)+1)</f>
        <v/>
      </c>
      <c r="C16" s="51"/>
      <c r="D16" s="134"/>
      <c r="E16" s="145"/>
      <c r="F16" s="57"/>
      <c r="H16" s="121" t="str">
        <f t="shared" si="1"/>
        <v/>
      </c>
      <c r="I16" s="69" t="str">
        <f t="shared" si="2"/>
        <v>N</v>
      </c>
      <c r="J16" s="69">
        <f t="shared" si="3"/>
        <v>0</v>
      </c>
      <c r="K16" s="69">
        <f t="shared" si="4"/>
        <v>0</v>
      </c>
      <c r="L16" s="69">
        <f t="shared" si="0"/>
        <v>0</v>
      </c>
    </row>
    <row r="17" spans="1:12" s="38" customFormat="1" x14ac:dyDescent="0.35">
      <c r="A17" s="73" t="str">
        <f>IF(D17=0,"",MAX($A$14:A16)+1)</f>
        <v/>
      </c>
      <c r="C17" s="51"/>
      <c r="D17" s="134"/>
      <c r="E17" s="145"/>
      <c r="F17" s="57"/>
      <c r="H17" s="121" t="str">
        <f t="shared" si="1"/>
        <v/>
      </c>
      <c r="I17" s="69" t="str">
        <f t="shared" si="2"/>
        <v>N</v>
      </c>
      <c r="J17" s="69">
        <f t="shared" si="3"/>
        <v>0</v>
      </c>
      <c r="K17" s="69">
        <f t="shared" si="4"/>
        <v>0</v>
      </c>
      <c r="L17" s="69">
        <f t="shared" si="0"/>
        <v>0</v>
      </c>
    </row>
    <row r="18" spans="1:12" s="38" customFormat="1" x14ac:dyDescent="0.35">
      <c r="A18" s="73" t="str">
        <f>IF(D18=0,"",MAX($A$14:A17)+1)</f>
        <v/>
      </c>
      <c r="C18" s="51"/>
      <c r="D18" s="134"/>
      <c r="E18" s="145"/>
      <c r="F18" s="57"/>
      <c r="H18" s="121" t="str">
        <f t="shared" si="1"/>
        <v/>
      </c>
      <c r="I18" s="69" t="str">
        <f t="shared" si="2"/>
        <v>N</v>
      </c>
      <c r="J18" s="69">
        <f t="shared" si="3"/>
        <v>0</v>
      </c>
      <c r="K18" s="69">
        <f t="shared" si="4"/>
        <v>0</v>
      </c>
      <c r="L18" s="69">
        <f t="shared" si="0"/>
        <v>0</v>
      </c>
    </row>
    <row r="19" spans="1:12" s="38" customFormat="1" x14ac:dyDescent="0.35">
      <c r="A19" s="73" t="str">
        <f>IF(D19=0,"",MAX($A$14:A18)+1)</f>
        <v/>
      </c>
      <c r="C19" s="51"/>
      <c r="D19" s="134"/>
      <c r="E19" s="145"/>
      <c r="F19" s="57"/>
      <c r="H19" s="121" t="str">
        <f t="shared" si="1"/>
        <v/>
      </c>
      <c r="I19" s="69" t="str">
        <f t="shared" si="2"/>
        <v>N</v>
      </c>
      <c r="J19" s="69">
        <f t="shared" si="3"/>
        <v>0</v>
      </c>
      <c r="K19" s="69">
        <f t="shared" si="4"/>
        <v>0</v>
      </c>
      <c r="L19" s="69">
        <f t="shared" si="0"/>
        <v>0</v>
      </c>
    </row>
    <row r="20" spans="1:12" s="38" customFormat="1" x14ac:dyDescent="0.35">
      <c r="A20" s="73" t="str">
        <f>IF(D20=0,"",MAX($A$14:A19)+1)</f>
        <v/>
      </c>
      <c r="C20" s="51"/>
      <c r="D20" s="134"/>
      <c r="E20" s="145"/>
      <c r="F20" s="57"/>
      <c r="H20" s="121" t="str">
        <f t="shared" si="1"/>
        <v/>
      </c>
      <c r="I20" s="69" t="str">
        <f t="shared" si="2"/>
        <v>N</v>
      </c>
      <c r="J20" s="69">
        <f t="shared" si="3"/>
        <v>0</v>
      </c>
      <c r="K20" s="69">
        <f t="shared" si="4"/>
        <v>0</v>
      </c>
      <c r="L20" s="69">
        <f t="shared" si="0"/>
        <v>0</v>
      </c>
    </row>
    <row r="21" spans="1:12" s="38" customFormat="1" x14ac:dyDescent="0.35">
      <c r="A21" s="73" t="str">
        <f>IF(D21=0,"",MAX($A$14:A20)+1)</f>
        <v/>
      </c>
      <c r="C21" s="51"/>
      <c r="D21" s="134"/>
      <c r="E21" s="145"/>
      <c r="F21" s="57"/>
      <c r="H21" s="121" t="str">
        <f t="shared" si="1"/>
        <v/>
      </c>
      <c r="I21" s="69" t="str">
        <f t="shared" ref="I21:I22" si="5">IF(A21="","N","Y")</f>
        <v>N</v>
      </c>
      <c r="J21" s="69">
        <f t="shared" ref="J21:J22" si="6">IF(D21=0,0,IF(COUNTIF($D$14:$D$33,D21)&gt;1,1,0))</f>
        <v>0</v>
      </c>
      <c r="K21" s="69">
        <f t="shared" si="4"/>
        <v>0</v>
      </c>
      <c r="L21" s="69">
        <f t="shared" si="0"/>
        <v>0</v>
      </c>
    </row>
    <row r="22" spans="1:12" s="38" customFormat="1" x14ac:dyDescent="0.35">
      <c r="A22" s="73" t="str">
        <f>IF(D22=0,"",MAX($A$14:A21)+1)</f>
        <v/>
      </c>
      <c r="C22" s="51"/>
      <c r="D22" s="134"/>
      <c r="E22" s="145"/>
      <c r="F22" s="57"/>
      <c r="H22" s="121" t="str">
        <f t="shared" si="1"/>
        <v/>
      </c>
      <c r="I22" s="69" t="str">
        <f t="shared" si="5"/>
        <v>N</v>
      </c>
      <c r="J22" s="69">
        <f t="shared" si="6"/>
        <v>0</v>
      </c>
      <c r="K22" s="69">
        <f t="shared" si="4"/>
        <v>0</v>
      </c>
      <c r="L22" s="69">
        <f t="shared" si="0"/>
        <v>0</v>
      </c>
    </row>
    <row r="23" spans="1:12" s="38" customFormat="1" x14ac:dyDescent="0.35">
      <c r="A23" s="73" t="str">
        <f>IF(D23=0,"",MAX($A$14:A22)+1)</f>
        <v/>
      </c>
      <c r="C23" s="51"/>
      <c r="D23" s="134"/>
      <c r="E23" s="145"/>
      <c r="F23" s="57"/>
      <c r="H23" s="121" t="str">
        <f t="shared" si="1"/>
        <v/>
      </c>
      <c r="I23" s="69" t="str">
        <f t="shared" ref="I23:I33" si="7">IF(A23="","N","Y")</f>
        <v>N</v>
      </c>
      <c r="J23" s="69">
        <f t="shared" ref="J23:J33" si="8">IF(D23=0,0,IF(COUNTIF($D$14:$D$33,D23)&gt;1,1,0))</f>
        <v>0</v>
      </c>
      <c r="K23" s="69">
        <f t="shared" ref="K23:K33" si="9">IF(AND(D23&lt;&gt;0,E23=0),1,0)</f>
        <v>0</v>
      </c>
      <c r="L23" s="69">
        <f t="shared" ref="L23:L33" si="10">IF(D23=0,0,IF(COUNTIF(ChemicalList,D23)&gt;0,0,1))</f>
        <v>0</v>
      </c>
    </row>
    <row r="24" spans="1:12" s="38" customFormat="1" x14ac:dyDescent="0.35">
      <c r="A24" s="73" t="str">
        <f>IF(D24=0,"",MAX($A$14:A23)+1)</f>
        <v/>
      </c>
      <c r="C24" s="51"/>
      <c r="D24" s="134"/>
      <c r="E24" s="145"/>
      <c r="F24" s="57"/>
      <c r="H24" s="121" t="str">
        <f t="shared" si="1"/>
        <v/>
      </c>
      <c r="I24" s="69" t="str">
        <f t="shared" si="7"/>
        <v>N</v>
      </c>
      <c r="J24" s="69">
        <f t="shared" si="8"/>
        <v>0</v>
      </c>
      <c r="K24" s="69">
        <f t="shared" si="9"/>
        <v>0</v>
      </c>
      <c r="L24" s="69">
        <f t="shared" si="10"/>
        <v>0</v>
      </c>
    </row>
    <row r="25" spans="1:12" s="38" customFormat="1" x14ac:dyDescent="0.35">
      <c r="A25" s="73" t="str">
        <f>IF(D25=0,"",MAX($A$14:A24)+1)</f>
        <v/>
      </c>
      <c r="C25" s="51"/>
      <c r="D25" s="134"/>
      <c r="E25" s="145"/>
      <c r="F25" s="57"/>
      <c r="H25" s="121" t="str">
        <f t="shared" si="1"/>
        <v/>
      </c>
      <c r="I25" s="69" t="str">
        <f t="shared" si="7"/>
        <v>N</v>
      </c>
      <c r="J25" s="69">
        <f t="shared" si="8"/>
        <v>0</v>
      </c>
      <c r="K25" s="69">
        <f t="shared" si="9"/>
        <v>0</v>
      </c>
      <c r="L25" s="69">
        <f t="shared" si="10"/>
        <v>0</v>
      </c>
    </row>
    <row r="26" spans="1:12" s="38" customFormat="1" x14ac:dyDescent="0.35">
      <c r="A26" s="73" t="str">
        <f>IF(D26=0,"",MAX($A$14:A25)+1)</f>
        <v/>
      </c>
      <c r="C26" s="51"/>
      <c r="D26" s="134"/>
      <c r="E26" s="145"/>
      <c r="F26" s="57"/>
      <c r="H26" s="121" t="str">
        <f t="shared" si="1"/>
        <v/>
      </c>
      <c r="I26" s="69" t="str">
        <f t="shared" si="7"/>
        <v>N</v>
      </c>
      <c r="J26" s="69">
        <f t="shared" si="8"/>
        <v>0</v>
      </c>
      <c r="K26" s="69">
        <f t="shared" si="9"/>
        <v>0</v>
      </c>
      <c r="L26" s="69">
        <f t="shared" si="10"/>
        <v>0</v>
      </c>
    </row>
    <row r="27" spans="1:12" s="38" customFormat="1" x14ac:dyDescent="0.35">
      <c r="A27" s="73" t="str">
        <f>IF(D27=0,"",MAX($A$14:A26)+1)</f>
        <v/>
      </c>
      <c r="C27" s="51"/>
      <c r="D27" s="134"/>
      <c r="E27" s="145"/>
      <c r="F27" s="57"/>
      <c r="H27" s="121" t="str">
        <f t="shared" si="1"/>
        <v/>
      </c>
      <c r="I27" s="69" t="str">
        <f t="shared" si="7"/>
        <v>N</v>
      </c>
      <c r="J27" s="69">
        <f t="shared" si="8"/>
        <v>0</v>
      </c>
      <c r="K27" s="69">
        <f t="shared" si="9"/>
        <v>0</v>
      </c>
      <c r="L27" s="69">
        <f t="shared" si="10"/>
        <v>0</v>
      </c>
    </row>
    <row r="28" spans="1:12" s="38" customFormat="1" x14ac:dyDescent="0.35">
      <c r="A28" s="73" t="str">
        <f>IF(D28=0,"",MAX($A$14:A27)+1)</f>
        <v/>
      </c>
      <c r="C28" s="51"/>
      <c r="D28" s="144"/>
      <c r="E28" s="145"/>
      <c r="F28" s="57"/>
      <c r="H28" s="121" t="str">
        <f t="shared" si="1"/>
        <v/>
      </c>
      <c r="I28" s="69" t="str">
        <f t="shared" si="7"/>
        <v>N</v>
      </c>
      <c r="J28" s="69">
        <f t="shared" si="8"/>
        <v>0</v>
      </c>
      <c r="K28" s="69">
        <f t="shared" si="9"/>
        <v>0</v>
      </c>
      <c r="L28" s="69">
        <f t="shared" si="10"/>
        <v>0</v>
      </c>
    </row>
    <row r="29" spans="1:12" s="38" customFormat="1" x14ac:dyDescent="0.35">
      <c r="A29" s="73" t="str">
        <f>IF(D29=0,"",MAX($A$14:A28)+1)</f>
        <v/>
      </c>
      <c r="C29" s="51"/>
      <c r="D29" s="144"/>
      <c r="E29" s="145"/>
      <c r="F29" s="57"/>
      <c r="H29" s="121" t="str">
        <f t="shared" si="1"/>
        <v/>
      </c>
      <c r="I29" s="69" t="str">
        <f t="shared" si="7"/>
        <v>N</v>
      </c>
      <c r="J29" s="69">
        <f t="shared" si="8"/>
        <v>0</v>
      </c>
      <c r="K29" s="69">
        <f t="shared" si="9"/>
        <v>0</v>
      </c>
      <c r="L29" s="69">
        <f t="shared" si="10"/>
        <v>0</v>
      </c>
    </row>
    <row r="30" spans="1:12" s="38" customFormat="1" x14ac:dyDescent="0.35">
      <c r="A30" s="73" t="str">
        <f>IF(D30=0,"",MAX($A$14:A29)+1)</f>
        <v/>
      </c>
      <c r="C30" s="51"/>
      <c r="D30" s="144"/>
      <c r="E30" s="145"/>
      <c r="F30" s="57"/>
      <c r="H30" s="121" t="str">
        <f t="shared" si="1"/>
        <v/>
      </c>
      <c r="I30" s="69" t="str">
        <f t="shared" si="7"/>
        <v>N</v>
      </c>
      <c r="J30" s="69">
        <f t="shared" si="8"/>
        <v>0</v>
      </c>
      <c r="K30" s="69">
        <f t="shared" si="9"/>
        <v>0</v>
      </c>
      <c r="L30" s="69">
        <f t="shared" si="10"/>
        <v>0</v>
      </c>
    </row>
    <row r="31" spans="1:12" s="38" customFormat="1" x14ac:dyDescent="0.35">
      <c r="A31" s="73" t="str">
        <f>IF(D31=0,"",MAX($A$14:A30)+1)</f>
        <v/>
      </c>
      <c r="C31" s="51"/>
      <c r="D31" s="144"/>
      <c r="E31" s="145"/>
      <c r="F31" s="57"/>
      <c r="H31" s="121" t="str">
        <f t="shared" si="1"/>
        <v/>
      </c>
      <c r="I31" s="69" t="str">
        <f t="shared" si="7"/>
        <v>N</v>
      </c>
      <c r="J31" s="69">
        <f t="shared" si="8"/>
        <v>0</v>
      </c>
      <c r="K31" s="69">
        <f t="shared" si="9"/>
        <v>0</v>
      </c>
      <c r="L31" s="69">
        <f t="shared" si="10"/>
        <v>0</v>
      </c>
    </row>
    <row r="32" spans="1:12" s="38" customFormat="1" x14ac:dyDescent="0.35">
      <c r="A32" s="73" t="str">
        <f>IF(D32=0,"",MAX($A$14:A31)+1)</f>
        <v/>
      </c>
      <c r="C32" s="51"/>
      <c r="D32" s="144"/>
      <c r="E32" s="145"/>
      <c r="F32" s="57"/>
      <c r="H32" s="121" t="str">
        <f t="shared" si="1"/>
        <v/>
      </c>
      <c r="I32" s="69" t="str">
        <f t="shared" si="7"/>
        <v>N</v>
      </c>
      <c r="J32" s="69">
        <f t="shared" si="8"/>
        <v>0</v>
      </c>
      <c r="K32" s="69">
        <f t="shared" si="9"/>
        <v>0</v>
      </c>
      <c r="L32" s="69">
        <f t="shared" si="10"/>
        <v>0</v>
      </c>
    </row>
    <row r="33" spans="1:18" s="38" customFormat="1" x14ac:dyDescent="0.35">
      <c r="A33" s="91" t="str">
        <f>IF(D33=0,"",MAX($A$14:A32)+1)</f>
        <v/>
      </c>
      <c r="C33" s="51"/>
      <c r="D33" s="144"/>
      <c r="E33" s="145"/>
      <c r="F33" s="57"/>
      <c r="H33" s="121" t="str">
        <f t="shared" si="1"/>
        <v/>
      </c>
      <c r="I33" s="69" t="str">
        <f t="shared" si="7"/>
        <v>N</v>
      </c>
      <c r="J33" s="69">
        <f t="shared" si="8"/>
        <v>0</v>
      </c>
      <c r="K33" s="69">
        <f t="shared" si="9"/>
        <v>0</v>
      </c>
      <c r="L33" s="69">
        <f t="shared" si="10"/>
        <v>0</v>
      </c>
    </row>
    <row r="34" spans="1:18" ht="13.5" customHeight="1" x14ac:dyDescent="0.35">
      <c r="C34" s="54"/>
      <c r="D34" s="133" t="s">
        <v>173</v>
      </c>
      <c r="E34" s="130"/>
      <c r="F34" s="36"/>
      <c r="M34" s="38"/>
      <c r="N34" s="38"/>
      <c r="O34" s="38"/>
      <c r="P34" s="38"/>
      <c r="Q34" s="38"/>
      <c r="R34" s="38"/>
    </row>
    <row r="35" spans="1:18" x14ac:dyDescent="0.35">
      <c r="C35" s="22"/>
      <c r="D35" s="132" t="str">
        <f>Lists!B3</f>
        <v>CFC-11</v>
      </c>
      <c r="E35" s="92"/>
      <c r="F35" s="22"/>
      <c r="M35" s="38"/>
      <c r="N35" s="38"/>
      <c r="O35" s="38"/>
      <c r="P35" s="38"/>
      <c r="Q35" s="38"/>
      <c r="R35" s="38"/>
    </row>
    <row r="36" spans="1:18" x14ac:dyDescent="0.35">
      <c r="C36" s="22"/>
      <c r="D36" s="131" t="str">
        <f>Lists!B4</f>
        <v>CFC-12</v>
      </c>
      <c r="E36" s="93"/>
      <c r="F36" s="22"/>
      <c r="M36" s="38"/>
      <c r="N36" s="38"/>
      <c r="O36" s="38"/>
      <c r="P36" s="38"/>
      <c r="Q36" s="38"/>
      <c r="R36" s="38"/>
    </row>
    <row r="37" spans="1:18" x14ac:dyDescent="0.35">
      <c r="C37" s="22"/>
      <c r="D37" s="131" t="str">
        <f>Lists!B5</f>
        <v>CFC-13</v>
      </c>
      <c r="E37" s="93"/>
      <c r="F37" s="22"/>
      <c r="M37" s="38"/>
      <c r="N37" s="38"/>
      <c r="O37" s="38"/>
      <c r="P37" s="38"/>
      <c r="Q37" s="38"/>
      <c r="R37" s="38"/>
    </row>
    <row r="38" spans="1:18" x14ac:dyDescent="0.35">
      <c r="C38" s="22"/>
      <c r="D38" s="131" t="str">
        <f>Lists!B6</f>
        <v>CFC-111</v>
      </c>
      <c r="E38" s="93"/>
      <c r="F38" s="22"/>
      <c r="M38" s="38"/>
      <c r="N38" s="38"/>
      <c r="O38" s="38"/>
      <c r="P38" s="38"/>
      <c r="Q38" s="38"/>
      <c r="R38" s="38"/>
    </row>
    <row r="39" spans="1:18" x14ac:dyDescent="0.35">
      <c r="C39" s="22"/>
      <c r="D39" s="131" t="str">
        <f>Lists!B7</f>
        <v>CFC-112</v>
      </c>
      <c r="E39" s="93"/>
      <c r="F39" s="22"/>
      <c r="M39" s="38"/>
      <c r="N39" s="38"/>
      <c r="O39" s="38"/>
      <c r="P39" s="38"/>
      <c r="Q39" s="38"/>
      <c r="R39" s="38"/>
    </row>
    <row r="40" spans="1:18" x14ac:dyDescent="0.35">
      <c r="C40" s="22"/>
      <c r="D40" s="131" t="str">
        <f>Lists!B8</f>
        <v>CFC-113</v>
      </c>
      <c r="E40" s="39"/>
      <c r="F40" s="22"/>
    </row>
    <row r="41" spans="1:18" x14ac:dyDescent="0.35">
      <c r="C41" s="22"/>
      <c r="D41" s="131" t="str">
        <f>Lists!B9</f>
        <v>CFC-114</v>
      </c>
      <c r="E41" s="39"/>
      <c r="F41" s="22"/>
    </row>
    <row r="42" spans="1:18" ht="14.25" customHeight="1" x14ac:dyDescent="0.35">
      <c r="C42" s="22"/>
      <c r="D42" s="131" t="str">
        <f>Lists!B10</f>
        <v>CFC-115</v>
      </c>
      <c r="E42" s="22"/>
      <c r="F42" s="22"/>
    </row>
    <row r="43" spans="1:18" x14ac:dyDescent="0.35">
      <c r="D43" s="131" t="str">
        <f>Lists!B11</f>
        <v>CFC-211</v>
      </c>
    </row>
    <row r="44" spans="1:18" x14ac:dyDescent="0.35">
      <c r="D44" s="131" t="str">
        <f>Lists!B12</f>
        <v>CFC-212</v>
      </c>
    </row>
    <row r="45" spans="1:18" x14ac:dyDescent="0.35">
      <c r="D45" s="131" t="str">
        <f>Lists!B13</f>
        <v>CFC-213</v>
      </c>
    </row>
    <row r="46" spans="1:18" x14ac:dyDescent="0.35">
      <c r="D46" s="131" t="str">
        <f>Lists!B14</f>
        <v>CFC-214</v>
      </c>
    </row>
    <row r="47" spans="1:18" x14ac:dyDescent="0.35">
      <c r="D47" s="131" t="str">
        <f>Lists!B15</f>
        <v>CFC-215</v>
      </c>
    </row>
    <row r="48" spans="1:18" x14ac:dyDescent="0.35">
      <c r="D48" s="131" t="str">
        <f>Lists!B16</f>
        <v>CFC-216</v>
      </c>
    </row>
    <row r="49" spans="4:4" x14ac:dyDescent="0.35">
      <c r="D49" s="131" t="str">
        <f>Lists!B17</f>
        <v>CFC-217</v>
      </c>
    </row>
    <row r="50" spans="4:4" x14ac:dyDescent="0.35">
      <c r="D50" s="131" t="str">
        <f>Lists!B18</f>
        <v>Halon 1202</v>
      </c>
    </row>
    <row r="51" spans="4:4" x14ac:dyDescent="0.35">
      <c r="D51" s="131" t="str">
        <f>Lists!B19</f>
        <v>Halon 1211</v>
      </c>
    </row>
    <row r="52" spans="4:4" x14ac:dyDescent="0.35">
      <c r="D52" s="131" t="str">
        <f>Lists!B20</f>
        <v>Halon 1301</v>
      </c>
    </row>
    <row r="53" spans="4:4" x14ac:dyDescent="0.35">
      <c r="D53" s="131" t="str">
        <f>Lists!B21</f>
        <v>Halon 2402</v>
      </c>
    </row>
    <row r="54" spans="4:4" x14ac:dyDescent="0.35">
      <c r="D54" s="131" t="str">
        <f>Lists!B22</f>
        <v>CBM</v>
      </c>
    </row>
    <row r="55" spans="4:4" x14ac:dyDescent="0.35">
      <c r="D55" s="131" t="str">
        <f>Lists!B23</f>
        <v>CCL4</v>
      </c>
    </row>
    <row r="56" spans="4:4" x14ac:dyDescent="0.35">
      <c r="D56" s="131" t="str">
        <f>Lists!B24</f>
        <v>CH3CCL3</v>
      </c>
    </row>
    <row r="57" spans="4:4" x14ac:dyDescent="0.35">
      <c r="D57" s="131" t="str">
        <f>Lists!B25</f>
        <v>HBFCs</v>
      </c>
    </row>
    <row r="58" spans="4:4" x14ac:dyDescent="0.35">
      <c r="D58" s="131" t="str">
        <f>Lists!B26</f>
        <v>CH3Br</v>
      </c>
    </row>
    <row r="59" spans="4:4" x14ac:dyDescent="0.35">
      <c r="D59" s="131" t="str">
        <f>Lists!B27</f>
        <v>HCFC-21</v>
      </c>
    </row>
    <row r="60" spans="4:4" x14ac:dyDescent="0.35">
      <c r="D60" s="131" t="str">
        <f>Lists!B28</f>
        <v>HCFC-22</v>
      </c>
    </row>
    <row r="61" spans="4:4" x14ac:dyDescent="0.35">
      <c r="D61" s="131" t="str">
        <f>Lists!B29</f>
        <v>HCFC-31</v>
      </c>
    </row>
    <row r="62" spans="4:4" x14ac:dyDescent="0.35">
      <c r="D62" s="131" t="str">
        <f>Lists!B30</f>
        <v>HCFC-121</v>
      </c>
    </row>
    <row r="63" spans="4:4" x14ac:dyDescent="0.35">
      <c r="D63" s="131" t="str">
        <f>Lists!B31</f>
        <v>HCFC-122</v>
      </c>
    </row>
    <row r="64" spans="4:4" x14ac:dyDescent="0.35">
      <c r="D64" s="131" t="str">
        <f>Lists!B32</f>
        <v>HCFC-123</v>
      </c>
    </row>
    <row r="65" spans="4:4" x14ac:dyDescent="0.35">
      <c r="D65" s="131" t="str">
        <f>Lists!B33</f>
        <v>HCFC-123a</v>
      </c>
    </row>
    <row r="66" spans="4:4" x14ac:dyDescent="0.35">
      <c r="D66" s="131" t="str">
        <f>Lists!B34</f>
        <v>HCFC-123b</v>
      </c>
    </row>
    <row r="67" spans="4:4" x14ac:dyDescent="0.35">
      <c r="D67" s="131" t="str">
        <f>Lists!B35</f>
        <v>HCFC-124</v>
      </c>
    </row>
    <row r="68" spans="4:4" x14ac:dyDescent="0.35">
      <c r="D68" s="131" t="str">
        <f>Lists!B36</f>
        <v>HCFC-124a</v>
      </c>
    </row>
    <row r="69" spans="4:4" x14ac:dyDescent="0.35">
      <c r="D69" s="131" t="str">
        <f>Lists!B37</f>
        <v>HCFC-131</v>
      </c>
    </row>
    <row r="70" spans="4:4" x14ac:dyDescent="0.35">
      <c r="D70" s="131" t="str">
        <f>Lists!B38</f>
        <v>HCFC-132b</v>
      </c>
    </row>
    <row r="71" spans="4:4" x14ac:dyDescent="0.35">
      <c r="D71" s="131" t="str">
        <f>Lists!B39</f>
        <v>HCFC-133a</v>
      </c>
    </row>
    <row r="72" spans="4:4" x14ac:dyDescent="0.35">
      <c r="D72" s="131" t="str">
        <f>Lists!B42</f>
        <v>HCFC-141b</v>
      </c>
    </row>
    <row r="73" spans="4:4" x14ac:dyDescent="0.35">
      <c r="D73" s="131" t="str">
        <f>Lists!B45</f>
        <v>HCFC-142b</v>
      </c>
    </row>
    <row r="74" spans="4:4" x14ac:dyDescent="0.35">
      <c r="D74" s="131" t="str">
        <f>Lists!B46</f>
        <v>HCFC-151</v>
      </c>
    </row>
    <row r="75" spans="4:4" x14ac:dyDescent="0.35">
      <c r="D75" s="131" t="str">
        <f>Lists!B47</f>
        <v>HCFC-221</v>
      </c>
    </row>
    <row r="76" spans="4:4" x14ac:dyDescent="0.35">
      <c r="D76" s="131" t="str">
        <f>Lists!B48</f>
        <v>HCFC-222</v>
      </c>
    </row>
    <row r="77" spans="4:4" x14ac:dyDescent="0.35">
      <c r="D77" s="131" t="str">
        <f>Lists!B49</f>
        <v>HCFC-223</v>
      </c>
    </row>
    <row r="78" spans="4:4" x14ac:dyDescent="0.35">
      <c r="D78" s="131" t="str">
        <f>Lists!B50</f>
        <v>HCFC-224</v>
      </c>
    </row>
    <row r="79" spans="4:4" x14ac:dyDescent="0.35">
      <c r="D79" s="131" t="str">
        <f>Lists!B51</f>
        <v>HCFC-225ca</v>
      </c>
    </row>
    <row r="80" spans="4:4" x14ac:dyDescent="0.35">
      <c r="D80" s="131" t="str">
        <f>Lists!B52</f>
        <v>HCFC-225cb</v>
      </c>
    </row>
    <row r="81" spans="4:4" x14ac:dyDescent="0.35">
      <c r="D81" s="131" t="str">
        <f>Lists!B53</f>
        <v>HCFC-226</v>
      </c>
    </row>
    <row r="82" spans="4:4" x14ac:dyDescent="0.35">
      <c r="D82" s="131" t="str">
        <f>Lists!B54</f>
        <v>HCFC-231</v>
      </c>
    </row>
    <row r="83" spans="4:4" x14ac:dyDescent="0.35">
      <c r="D83" s="131" t="str">
        <f>Lists!B55</f>
        <v>HCFC-232</v>
      </c>
    </row>
    <row r="84" spans="4:4" x14ac:dyDescent="0.35">
      <c r="D84" s="131" t="str">
        <f>Lists!B56</f>
        <v>HCFC-233</v>
      </c>
    </row>
    <row r="85" spans="4:4" x14ac:dyDescent="0.35">
      <c r="D85" s="131" t="str">
        <f>Lists!B57</f>
        <v>HCFC-234</v>
      </c>
    </row>
    <row r="86" spans="4:4" x14ac:dyDescent="0.35">
      <c r="D86" s="131" t="str">
        <f>Lists!B58</f>
        <v>HCFC-235</v>
      </c>
    </row>
    <row r="87" spans="4:4" x14ac:dyDescent="0.35">
      <c r="D87" s="131" t="str">
        <f>Lists!B59</f>
        <v>HCFC-241</v>
      </c>
    </row>
    <row r="88" spans="4:4" x14ac:dyDescent="0.35">
      <c r="D88" s="131" t="str">
        <f>Lists!B60</f>
        <v>HCFC-242</v>
      </c>
    </row>
    <row r="89" spans="4:4" x14ac:dyDescent="0.35">
      <c r="D89" s="131" t="str">
        <f>Lists!B61</f>
        <v>HCFC-243</v>
      </c>
    </row>
    <row r="90" spans="4:4" x14ac:dyDescent="0.35">
      <c r="D90" s="131" t="str">
        <f>Lists!B62</f>
        <v>HCFC-244</v>
      </c>
    </row>
    <row r="91" spans="4:4" x14ac:dyDescent="0.35">
      <c r="D91" s="131" t="str">
        <f>Lists!B63</f>
        <v>HCFC-251</v>
      </c>
    </row>
    <row r="92" spans="4:4" x14ac:dyDescent="0.35">
      <c r="D92" s="131" t="str">
        <f>Lists!B64</f>
        <v>HCFC-252</v>
      </c>
    </row>
    <row r="93" spans="4:4" x14ac:dyDescent="0.35">
      <c r="D93" s="131" t="str">
        <f>Lists!B65</f>
        <v>HCFC-253</v>
      </c>
    </row>
    <row r="94" spans="4:4" x14ac:dyDescent="0.35">
      <c r="D94" s="131" t="str">
        <f>Lists!B66</f>
        <v>HCFC-261</v>
      </c>
    </row>
    <row r="95" spans="4:4" x14ac:dyDescent="0.35">
      <c r="D95" s="131" t="str">
        <f>Lists!B67</f>
        <v>HCFC-262</v>
      </c>
    </row>
    <row r="96" spans="4:4" x14ac:dyDescent="0.35">
      <c r="D96" s="131" t="str">
        <f>Lists!B68</f>
        <v>HCFC-271</v>
      </c>
    </row>
    <row r="97" spans="4:4" x14ac:dyDescent="0.35">
      <c r="D97" s="131"/>
    </row>
    <row r="98" spans="4:4" x14ac:dyDescent="0.35">
      <c r="D98" s="131"/>
    </row>
  </sheetData>
  <sheetProtection algorithmName="SHA-512" hashValue="VnRNuOD51uY69vYg+NztstNqJwNA+h51CMgnXjymzNYT8va4YFlFN35CaJZmyPxiXBaYvBFXPLh9+vY3d/p4bw==" saltValue="vCRoVAQqJUiko1040V5eag==" spinCount="100000"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33 IQ14:IQ33 WVC14:WVC33 WLG14:WLG33 WBK14:WBK33 VRO14:VRO33 VHS14:VHS33 UXW14:UXW33 UOA14:UOA33 UEE14:UEE33 TUI14:TUI33 TKM14:TKM33 TAQ14:TAQ33 SQU14:SQU33 SGY14:SGY33 RXC14:RXC33 RNG14:RNG33 RDK14:RDK33 QTO14:QTO33 QJS14:QJS33 PZW14:PZW33 PQA14:PQA33 PGE14:PGE33 OWI14:OWI33 OMM14:OMM33 OCQ14:OCQ33 NSU14:NSU33 NIY14:NIY33 MZC14:MZC33 MPG14:MPG33 MFK14:MFK33 LVO14:LVO33 LLS14:LLS33 LBW14:LBW33 KSA14:KSA33 KIE14:KIE33 JYI14:JYI33 JOM14:JOM33 JEQ14:JEQ33 IUU14:IUU33 IKY14:IKY33 IBC14:IBC33 HRG14:HRG33 HHK14:HHK33 GXO14:GXO33 GNS14:GNS33 GDW14:GDW33 FUA14:FUA33 FKE14:FKE33 FAI14:FAI33 EQM14:EQM33 EGQ14:EGQ33 DWU14:DWU33 DMY14:DMY33 DDC14:DDC33 CTG14:CTG33 CJK14:CJK33 BZO14:BZO33 BPS14:BPS33 BFW14:BFW33 AWA14:AWA33 AME14:AME33 ACI14:ACI33" xr:uid="{00000000-0002-0000-0200-000000000000}"/>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xr:uid="{00000000-0002-0000-0200-000002000000}"/>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33 SO16:SO33 IS16:IS33 ACL14:ACQ33 SP14:SU33 IT14:IY33 WVE16:WVK33 WLI16:WLO33 WBM16:WBS33 VRQ16:VRW33 VHU16:VIA33 UXY16:UYE33 UOC16:UOI33 UEG16:UEM33 TUK16:TUQ33 TKO16:TKU33 TAS16:TAY33 SQW16:SRC33 SHA16:SHG33 RXE16:RXK33 RNI16:RNO33 RDM16:RDS33 QTQ16:QTW33 QJU16:QKA33 PZY16:QAE33 PQC16:PQI33 PGG16:PGM33 OWK16:OWQ33 OMO16:OMU33 OCS16:OCY33 NSW16:NTC33 NJA16:NJG33 MZE16:MZK33 MPI16:MPO33 MFM16:MFS33 LVQ16:LVW33 LLU16:LMA33 LBY16:LCE33 KSC16:KSI33 KIG16:KIM33 JYK16:JYQ33 JOO16:JOU33 JES16:JEY33 IUW16:IVC33 ILA16:ILG33 IBE16:IBK33 HRI16:HRO33 HHM16:HHS33 GXQ16:GXW33 GNU16:GOA33 GDY16:GEE33 FUC16:FUI33 FKG16:FKM33 FAK16:FAQ33 EQO16:EQU33 EGS16:EGY33 DWW16:DXC33 DNA16:DNG33 DDE16:DDK33 CTI16:CTO33 CJM16:CJS33 BZQ16:BZW33 BPU16:BQA33 BFY16:BGE33 AWC16:AWI33 AMG16:AMM33" xr:uid="{00000000-0002-0000-02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33 IZ14:IZ33 WVL14:WVL33 WLP14:WLP33 WBT14:WBT33 VRX14:VRX33 VIB14:VIB33 UYF14:UYF33 UOJ14:UOJ33 UEN14:UEN33 TUR14:TUR33 TKV14:TKV33 TAZ14:TAZ33 SRD14:SRD33 SHH14:SHH33 RXL14:RXL33 RNP14:RNP33 RDT14:RDT33 QTX14:QTX33 QKB14:QKB33 QAF14:QAF33 PQJ14:PQJ33 PGN14:PGN33 OWR14:OWR33 OMV14:OMV33 OCZ14:OCZ33 NTD14:NTD33 NJH14:NJH33 MZL14:MZL33 MPP14:MPP33 MFT14:MFT33 LVX14:LVX33 LMB14:LMB33 LCF14:LCF33 KSJ14:KSJ33 KIN14:KIN33 JYR14:JYR33 JOV14:JOV33 JEZ14:JEZ33 IVD14:IVD33 ILH14:ILH33 IBL14:IBL33 HRP14:HRP33 HHT14:HHT33 GXX14:GXX33 GOB14:GOB33 GEF14:GEF33 FUJ14:FUJ33 FKN14:FKN33 FAR14:FAR33 EQV14:EQV33 EGZ14:EGZ33 DXD14:DXD33 DNH14:DNH33 DDL14:DDL33 CTP14:CTP33 CJT14:CJT33 BZX14:BZX33 BQB14:BQB33 BGF14:BGF33 AWJ14:AWJ33 AMN14:AMN33 ACR14:ACR33" xr:uid="{00000000-0002-0000-0200-000004000000}">
      <formula1>"sdasdfsd"</formula1>
    </dataValidation>
    <dataValidation type="list" allowBlank="1" showInputMessage="1" showErrorMessage="1" sqref="SN14:SN33 IR14:IR33 WVD14:WVD33 WLH14:WLH33 WBL14:WBL33 VRP14:VRP33 VHT14:VHT33 UXX14:UXX33 UOB14:UOB33 UEF14:UEF33 TUJ14:TUJ33 TKN14:TKN33 TAR14:TAR33 SQV14:SQV33 SGZ14:SGZ33 RXD14:RXD33 RNH14:RNH33 RDL14:RDL33 QTP14:QTP33 QJT14:QJT33 PZX14:PZX33 PQB14:PQB33 PGF14:PGF33 OWJ14:OWJ33 OMN14:OMN33 OCR14:OCR33 NSV14:NSV33 NIZ14:NIZ33 MZD14:MZD33 MPH14:MPH33 MFL14:MFL33 LVP14:LVP33 LLT14:LLT33 LBX14:LBX33 KSB14:KSB33 KIF14:KIF33 JYJ14:JYJ33 JON14:JON33 JER14:JER33 IUV14:IUV33 IKZ14:IKZ33 IBD14:IBD33 HRH14:HRH33 HHL14:HHL33 GXP14:GXP33 GNT14:GNT33 GDX14:GDX33 FUB14:FUB33 FKF14:FKF33 FAJ14:FAJ33 EQN14:EQN33 EGR14:EGR33 DWV14:DWV33 DMZ14:DMZ33 DDD14:DDD33 CTH14:CTH33 CJL14:CJL33 BZP14:BZP33 BPT14:BPT33 BFX14:BFX33 AWB14:AWB33 AMF14:AMF33 ACJ14:ACJ33" xr:uid="{00000000-0002-0000-0200-000005000000}">
      <formula1>AllChemicals</formula1>
    </dataValidation>
    <dataValidation type="list" allowBlank="1" showInputMessage="1" showErrorMessage="1" prompt="Select the chemical name of the controlled substance that was transformed during the reporting period. View the Reference List for a valid list of chemical names." sqref="D14:D33" xr:uid="{00000000-0002-0000-0200-000006000000}">
      <formula1>ChemicalList</formula1>
    </dataValidation>
    <dataValidation type="decimal" operator="greaterThan" allowBlank="1" showInputMessage="1" showErrorMessage="1" prompt="Quantity (kg) of chemical transformed " sqref="E14:E33" xr:uid="{00000000-0002-0000-0200-000007000000}">
      <formula1>0</formula1>
    </dataValidation>
  </dataValidations>
  <hyperlinks>
    <hyperlink ref="D10:E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0" tint="-0.34998626667073579"/>
  </sheetPr>
  <dimension ref="A1:AX168"/>
  <sheetViews>
    <sheetView showGridLines="0" zoomScaleNormal="100" zoomScaleSheetLayoutView="10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ht="27.75" customHeight="1" x14ac:dyDescent="0.45">
      <c r="A2" s="21"/>
      <c r="B2" s="24"/>
      <c r="C2" s="25" t="s">
        <v>1</v>
      </c>
      <c r="D2" s="25"/>
      <c r="E2" s="25"/>
      <c r="F2" s="26"/>
      <c r="G2" s="26"/>
      <c r="H2" s="27"/>
      <c r="I2" s="21"/>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row>
    <row r="3" spans="1:50" ht="18.5" x14ac:dyDescent="0.45">
      <c r="A3" s="21"/>
      <c r="B3" s="28"/>
      <c r="C3" s="29" t="s">
        <v>142</v>
      </c>
      <c r="D3" s="29"/>
      <c r="E3" s="29"/>
      <c r="F3" s="1"/>
      <c r="G3" s="1"/>
      <c r="H3" s="31"/>
      <c r="I3" s="21"/>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17.25" customHeight="1" x14ac:dyDescent="0.45">
      <c r="A4" s="21"/>
      <c r="B4" s="28"/>
      <c r="C4" s="81" t="s">
        <v>89</v>
      </c>
      <c r="D4" s="29"/>
      <c r="E4" s="29"/>
      <c r="F4" s="1"/>
      <c r="G4" s="1"/>
      <c r="H4" s="31"/>
      <c r="I4" s="21"/>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11.25" customHeight="1" x14ac:dyDescent="0.45">
      <c r="A5" s="21"/>
      <c r="B5" s="28"/>
      <c r="C5" s="1"/>
      <c r="D5" s="1"/>
      <c r="E5" s="1"/>
      <c r="F5" s="1"/>
      <c r="G5" s="1"/>
      <c r="H5" s="31"/>
      <c r="I5" s="2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pans="1:50" ht="60.4" customHeight="1" x14ac:dyDescent="0.45">
      <c r="A6" s="21"/>
      <c r="B6" s="28"/>
      <c r="C6" s="155" t="s">
        <v>168</v>
      </c>
      <c r="D6" s="155"/>
      <c r="E6" s="155"/>
      <c r="F6" s="155"/>
      <c r="G6" s="155"/>
      <c r="H6" s="31"/>
      <c r="I6" s="21"/>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row>
    <row r="7" spans="1:50" ht="25.9" customHeight="1" x14ac:dyDescent="0.45">
      <c r="A7" s="21"/>
      <c r="B7" s="28"/>
      <c r="C7" s="154" t="s">
        <v>169</v>
      </c>
      <c r="D7" s="154"/>
      <c r="E7" s="154"/>
      <c r="F7" s="154"/>
      <c r="G7" s="154"/>
      <c r="H7" s="31"/>
      <c r="I7" s="21"/>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0" ht="7.5" customHeight="1" x14ac:dyDescent="0.45">
      <c r="A8" s="21"/>
      <c r="B8" s="28"/>
      <c r="C8" s="126"/>
      <c r="D8" s="126"/>
      <c r="E8" s="126"/>
      <c r="F8" s="126"/>
      <c r="G8" s="126"/>
      <c r="H8" s="31"/>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row>
    <row r="9" spans="1:50" ht="16.5" customHeight="1" x14ac:dyDescent="0.45">
      <c r="A9" s="21"/>
      <c r="B9" s="28"/>
      <c r="C9" s="156" t="s">
        <v>4</v>
      </c>
      <c r="D9" s="156"/>
      <c r="E9" s="156"/>
      <c r="F9" s="156"/>
      <c r="G9" s="156"/>
      <c r="H9" s="31"/>
      <c r="I9" s="2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row>
    <row r="10" spans="1:50" ht="15" customHeight="1" x14ac:dyDescent="0.45">
      <c r="A10" s="21"/>
      <c r="B10" s="28"/>
      <c r="C10" s="146" t="s">
        <v>90</v>
      </c>
      <c r="D10" s="146" t="s">
        <v>104</v>
      </c>
      <c r="E10" s="147" t="s">
        <v>152</v>
      </c>
      <c r="F10" s="147" t="s">
        <v>155</v>
      </c>
      <c r="G10" s="147" t="s">
        <v>123</v>
      </c>
      <c r="H10" s="31"/>
      <c r="I10" s="2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50" ht="15" customHeight="1" x14ac:dyDescent="0.45">
      <c r="A11" s="21"/>
      <c r="B11" s="28"/>
      <c r="C11" s="146" t="s">
        <v>91</v>
      </c>
      <c r="D11" s="146" t="s">
        <v>105</v>
      </c>
      <c r="E11" s="147" t="s">
        <v>153</v>
      </c>
      <c r="F11" s="147" t="s">
        <v>118</v>
      </c>
      <c r="G11" s="147" t="s">
        <v>163</v>
      </c>
      <c r="H11" s="31"/>
      <c r="I11" s="2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50" ht="15" customHeight="1" x14ac:dyDescent="0.45">
      <c r="A12" s="21"/>
      <c r="B12" s="28"/>
      <c r="C12" s="146" t="s">
        <v>92</v>
      </c>
      <c r="D12" s="146" t="s">
        <v>106</v>
      </c>
      <c r="E12" s="147" t="s">
        <v>9</v>
      </c>
      <c r="F12" s="147" t="s">
        <v>156</v>
      </c>
      <c r="G12" s="147" t="s">
        <v>164</v>
      </c>
      <c r="H12" s="31"/>
      <c r="I12" s="2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50" ht="15" customHeight="1" x14ac:dyDescent="0.45">
      <c r="A13" s="21"/>
      <c r="B13" s="28"/>
      <c r="C13" s="146" t="s">
        <v>93</v>
      </c>
      <c r="D13" s="146" t="s">
        <v>107</v>
      </c>
      <c r="E13" s="147" t="s">
        <v>17</v>
      </c>
      <c r="F13" s="147" t="s">
        <v>157</v>
      </c>
      <c r="G13" s="147" t="s">
        <v>165</v>
      </c>
      <c r="H13" s="31"/>
      <c r="I13" s="21"/>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ht="15" customHeight="1" x14ac:dyDescent="0.45">
      <c r="A14" s="21"/>
      <c r="B14" s="28"/>
      <c r="C14" s="146" t="s">
        <v>94</v>
      </c>
      <c r="D14" s="146" t="s">
        <v>108</v>
      </c>
      <c r="E14" s="147" t="s">
        <v>14</v>
      </c>
      <c r="F14" s="147" t="s">
        <v>119</v>
      </c>
      <c r="G14" s="147" t="s">
        <v>166</v>
      </c>
      <c r="H14" s="31"/>
      <c r="I14" s="21"/>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ht="15" customHeight="1" x14ac:dyDescent="0.45">
      <c r="A15" s="21"/>
      <c r="B15" s="28"/>
      <c r="C15" s="146" t="s">
        <v>95</v>
      </c>
      <c r="D15" s="146" t="s">
        <v>109</v>
      </c>
      <c r="E15" s="147" t="s">
        <v>15</v>
      </c>
      <c r="F15" s="147" t="s">
        <v>158</v>
      </c>
      <c r="G15" s="147" t="s">
        <v>124</v>
      </c>
      <c r="H15" s="31"/>
      <c r="I15" s="21"/>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row>
    <row r="16" spans="1:50" ht="15" customHeight="1" x14ac:dyDescent="0.45">
      <c r="A16" s="21"/>
      <c r="B16" s="28"/>
      <c r="C16" s="146" t="s">
        <v>96</v>
      </c>
      <c r="D16" s="146" t="s">
        <v>110</v>
      </c>
      <c r="E16" s="147" t="s">
        <v>115</v>
      </c>
      <c r="F16" s="147" t="s">
        <v>16</v>
      </c>
      <c r="G16" s="147" t="s">
        <v>125</v>
      </c>
      <c r="H16" s="31"/>
      <c r="I16" s="21"/>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ht="15" customHeight="1" x14ac:dyDescent="0.45">
      <c r="A17" s="21"/>
      <c r="B17" s="28"/>
      <c r="C17" s="146" t="s">
        <v>97</v>
      </c>
      <c r="D17" s="146" t="s">
        <v>111</v>
      </c>
      <c r="E17" s="147" t="s">
        <v>116</v>
      </c>
      <c r="F17" s="147" t="s">
        <v>159</v>
      </c>
      <c r="G17" s="147" t="s">
        <v>126</v>
      </c>
      <c r="H17" s="31"/>
      <c r="I17" s="21"/>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row>
    <row r="18" spans="1:50" ht="15" customHeight="1" x14ac:dyDescent="0.45">
      <c r="A18" s="21"/>
      <c r="B18" s="28"/>
      <c r="C18" s="146" t="s">
        <v>98</v>
      </c>
      <c r="D18" s="146" t="s">
        <v>112</v>
      </c>
      <c r="E18" s="147" t="s">
        <v>117</v>
      </c>
      <c r="F18" s="147" t="s">
        <v>120</v>
      </c>
      <c r="G18" s="147" t="s">
        <v>127</v>
      </c>
      <c r="H18" s="31"/>
      <c r="I18" s="21"/>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ht="15" customHeight="1" x14ac:dyDescent="0.45">
      <c r="A19" s="21"/>
      <c r="B19" s="28"/>
      <c r="C19" s="146" t="s">
        <v>99</v>
      </c>
      <c r="D19" s="148" t="s">
        <v>143</v>
      </c>
      <c r="E19" s="147" t="s">
        <v>174</v>
      </c>
      <c r="F19" s="147" t="s">
        <v>121</v>
      </c>
      <c r="G19" s="147" t="s">
        <v>128</v>
      </c>
      <c r="H19" s="31"/>
      <c r="I19" s="21"/>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row>
    <row r="20" spans="1:50" ht="15" customHeight="1" x14ac:dyDescent="0.45">
      <c r="A20" s="21"/>
      <c r="B20" s="28"/>
      <c r="C20" s="146" t="s">
        <v>100</v>
      </c>
      <c r="D20" s="147" t="s">
        <v>151</v>
      </c>
      <c r="E20" s="147" t="s">
        <v>175</v>
      </c>
      <c r="F20" s="147" t="s">
        <v>160</v>
      </c>
      <c r="G20" s="149"/>
      <c r="H20" s="31"/>
      <c r="I20" s="21"/>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row>
    <row r="21" spans="1:50" ht="15" customHeight="1" x14ac:dyDescent="0.45">
      <c r="A21" s="21"/>
      <c r="B21" s="28"/>
      <c r="C21" s="146" t="s">
        <v>101</v>
      </c>
      <c r="D21" s="147" t="s">
        <v>8</v>
      </c>
      <c r="E21" s="147" t="s">
        <v>154</v>
      </c>
      <c r="F21" s="147" t="s">
        <v>161</v>
      </c>
      <c r="G21" s="149"/>
      <c r="H21" s="31"/>
      <c r="I21" s="21"/>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row>
    <row r="22" spans="1:50" ht="15" customHeight="1" x14ac:dyDescent="0.45">
      <c r="A22" s="21"/>
      <c r="B22" s="28"/>
      <c r="C22" s="146" t="s">
        <v>102</v>
      </c>
      <c r="D22" s="147" t="s">
        <v>113</v>
      </c>
      <c r="E22" s="147" t="s">
        <v>176</v>
      </c>
      <c r="F22" s="147" t="s">
        <v>162</v>
      </c>
      <c r="G22" s="149"/>
      <c r="H22" s="31"/>
      <c r="I22" s="21"/>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row>
    <row r="23" spans="1:50" ht="15" customHeight="1" x14ac:dyDescent="0.45">
      <c r="A23" s="21"/>
      <c r="B23" s="28"/>
      <c r="C23" s="146" t="s">
        <v>103</v>
      </c>
      <c r="D23" s="147" t="s">
        <v>114</v>
      </c>
      <c r="E23" s="147" t="s">
        <v>177</v>
      </c>
      <c r="F23" s="147" t="s">
        <v>122</v>
      </c>
      <c r="G23" s="149"/>
      <c r="H23" s="31"/>
      <c r="I23" s="21"/>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row>
    <row r="24" spans="1:50" ht="17.649999999999999" customHeight="1" x14ac:dyDescent="0.45">
      <c r="A24" s="20"/>
      <c r="B24" s="35"/>
      <c r="C24" s="17"/>
      <c r="D24" s="17"/>
      <c r="E24" s="17"/>
      <c r="F24" s="17"/>
      <c r="G24" s="17"/>
      <c r="H24" s="18"/>
      <c r="I24" s="21"/>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50" x14ac:dyDescent="0.35">
      <c r="A25" s="20"/>
      <c r="B25" s="22"/>
      <c r="C25" s="38"/>
      <c r="D25" s="38"/>
      <c r="E25" s="38"/>
      <c r="F25" s="38"/>
      <c r="G25" s="38"/>
      <c r="H25" s="38"/>
      <c r="I25" s="38"/>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0"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row>
    <row r="28" spans="1:50"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row>
    <row r="30" spans="1:50"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row>
    <row r="31" spans="1:50"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row>
    <row r="32" spans="1:50"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row>
    <row r="33" spans="1:50"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row>
    <row r="34" spans="1:50"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row>
    <row r="35" spans="1:50"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row>
    <row r="37" spans="1:50"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row>
    <row r="38" spans="1:50"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row>
    <row r="40" spans="1:50"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row>
    <row r="41" spans="1:50" x14ac:dyDescent="0.3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row>
    <row r="42" spans="1:50" x14ac:dyDescent="0.3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row>
    <row r="43" spans="1:50" x14ac:dyDescent="0.3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row>
    <row r="44" spans="1:50"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row>
    <row r="45" spans="1:50"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row>
    <row r="46" spans="1:50"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row>
    <row r="47" spans="1:50"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row>
    <row r="48" spans="1:50" x14ac:dyDescent="0.3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row>
    <row r="49" spans="1:50" x14ac:dyDescent="0.3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1:50" x14ac:dyDescent="0.3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1:50" x14ac:dyDescent="0.3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row>
    <row r="52" spans="1:50" x14ac:dyDescent="0.3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1:50" x14ac:dyDescent="0.3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row>
    <row r="54" spans="1:50" x14ac:dyDescent="0.3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1:50"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row>
    <row r="56" spans="1:50"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1:50"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1:50"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1:50"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1:50"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1:50"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1:50"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row r="63" spans="1:50"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row>
    <row r="64" spans="1:50"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row>
    <row r="65" spans="1:50"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row>
    <row r="66" spans="1:50"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row>
    <row r="67" spans="1:50"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row>
    <row r="68" spans="1:50"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row>
    <row r="69" spans="1:50"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row>
    <row r="70" spans="1:50"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row>
    <row r="71" spans="1:50"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row>
    <row r="72" spans="1:50"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row>
    <row r="73" spans="1:50"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row>
    <row r="74" spans="1:50"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row>
    <row r="75" spans="1:50"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row>
    <row r="76" spans="1:50"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row>
    <row r="77" spans="1:50"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row>
    <row r="78" spans="1:50"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row>
    <row r="79" spans="1:50"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row>
    <row r="80" spans="1:50"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row>
    <row r="81" spans="1:50"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row>
    <row r="82" spans="1:50"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row>
    <row r="83" spans="1:50"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row>
    <row r="84" spans="1:50"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row>
    <row r="85" spans="1:50"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row>
    <row r="86" spans="1:50"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row>
    <row r="87" spans="1:50"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row>
    <row r="88" spans="1:50"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row>
    <row r="89" spans="1:50"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row>
    <row r="90" spans="1:50"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row>
    <row r="91" spans="1:50"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row>
    <row r="92" spans="1:50"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row>
    <row r="93" spans="1:50"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row>
    <row r="94" spans="1:50"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row>
    <row r="95" spans="1:50"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row>
    <row r="96" spans="1:50"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row>
    <row r="97" spans="1:50"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row>
    <row r="98" spans="1:50"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row>
    <row r="99" spans="1:50"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row>
    <row r="102" spans="1:50"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row>
    <row r="104" spans="1:50"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row>
    <row r="105" spans="1:50"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row>
    <row r="106" spans="1:50"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row>
    <row r="107" spans="1:50"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row>
    <row r="108" spans="1:50"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row>
    <row r="110" spans="1:50"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row>
    <row r="111" spans="1:50"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row>
    <row r="112" spans="1:50"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row>
    <row r="113" spans="1:50"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row>
    <row r="114" spans="1:50"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row>
    <row r="115" spans="1:50"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row>
    <row r="116" spans="1:50"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row>
    <row r="117" spans="1:50"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row>
    <row r="118" spans="1:50"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row>
    <row r="119" spans="1:50"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row>
    <row r="120" spans="1:50"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row>
    <row r="121" spans="1:50"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row>
    <row r="122" spans="1:50"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row>
    <row r="123" spans="1:50"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row>
    <row r="124" spans="1:50"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row>
    <row r="125" spans="1:50"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row>
    <row r="126" spans="1:50"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row>
    <row r="127" spans="1:50"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row>
    <row r="128" spans="1:50"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row>
    <row r="129" spans="1:50"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row>
    <row r="130" spans="1:50"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row>
    <row r="131" spans="1:50"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row>
    <row r="133" spans="1:50"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row>
    <row r="134" spans="1:50"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row>
    <row r="135" spans="1:50"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row>
    <row r="136" spans="1:50"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row>
    <row r="137" spans="1:50"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row>
    <row r="138" spans="1:50"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row>
    <row r="139" spans="1:50"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row>
    <row r="140" spans="1:50"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row>
    <row r="141" spans="1:50"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row>
    <row r="142" spans="1:50"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row>
    <row r="143" spans="1:50"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row>
    <row r="144" spans="1:50"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row>
    <row r="145" spans="1:50"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row>
    <row r="146" spans="1:50"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row>
    <row r="147" spans="1:50"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row>
    <row r="148" spans="1:50"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row>
    <row r="149" spans="1:50"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row>
    <row r="150" spans="1:50"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row>
    <row r="151" spans="1:50"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row>
    <row r="152" spans="1:50"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row>
    <row r="153" spans="1:50"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row>
    <row r="154" spans="1:50"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row>
    <row r="155" spans="1:50"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row>
    <row r="156" spans="1:50"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row>
    <row r="157" spans="1:50"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row>
    <row r="158" spans="1:50"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row>
    <row r="159" spans="1:50"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row>
    <row r="160" spans="1:50"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row>
    <row r="161" spans="1:50"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row>
    <row r="162" spans="1:50"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row>
    <row r="163" spans="1:50"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row>
    <row r="164" spans="1:50"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row>
    <row r="165" spans="1:50"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row>
    <row r="166" spans="1:50"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row>
    <row r="167" spans="1:50"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row>
    <row r="168" spans="1:50"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row>
  </sheetData>
  <sheetProtection algorithmName="SHA-512" hashValue="EgCfipbdoPS7AVVP9IshrEiHxZOEERb76GuHgk4paAke9GpIaEcTjmyDEu1Ez9mEsGKgRefx1T/YA/bXCF/K6g==" saltValue="G3vXPkUnMnhK4e+VfcnkAA=="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M68"/>
  <sheetViews>
    <sheetView workbookViewId="0">
      <selection activeCell="D3" sqref="D3"/>
    </sheetView>
  </sheetViews>
  <sheetFormatPr defaultColWidth="9.1796875" defaultRowHeight="13" x14ac:dyDescent="0.3"/>
  <cols>
    <col min="1" max="1" width="3.453125" style="3" customWidth="1"/>
    <col min="2" max="2" width="13.26953125" style="3" bestFit="1" customWidth="1"/>
    <col min="3" max="3" width="17.453125" style="3" bestFit="1" customWidth="1"/>
    <col min="4" max="4" width="12.7265625" style="3" bestFit="1" customWidth="1"/>
    <col min="5" max="5" width="11.1796875" style="3" bestFit="1" customWidth="1"/>
    <col min="6" max="6" width="11.453125" style="3" customWidth="1"/>
    <col min="7" max="7" width="23.7265625" style="3" bestFit="1" customWidth="1"/>
    <col min="8" max="8" width="9.1796875" style="3"/>
    <col min="9" max="9" width="23" style="3" bestFit="1" customWidth="1"/>
    <col min="10" max="10" width="9.7265625" style="3" customWidth="1"/>
    <col min="11" max="11" width="9.1796875" style="3"/>
    <col min="12" max="12" width="8.453125" style="3" bestFit="1" customWidth="1"/>
    <col min="13" max="13" width="14.453125" style="3" customWidth="1"/>
    <col min="14" max="16384" width="9.1796875" style="3"/>
  </cols>
  <sheetData>
    <row r="2" spans="2:13" ht="26" x14ac:dyDescent="0.3">
      <c r="B2" s="60" t="s">
        <v>4</v>
      </c>
      <c r="C2" s="61" t="s">
        <v>10</v>
      </c>
      <c r="D2" s="60" t="s">
        <v>12</v>
      </c>
      <c r="E2" s="60" t="s">
        <v>23</v>
      </c>
      <c r="F2" s="98" t="s">
        <v>145</v>
      </c>
      <c r="G2" s="98" t="s">
        <v>146</v>
      </c>
      <c r="I2" s="49" t="s">
        <v>22</v>
      </c>
      <c r="J2" s="49" t="s">
        <v>32</v>
      </c>
      <c r="L2" s="88"/>
      <c r="M2" s="89"/>
    </row>
    <row r="3" spans="2:13" x14ac:dyDescent="0.3">
      <c r="B3" s="84" t="s">
        <v>90</v>
      </c>
      <c r="C3" s="62" t="s">
        <v>18</v>
      </c>
      <c r="D3" s="50">
        <v>2018</v>
      </c>
      <c r="E3" s="50">
        <f ca="1">YEAR(TODAY())</f>
        <v>2020</v>
      </c>
      <c r="F3" s="99" t="str">
        <f ca="1">MONTH(SubDate)&amp;"-"&amp;DAY(SubDate)&amp;"-"&amp;YEAR(SubDate)</f>
        <v>4-16-2020</v>
      </c>
      <c r="G3" s="99" t="s">
        <v>147</v>
      </c>
      <c r="I3" s="50" t="s">
        <v>34</v>
      </c>
      <c r="J3" s="50" t="s">
        <v>59</v>
      </c>
      <c r="L3" s="90"/>
      <c r="M3" s="90"/>
    </row>
    <row r="4" spans="2:13" x14ac:dyDescent="0.3">
      <c r="B4" s="84" t="s">
        <v>91</v>
      </c>
      <c r="C4" s="62" t="s">
        <v>19</v>
      </c>
      <c r="D4" s="50">
        <v>2019</v>
      </c>
      <c r="I4" s="50" t="s">
        <v>44</v>
      </c>
      <c r="J4" s="50" t="s">
        <v>61</v>
      </c>
      <c r="L4" s="90"/>
      <c r="M4" s="90"/>
    </row>
    <row r="5" spans="2:13" x14ac:dyDescent="0.3">
      <c r="B5" s="84" t="s">
        <v>92</v>
      </c>
      <c r="D5" s="50">
        <v>2020</v>
      </c>
      <c r="I5" s="50" t="s">
        <v>33</v>
      </c>
      <c r="J5" s="50" t="s">
        <v>60</v>
      </c>
      <c r="L5" s="90"/>
      <c r="M5" s="90"/>
    </row>
    <row r="6" spans="2:13" x14ac:dyDescent="0.3">
      <c r="B6" s="84" t="s">
        <v>93</v>
      </c>
      <c r="D6" s="50">
        <v>2021</v>
      </c>
      <c r="I6" s="50" t="s">
        <v>35</v>
      </c>
      <c r="J6" s="50" t="s">
        <v>62</v>
      </c>
      <c r="L6" s="90"/>
      <c r="M6" s="90"/>
    </row>
    <row r="7" spans="2:13" x14ac:dyDescent="0.3">
      <c r="B7" s="84" t="s">
        <v>94</v>
      </c>
      <c r="D7" s="50">
        <v>2022</v>
      </c>
      <c r="I7" s="50" t="s">
        <v>45</v>
      </c>
      <c r="J7" s="50" t="s">
        <v>63</v>
      </c>
      <c r="L7" s="90"/>
      <c r="M7" s="90"/>
    </row>
    <row r="8" spans="2:13" x14ac:dyDescent="0.3">
      <c r="B8" s="84" t="s">
        <v>95</v>
      </c>
      <c r="D8" s="50">
        <v>2023</v>
      </c>
      <c r="I8" s="50" t="s">
        <v>36</v>
      </c>
      <c r="J8" s="50" t="s">
        <v>64</v>
      </c>
      <c r="L8" s="90"/>
      <c r="M8" s="90"/>
    </row>
    <row r="9" spans="2:13" x14ac:dyDescent="0.3">
      <c r="B9" s="84" t="s">
        <v>96</v>
      </c>
      <c r="D9" s="50">
        <v>2024</v>
      </c>
      <c r="I9" s="50" t="s">
        <v>37</v>
      </c>
      <c r="J9" s="50" t="s">
        <v>65</v>
      </c>
      <c r="L9" s="90"/>
      <c r="M9" s="90"/>
    </row>
    <row r="10" spans="2:13" x14ac:dyDescent="0.3">
      <c r="B10" s="84" t="s">
        <v>97</v>
      </c>
      <c r="D10" s="50">
        <v>2025</v>
      </c>
      <c r="I10" s="50" t="s">
        <v>46</v>
      </c>
      <c r="J10" s="50" t="s">
        <v>66</v>
      </c>
    </row>
    <row r="11" spans="2:13" x14ac:dyDescent="0.3">
      <c r="B11" s="84" t="s">
        <v>98</v>
      </c>
      <c r="D11" s="50">
        <v>2026</v>
      </c>
      <c r="I11" s="50" t="s">
        <v>38</v>
      </c>
      <c r="J11" s="50" t="s">
        <v>67</v>
      </c>
    </row>
    <row r="12" spans="2:13" x14ac:dyDescent="0.3">
      <c r="B12" s="84" t="s">
        <v>99</v>
      </c>
      <c r="D12" s="50">
        <v>2027</v>
      </c>
      <c r="I12" s="50" t="s">
        <v>39</v>
      </c>
      <c r="J12" s="50" t="s">
        <v>68</v>
      </c>
    </row>
    <row r="13" spans="2:13" x14ac:dyDescent="0.3">
      <c r="B13" s="84" t="s">
        <v>100</v>
      </c>
      <c r="D13" s="50">
        <v>2028</v>
      </c>
      <c r="I13" s="50" t="s">
        <v>40</v>
      </c>
      <c r="J13" s="50" t="s">
        <v>71</v>
      </c>
    </row>
    <row r="14" spans="2:13" x14ac:dyDescent="0.3">
      <c r="B14" s="84" t="s">
        <v>101</v>
      </c>
      <c r="D14" s="50">
        <v>2029</v>
      </c>
      <c r="I14" s="50" t="s">
        <v>47</v>
      </c>
      <c r="J14" s="50" t="s">
        <v>70</v>
      </c>
    </row>
    <row r="15" spans="2:13" x14ac:dyDescent="0.3">
      <c r="B15" s="84" t="s">
        <v>102</v>
      </c>
      <c r="I15" s="50" t="s">
        <v>42</v>
      </c>
      <c r="J15" s="50" t="s">
        <v>69</v>
      </c>
    </row>
    <row r="16" spans="2:13" x14ac:dyDescent="0.3">
      <c r="B16" s="84" t="s">
        <v>103</v>
      </c>
      <c r="I16" s="50" t="s">
        <v>41</v>
      </c>
      <c r="J16" s="50" t="s">
        <v>74</v>
      </c>
    </row>
    <row r="17" spans="2:10" x14ac:dyDescent="0.3">
      <c r="B17" s="84" t="s">
        <v>104</v>
      </c>
      <c r="I17" s="50" t="s">
        <v>48</v>
      </c>
      <c r="J17" s="50" t="s">
        <v>73</v>
      </c>
    </row>
    <row r="18" spans="2:10" x14ac:dyDescent="0.3">
      <c r="B18" s="84" t="s">
        <v>105</v>
      </c>
      <c r="I18" s="50" t="s">
        <v>43</v>
      </c>
      <c r="J18" s="50" t="s">
        <v>72</v>
      </c>
    </row>
    <row r="19" spans="2:10" x14ac:dyDescent="0.3">
      <c r="B19" s="84" t="s">
        <v>106</v>
      </c>
      <c r="I19" s="50" t="s">
        <v>49</v>
      </c>
      <c r="J19" s="50" t="s">
        <v>77</v>
      </c>
    </row>
    <row r="20" spans="2:10" x14ac:dyDescent="0.3">
      <c r="B20" s="84" t="s">
        <v>107</v>
      </c>
      <c r="I20" s="50" t="s">
        <v>50</v>
      </c>
      <c r="J20" s="50" t="s">
        <v>76</v>
      </c>
    </row>
    <row r="21" spans="2:10" x14ac:dyDescent="0.3">
      <c r="B21" s="84" t="s">
        <v>108</v>
      </c>
      <c r="I21" s="50" t="s">
        <v>51</v>
      </c>
      <c r="J21" s="50" t="s">
        <v>75</v>
      </c>
    </row>
    <row r="22" spans="2:10" x14ac:dyDescent="0.3">
      <c r="B22" s="84" t="s">
        <v>109</v>
      </c>
      <c r="I22" s="50" t="s">
        <v>53</v>
      </c>
      <c r="J22" s="50" t="s">
        <v>56</v>
      </c>
    </row>
    <row r="23" spans="2:10" x14ac:dyDescent="0.3">
      <c r="B23" s="84" t="s">
        <v>110</v>
      </c>
      <c r="I23" s="50" t="s">
        <v>54</v>
      </c>
      <c r="J23" s="50" t="s">
        <v>57</v>
      </c>
    </row>
    <row r="24" spans="2:10" x14ac:dyDescent="0.3">
      <c r="B24" s="84" t="s">
        <v>111</v>
      </c>
      <c r="I24" s="50" t="s">
        <v>55</v>
      </c>
      <c r="J24" s="50" t="s">
        <v>78</v>
      </c>
    </row>
    <row r="25" spans="2:10" x14ac:dyDescent="0.3">
      <c r="B25" s="85" t="s">
        <v>112</v>
      </c>
      <c r="I25" s="50" t="s">
        <v>52</v>
      </c>
      <c r="J25" s="50" t="s">
        <v>58</v>
      </c>
    </row>
    <row r="26" spans="2:10" x14ac:dyDescent="0.3">
      <c r="B26" s="50" t="s">
        <v>143</v>
      </c>
    </row>
    <row r="27" spans="2:10" x14ac:dyDescent="0.3">
      <c r="B27" s="86" t="s">
        <v>151</v>
      </c>
    </row>
    <row r="28" spans="2:10" x14ac:dyDescent="0.3">
      <c r="B28" s="86" t="s">
        <v>8</v>
      </c>
    </row>
    <row r="29" spans="2:10" x14ac:dyDescent="0.3">
      <c r="B29" s="86" t="s">
        <v>113</v>
      </c>
    </row>
    <row r="30" spans="2:10" x14ac:dyDescent="0.3">
      <c r="B30" s="86" t="s">
        <v>114</v>
      </c>
    </row>
    <row r="31" spans="2:10" x14ac:dyDescent="0.3">
      <c r="B31" s="86" t="s">
        <v>152</v>
      </c>
    </row>
    <row r="32" spans="2:10" x14ac:dyDescent="0.3">
      <c r="B32" s="86" t="s">
        <v>153</v>
      </c>
    </row>
    <row r="33" spans="2:2" x14ac:dyDescent="0.3">
      <c r="B33" s="86" t="s">
        <v>9</v>
      </c>
    </row>
    <row r="34" spans="2:2" x14ac:dyDescent="0.3">
      <c r="B34" s="86" t="s">
        <v>17</v>
      </c>
    </row>
    <row r="35" spans="2:2" x14ac:dyDescent="0.3">
      <c r="B35" s="86" t="s">
        <v>14</v>
      </c>
    </row>
    <row r="36" spans="2:2" x14ac:dyDescent="0.3">
      <c r="B36" s="86" t="s">
        <v>15</v>
      </c>
    </row>
    <row r="37" spans="2:2" x14ac:dyDescent="0.3">
      <c r="B37" s="86" t="s">
        <v>115</v>
      </c>
    </row>
    <row r="38" spans="2:2" x14ac:dyDescent="0.3">
      <c r="B38" s="86" t="s">
        <v>116</v>
      </c>
    </row>
    <row r="39" spans="2:2" x14ac:dyDescent="0.3">
      <c r="B39" s="86" t="s">
        <v>117</v>
      </c>
    </row>
    <row r="40" spans="2:2" x14ac:dyDescent="0.3">
      <c r="B40" s="86" t="s">
        <v>174</v>
      </c>
    </row>
    <row r="41" spans="2:2" x14ac:dyDescent="0.3">
      <c r="B41" s="86" t="s">
        <v>175</v>
      </c>
    </row>
    <row r="42" spans="2:2" x14ac:dyDescent="0.3">
      <c r="B42" s="86" t="s">
        <v>154</v>
      </c>
    </row>
    <row r="43" spans="2:2" x14ac:dyDescent="0.3">
      <c r="B43" s="86" t="s">
        <v>176</v>
      </c>
    </row>
    <row r="44" spans="2:2" x14ac:dyDescent="0.3">
      <c r="B44" s="86" t="s">
        <v>177</v>
      </c>
    </row>
    <row r="45" spans="2:2" x14ac:dyDescent="0.3">
      <c r="B45" s="86" t="s">
        <v>155</v>
      </c>
    </row>
    <row r="46" spans="2:2" x14ac:dyDescent="0.3">
      <c r="B46" s="86" t="s">
        <v>118</v>
      </c>
    </row>
    <row r="47" spans="2:2" x14ac:dyDescent="0.3">
      <c r="B47" s="86" t="s">
        <v>156</v>
      </c>
    </row>
    <row r="48" spans="2:2" x14ac:dyDescent="0.3">
      <c r="B48" s="86" t="s">
        <v>157</v>
      </c>
    </row>
    <row r="49" spans="2:2" x14ac:dyDescent="0.3">
      <c r="B49" s="86" t="s">
        <v>119</v>
      </c>
    </row>
    <row r="50" spans="2:2" x14ac:dyDescent="0.3">
      <c r="B50" s="86" t="s">
        <v>158</v>
      </c>
    </row>
    <row r="51" spans="2:2" x14ac:dyDescent="0.3">
      <c r="B51" s="86" t="s">
        <v>16</v>
      </c>
    </row>
    <row r="52" spans="2:2" x14ac:dyDescent="0.3">
      <c r="B52" s="86" t="s">
        <v>159</v>
      </c>
    </row>
    <row r="53" spans="2:2" x14ac:dyDescent="0.3">
      <c r="B53" s="86" t="s">
        <v>120</v>
      </c>
    </row>
    <row r="54" spans="2:2" x14ac:dyDescent="0.3">
      <c r="B54" s="86" t="s">
        <v>121</v>
      </c>
    </row>
    <row r="55" spans="2:2" x14ac:dyDescent="0.3">
      <c r="B55" s="86" t="s">
        <v>160</v>
      </c>
    </row>
    <row r="56" spans="2:2" x14ac:dyDescent="0.3">
      <c r="B56" s="86" t="s">
        <v>161</v>
      </c>
    </row>
    <row r="57" spans="2:2" x14ac:dyDescent="0.3">
      <c r="B57" s="86" t="s">
        <v>162</v>
      </c>
    </row>
    <row r="58" spans="2:2" x14ac:dyDescent="0.3">
      <c r="B58" s="86" t="s">
        <v>122</v>
      </c>
    </row>
    <row r="59" spans="2:2" x14ac:dyDescent="0.3">
      <c r="B59" s="86" t="s">
        <v>123</v>
      </c>
    </row>
    <row r="60" spans="2:2" x14ac:dyDescent="0.3">
      <c r="B60" s="86" t="s">
        <v>163</v>
      </c>
    </row>
    <row r="61" spans="2:2" x14ac:dyDescent="0.3">
      <c r="B61" s="86" t="s">
        <v>164</v>
      </c>
    </row>
    <row r="62" spans="2:2" x14ac:dyDescent="0.3">
      <c r="B62" s="86" t="s">
        <v>165</v>
      </c>
    </row>
    <row r="63" spans="2:2" x14ac:dyDescent="0.3">
      <c r="B63" s="86" t="s">
        <v>166</v>
      </c>
    </row>
    <row r="64" spans="2:2" x14ac:dyDescent="0.3">
      <c r="B64" s="86" t="s">
        <v>124</v>
      </c>
    </row>
    <row r="65" spans="2:2" x14ac:dyDescent="0.3">
      <c r="B65" s="86" t="s">
        <v>125</v>
      </c>
    </row>
    <row r="66" spans="2:2" x14ac:dyDescent="0.3">
      <c r="B66" s="86" t="s">
        <v>126</v>
      </c>
    </row>
    <row r="67" spans="2:2" x14ac:dyDescent="0.3">
      <c r="B67" s="86" t="s">
        <v>127</v>
      </c>
    </row>
    <row r="68" spans="2:2" x14ac:dyDescent="0.3">
      <c r="B68" s="86" t="s">
        <v>128</v>
      </c>
    </row>
  </sheetData>
  <sheetProtection algorithmName="SHA-512" hashValue="IElq33YGBqOxOp9szKImQ8ZjVuW8BoYPpfiBc2aEbB5g728IpWAdPQj8kRuU7FULLXrBIkmhNa+jUqpmDKbcxA==" saltValue="FozONQyq/v6w86xo1Xhn/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E15"/>
  <sheetViews>
    <sheetView workbookViewId="0">
      <selection activeCell="D8" sqref="D8"/>
    </sheetView>
  </sheetViews>
  <sheetFormatPr defaultColWidth="8.7265625" defaultRowHeight="14.5" x14ac:dyDescent="0.35"/>
  <cols>
    <col min="3" max="3" width="23.26953125" bestFit="1" customWidth="1"/>
    <col min="4" max="4" width="20.7265625" customWidth="1"/>
    <col min="5" max="5" width="11" bestFit="1" customWidth="1"/>
  </cols>
  <sheetData>
    <row r="2" spans="2:5" ht="29" x14ac:dyDescent="0.35">
      <c r="B2" s="64" t="s">
        <v>81</v>
      </c>
      <c r="C2" s="64" t="s">
        <v>82</v>
      </c>
      <c r="D2" s="65" t="s">
        <v>30</v>
      </c>
      <c r="E2" t="s">
        <v>135</v>
      </c>
    </row>
    <row r="3" spans="2:5" x14ac:dyDescent="0.35">
      <c r="B3" s="66" t="s">
        <v>24</v>
      </c>
      <c r="C3" s="66" t="s">
        <v>28</v>
      </c>
      <c r="D3" s="66">
        <f ca="1">IF(SUM('Section 1'!F9:F11)&gt;0,1,0)</f>
        <v>1</v>
      </c>
      <c r="E3" t="s">
        <v>136</v>
      </c>
    </row>
    <row r="4" spans="2:5" x14ac:dyDescent="0.35">
      <c r="B4" s="66" t="s">
        <v>27</v>
      </c>
      <c r="C4" s="66" t="s">
        <v>29</v>
      </c>
      <c r="D4" s="66">
        <f>IF(SUM('Section 2'!J14:J33)&gt;0,1,0)</f>
        <v>0</v>
      </c>
      <c r="E4" t="s">
        <v>136</v>
      </c>
    </row>
    <row r="5" spans="2:5" x14ac:dyDescent="0.35">
      <c r="B5" s="66" t="s">
        <v>27</v>
      </c>
      <c r="C5" s="66" t="s">
        <v>133</v>
      </c>
      <c r="D5" s="66">
        <f>IF(MIN('Section 2'!E14:E33)&lt;0,1,0)</f>
        <v>0</v>
      </c>
      <c r="E5" t="s">
        <v>136</v>
      </c>
    </row>
    <row r="6" spans="2:5" x14ac:dyDescent="0.35">
      <c r="B6" s="66" t="s">
        <v>27</v>
      </c>
      <c r="C6" s="66" t="s">
        <v>85</v>
      </c>
      <c r="D6" s="66">
        <f>IF(SUM('Section 2'!L14:L33)&gt;0,1,0)</f>
        <v>0</v>
      </c>
      <c r="E6" t="s">
        <v>136</v>
      </c>
    </row>
    <row r="7" spans="2:5" x14ac:dyDescent="0.35">
      <c r="B7" s="66" t="s">
        <v>27</v>
      </c>
      <c r="C7" s="66" t="s">
        <v>138</v>
      </c>
      <c r="D7" s="66">
        <f>IF(SUM('Section 2'!K14:K33)&gt;0,1,0)</f>
        <v>0</v>
      </c>
      <c r="E7" t="s">
        <v>136</v>
      </c>
    </row>
    <row r="8" spans="2:5" x14ac:dyDescent="0.35">
      <c r="B8" s="66" t="s">
        <v>27</v>
      </c>
      <c r="C8" s="66" t="s">
        <v>139</v>
      </c>
      <c r="D8" s="66">
        <f>IF(COUNTIF('Section 2'!$I$14:$I$33,"Y")=0,1,0)</f>
        <v>1</v>
      </c>
    </row>
    <row r="9" spans="2:5" x14ac:dyDescent="0.35">
      <c r="B9" s="66" t="s">
        <v>27</v>
      </c>
      <c r="C9" s="66" t="s">
        <v>31</v>
      </c>
      <c r="D9" s="66">
        <f>IF(SUM(D4:D8)&gt;0,1,0)</f>
        <v>1</v>
      </c>
      <c r="E9" t="s">
        <v>31</v>
      </c>
    </row>
    <row r="10" spans="2:5" x14ac:dyDescent="0.35">
      <c r="B10" s="66" t="s">
        <v>28</v>
      </c>
      <c r="C10" s="66" t="s">
        <v>31</v>
      </c>
      <c r="D10" s="66">
        <f ca="1">IF(SUM(Sec1Status,Sec2Error)&gt;0,1,0)</f>
        <v>1</v>
      </c>
    </row>
    <row r="14" spans="2:5" x14ac:dyDescent="0.35">
      <c r="B14" s="76" t="s">
        <v>87</v>
      </c>
      <c r="C14" s="75"/>
    </row>
    <row r="15" spans="2:5" x14ac:dyDescent="0.35">
      <c r="B15" s="67" t="s">
        <v>27</v>
      </c>
      <c r="C15" s="68" t="s">
        <v>5</v>
      </c>
      <c r="D15" s="74">
        <f>SUMIF('Section 2'!$I$14:$I$33,"Y",'Section 2'!E14:E33)-(SUM(OutputForCSV!D2:D21))</f>
        <v>0</v>
      </c>
    </row>
  </sheetData>
  <sheetProtection algorithmName="SHA-512" hashValue="HLAwxkHe6Eu3ecLzbAO2IH1xJ21rYWAVSAjVqlvCNopkJ1vmUlMV5B59WZ6yHkS3Od/ePuqICSPqgTJptyBn0A==" saltValue="zACeKMeV25KbeC96Kk1fPQ==" spinCount="100000"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2"/>
  <sheetViews>
    <sheetView workbookViewId="0">
      <selection activeCell="D2" sqref="D2"/>
    </sheetView>
  </sheetViews>
  <sheetFormatPr defaultColWidth="8.7265625" defaultRowHeight="14.5" x14ac:dyDescent="0.35"/>
  <cols>
    <col min="1" max="1" width="6.1796875" customWidth="1"/>
    <col min="2" max="3" width="13.26953125" bestFit="1" customWidth="1"/>
    <col min="4" max="4" width="14.7265625" customWidth="1"/>
    <col min="5" max="5" width="15.1796875" customWidth="1"/>
    <col min="6" max="6" width="14.7265625" customWidth="1"/>
    <col min="7" max="7" width="15.26953125" customWidth="1"/>
    <col min="8" max="8" width="15.7265625" customWidth="1"/>
    <col min="9" max="9" width="14.26953125" customWidth="1"/>
    <col min="10" max="10" width="12.453125" customWidth="1"/>
    <col min="11" max="11" width="11.26953125" bestFit="1" customWidth="1"/>
  </cols>
  <sheetData>
    <row r="1" spans="1:10" x14ac:dyDescent="0.35">
      <c r="A1" t="s">
        <v>25</v>
      </c>
      <c r="B1" s="47">
        <v>1</v>
      </c>
      <c r="C1" s="47" t="s">
        <v>129</v>
      </c>
      <c r="D1" s="97" t="s">
        <v>180</v>
      </c>
      <c r="E1" s="48">
        <f ca="1">'Section 1'!D5</f>
        <v>43937</v>
      </c>
      <c r="F1" s="47">
        <f>'Section 1'!D9</f>
        <v>0</v>
      </c>
      <c r="G1" s="47">
        <f>'Section 1'!D10</f>
        <v>0</v>
      </c>
      <c r="H1" s="47">
        <f>'Section 1'!D11</f>
        <v>0</v>
      </c>
      <c r="I1" s="47" t="s">
        <v>148</v>
      </c>
      <c r="J1" t="s">
        <v>84</v>
      </c>
    </row>
    <row r="2" spans="1:10" x14ac:dyDescent="0.35">
      <c r="A2" s="45">
        <v>1</v>
      </c>
      <c r="B2" s="46" t="str">
        <f>IF(C2="","",2)</f>
        <v/>
      </c>
      <c r="C2" s="46" t="str">
        <f>IFERROR(VLOOKUP($A2,'Section 2'!$A$14:$E$33,COLUMNS('Section 2'!$A$14:D$14),0),"")</f>
        <v/>
      </c>
      <c r="D2" s="125" t="str">
        <f>IFERROR(VLOOKUP($A2,'Section 2'!$A$14:$E$33,COLUMNS('Section 2'!$A$14:E$14),0),"")</f>
        <v/>
      </c>
      <c r="E2" s="87"/>
      <c r="F2" s="87"/>
      <c r="G2" s="87"/>
      <c r="H2" s="87"/>
      <c r="I2" s="87"/>
    </row>
    <row r="3" spans="1:10" x14ac:dyDescent="0.35">
      <c r="A3" s="45">
        <v>2</v>
      </c>
      <c r="B3" s="46" t="str">
        <f t="shared" ref="B3:B10" si="0">IF(C3="","",2)</f>
        <v/>
      </c>
      <c r="C3" s="46" t="str">
        <f>IFERROR(VLOOKUP($A3,'Section 2'!$A$14:$E$33,COLUMNS('Section 2'!$A$14:D$14),0),"")</f>
        <v/>
      </c>
      <c r="D3" s="125" t="str">
        <f>IFERROR(VLOOKUP($A3,'Section 2'!$A$14:$E$33,COLUMNS('Section 2'!$A$14:E$14),0),"")</f>
        <v/>
      </c>
      <c r="E3" s="87"/>
      <c r="F3" s="87"/>
      <c r="G3" s="87"/>
      <c r="H3" s="87"/>
      <c r="I3" s="87"/>
    </row>
    <row r="4" spans="1:10" x14ac:dyDescent="0.35">
      <c r="A4" s="45">
        <v>3</v>
      </c>
      <c r="B4" s="46" t="str">
        <f t="shared" si="0"/>
        <v/>
      </c>
      <c r="C4" s="46" t="str">
        <f>IFERROR(VLOOKUP($A4,'Section 2'!$A$14:$E$33,COLUMNS('Section 2'!$A$14:D$14),0),"")</f>
        <v/>
      </c>
      <c r="D4" s="125" t="str">
        <f>IFERROR(VLOOKUP($A4,'Section 2'!$A$14:$E$33,COLUMNS('Section 2'!$A$14:E$14),0),"")</f>
        <v/>
      </c>
      <c r="E4" s="87"/>
      <c r="F4" s="87"/>
      <c r="G4" s="87"/>
      <c r="H4" s="87"/>
      <c r="I4" s="87"/>
    </row>
    <row r="5" spans="1:10" x14ac:dyDescent="0.35">
      <c r="A5" s="45">
        <v>4</v>
      </c>
      <c r="B5" s="46" t="str">
        <f t="shared" si="0"/>
        <v/>
      </c>
      <c r="C5" s="46" t="str">
        <f>IFERROR(VLOOKUP($A5,'Section 2'!$A$14:$E$33,COLUMNS('Section 2'!$A$14:D$14),0),"")</f>
        <v/>
      </c>
      <c r="D5" s="125" t="str">
        <f>IFERROR(VLOOKUP($A5,'Section 2'!$A$14:$E$33,COLUMNS('Section 2'!$A$14:E$14),0),"")</f>
        <v/>
      </c>
      <c r="E5" s="87"/>
      <c r="F5" s="87"/>
      <c r="G5" s="87"/>
      <c r="H5" s="87"/>
      <c r="I5" s="87"/>
    </row>
    <row r="6" spans="1:10" x14ac:dyDescent="0.35">
      <c r="A6" s="45">
        <v>5</v>
      </c>
      <c r="B6" s="46" t="str">
        <f t="shared" si="0"/>
        <v/>
      </c>
      <c r="C6" s="46" t="str">
        <f>IFERROR(VLOOKUP($A6,'Section 2'!$A$14:$E$33,COLUMNS('Section 2'!$A$14:D$14),0),"")</f>
        <v/>
      </c>
      <c r="D6" s="125" t="str">
        <f>IFERROR(VLOOKUP($A6,'Section 2'!$A$14:$E$33,COLUMNS('Section 2'!$A$14:E$14),0),"")</f>
        <v/>
      </c>
      <c r="E6" s="87"/>
      <c r="F6" s="87"/>
      <c r="G6" s="87"/>
      <c r="H6" s="87"/>
      <c r="I6" s="87"/>
    </row>
    <row r="7" spans="1:10" x14ac:dyDescent="0.35">
      <c r="A7" s="45">
        <v>6</v>
      </c>
      <c r="B7" s="46" t="str">
        <f t="shared" si="0"/>
        <v/>
      </c>
      <c r="C7" s="46" t="str">
        <f>IFERROR(VLOOKUP($A7,'Section 2'!$A$14:$E$33,COLUMNS('Section 2'!$A$14:D$14),0),"")</f>
        <v/>
      </c>
      <c r="D7" s="125" t="str">
        <f>IFERROR(VLOOKUP($A7,'Section 2'!$A$14:$E$33,COLUMNS('Section 2'!$A$14:E$14),0),"")</f>
        <v/>
      </c>
      <c r="E7" s="87"/>
      <c r="F7" s="87"/>
      <c r="G7" s="87"/>
      <c r="H7" s="87"/>
      <c r="I7" s="87"/>
    </row>
    <row r="8" spans="1:10" x14ac:dyDescent="0.35">
      <c r="A8" s="45">
        <v>7</v>
      </c>
      <c r="B8" s="46" t="str">
        <f t="shared" si="0"/>
        <v/>
      </c>
      <c r="C8" s="46" t="str">
        <f>IFERROR(VLOOKUP($A8,'Section 2'!$A$14:$E$33,COLUMNS('Section 2'!$A$14:D$14),0),"")</f>
        <v/>
      </c>
      <c r="D8" s="125" t="str">
        <f>IFERROR(VLOOKUP($A8,'Section 2'!$A$14:$E$33,COLUMNS('Section 2'!$A$14:E$14),0),"")</f>
        <v/>
      </c>
      <c r="E8" s="87"/>
      <c r="F8" s="87"/>
      <c r="G8" s="87"/>
      <c r="H8" s="87"/>
      <c r="I8" s="87"/>
    </row>
    <row r="9" spans="1:10" x14ac:dyDescent="0.35">
      <c r="A9" s="45">
        <v>8</v>
      </c>
      <c r="B9" s="46" t="str">
        <f t="shared" si="0"/>
        <v/>
      </c>
      <c r="C9" s="46" t="str">
        <f>IFERROR(VLOOKUP($A9,'Section 2'!$A$14:$E$33,COLUMNS('Section 2'!$A$14:D$14),0),"")</f>
        <v/>
      </c>
      <c r="D9" s="125" t="str">
        <f>IFERROR(VLOOKUP($A9,'Section 2'!$A$14:$E$33,COLUMNS('Section 2'!$A$14:E$14),0),"")</f>
        <v/>
      </c>
      <c r="E9" s="87"/>
      <c r="F9" s="87"/>
      <c r="G9" s="87"/>
      <c r="H9" s="87"/>
      <c r="I9" s="87"/>
    </row>
    <row r="10" spans="1:10" x14ac:dyDescent="0.35">
      <c r="A10" s="45">
        <v>9</v>
      </c>
      <c r="B10" s="46" t="str">
        <f t="shared" si="0"/>
        <v/>
      </c>
      <c r="C10" s="46" t="str">
        <f>IFERROR(VLOOKUP($A10,'Section 2'!$A$14:$E$33,COLUMNS('Section 2'!$A$14:D$14),0),"")</f>
        <v/>
      </c>
      <c r="D10" s="125" t="str">
        <f>IFERROR(VLOOKUP($A10,'Section 2'!$A$14:$E$33,COLUMNS('Section 2'!$A$14:E$14),0),"")</f>
        <v/>
      </c>
      <c r="E10" s="87"/>
      <c r="F10" s="87"/>
      <c r="G10" s="87"/>
      <c r="H10" s="87"/>
      <c r="I10" s="87"/>
    </row>
    <row r="11" spans="1:10" x14ac:dyDescent="0.35">
      <c r="A11" s="45">
        <v>10</v>
      </c>
      <c r="B11" s="46" t="str">
        <f t="shared" ref="B11:B21" si="1">IF(C11="","",2)</f>
        <v/>
      </c>
      <c r="C11" s="46" t="str">
        <f>IFERROR(VLOOKUP($A11,'Section 2'!$A$14:$E$33,COLUMNS('Section 2'!$A$14:D$14),0),"")</f>
        <v/>
      </c>
      <c r="D11" s="125" t="str">
        <f>IFERROR(VLOOKUP($A11,'Section 2'!$A$14:$E$33,COLUMNS('Section 2'!$A$14:E$14),0),"")</f>
        <v/>
      </c>
      <c r="E11" s="87"/>
      <c r="F11" s="87"/>
      <c r="G11" s="87"/>
      <c r="H11" s="87"/>
      <c r="I11" s="87"/>
    </row>
    <row r="12" spans="1:10" x14ac:dyDescent="0.35">
      <c r="A12" s="45">
        <v>11</v>
      </c>
      <c r="B12" s="46" t="str">
        <f t="shared" si="1"/>
        <v/>
      </c>
      <c r="C12" s="46" t="str">
        <f>IFERROR(VLOOKUP($A12,'Section 2'!$A$14:$E$33,COLUMNS('Section 2'!$A$14:D$14),0),"")</f>
        <v/>
      </c>
      <c r="D12" s="125" t="str">
        <f>IFERROR(VLOOKUP($A12,'Section 2'!$A$14:$E$33,COLUMNS('Section 2'!$A$14:E$14),0),"")</f>
        <v/>
      </c>
      <c r="E12" s="87"/>
      <c r="F12" s="87"/>
      <c r="G12" s="87"/>
      <c r="H12" s="87"/>
      <c r="I12" s="87"/>
    </row>
    <row r="13" spans="1:10" x14ac:dyDescent="0.35">
      <c r="A13" s="45">
        <v>12</v>
      </c>
      <c r="B13" s="46" t="str">
        <f t="shared" si="1"/>
        <v/>
      </c>
      <c r="C13" s="46" t="str">
        <f>IFERROR(VLOOKUP($A13,'Section 2'!$A$14:$E$33,COLUMNS('Section 2'!$A$14:D$14),0),"")</f>
        <v/>
      </c>
      <c r="D13" s="125" t="str">
        <f>IFERROR(VLOOKUP($A13,'Section 2'!$A$14:$E$33,COLUMNS('Section 2'!$A$14:E$14),0),"")</f>
        <v/>
      </c>
      <c r="E13" s="87"/>
      <c r="F13" s="87"/>
      <c r="G13" s="87"/>
      <c r="H13" s="87"/>
      <c r="I13" s="87"/>
    </row>
    <row r="14" spans="1:10" x14ac:dyDescent="0.35">
      <c r="A14" s="45">
        <v>13</v>
      </c>
      <c r="B14" s="46" t="str">
        <f t="shared" si="1"/>
        <v/>
      </c>
      <c r="C14" s="46" t="str">
        <f>IFERROR(VLOOKUP($A14,'Section 2'!$A$14:$E$33,COLUMNS('Section 2'!$A$14:D$14),0),"")</f>
        <v/>
      </c>
      <c r="D14" s="125" t="str">
        <f>IFERROR(VLOOKUP($A14,'Section 2'!$A$14:$E$33,COLUMNS('Section 2'!$A$14:E$14),0),"")</f>
        <v/>
      </c>
      <c r="E14" s="87"/>
      <c r="F14" s="87"/>
      <c r="G14" s="87"/>
      <c r="H14" s="87"/>
      <c r="I14" s="87"/>
    </row>
    <row r="15" spans="1:10" x14ac:dyDescent="0.35">
      <c r="A15" s="45">
        <v>14</v>
      </c>
      <c r="B15" s="46" t="str">
        <f t="shared" si="1"/>
        <v/>
      </c>
      <c r="C15" s="46" t="str">
        <f>IFERROR(VLOOKUP($A15,'Section 2'!$A$14:$E$33,COLUMNS('Section 2'!$A$14:D$14),0),"")</f>
        <v/>
      </c>
      <c r="D15" s="125" t="str">
        <f>IFERROR(VLOOKUP($A15,'Section 2'!$A$14:$E$33,COLUMNS('Section 2'!$A$14:E$14),0),"")</f>
        <v/>
      </c>
      <c r="E15" s="87"/>
      <c r="F15" s="87"/>
      <c r="G15" s="87"/>
      <c r="H15" s="87"/>
      <c r="I15" s="87"/>
    </row>
    <row r="16" spans="1:10" x14ac:dyDescent="0.35">
      <c r="A16" s="45">
        <v>15</v>
      </c>
      <c r="B16" s="46" t="str">
        <f t="shared" si="1"/>
        <v/>
      </c>
      <c r="C16" s="46" t="str">
        <f>IFERROR(VLOOKUP($A16,'Section 2'!$A$14:$E$33,COLUMNS('Section 2'!$A$14:D$14),0),"")</f>
        <v/>
      </c>
      <c r="D16" s="125" t="str">
        <f>IFERROR(VLOOKUP($A16,'Section 2'!$A$14:$E$33,COLUMNS('Section 2'!$A$14:E$14),0),"")</f>
        <v/>
      </c>
      <c r="E16" s="87"/>
      <c r="F16" s="87"/>
      <c r="G16" s="87"/>
      <c r="H16" s="87"/>
      <c r="I16" s="87"/>
    </row>
    <row r="17" spans="1:9" x14ac:dyDescent="0.35">
      <c r="A17" s="45">
        <v>16</v>
      </c>
      <c r="B17" s="46" t="str">
        <f t="shared" si="1"/>
        <v/>
      </c>
      <c r="C17" s="46" t="str">
        <f>IFERROR(VLOOKUP($A17,'Section 2'!$A$14:$E$33,COLUMNS('Section 2'!$A$14:D$14),0),"")</f>
        <v/>
      </c>
      <c r="D17" s="125" t="str">
        <f>IFERROR(VLOOKUP($A17,'Section 2'!$A$14:$E$33,COLUMNS('Section 2'!$A$14:E$14),0),"")</f>
        <v/>
      </c>
      <c r="E17" s="87"/>
      <c r="F17" s="87"/>
      <c r="G17" s="87"/>
      <c r="H17" s="87"/>
      <c r="I17" s="87"/>
    </row>
    <row r="18" spans="1:9" x14ac:dyDescent="0.35">
      <c r="A18" s="45">
        <v>17</v>
      </c>
      <c r="B18" s="46" t="str">
        <f t="shared" si="1"/>
        <v/>
      </c>
      <c r="C18" s="46" t="str">
        <f>IFERROR(VLOOKUP($A18,'Section 2'!$A$14:$E$33,COLUMNS('Section 2'!$A$14:D$14),0),"")</f>
        <v/>
      </c>
      <c r="D18" s="125" t="str">
        <f>IFERROR(VLOOKUP($A18,'Section 2'!$A$14:$E$33,COLUMNS('Section 2'!$A$14:E$14),0),"")</f>
        <v/>
      </c>
      <c r="E18" s="87"/>
      <c r="F18" s="87"/>
      <c r="G18" s="87"/>
      <c r="H18" s="87"/>
      <c r="I18" s="87"/>
    </row>
    <row r="19" spans="1:9" x14ac:dyDescent="0.35">
      <c r="A19" s="45">
        <v>18</v>
      </c>
      <c r="B19" s="46" t="str">
        <f t="shared" si="1"/>
        <v/>
      </c>
      <c r="C19" s="46" t="str">
        <f>IFERROR(VLOOKUP($A19,'Section 2'!$A$14:$E$33,COLUMNS('Section 2'!$A$14:D$14),0),"")</f>
        <v/>
      </c>
      <c r="D19" s="125" t="str">
        <f>IFERROR(VLOOKUP($A19,'Section 2'!$A$14:$E$33,COLUMNS('Section 2'!$A$14:E$14),0),"")</f>
        <v/>
      </c>
      <c r="E19" s="87"/>
      <c r="F19" s="87"/>
      <c r="G19" s="87"/>
      <c r="H19" s="87"/>
      <c r="I19" s="87"/>
    </row>
    <row r="20" spans="1:9" x14ac:dyDescent="0.35">
      <c r="A20" s="45">
        <v>19</v>
      </c>
      <c r="B20" s="46" t="str">
        <f t="shared" si="1"/>
        <v/>
      </c>
      <c r="C20" s="46" t="str">
        <f>IFERROR(VLOOKUP($A20,'Section 2'!$A$14:$E$33,COLUMNS('Section 2'!$A$14:D$14),0),"")</f>
        <v/>
      </c>
      <c r="D20" s="125" t="str">
        <f>IFERROR(VLOOKUP($A20,'Section 2'!$A$14:$E$33,COLUMNS('Section 2'!$A$14:E$14),0),"")</f>
        <v/>
      </c>
      <c r="E20" s="87"/>
      <c r="F20" s="87"/>
      <c r="G20" s="87"/>
      <c r="H20" s="87"/>
      <c r="I20" s="87"/>
    </row>
    <row r="21" spans="1:9" x14ac:dyDescent="0.35">
      <c r="A21" s="45">
        <v>20</v>
      </c>
      <c r="B21" s="46" t="str">
        <f t="shared" si="1"/>
        <v/>
      </c>
      <c r="C21" s="46" t="str">
        <f>IFERROR(VLOOKUP($A21,'Section 2'!$A$14:$E$33,COLUMNS('Section 2'!$A$14:D$14),0),"")</f>
        <v/>
      </c>
      <c r="D21" s="125" t="str">
        <f>IFERROR(VLOOKUP($A21,'Section 2'!$A$14:$E$33,COLUMNS('Section 2'!$A$14:E$14),0),"")</f>
        <v/>
      </c>
      <c r="E21" s="87"/>
      <c r="F21" s="87"/>
      <c r="G21" s="87"/>
      <c r="H21" s="87"/>
      <c r="I21" s="87"/>
    </row>
    <row r="22" spans="1:9" x14ac:dyDescent="0.35">
      <c r="A22" t="s">
        <v>83</v>
      </c>
    </row>
  </sheetData>
  <sheetProtection algorithmName="SHA-512" hashValue="afR0APJiBW/LRyutxiwZxJDz7HsZSLjKTsNcVsKB81Y4U1Uxv1n2q2iRiJ283VBD7hTpbOjYkZ/1gpQDMLETCA==" saltValue="wWsSjO1DmQ9Ygqn8XkOB9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21" xr:uid="{00000000-0002-0000-06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80F69-54D9-44C7-B9AB-5556B8AD2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30C7A9-B6EE-4720-BB90-844AEFB68963}">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7fdcd74-2a7d-4d58-b4f7-f623844b553a"/>
    <ds:schemaRef ds:uri="506e8920-8709-453c-ac34-7beb15a2da9c"/>
    <ds:schemaRef ds:uri="http://www.w3.org/XML/1998/namespace"/>
    <ds:schemaRef ds:uri="http://purl.org/dc/dcmitype/"/>
  </ds:schemaRefs>
</ds:datastoreItem>
</file>

<file path=customXml/itemProps3.xml><?xml version="1.0" encoding="utf-8"?>
<ds:datastoreItem xmlns:ds="http://schemas.openxmlformats.org/officeDocument/2006/customXml" ds:itemID="{5459F802-243A-4235-9F93-FA3ADB692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12">
    <vt:lpwstr>23</vt:lpwstr>
  </property>
</Properties>
</file>