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defaultThemeVersion="166925"/>
  <mc:AlternateContent xmlns:mc="http://schemas.openxmlformats.org/markup-compatibility/2006">
    <mc:Choice Requires="x15">
      <x15ac:absPath xmlns:x15ac="http://schemas.microsoft.com/office/spreadsheetml/2010/11/ac" url="C:\Users\Dsalahud\Documents\2060-0483\"/>
    </mc:Choice>
  </mc:AlternateContent>
  <xr:revisionPtr revIDLastSave="0" documentId="8_{528B1E26-AAA1-4899-90C8-8D58C88A3F9E}" xr6:coauthVersionLast="44" xr6:coauthVersionMax="44" xr10:uidLastSave="{00000000-0000-0000-0000-000000000000}"/>
  <bookViews>
    <workbookView xWindow="-110" yWindow="-110" windowWidth="19420" windowHeight="10420" xr2:uid="{F1684BBF-6131-4D3D-B441-E497209AFF4D}"/>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45" i="1" l="1"/>
  <c r="I45" i="1" s="1"/>
  <c r="J45" i="1" s="1"/>
  <c r="G46" i="1"/>
  <c r="I46" i="1" s="1"/>
  <c r="K46" i="1" s="1"/>
  <c r="G47" i="1"/>
  <c r="I47" i="1" s="1"/>
  <c r="G48" i="1"/>
  <c r="I48" i="1" s="1"/>
  <c r="G49" i="1"/>
  <c r="I49" i="1" s="1"/>
  <c r="K49" i="1" s="1"/>
  <c r="G50" i="1"/>
  <c r="I50" i="1" s="1"/>
  <c r="J50" i="1" s="1"/>
  <c r="G51" i="1"/>
  <c r="I51" i="1" s="1"/>
  <c r="G52" i="1"/>
  <c r="I52" i="1" s="1"/>
  <c r="G53" i="1"/>
  <c r="I53" i="1" s="1"/>
  <c r="K53" i="1" s="1"/>
  <c r="G54" i="1"/>
  <c r="I54" i="1" s="1"/>
  <c r="J54" i="1" s="1"/>
  <c r="G44" i="1"/>
  <c r="I44" i="1" s="1"/>
  <c r="G16" i="1"/>
  <c r="I16" i="1" s="1"/>
  <c r="G17" i="1"/>
  <c r="I17" i="1" s="1"/>
  <c r="G18" i="1"/>
  <c r="G19" i="1"/>
  <c r="G22" i="1"/>
  <c r="I22" i="1" s="1"/>
  <c r="G23" i="1"/>
  <c r="I23" i="1" s="1"/>
  <c r="J23" i="1" s="1"/>
  <c r="G24" i="1"/>
  <c r="G25" i="1"/>
  <c r="E26" i="1"/>
  <c r="E27" i="1"/>
  <c r="G5" i="1"/>
  <c r="I5" i="1" s="1"/>
  <c r="G6" i="1"/>
  <c r="I6" i="1" s="1"/>
  <c r="G7" i="1"/>
  <c r="I7" i="1" s="1"/>
  <c r="G8" i="1"/>
  <c r="I8" i="1" s="1"/>
  <c r="G9" i="1"/>
  <c r="I9" i="1" s="1"/>
  <c r="G10" i="1"/>
  <c r="I10" i="1" s="1"/>
  <c r="G11" i="1"/>
  <c r="I11" i="1" s="1"/>
  <c r="G12" i="1"/>
  <c r="I12" i="1" s="1"/>
  <c r="G13" i="1"/>
  <c r="I13" i="1" s="1"/>
  <c r="G14" i="1"/>
  <c r="I14" i="1" s="1"/>
  <c r="G15" i="1"/>
  <c r="I15" i="1" s="1"/>
  <c r="G20" i="1"/>
  <c r="I20" i="1" s="1"/>
  <c r="G21" i="1"/>
  <c r="I21" i="1" s="1"/>
  <c r="G4" i="1"/>
  <c r="I4" i="1" s="1"/>
  <c r="J52" i="1" l="1"/>
  <c r="K52" i="1"/>
  <c r="K48" i="1"/>
  <c r="J48" i="1"/>
  <c r="K44" i="1"/>
  <c r="J44" i="1"/>
  <c r="K51" i="1"/>
  <c r="J51" i="1"/>
  <c r="J47" i="1"/>
  <c r="K47" i="1"/>
  <c r="J49" i="1"/>
  <c r="J53" i="1"/>
  <c r="L53" i="1" s="1"/>
  <c r="K45" i="1"/>
  <c r="K50" i="1"/>
  <c r="L50" i="1" s="1"/>
  <c r="K54" i="1"/>
  <c r="L54" i="1" s="1"/>
  <c r="J46" i="1"/>
  <c r="L46" i="1" s="1"/>
  <c r="I55" i="1"/>
  <c r="K21" i="1"/>
  <c r="J21" i="1"/>
  <c r="K5" i="1"/>
  <c r="J5" i="1"/>
  <c r="K20" i="1"/>
  <c r="J20" i="1"/>
  <c r="J12" i="1"/>
  <c r="K12" i="1"/>
  <c r="J8" i="1"/>
  <c r="K8" i="1"/>
  <c r="J17" i="1"/>
  <c r="K17" i="1"/>
  <c r="K15" i="1"/>
  <c r="J15" i="1"/>
  <c r="K11" i="1"/>
  <c r="J11" i="1"/>
  <c r="K7" i="1"/>
  <c r="J7" i="1"/>
  <c r="J22" i="1"/>
  <c r="K22" i="1"/>
  <c r="J16" i="1"/>
  <c r="K16" i="1"/>
  <c r="K13" i="1"/>
  <c r="J13" i="1"/>
  <c r="K9" i="1"/>
  <c r="J9" i="1"/>
  <c r="J4" i="1"/>
  <c r="K4" i="1"/>
  <c r="J14" i="1"/>
  <c r="K14" i="1"/>
  <c r="J10" i="1"/>
  <c r="K10" i="1"/>
  <c r="J6" i="1"/>
  <c r="K6" i="1"/>
  <c r="K23" i="1"/>
  <c r="L23" i="1" s="1"/>
  <c r="L52" i="1" l="1"/>
  <c r="L48" i="1"/>
  <c r="L47" i="1"/>
  <c r="L44" i="1"/>
  <c r="K55" i="1"/>
  <c r="J55" i="1"/>
  <c r="L20" i="1"/>
  <c r="L21" i="1"/>
  <c r="L9" i="1"/>
  <c r="I24" i="1"/>
  <c r="L11" i="1"/>
  <c r="L22" i="1"/>
  <c r="L10" i="1"/>
  <c r="L17" i="1"/>
  <c r="I18" i="1"/>
  <c r="L16" i="1"/>
  <c r="L7" i="1"/>
  <c r="L55" i="1" l="1"/>
  <c r="L56" i="1" s="1"/>
  <c r="I56" i="1"/>
  <c r="L24" i="1"/>
  <c r="I25" i="1"/>
  <c r="L18" i="1"/>
  <c r="L25" i="1" l="1"/>
  <c r="L27" i="1" s="1"/>
</calcChain>
</file>

<file path=xl/sharedStrings.xml><?xml version="1.0" encoding="utf-8"?>
<sst xmlns="http://schemas.openxmlformats.org/spreadsheetml/2006/main" count="86" uniqueCount="75">
  <si>
    <t>Technical</t>
  </si>
  <si>
    <t>Management</t>
  </si>
  <si>
    <t>Clerical</t>
  </si>
  <si>
    <t>Person hours per occurrence</t>
  </si>
  <si>
    <t>No. of occurences per respondent per year</t>
  </si>
  <si>
    <t>Person hours per respondent per year</t>
  </si>
  <si>
    <t>Management person hours per year</t>
  </si>
  <si>
    <t>Clerical person hours per year</t>
  </si>
  <si>
    <t>Technical person hours per year</t>
  </si>
  <si>
    <t>Burden item</t>
  </si>
  <si>
    <t>Initial notifications</t>
  </si>
  <si>
    <t>Notification of construction/reconstruction</t>
  </si>
  <si>
    <t>Notification of actual startup</t>
  </si>
  <si>
    <r>
      <t xml:space="preserve">Compliance status report </t>
    </r>
    <r>
      <rPr>
        <vertAlign val="superscript"/>
        <sz val="11"/>
        <color theme="1"/>
        <rFont val="Calibri"/>
        <family val="2"/>
        <scheme val="minor"/>
      </rPr>
      <t>e</t>
    </r>
  </si>
  <si>
    <r>
      <t xml:space="preserve">A.  Familiarization with regulatory requirements </t>
    </r>
    <r>
      <rPr>
        <vertAlign val="superscript"/>
        <sz val="11"/>
        <color theme="1"/>
        <rFont val="Calibri"/>
        <family val="2"/>
        <scheme val="minor"/>
      </rPr>
      <t>a</t>
    </r>
  </si>
  <si>
    <t>Performance evaluation report</t>
  </si>
  <si>
    <r>
      <t>A.  Initial performance evaluation</t>
    </r>
    <r>
      <rPr>
        <vertAlign val="superscript"/>
        <sz val="11"/>
        <color theme="1"/>
        <rFont val="Calibri"/>
        <family val="2"/>
        <scheme val="minor"/>
      </rPr>
      <t xml:space="preserve"> f</t>
    </r>
  </si>
  <si>
    <r>
      <t>B.  Monitoring demonstration</t>
    </r>
    <r>
      <rPr>
        <vertAlign val="superscript"/>
        <sz val="11"/>
        <color theme="1"/>
        <rFont val="Calibri"/>
        <family val="2"/>
        <scheme val="minor"/>
      </rPr>
      <t xml:space="preserve"> g</t>
    </r>
  </si>
  <si>
    <r>
      <t>C.  Repeat performance evaluation</t>
    </r>
    <r>
      <rPr>
        <vertAlign val="superscript"/>
        <sz val="11"/>
        <color theme="1"/>
        <rFont val="Calibri"/>
        <family val="2"/>
        <scheme val="minor"/>
      </rPr>
      <t xml:space="preserve"> h</t>
    </r>
  </si>
  <si>
    <r>
      <t>D.  Maintain records of CEMS performance</t>
    </r>
    <r>
      <rPr>
        <vertAlign val="superscript"/>
        <sz val="11"/>
        <color theme="1"/>
        <rFont val="Calibri"/>
        <family val="2"/>
        <scheme val="minor"/>
      </rPr>
      <t xml:space="preserve"> i</t>
    </r>
  </si>
  <si>
    <t>1.  Attend initial performance evaluation</t>
  </si>
  <si>
    <t>a.  Retesting preparation</t>
  </si>
  <si>
    <t>b.  Attend retesting</t>
  </si>
  <si>
    <r>
      <t>3.  Deviation - enforcement activities</t>
    </r>
    <r>
      <rPr>
        <vertAlign val="superscript"/>
        <sz val="11"/>
        <color theme="1"/>
        <rFont val="Calibri"/>
        <family val="2"/>
        <scheme val="minor"/>
      </rPr>
      <t xml:space="preserve"> c</t>
    </r>
  </si>
  <si>
    <r>
      <t>a.  Renew waivers</t>
    </r>
    <r>
      <rPr>
        <vertAlign val="superscript"/>
        <sz val="11"/>
        <color theme="1"/>
        <rFont val="Calibri"/>
        <family val="2"/>
        <scheme val="minor"/>
      </rPr>
      <t xml:space="preserve"> d</t>
    </r>
  </si>
  <si>
    <t>Review initial notifications</t>
  </si>
  <si>
    <r>
      <t>Compliance status report</t>
    </r>
    <r>
      <rPr>
        <vertAlign val="superscript"/>
        <sz val="11"/>
        <color theme="1"/>
        <rFont val="Calibri"/>
        <family val="2"/>
        <scheme val="minor"/>
      </rPr>
      <t xml:space="preserve"> e</t>
    </r>
  </si>
  <si>
    <t>1.  Applications</t>
  </si>
  <si>
    <t>N/A</t>
  </si>
  <si>
    <t>2.  Surveys and studies</t>
  </si>
  <si>
    <t>3.  Reporting requirements</t>
  </si>
  <si>
    <r>
      <t>B.  Notifications</t>
    </r>
    <r>
      <rPr>
        <vertAlign val="superscript"/>
        <sz val="11"/>
        <color theme="1"/>
        <rFont val="Calibri"/>
        <family val="2"/>
        <scheme val="minor"/>
      </rPr>
      <t xml:space="preserve"> c</t>
    </r>
  </si>
  <si>
    <t>C.  Create information</t>
  </si>
  <si>
    <t>See 3B</t>
  </si>
  <si>
    <t>D.  Gather existing information</t>
  </si>
  <si>
    <t>See 3E</t>
  </si>
  <si>
    <t>E.  Write report</t>
  </si>
  <si>
    <r>
      <t>Start-up Shutdown and Malfunction Plan</t>
    </r>
    <r>
      <rPr>
        <vertAlign val="superscript"/>
        <sz val="11"/>
        <color theme="1"/>
        <rFont val="Calibri"/>
        <family val="2"/>
        <scheme val="minor"/>
      </rPr>
      <t xml:space="preserve"> d</t>
    </r>
  </si>
  <si>
    <t>4.  Recordkeeping requirements</t>
  </si>
  <si>
    <t>Subtotal for Reporting Requirements</t>
  </si>
  <si>
    <t>Subtotal for Recordkeeping Requirements</t>
  </si>
  <si>
    <r>
      <t>TOTAL LABOR BURDEN AND COST (rounded)</t>
    </r>
    <r>
      <rPr>
        <b/>
        <vertAlign val="superscript"/>
        <sz val="11"/>
        <color theme="1"/>
        <rFont val="Calibri"/>
        <family val="2"/>
        <scheme val="minor"/>
      </rPr>
      <t>j</t>
    </r>
  </si>
  <si>
    <r>
      <t>Total CAPITAL and O&amp;M COST (rounded)</t>
    </r>
    <r>
      <rPr>
        <b/>
        <vertAlign val="superscript"/>
        <sz val="11"/>
        <color theme="1"/>
        <rFont val="Calibri"/>
        <family val="2"/>
        <scheme val="minor"/>
      </rPr>
      <t>j</t>
    </r>
  </si>
  <si>
    <r>
      <t>GRAND TOTAL (rounded)</t>
    </r>
    <r>
      <rPr>
        <b/>
        <vertAlign val="superscript"/>
        <sz val="11"/>
        <color theme="1"/>
        <rFont val="Calibri"/>
        <family val="2"/>
        <scheme val="minor"/>
      </rPr>
      <t>j</t>
    </r>
  </si>
  <si>
    <t>Table 1: Annual Respondent Burden and Cost for Respondents – NESHAP for Engine Test Cells/Stands (40 CFR Part 63, Subpart PPPPP) (Amendments)</t>
  </si>
  <si>
    <t>2.  Repeat performance evaluation</t>
  </si>
  <si>
    <t>4.  Reporting requirements</t>
  </si>
  <si>
    <t>b.  Review reports</t>
  </si>
  <si>
    <t>Subtotals Labor Burden and Cost</t>
  </si>
  <si>
    <r>
      <t>TOTAL ANNUAL BURDEN AND COST (rounded)</t>
    </r>
    <r>
      <rPr>
        <b/>
        <vertAlign val="superscript"/>
        <sz val="11"/>
        <color theme="1"/>
        <rFont val="Calibri"/>
        <family val="2"/>
        <scheme val="minor"/>
      </rPr>
      <t>f</t>
    </r>
  </si>
  <si>
    <t>No. of occurences per plant per year</t>
  </si>
  <si>
    <t>EPA person hours per occurrence</t>
  </si>
  <si>
    <t>EPA person hours per plant per year</t>
  </si>
  <si>
    <t>Table 2:  Average Annual EPA Burden and Cost - NESHAP for Engine Test Cells/Stands (40 CFR Part 63, Subpart PPPPP) (Amendments)</t>
  </si>
  <si>
    <t>Assumptions:</t>
  </si>
  <si>
    <r>
      <rPr>
        <vertAlign val="superscript"/>
        <sz val="10"/>
        <color theme="1"/>
        <rFont val="Calibri"/>
        <family val="2"/>
        <scheme val="minor"/>
      </rPr>
      <t xml:space="preserve">a </t>
    </r>
    <r>
      <rPr>
        <sz val="10"/>
        <color theme="1"/>
        <rFont val="Calibri"/>
        <family val="2"/>
        <scheme val="minor"/>
      </rPr>
      <t>We have assumed that the average number of respondents subject to the rule will be 8, and that one new facility will become subject to the emission limit, performance tests, monitoring, recordkeeping and reporting requirements of the rule over the three-year period of this ICR. This ICR assumes that all sources will incur a burden to re-familiarize themselves with the regulatory requirements each year.</t>
    </r>
  </si>
  <si>
    <r>
      <rPr>
        <vertAlign val="superscript"/>
        <sz val="10"/>
        <color theme="1"/>
        <rFont val="Calibri"/>
        <family val="2"/>
        <scheme val="minor"/>
      </rPr>
      <t xml:space="preserve">b </t>
    </r>
    <r>
      <rPr>
        <sz val="10"/>
        <color theme="1"/>
        <rFont val="Calibri"/>
        <family val="2"/>
        <scheme val="minor"/>
      </rPr>
      <t>This ICR uses the following labor rates:  $149.35 per hour for Managerial labor; $112.98 per hour for Technical labor, and $54.81 per hour for Clerical labor.  These rates are from the United States Department of Labor, Bureau of Labor Statistics, June 2017, Table 2. Civilian Workers, by Occupational and Industry group.  The rates are from column 1, Total Compensation.  The rates have been increased by 110 percent to account for the benefit packages available to those employed by private industry.</t>
    </r>
  </si>
  <si>
    <r>
      <rPr>
        <vertAlign val="superscript"/>
        <sz val="10"/>
        <color theme="1"/>
        <rFont val="Calibri"/>
        <family val="2"/>
        <scheme val="minor"/>
      </rPr>
      <t xml:space="preserve">c </t>
    </r>
    <r>
      <rPr>
        <sz val="10"/>
        <color theme="1"/>
        <rFont val="Calibri"/>
        <family val="2"/>
        <scheme val="minor"/>
      </rPr>
      <t>We have assumed that there will be one new source subject to the initial notification requirements in each of the next three years and that one new source will be also subject to the notification of construction/reconstruction and notification of startup over the next three years.</t>
    </r>
  </si>
  <si>
    <r>
      <rPr>
        <vertAlign val="superscript"/>
        <sz val="10"/>
        <color theme="1"/>
        <rFont val="Calibri"/>
        <family val="2"/>
        <scheme val="minor"/>
      </rPr>
      <t xml:space="preserve">e </t>
    </r>
    <r>
      <rPr>
        <sz val="10"/>
        <color theme="1"/>
        <rFont val="Calibri"/>
        <family val="2"/>
        <scheme val="minor"/>
      </rPr>
      <t>Compliance status reports are required semiannually. We have assumed that deviations get reported as part of the semiannual compliance status report.</t>
    </r>
  </si>
  <si>
    <r>
      <rPr>
        <vertAlign val="superscript"/>
        <sz val="10"/>
        <color theme="1"/>
        <rFont val="Calibri"/>
        <family val="2"/>
        <scheme val="minor"/>
      </rPr>
      <t xml:space="preserve">f </t>
    </r>
    <r>
      <rPr>
        <sz val="10"/>
        <color theme="1"/>
        <rFont val="Calibri"/>
        <family val="2"/>
        <scheme val="minor"/>
      </rPr>
      <t>The technical persons-hours per occurrence were taken from the ESD manual Table 4 “Burden of Performance Tests and Continuous Monitoring System (CMS) Demonstrations” (Volume X, Section 2.2).</t>
    </r>
  </si>
  <si>
    <r>
      <rPr>
        <vertAlign val="superscript"/>
        <sz val="10"/>
        <color theme="1"/>
        <rFont val="Calibri"/>
        <family val="2"/>
        <scheme val="minor"/>
      </rPr>
      <t xml:space="preserve">g </t>
    </r>
    <r>
      <rPr>
        <sz val="10"/>
        <color theme="1"/>
        <rFont val="Calibri"/>
        <family val="2"/>
        <scheme val="minor"/>
      </rPr>
      <t>Since there is only one new respondent subject to the e, we have assumed that it will not have to repeat the performance evaluations due to failure.</t>
    </r>
  </si>
  <si>
    <r>
      <rPr>
        <vertAlign val="superscript"/>
        <sz val="10"/>
        <color theme="1"/>
        <rFont val="Calibri"/>
        <family val="2"/>
        <scheme val="minor"/>
      </rPr>
      <t xml:space="preserve">h </t>
    </r>
    <r>
      <rPr>
        <sz val="10"/>
        <color theme="1"/>
        <rFont val="Calibri"/>
        <family val="2"/>
        <scheme val="minor"/>
      </rPr>
      <t>We have assumed that owners and operators will maintain monitoring records on a weekly basis.</t>
    </r>
  </si>
  <si>
    <r>
      <rPr>
        <vertAlign val="superscript"/>
        <sz val="10"/>
        <color theme="1"/>
        <rFont val="Calibri"/>
        <family val="2"/>
        <scheme val="minor"/>
      </rPr>
      <t xml:space="preserve">i </t>
    </r>
    <r>
      <rPr>
        <sz val="10"/>
        <color theme="1"/>
        <rFont val="Calibri"/>
        <family val="2"/>
        <scheme val="minor"/>
      </rPr>
      <t>We assume all of the recordkeeping and reporting burden from the rule at federal facilities will be conducted by federal employees.</t>
    </r>
  </si>
  <si>
    <r>
      <rPr>
        <vertAlign val="superscript"/>
        <sz val="10"/>
        <color theme="1"/>
        <rFont val="Calibri"/>
        <family val="2"/>
        <scheme val="minor"/>
      </rPr>
      <t xml:space="preserve">j </t>
    </r>
    <r>
      <rPr>
        <sz val="10"/>
        <color theme="1"/>
        <rFont val="Calibri"/>
        <family val="2"/>
        <scheme val="minor"/>
      </rPr>
      <t>Totals have been rounded to 3 significant figures. Figures may not add exactly due to rounding.</t>
    </r>
  </si>
  <si>
    <r>
      <rPr>
        <vertAlign val="superscript"/>
        <sz val="10"/>
        <color theme="1"/>
        <rFont val="Calibri"/>
        <family val="2"/>
        <scheme val="minor"/>
      </rPr>
      <t xml:space="preserve">a </t>
    </r>
    <r>
      <rPr>
        <sz val="10"/>
        <color theme="1"/>
        <rFont val="Calibri"/>
        <family val="2"/>
        <scheme val="minor"/>
      </rPr>
      <t>We have assumed that the average number of existing sources subject to the rule will be 7, and that one new facility will become subject to the rule over the three-year period of this ICR.  That facility is not assumed to require repeat performance evaluation testing.</t>
    </r>
  </si>
  <si>
    <r>
      <rPr>
        <vertAlign val="superscript"/>
        <sz val="10"/>
        <color theme="1"/>
        <rFont val="Calibri"/>
        <family val="2"/>
        <scheme val="minor"/>
      </rPr>
      <t xml:space="preserve">b </t>
    </r>
    <r>
      <rPr>
        <sz val="10"/>
        <color theme="1"/>
        <rFont val="Calibri"/>
        <family val="2"/>
        <scheme val="minor"/>
      </rPr>
      <t>This cost is based on the following hourly labor rates, increased by 60% to account for the benefit packages available to government employees: $64.80 for Managerial (GS-13, Step 5, $40.50+60%), $48.08 for Technical (GS-12, Step 1, $30.05 + 60%) and $26.02 Clerical (GS-6, Step 3, $16.26 + 60%).  These rates are from the Office of Personnel Management (OPM) “2017 General Schedule” which excludes locality rates of pay.</t>
    </r>
  </si>
  <si>
    <r>
      <rPr>
        <vertAlign val="superscript"/>
        <sz val="10"/>
        <color theme="1"/>
        <rFont val="Calibri"/>
        <family val="2"/>
        <scheme val="minor"/>
      </rPr>
      <t xml:space="preserve">c </t>
    </r>
    <r>
      <rPr>
        <sz val="10"/>
        <color theme="1"/>
        <rFont val="Calibri"/>
        <family val="2"/>
        <scheme val="minor"/>
      </rPr>
      <t>We have assumed that 20 percent of all respondents will be out of compliance.</t>
    </r>
  </si>
  <si>
    <r>
      <rPr>
        <vertAlign val="superscript"/>
        <sz val="10"/>
        <color theme="1"/>
        <rFont val="Calibri"/>
        <family val="2"/>
        <scheme val="minor"/>
      </rPr>
      <t xml:space="preserve">d </t>
    </r>
    <r>
      <rPr>
        <sz val="10"/>
        <color theme="1"/>
        <rFont val="Calibri"/>
        <family val="2"/>
        <scheme val="minor"/>
      </rPr>
      <t>We have assumed that none of the respondents are submitting waivers for recordkeeping and reporting requirements.</t>
    </r>
  </si>
  <si>
    <r>
      <rPr>
        <vertAlign val="superscript"/>
        <sz val="10"/>
        <color theme="1"/>
        <rFont val="Calibri"/>
        <family val="2"/>
        <scheme val="minor"/>
      </rPr>
      <t xml:space="preserve">e </t>
    </r>
    <r>
      <rPr>
        <sz val="10"/>
        <color theme="1"/>
        <rFont val="Calibri"/>
        <family val="2"/>
        <scheme val="minor"/>
      </rPr>
      <t>Compliance status reports review is required semiannually. We assumed that deviations get reported as part of the semiannual compliance status report.</t>
    </r>
  </si>
  <si>
    <r>
      <rPr>
        <vertAlign val="superscript"/>
        <sz val="10"/>
        <color theme="1"/>
        <rFont val="Calibri"/>
        <family val="2"/>
        <scheme val="minor"/>
      </rPr>
      <t xml:space="preserve">f </t>
    </r>
    <r>
      <rPr>
        <sz val="10"/>
        <color theme="1"/>
        <rFont val="Calibri"/>
        <family val="2"/>
        <scheme val="minor"/>
      </rPr>
      <t>Totals have been rounded to 3 significant figures. Figures may not add exactly due to rounding.</t>
    </r>
  </si>
  <si>
    <r>
      <t xml:space="preserve">Respondents per year </t>
    </r>
    <r>
      <rPr>
        <b/>
        <vertAlign val="superscript"/>
        <sz val="11"/>
        <color theme="1"/>
        <rFont val="Calibri"/>
        <family val="2"/>
        <scheme val="minor"/>
      </rPr>
      <t>a</t>
    </r>
  </si>
  <si>
    <r>
      <t xml:space="preserve">Total Cost per year </t>
    </r>
    <r>
      <rPr>
        <b/>
        <vertAlign val="superscript"/>
        <sz val="11"/>
        <color theme="1"/>
        <rFont val="Calibri"/>
        <family val="2"/>
        <scheme val="minor"/>
      </rPr>
      <t>b</t>
    </r>
  </si>
  <si>
    <r>
      <t xml:space="preserve">Plants per year </t>
    </r>
    <r>
      <rPr>
        <b/>
        <vertAlign val="superscript"/>
        <sz val="11"/>
        <color theme="1"/>
        <rFont val="Calibri"/>
        <family val="2"/>
        <scheme val="minor"/>
      </rPr>
      <t>a</t>
    </r>
  </si>
  <si>
    <r>
      <t>Cost, $</t>
    </r>
    <r>
      <rPr>
        <b/>
        <vertAlign val="superscript"/>
        <sz val="11"/>
        <color theme="1"/>
        <rFont val="Calibri"/>
        <family val="2"/>
        <scheme val="minor"/>
      </rPr>
      <t>b</t>
    </r>
  </si>
  <si>
    <r>
      <rPr>
        <vertAlign val="superscript"/>
        <sz val="10"/>
        <color theme="1"/>
        <rFont val="Calibri"/>
        <family val="2"/>
        <scheme val="minor"/>
      </rPr>
      <t xml:space="preserve">d </t>
    </r>
    <r>
      <rPr>
        <sz val="10"/>
        <color theme="1"/>
        <rFont val="Calibri"/>
        <family val="2"/>
        <scheme val="minor"/>
      </rPr>
      <t>The one-time SSM plan is no longer be required.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</si>
</sst>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0.0"/>
    <numFmt numFmtId="165" formatCode="_(&quot;$&quot;* #,##0_);_(&quot;$&quot;* \(#,##0\);_(&quot;$&quot;* &quot;-&quot;??_);_(@_)"/>
  </numFmts>
  <fonts count="9" x14ac:knownFonts="1">
    <font>
      <sz val="11"/>
      <color theme="1"/>
      <name val="Calibri"/>
      <family val="2"/>
      <scheme val="minor"/>
    </font>
    <font>
      <sz val="11"/>
      <color theme="1"/>
      <name val="Calibri"/>
      <family val="2"/>
      <scheme val="minor"/>
    </font>
    <font>
      <b/>
      <sz val="11"/>
      <color theme="1"/>
      <name val="Calibri"/>
      <family val="2"/>
      <scheme val="minor"/>
    </font>
    <font>
      <vertAlign val="superscript"/>
      <sz val="11"/>
      <color theme="1"/>
      <name val="Calibri"/>
      <family val="2"/>
      <scheme val="minor"/>
    </font>
    <font>
      <b/>
      <i/>
      <sz val="11"/>
      <color theme="1"/>
      <name val="Calibri"/>
      <family val="2"/>
      <scheme val="minor"/>
    </font>
    <font>
      <b/>
      <vertAlign val="superscript"/>
      <sz val="11"/>
      <color theme="1"/>
      <name val="Calibri"/>
      <family val="2"/>
      <scheme val="minor"/>
    </font>
    <font>
      <b/>
      <sz val="11"/>
      <color rgb="FF000000"/>
      <name val="Times New Roman"/>
      <family val="1"/>
    </font>
    <font>
      <sz val="10"/>
      <color theme="1"/>
      <name val="Calibri"/>
      <family val="2"/>
      <scheme val="minor"/>
    </font>
    <font>
      <vertAlign val="superscript"/>
      <sz val="10"/>
      <color theme="1"/>
      <name val="Calibri"/>
      <family val="2"/>
      <scheme val="minor"/>
    </font>
  </fonts>
  <fills count="7">
    <fill>
      <patternFill patternType="none"/>
    </fill>
    <fill>
      <patternFill patternType="gray125"/>
    </fill>
    <fill>
      <patternFill patternType="solid">
        <fgColor theme="8" tint="0.79998168889431442"/>
        <bgColor indexed="64"/>
      </patternFill>
    </fill>
    <fill>
      <patternFill patternType="solid">
        <fgColor theme="0" tint="-4.9989318521683403E-2"/>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theme="0" tint="-0.34998626667073579"/>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theme="2" tint="-9.9948118533890809E-2"/>
      </right>
      <top style="thin">
        <color indexed="64"/>
      </top>
      <bottom style="thin">
        <color indexed="64"/>
      </bottom>
      <diagonal/>
    </border>
    <border>
      <left style="thin">
        <color theme="2" tint="-9.9948118533890809E-2"/>
      </left>
      <right style="thin">
        <color theme="2" tint="-9.9948118533890809E-2"/>
      </right>
      <top style="thin">
        <color indexed="64"/>
      </top>
      <bottom style="thin">
        <color indexed="64"/>
      </bottom>
      <diagonal/>
    </border>
    <border>
      <left style="thin">
        <color theme="2" tint="-9.9948118533890809E-2"/>
      </left>
      <right style="thin">
        <color indexed="64"/>
      </right>
      <top style="thin">
        <color indexed="64"/>
      </top>
      <bottom style="thin">
        <color indexed="64"/>
      </bottom>
      <diagonal/>
    </border>
    <border>
      <left style="thin">
        <color indexed="64"/>
      </left>
      <right style="thin">
        <color theme="2" tint="-9.9948118533890809E-2"/>
      </right>
      <top/>
      <bottom/>
      <diagonal/>
    </border>
    <border>
      <left style="thin">
        <color theme="2" tint="-9.9948118533890809E-2"/>
      </left>
      <right style="thin">
        <color theme="2" tint="-9.9948118533890809E-2"/>
      </right>
      <top/>
      <bottom/>
      <diagonal/>
    </border>
    <border>
      <left style="thin">
        <color theme="2" tint="-9.9948118533890809E-2"/>
      </left>
      <right style="thin">
        <color indexed="64"/>
      </right>
      <top/>
      <bottom/>
      <diagonal/>
    </border>
    <border>
      <left style="thin">
        <color indexed="64"/>
      </left>
      <right style="thin">
        <color theme="2" tint="-9.9948118533890809E-2"/>
      </right>
      <top/>
      <bottom style="thin">
        <color indexed="64"/>
      </bottom>
      <diagonal/>
    </border>
    <border>
      <left style="thin">
        <color theme="2" tint="-9.9948118533890809E-2"/>
      </left>
      <right style="thin">
        <color theme="2" tint="-9.9948118533890809E-2"/>
      </right>
      <top/>
      <bottom style="thin">
        <color indexed="64"/>
      </bottom>
      <diagonal/>
    </border>
    <border>
      <left style="thin">
        <color theme="2" tint="-9.9948118533890809E-2"/>
      </left>
      <right style="thin">
        <color indexed="64"/>
      </right>
      <top/>
      <bottom style="thin">
        <color indexed="64"/>
      </bottom>
      <diagonal/>
    </border>
    <border>
      <left/>
      <right style="thin">
        <color theme="2" tint="-9.9948118533890809E-2"/>
      </right>
      <top style="thin">
        <color indexed="64"/>
      </top>
      <bottom style="thin">
        <color indexed="64"/>
      </bottom>
      <diagonal/>
    </border>
    <border>
      <left style="thin">
        <color indexed="64"/>
      </left>
      <right style="thin">
        <color theme="2" tint="-9.9948118533890809E-2"/>
      </right>
      <top style="thin">
        <color indexed="64"/>
      </top>
      <bottom/>
      <diagonal/>
    </border>
    <border>
      <left style="thin">
        <color theme="2" tint="-9.9948118533890809E-2"/>
      </left>
      <right style="thin">
        <color theme="2" tint="-9.9948118533890809E-2"/>
      </right>
      <top style="thin">
        <color indexed="64"/>
      </top>
      <bottom/>
      <diagonal/>
    </border>
    <border>
      <left style="thin">
        <color theme="2" tint="-9.9948118533890809E-2"/>
      </left>
      <right style="thin">
        <color indexed="64"/>
      </right>
      <top style="thin">
        <color indexed="64"/>
      </top>
      <bottom/>
      <diagonal/>
    </border>
  </borders>
  <cellStyleXfs count="2">
    <xf numFmtId="0" fontId="0" fillId="0" borderId="0"/>
    <xf numFmtId="44" fontId="1" fillId="0" borderId="0" applyFont="0" applyFill="0" applyBorder="0" applyAlignment="0" applyProtection="0"/>
  </cellStyleXfs>
  <cellXfs count="99">
    <xf numFmtId="0" fontId="0" fillId="0" borderId="0" xfId="0"/>
    <xf numFmtId="0" fontId="0" fillId="0" borderId="0" xfId="0" applyAlignment="1">
      <alignment horizontal="center"/>
    </xf>
    <xf numFmtId="44" fontId="0" fillId="0" borderId="1" xfId="1" applyFont="1" applyBorder="1"/>
    <xf numFmtId="44" fontId="0" fillId="0" borderId="0" xfId="1" applyFont="1" applyBorder="1"/>
    <xf numFmtId="0" fontId="0" fillId="0" borderId="0" xfId="0" applyAlignment="1">
      <alignment horizontal="center" wrapText="1"/>
    </xf>
    <xf numFmtId="0" fontId="6" fillId="0" borderId="0" xfId="0" applyFont="1"/>
    <xf numFmtId="0" fontId="7" fillId="0" borderId="0" xfId="0" applyFont="1"/>
    <xf numFmtId="0" fontId="7" fillId="0" borderId="0" xfId="0" applyFont="1" applyAlignment="1">
      <alignment horizontal="center" wrapText="1"/>
    </xf>
    <xf numFmtId="0" fontId="7" fillId="0" borderId="0" xfId="0" applyFont="1" applyAlignment="1">
      <alignment horizontal="left"/>
    </xf>
    <xf numFmtId="0" fontId="0" fillId="0" borderId="2" xfId="0" applyBorder="1"/>
    <xf numFmtId="0" fontId="0" fillId="0" borderId="0" xfId="0" applyBorder="1"/>
    <xf numFmtId="44" fontId="0" fillId="0" borderId="3" xfId="0" applyNumberFormat="1" applyBorder="1" applyAlignment="1">
      <alignment horizontal="center" wrapText="1"/>
    </xf>
    <xf numFmtId="0" fontId="2" fillId="2" borderId="6" xfId="0" applyFont="1" applyFill="1" applyBorder="1" applyAlignment="1">
      <alignment horizontal="center" wrapText="1"/>
    </xf>
    <xf numFmtId="0" fontId="0" fillId="0" borderId="3" xfId="0" applyBorder="1"/>
    <xf numFmtId="0" fontId="0" fillId="0" borderId="3" xfId="0" applyBorder="1" applyAlignment="1">
      <alignment wrapText="1"/>
    </xf>
    <xf numFmtId="0" fontId="2" fillId="2" borderId="1" xfId="0" applyFont="1" applyFill="1" applyBorder="1" applyAlignment="1">
      <alignment horizontal="center" wrapText="1"/>
    </xf>
    <xf numFmtId="0" fontId="0" fillId="0" borderId="7" xfId="0" applyBorder="1" applyAlignment="1">
      <alignment horizontal="center" vertical="center" wrapText="1"/>
    </xf>
    <xf numFmtId="44" fontId="0" fillId="0" borderId="7" xfId="0" applyNumberFormat="1" applyBorder="1" applyAlignment="1">
      <alignment horizontal="center" vertical="center" wrapText="1"/>
    </xf>
    <xf numFmtId="0" fontId="2" fillId="2" borderId="1" xfId="0" applyFont="1" applyFill="1" applyBorder="1" applyAlignment="1">
      <alignment horizontal="center"/>
    </xf>
    <xf numFmtId="0" fontId="2" fillId="2" borderId="8" xfId="0" applyFont="1" applyFill="1" applyBorder="1" applyAlignment="1">
      <alignment horizontal="center" wrapText="1"/>
    </xf>
    <xf numFmtId="0" fontId="2" fillId="2" borderId="9" xfId="0" applyFont="1" applyFill="1" applyBorder="1" applyAlignment="1">
      <alignment horizontal="center" wrapText="1"/>
    </xf>
    <xf numFmtId="0" fontId="2" fillId="2" borderId="10" xfId="0" applyFont="1" applyFill="1" applyBorder="1" applyAlignment="1">
      <alignment horizontal="center" wrapText="1"/>
    </xf>
    <xf numFmtId="0" fontId="0" fillId="0" borderId="11" xfId="0" applyBorder="1" applyAlignment="1">
      <alignment horizontal="center" vertical="center" wrapText="1"/>
    </xf>
    <xf numFmtId="0" fontId="0" fillId="0" borderId="12" xfId="0" applyBorder="1" applyAlignment="1">
      <alignment horizontal="center" vertical="center" wrapText="1"/>
    </xf>
    <xf numFmtId="0" fontId="0" fillId="0" borderId="13" xfId="0" applyBorder="1" applyAlignment="1">
      <alignment horizontal="center" vertical="center" wrapText="1"/>
    </xf>
    <xf numFmtId="0" fontId="0" fillId="0" borderId="14" xfId="0" applyBorder="1" applyAlignment="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164" fontId="0" fillId="0" borderId="12" xfId="0" applyNumberFormat="1" applyBorder="1" applyAlignment="1">
      <alignment horizontal="center" vertical="center" wrapText="1"/>
    </xf>
    <xf numFmtId="0" fontId="0" fillId="0" borderId="18" xfId="0" applyBorder="1" applyAlignment="1">
      <alignment horizontal="center" wrapText="1"/>
    </xf>
    <xf numFmtId="0" fontId="0" fillId="0" borderId="19" xfId="0" applyBorder="1" applyAlignment="1">
      <alignment horizontal="center" wrapText="1"/>
    </xf>
    <xf numFmtId="0" fontId="0" fillId="0" borderId="20" xfId="0" applyBorder="1" applyAlignment="1">
      <alignment horizontal="center" wrapText="1"/>
    </xf>
    <xf numFmtId="0" fontId="0" fillId="0" borderId="11" xfId="0" applyBorder="1" applyAlignment="1">
      <alignment horizontal="center" wrapText="1"/>
    </xf>
    <xf numFmtId="0" fontId="0" fillId="0" borderId="12" xfId="0" applyBorder="1" applyAlignment="1">
      <alignment horizontal="center" wrapText="1"/>
    </xf>
    <xf numFmtId="0" fontId="0" fillId="0" borderId="13" xfId="0" applyBorder="1" applyAlignment="1">
      <alignment horizontal="center" wrapText="1"/>
    </xf>
    <xf numFmtId="0" fontId="0" fillId="0" borderId="14" xfId="0" applyBorder="1" applyAlignment="1">
      <alignment horizontal="center" wrapText="1"/>
    </xf>
    <xf numFmtId="0" fontId="0" fillId="0" borderId="15" xfId="0" applyBorder="1" applyAlignment="1">
      <alignment horizontal="center" wrapText="1"/>
    </xf>
    <xf numFmtId="0" fontId="0" fillId="0" borderId="16" xfId="0" applyBorder="1" applyAlignment="1">
      <alignment horizontal="center" wrapText="1"/>
    </xf>
    <xf numFmtId="0" fontId="0" fillId="3" borderId="2" xfId="0" applyFill="1" applyBorder="1"/>
    <xf numFmtId="0" fontId="0" fillId="3" borderId="0" xfId="0" applyFill="1" applyBorder="1"/>
    <xf numFmtId="0" fontId="0" fillId="3" borderId="3" xfId="0" applyFill="1" applyBorder="1"/>
    <xf numFmtId="0" fontId="0" fillId="3" borderId="11" xfId="0" applyFill="1" applyBorder="1" applyAlignment="1">
      <alignment horizontal="center" vertical="center" wrapText="1"/>
    </xf>
    <xf numFmtId="0" fontId="0" fillId="3" borderId="12" xfId="0" applyFill="1" applyBorder="1" applyAlignment="1">
      <alignment horizontal="center" vertical="center" wrapText="1"/>
    </xf>
    <xf numFmtId="0" fontId="0" fillId="3" borderId="13" xfId="0" applyFill="1" applyBorder="1" applyAlignment="1">
      <alignment horizontal="center" vertical="center" wrapText="1"/>
    </xf>
    <xf numFmtId="0" fontId="0" fillId="3" borderId="7" xfId="0" applyFill="1" applyBorder="1" applyAlignment="1">
      <alignment horizontal="center" vertical="center" wrapText="1"/>
    </xf>
    <xf numFmtId="44" fontId="0" fillId="3" borderId="7" xfId="0" applyNumberFormat="1" applyFill="1" applyBorder="1" applyAlignment="1">
      <alignment horizontal="center" vertical="center" wrapText="1"/>
    </xf>
    <xf numFmtId="0" fontId="0" fillId="3" borderId="3" xfId="0" applyFill="1" applyBorder="1" applyAlignment="1">
      <alignment wrapText="1"/>
    </xf>
    <xf numFmtId="164" fontId="0" fillId="3" borderId="12" xfId="0" applyNumberFormat="1" applyFill="1" applyBorder="1" applyAlignment="1">
      <alignment horizontal="center" vertical="center" wrapText="1"/>
    </xf>
    <xf numFmtId="0" fontId="2" fillId="4" borderId="4" xfId="0" applyFont="1" applyFill="1" applyBorder="1"/>
    <xf numFmtId="0" fontId="0" fillId="4" borderId="5" xfId="0" applyFill="1" applyBorder="1"/>
    <xf numFmtId="165" fontId="2" fillId="4" borderId="1" xfId="0" applyNumberFormat="1" applyFont="1" applyFill="1" applyBorder="1" applyAlignment="1">
      <alignment horizontal="center" vertical="center" wrapText="1"/>
    </xf>
    <xf numFmtId="0" fontId="4" fillId="5" borderId="4" xfId="0" applyFont="1" applyFill="1" applyBorder="1"/>
    <xf numFmtId="0" fontId="0" fillId="5" borderId="5" xfId="0" applyFill="1" applyBorder="1"/>
    <xf numFmtId="0" fontId="0" fillId="5" borderId="17" xfId="0" applyFill="1" applyBorder="1" applyAlignment="1">
      <alignment horizontal="center" wrapText="1"/>
    </xf>
    <xf numFmtId="0" fontId="0" fillId="5" borderId="9" xfId="0" applyFill="1" applyBorder="1" applyAlignment="1">
      <alignment horizontal="center" wrapText="1"/>
    </xf>
    <xf numFmtId="0" fontId="0" fillId="5" borderId="9" xfId="0" applyFill="1" applyBorder="1" applyAlignment="1">
      <alignment horizontal="center" vertical="center" wrapText="1"/>
    </xf>
    <xf numFmtId="0" fontId="0" fillId="5" borderId="10" xfId="0" applyFill="1" applyBorder="1" applyAlignment="1">
      <alignment horizontal="center" wrapText="1"/>
    </xf>
    <xf numFmtId="165" fontId="4" fillId="5" borderId="1" xfId="0" applyNumberFormat="1" applyFont="1" applyFill="1" applyBorder="1" applyAlignment="1">
      <alignment horizontal="center" vertical="center" wrapText="1"/>
    </xf>
    <xf numFmtId="0" fontId="0" fillId="5" borderId="5" xfId="0" applyFill="1" applyBorder="1" applyAlignment="1">
      <alignment horizontal="center" vertical="center" wrapText="1"/>
    </xf>
    <xf numFmtId="0" fontId="2" fillId="6" borderId="4" xfId="0" applyFont="1" applyFill="1" applyBorder="1"/>
    <xf numFmtId="0" fontId="0" fillId="6" borderId="5" xfId="0" applyFill="1" applyBorder="1"/>
    <xf numFmtId="0" fontId="0" fillId="6" borderId="5" xfId="0" applyFill="1" applyBorder="1" applyAlignment="1">
      <alignment horizontal="center" vertical="center" wrapText="1"/>
    </xf>
    <xf numFmtId="165" fontId="2" fillId="6" borderId="1" xfId="0" applyNumberFormat="1" applyFont="1" applyFill="1" applyBorder="1" applyAlignment="1">
      <alignment horizontal="center" vertical="center" wrapText="1"/>
    </xf>
    <xf numFmtId="0" fontId="0" fillId="3" borderId="11" xfId="0" applyFill="1" applyBorder="1" applyAlignment="1">
      <alignment horizontal="center" wrapText="1"/>
    </xf>
    <xf numFmtId="0" fontId="0" fillId="3" borderId="12" xfId="0" applyFill="1" applyBorder="1" applyAlignment="1">
      <alignment horizontal="center" wrapText="1"/>
    </xf>
    <xf numFmtId="0" fontId="0" fillId="3" borderId="13" xfId="0" applyFill="1" applyBorder="1" applyAlignment="1">
      <alignment horizontal="center" wrapText="1"/>
    </xf>
    <xf numFmtId="44" fontId="0" fillId="3" borderId="3" xfId="0" applyNumberFormat="1" applyFill="1" applyBorder="1" applyAlignment="1">
      <alignment horizontal="center" wrapText="1"/>
    </xf>
    <xf numFmtId="0" fontId="0" fillId="5" borderId="4" xfId="0" applyFill="1" applyBorder="1"/>
    <xf numFmtId="0" fontId="0" fillId="5" borderId="5" xfId="0" applyFill="1" applyBorder="1" applyAlignment="1">
      <alignment horizontal="center" wrapText="1"/>
    </xf>
    <xf numFmtId="0" fontId="0" fillId="5" borderId="8" xfId="0" applyFill="1" applyBorder="1" applyAlignment="1">
      <alignment horizontal="center" wrapText="1"/>
    </xf>
    <xf numFmtId="44" fontId="0" fillId="5" borderId="6" xfId="1" applyFont="1" applyFill="1" applyBorder="1" applyAlignment="1">
      <alignment horizontal="center" wrapText="1"/>
    </xf>
    <xf numFmtId="0" fontId="0" fillId="4" borderId="5" xfId="0" applyFill="1" applyBorder="1" applyAlignment="1">
      <alignment horizontal="center" wrapText="1"/>
    </xf>
    <xf numFmtId="165" fontId="2" fillId="4" borderId="6" xfId="0" applyNumberFormat="1" applyFont="1" applyFill="1" applyBorder="1" applyAlignment="1">
      <alignment horizontal="center" wrapText="1"/>
    </xf>
    <xf numFmtId="0" fontId="2" fillId="0" borderId="4" xfId="0" applyFont="1" applyFill="1" applyBorder="1"/>
    <xf numFmtId="0" fontId="0" fillId="0" borderId="5" xfId="0" applyFill="1" applyBorder="1"/>
    <xf numFmtId="165" fontId="2" fillId="0" borderId="1" xfId="0" applyNumberFormat="1" applyFont="1" applyFill="1" applyBorder="1" applyAlignment="1">
      <alignment horizontal="center" vertical="center" wrapText="1"/>
    </xf>
    <xf numFmtId="0" fontId="2" fillId="2" borderId="4" xfId="0" applyFont="1" applyFill="1" applyBorder="1" applyAlignment="1">
      <alignment horizontal="center"/>
    </xf>
    <xf numFmtId="0" fontId="2" fillId="2" borderId="5" xfId="0" applyFont="1" applyFill="1" applyBorder="1" applyAlignment="1">
      <alignment horizontal="center"/>
    </xf>
    <xf numFmtId="0" fontId="2" fillId="2" borderId="6" xfId="0" applyFont="1" applyFill="1" applyBorder="1" applyAlignment="1">
      <alignment horizontal="center"/>
    </xf>
    <xf numFmtId="0" fontId="7" fillId="0" borderId="0" xfId="0" applyFont="1" applyAlignment="1">
      <alignment horizontal="left" wrapText="1"/>
    </xf>
    <xf numFmtId="0" fontId="0" fillId="0" borderId="5" xfId="0" applyFill="1" applyBorder="1" applyAlignment="1">
      <alignment horizontal="center" vertical="center" wrapText="1"/>
    </xf>
    <xf numFmtId="0" fontId="0" fillId="0" borderId="6" xfId="0" applyFill="1" applyBorder="1" applyAlignment="1">
      <alignment horizontal="center" vertical="center" wrapText="1"/>
    </xf>
    <xf numFmtId="0" fontId="0" fillId="4" borderId="5" xfId="0" applyFill="1" applyBorder="1" applyAlignment="1">
      <alignment horizontal="center" vertical="center" wrapText="1"/>
    </xf>
    <xf numFmtId="0" fontId="0" fillId="4" borderId="6" xfId="0" applyFill="1" applyBorder="1" applyAlignment="1">
      <alignment horizontal="center" vertical="center" wrapText="1"/>
    </xf>
    <xf numFmtId="0" fontId="7" fillId="0" borderId="0" xfId="0" applyFont="1" applyAlignment="1">
      <alignment horizontal="left"/>
    </xf>
    <xf numFmtId="0" fontId="2" fillId="4" borderId="4" xfId="0" applyFont="1" applyFill="1" applyBorder="1" applyAlignment="1">
      <alignment horizontal="center" wrapText="1"/>
    </xf>
    <xf numFmtId="0" fontId="2" fillId="4" borderId="5" xfId="0" applyFont="1" applyFill="1" applyBorder="1" applyAlignment="1">
      <alignment horizontal="center" wrapText="1"/>
    </xf>
    <xf numFmtId="0" fontId="2" fillId="4" borderId="6" xfId="0" applyFont="1" applyFill="1" applyBorder="1" applyAlignment="1">
      <alignment horizontal="center" wrapText="1"/>
    </xf>
    <xf numFmtId="1" fontId="4" fillId="5" borderId="4" xfId="0" applyNumberFormat="1" applyFont="1" applyFill="1" applyBorder="1" applyAlignment="1">
      <alignment horizontal="center" vertical="center" wrapText="1"/>
    </xf>
    <xf numFmtId="1" fontId="4" fillId="5" borderId="5" xfId="0" applyNumberFormat="1" applyFont="1" applyFill="1" applyBorder="1" applyAlignment="1">
      <alignment horizontal="center" vertical="center" wrapText="1"/>
    </xf>
    <xf numFmtId="1" fontId="4" fillId="5" borderId="6" xfId="0" applyNumberFormat="1" applyFont="1" applyFill="1" applyBorder="1" applyAlignment="1">
      <alignment horizontal="center" vertical="center" wrapText="1"/>
    </xf>
    <xf numFmtId="3" fontId="2" fillId="6" borderId="4" xfId="0" applyNumberFormat="1" applyFont="1" applyFill="1" applyBorder="1" applyAlignment="1">
      <alignment horizontal="center" vertical="center" wrapText="1"/>
    </xf>
    <xf numFmtId="3" fontId="2" fillId="6" borderId="5" xfId="0" applyNumberFormat="1" applyFont="1" applyFill="1" applyBorder="1" applyAlignment="1">
      <alignment horizontal="center" vertical="center" wrapText="1"/>
    </xf>
    <xf numFmtId="3" fontId="2" fillId="6" borderId="6" xfId="0" applyNumberFormat="1" applyFont="1" applyFill="1" applyBorder="1" applyAlignment="1">
      <alignment horizontal="center" vertical="center" wrapText="1"/>
    </xf>
    <xf numFmtId="0" fontId="0" fillId="3" borderId="0" xfId="0" applyFill="1" applyBorder="1" applyAlignment="1">
      <alignment horizontal="left" wrapText="1"/>
    </xf>
    <xf numFmtId="0" fontId="0" fillId="3" borderId="3" xfId="0" applyFill="1" applyBorder="1" applyAlignment="1">
      <alignment horizontal="left" wrapText="1"/>
    </xf>
    <xf numFmtId="1" fontId="4" fillId="5" borderId="8" xfId="0" applyNumberFormat="1" applyFont="1" applyFill="1" applyBorder="1" applyAlignment="1">
      <alignment horizontal="center" vertical="center" wrapText="1"/>
    </xf>
    <xf numFmtId="1" fontId="4" fillId="5" borderId="9" xfId="0" applyNumberFormat="1" applyFont="1" applyFill="1" applyBorder="1" applyAlignment="1">
      <alignment horizontal="center" vertical="center" wrapText="1"/>
    </xf>
    <xf numFmtId="1" fontId="4" fillId="5" borderId="10" xfId="0" applyNumberFormat="1" applyFont="1" applyFill="1" applyBorder="1" applyAlignment="1">
      <alignment horizontal="center" vertical="center"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241616-3DC8-4814-BCC3-F01D5E7F4709}">
  <dimension ref="B2:P63"/>
  <sheetViews>
    <sheetView showGridLines="0" tabSelected="1" topLeftCell="B23" zoomScaleNormal="100" workbookViewId="0">
      <selection activeCell="B30" sqref="B30:L30"/>
    </sheetView>
  </sheetViews>
  <sheetFormatPr defaultRowHeight="14.5" x14ac:dyDescent="0.35"/>
  <cols>
    <col min="1" max="1" width="2.81640625" customWidth="1"/>
    <col min="4" max="4" width="29.453125" customWidth="1"/>
    <col min="5" max="12" width="17" style="4" customWidth="1"/>
    <col min="14" max="16" width="13.7265625" customWidth="1"/>
  </cols>
  <sheetData>
    <row r="2" spans="2:16" ht="17.25" customHeight="1" x14ac:dyDescent="0.35">
      <c r="B2" s="5" t="s">
        <v>44</v>
      </c>
    </row>
    <row r="3" spans="2:16" ht="43.5" x14ac:dyDescent="0.35">
      <c r="B3" s="76" t="s">
        <v>9</v>
      </c>
      <c r="C3" s="77"/>
      <c r="D3" s="78"/>
      <c r="E3" s="19" t="s">
        <v>3</v>
      </c>
      <c r="F3" s="20" t="s">
        <v>4</v>
      </c>
      <c r="G3" s="20" t="s">
        <v>5</v>
      </c>
      <c r="H3" s="21" t="s">
        <v>70</v>
      </c>
      <c r="I3" s="19" t="s">
        <v>8</v>
      </c>
      <c r="J3" s="20" t="s">
        <v>6</v>
      </c>
      <c r="K3" s="21" t="s">
        <v>7</v>
      </c>
      <c r="L3" s="15" t="s">
        <v>71</v>
      </c>
      <c r="M3" s="1"/>
    </row>
    <row r="4" spans="2:16" ht="17.25" customHeight="1" x14ac:dyDescent="0.35">
      <c r="B4" s="9" t="s">
        <v>27</v>
      </c>
      <c r="C4" s="10"/>
      <c r="D4" s="13"/>
      <c r="E4" s="22" t="s">
        <v>28</v>
      </c>
      <c r="F4" s="23"/>
      <c r="G4" s="23" t="str">
        <f>IFERROR(IF(OR(ISBLANK(E4),ISBLANK(F4)),"",E4*F4),"")</f>
        <v/>
      </c>
      <c r="H4" s="24"/>
      <c r="I4" s="22" t="str">
        <f>IFERROR(G4*H4,"")</f>
        <v/>
      </c>
      <c r="J4" s="23" t="str">
        <f>IFERROR(I4*0.05,"")</f>
        <v/>
      </c>
      <c r="K4" s="24" t="str">
        <f>IFERROR(I4*0.1,"")</f>
        <v/>
      </c>
      <c r="L4" s="16"/>
      <c r="M4" s="1"/>
      <c r="N4" s="18" t="s">
        <v>0</v>
      </c>
      <c r="O4" s="2">
        <v>112.98</v>
      </c>
    </row>
    <row r="5" spans="2:16" ht="17.25" customHeight="1" x14ac:dyDescent="0.35">
      <c r="B5" s="38" t="s">
        <v>29</v>
      </c>
      <c r="C5" s="39"/>
      <c r="D5" s="40"/>
      <c r="E5" s="41" t="s">
        <v>28</v>
      </c>
      <c r="F5" s="42"/>
      <c r="G5" s="42" t="str">
        <f t="shared" ref="G5:G25" si="0">IFERROR(IF(OR(ISBLANK(E5),ISBLANK(F5)),"",E5*F5),"")</f>
        <v/>
      </c>
      <c r="H5" s="43"/>
      <c r="I5" s="41" t="str">
        <f t="shared" ref="I5:I17" si="1">IFERROR(G5*H5,"")</f>
        <v/>
      </c>
      <c r="J5" s="42" t="str">
        <f t="shared" ref="J5:J16" si="2">IFERROR(I5*0.05,"")</f>
        <v/>
      </c>
      <c r="K5" s="43" t="str">
        <f t="shared" ref="K5:K16" si="3">IFERROR(I5*0.1,"")</f>
        <v/>
      </c>
      <c r="L5" s="44"/>
      <c r="M5" s="1"/>
      <c r="N5" s="18" t="s">
        <v>1</v>
      </c>
      <c r="O5" s="2">
        <v>149.35</v>
      </c>
    </row>
    <row r="6" spans="2:16" ht="17.25" customHeight="1" x14ac:dyDescent="0.35">
      <c r="B6" s="9" t="s">
        <v>30</v>
      </c>
      <c r="C6" s="10"/>
      <c r="D6" s="13"/>
      <c r="E6" s="22"/>
      <c r="F6" s="23"/>
      <c r="G6" s="23" t="str">
        <f t="shared" si="0"/>
        <v/>
      </c>
      <c r="H6" s="24"/>
      <c r="I6" s="22" t="str">
        <f t="shared" si="1"/>
        <v/>
      </c>
      <c r="J6" s="23" t="str">
        <f t="shared" si="2"/>
        <v/>
      </c>
      <c r="K6" s="24" t="str">
        <f t="shared" si="3"/>
        <v/>
      </c>
      <c r="L6" s="16"/>
      <c r="M6" s="1"/>
      <c r="N6" s="18" t="s">
        <v>2</v>
      </c>
      <c r="O6" s="2">
        <v>54.81</v>
      </c>
    </row>
    <row r="7" spans="2:16" ht="30" customHeight="1" x14ac:dyDescent="0.35">
      <c r="B7" s="38"/>
      <c r="C7" s="94" t="s">
        <v>14</v>
      </c>
      <c r="D7" s="95"/>
      <c r="E7" s="41">
        <v>4</v>
      </c>
      <c r="F7" s="42">
        <v>1</v>
      </c>
      <c r="G7" s="42">
        <f t="shared" si="0"/>
        <v>4</v>
      </c>
      <c r="H7" s="43">
        <v>8</v>
      </c>
      <c r="I7" s="41">
        <f t="shared" si="1"/>
        <v>32</v>
      </c>
      <c r="J7" s="42">
        <f t="shared" si="2"/>
        <v>1.6</v>
      </c>
      <c r="K7" s="43">
        <f t="shared" si="3"/>
        <v>3.2</v>
      </c>
      <c r="L7" s="45">
        <f>(I7*$O$4)+(J7*$O$5)+(K7*$O$6)</f>
        <v>4029.712</v>
      </c>
    </row>
    <row r="8" spans="2:16" ht="17.25" customHeight="1" x14ac:dyDescent="0.35">
      <c r="B8" s="9"/>
      <c r="C8" s="10" t="s">
        <v>31</v>
      </c>
      <c r="D8" s="13"/>
      <c r="E8" s="22"/>
      <c r="F8" s="23"/>
      <c r="G8" s="23" t="str">
        <f t="shared" si="0"/>
        <v/>
      </c>
      <c r="H8" s="24"/>
      <c r="I8" s="22" t="str">
        <f t="shared" si="1"/>
        <v/>
      </c>
      <c r="J8" s="23" t="str">
        <f t="shared" si="2"/>
        <v/>
      </c>
      <c r="K8" s="24" t="str">
        <f t="shared" si="3"/>
        <v/>
      </c>
      <c r="L8" s="17"/>
      <c r="O8" s="3"/>
      <c r="P8" s="3"/>
    </row>
    <row r="9" spans="2:16" ht="17.25" customHeight="1" x14ac:dyDescent="0.35">
      <c r="B9" s="38"/>
      <c r="C9" s="39"/>
      <c r="D9" s="40" t="s">
        <v>10</v>
      </c>
      <c r="E9" s="41">
        <v>2</v>
      </c>
      <c r="F9" s="42">
        <v>1</v>
      </c>
      <c r="G9" s="42">
        <f t="shared" si="0"/>
        <v>2</v>
      </c>
      <c r="H9" s="43">
        <v>1</v>
      </c>
      <c r="I9" s="41">
        <f t="shared" si="1"/>
        <v>2</v>
      </c>
      <c r="J9" s="42">
        <f t="shared" si="2"/>
        <v>0.1</v>
      </c>
      <c r="K9" s="43">
        <f t="shared" si="3"/>
        <v>0.2</v>
      </c>
      <c r="L9" s="45">
        <f>(I9*$O$4)+(J9*$O$5)+(K9*$O$6)</f>
        <v>251.857</v>
      </c>
    </row>
    <row r="10" spans="2:16" ht="29" x14ac:dyDescent="0.35">
      <c r="B10" s="9"/>
      <c r="C10" s="10"/>
      <c r="D10" s="14" t="s">
        <v>11</v>
      </c>
      <c r="E10" s="22">
        <v>2</v>
      </c>
      <c r="F10" s="23">
        <v>1</v>
      </c>
      <c r="G10" s="23">
        <f t="shared" si="0"/>
        <v>2</v>
      </c>
      <c r="H10" s="24">
        <v>0.3</v>
      </c>
      <c r="I10" s="22">
        <f t="shared" si="1"/>
        <v>0.6</v>
      </c>
      <c r="J10" s="23">
        <f t="shared" si="2"/>
        <v>0.03</v>
      </c>
      <c r="K10" s="24">
        <f t="shared" si="3"/>
        <v>0.06</v>
      </c>
      <c r="L10" s="17">
        <f>(I10*$O$4)+(J10*$O$5)+(K10*$O$6)</f>
        <v>75.557099999999991</v>
      </c>
    </row>
    <row r="11" spans="2:16" ht="17.25" customHeight="1" x14ac:dyDescent="0.35">
      <c r="B11" s="38"/>
      <c r="C11" s="39"/>
      <c r="D11" s="40" t="s">
        <v>12</v>
      </c>
      <c r="E11" s="41">
        <v>2</v>
      </c>
      <c r="F11" s="42">
        <v>1</v>
      </c>
      <c r="G11" s="42">
        <f t="shared" si="0"/>
        <v>2</v>
      </c>
      <c r="H11" s="43">
        <v>0.3</v>
      </c>
      <c r="I11" s="41">
        <f t="shared" si="1"/>
        <v>0.6</v>
      </c>
      <c r="J11" s="42">
        <f t="shared" si="2"/>
        <v>0.03</v>
      </c>
      <c r="K11" s="43">
        <f t="shared" si="3"/>
        <v>0.06</v>
      </c>
      <c r="L11" s="45">
        <f>(I11*$O$4)+(J11*$O$5)+(K11*$O$6)</f>
        <v>75.557099999999991</v>
      </c>
    </row>
    <row r="12" spans="2:16" ht="17.25" customHeight="1" x14ac:dyDescent="0.35">
      <c r="B12" s="9"/>
      <c r="C12" s="10" t="s">
        <v>32</v>
      </c>
      <c r="D12" s="13"/>
      <c r="E12" s="22" t="s">
        <v>33</v>
      </c>
      <c r="F12" s="23"/>
      <c r="G12" s="23" t="str">
        <f t="shared" si="0"/>
        <v/>
      </c>
      <c r="H12" s="24"/>
      <c r="I12" s="22" t="str">
        <f t="shared" si="1"/>
        <v/>
      </c>
      <c r="J12" s="23" t="str">
        <f t="shared" si="2"/>
        <v/>
      </c>
      <c r="K12" s="24" t="str">
        <f t="shared" si="3"/>
        <v/>
      </c>
      <c r="L12" s="17"/>
    </row>
    <row r="13" spans="2:16" ht="17.25" customHeight="1" x14ac:dyDescent="0.35">
      <c r="B13" s="38"/>
      <c r="C13" s="39" t="s">
        <v>34</v>
      </c>
      <c r="D13" s="40"/>
      <c r="E13" s="41" t="s">
        <v>35</v>
      </c>
      <c r="F13" s="42"/>
      <c r="G13" s="42" t="str">
        <f t="shared" si="0"/>
        <v/>
      </c>
      <c r="H13" s="43"/>
      <c r="I13" s="41" t="str">
        <f t="shared" si="1"/>
        <v/>
      </c>
      <c r="J13" s="42" t="str">
        <f t="shared" si="2"/>
        <v/>
      </c>
      <c r="K13" s="43" t="str">
        <f t="shared" si="3"/>
        <v/>
      </c>
      <c r="L13" s="45"/>
    </row>
    <row r="14" spans="2:16" ht="17.25" customHeight="1" x14ac:dyDescent="0.35">
      <c r="B14" s="9"/>
      <c r="C14" s="10" t="s">
        <v>36</v>
      </c>
      <c r="D14" s="13"/>
      <c r="E14" s="22"/>
      <c r="F14" s="23"/>
      <c r="G14" s="23" t="str">
        <f t="shared" si="0"/>
        <v/>
      </c>
      <c r="H14" s="24"/>
      <c r="I14" s="22" t="str">
        <f t="shared" si="1"/>
        <v/>
      </c>
      <c r="J14" s="23" t="str">
        <f t="shared" si="2"/>
        <v/>
      </c>
      <c r="K14" s="24" t="str">
        <f t="shared" si="3"/>
        <v/>
      </c>
      <c r="L14" s="17"/>
    </row>
    <row r="15" spans="2:16" ht="31" x14ac:dyDescent="0.35">
      <c r="B15" s="38"/>
      <c r="C15" s="39"/>
      <c r="D15" s="46" t="s">
        <v>37</v>
      </c>
      <c r="E15" s="41" t="s">
        <v>28</v>
      </c>
      <c r="F15" s="42"/>
      <c r="G15" s="42" t="str">
        <f t="shared" si="0"/>
        <v/>
      </c>
      <c r="H15" s="43"/>
      <c r="I15" s="41" t="str">
        <f t="shared" si="1"/>
        <v/>
      </c>
      <c r="J15" s="42" t="str">
        <f t="shared" si="2"/>
        <v/>
      </c>
      <c r="K15" s="43" t="str">
        <f t="shared" si="3"/>
        <v/>
      </c>
      <c r="L15" s="45"/>
    </row>
    <row r="16" spans="2:16" ht="17.25" customHeight="1" x14ac:dyDescent="0.35">
      <c r="B16" s="9"/>
      <c r="C16" s="10"/>
      <c r="D16" s="13" t="s">
        <v>13</v>
      </c>
      <c r="E16" s="22">
        <v>4</v>
      </c>
      <c r="F16" s="23">
        <v>2</v>
      </c>
      <c r="G16" s="23">
        <f t="shared" si="0"/>
        <v>8</v>
      </c>
      <c r="H16" s="24">
        <v>8</v>
      </c>
      <c r="I16" s="22">
        <f t="shared" si="1"/>
        <v>64</v>
      </c>
      <c r="J16" s="23">
        <f t="shared" si="2"/>
        <v>3.2</v>
      </c>
      <c r="K16" s="24">
        <f t="shared" si="3"/>
        <v>6.4</v>
      </c>
      <c r="L16" s="17">
        <f>(I16*$O$4)+(J16*$O$5)+(K16*$O$6)</f>
        <v>8059.424</v>
      </c>
    </row>
    <row r="17" spans="2:12" ht="17.25" customHeight="1" x14ac:dyDescent="0.35">
      <c r="B17" s="38"/>
      <c r="C17" s="39"/>
      <c r="D17" s="40" t="s">
        <v>15</v>
      </c>
      <c r="E17" s="41">
        <v>16</v>
      </c>
      <c r="F17" s="42">
        <v>1</v>
      </c>
      <c r="G17" s="42">
        <f t="shared" si="0"/>
        <v>16</v>
      </c>
      <c r="H17" s="43">
        <v>0.3</v>
      </c>
      <c r="I17" s="41">
        <f t="shared" si="1"/>
        <v>4.8</v>
      </c>
      <c r="J17" s="47">
        <f>IFERROR(ROUND(I17*0.05,1),"")</f>
        <v>0.2</v>
      </c>
      <c r="K17" s="43">
        <f>IFERROR(ROUND(I17*0.1,1),"")</f>
        <v>0.5</v>
      </c>
      <c r="L17" s="45">
        <f>(I17*$O$4)+(J17*$O$5)+(K17*$O$6)</f>
        <v>599.57899999999995</v>
      </c>
    </row>
    <row r="18" spans="2:12" ht="17.25" customHeight="1" x14ac:dyDescent="0.35">
      <c r="B18" s="51" t="s">
        <v>39</v>
      </c>
      <c r="C18" s="52"/>
      <c r="D18" s="52"/>
      <c r="E18" s="53"/>
      <c r="F18" s="54"/>
      <c r="G18" s="55" t="str">
        <f t="shared" si="0"/>
        <v/>
      </c>
      <c r="H18" s="56"/>
      <c r="I18" s="96">
        <f>SUM(I7:K17)</f>
        <v>119.58000000000003</v>
      </c>
      <c r="J18" s="97"/>
      <c r="K18" s="98"/>
      <c r="L18" s="57">
        <f>SUM(L7:L17)</f>
        <v>13091.6862</v>
      </c>
    </row>
    <row r="19" spans="2:12" ht="17.25" customHeight="1" x14ac:dyDescent="0.35">
      <c r="B19" s="9" t="s">
        <v>38</v>
      </c>
      <c r="C19" s="10"/>
      <c r="D19" s="13"/>
      <c r="E19" s="22"/>
      <c r="F19" s="23"/>
      <c r="G19" s="23" t="str">
        <f t="shared" si="0"/>
        <v/>
      </c>
      <c r="H19" s="24"/>
      <c r="I19" s="22"/>
      <c r="J19" s="23"/>
      <c r="K19" s="24"/>
      <c r="L19" s="17"/>
    </row>
    <row r="20" spans="2:12" ht="17.25" customHeight="1" x14ac:dyDescent="0.35">
      <c r="B20" s="38"/>
      <c r="C20" s="39" t="s">
        <v>16</v>
      </c>
      <c r="D20" s="40"/>
      <c r="E20" s="41">
        <v>330</v>
      </c>
      <c r="F20" s="42">
        <v>1</v>
      </c>
      <c r="G20" s="42">
        <f t="shared" si="0"/>
        <v>330</v>
      </c>
      <c r="H20" s="43">
        <v>0.3</v>
      </c>
      <c r="I20" s="41">
        <f t="shared" ref="I20:I23" si="4">IFERROR(G20*H20,"")</f>
        <v>99</v>
      </c>
      <c r="J20" s="47">
        <f>IFERROR(ROUND(I20*0.05,1),"")</f>
        <v>5</v>
      </c>
      <c r="K20" s="43">
        <f t="shared" ref="K20:K23" si="5">IFERROR(I20*0.1,"")</f>
        <v>9.9</v>
      </c>
      <c r="L20" s="45">
        <f>(I20*$O$4)+(J20*$O$5)+(K20*$O$6)</f>
        <v>12474.389000000001</v>
      </c>
    </row>
    <row r="21" spans="2:12" ht="17.25" customHeight="1" x14ac:dyDescent="0.35">
      <c r="B21" s="9"/>
      <c r="C21" s="10" t="s">
        <v>17</v>
      </c>
      <c r="D21" s="13"/>
      <c r="E21" s="22">
        <v>148</v>
      </c>
      <c r="F21" s="23">
        <v>1</v>
      </c>
      <c r="G21" s="23">
        <f t="shared" si="0"/>
        <v>148</v>
      </c>
      <c r="H21" s="24">
        <v>0.3</v>
      </c>
      <c r="I21" s="22">
        <f t="shared" si="4"/>
        <v>44.4</v>
      </c>
      <c r="J21" s="28">
        <f>IFERROR(ROUND(I21*0.05,1),"")</f>
        <v>2.2000000000000002</v>
      </c>
      <c r="K21" s="24">
        <f>IFERROR(ROUND(I21*0.1,1),"")</f>
        <v>4.4000000000000004</v>
      </c>
      <c r="L21" s="17">
        <f>(I21*$O$4)+(J21*$O$5)+(K21*$O$6)</f>
        <v>5586.0459999999994</v>
      </c>
    </row>
    <row r="22" spans="2:12" ht="17.25" customHeight="1" x14ac:dyDescent="0.35">
      <c r="B22" s="38"/>
      <c r="C22" s="39" t="s">
        <v>18</v>
      </c>
      <c r="D22" s="40"/>
      <c r="E22" s="41">
        <v>330</v>
      </c>
      <c r="F22" s="42">
        <v>1</v>
      </c>
      <c r="G22" s="42">
        <f t="shared" si="0"/>
        <v>330</v>
      </c>
      <c r="H22" s="43">
        <v>0</v>
      </c>
      <c r="I22" s="41">
        <f t="shared" si="4"/>
        <v>0</v>
      </c>
      <c r="J22" s="42">
        <f t="shared" ref="J22:J23" si="6">IFERROR(I22*0.05,"")</f>
        <v>0</v>
      </c>
      <c r="K22" s="43">
        <f t="shared" si="5"/>
        <v>0</v>
      </c>
      <c r="L22" s="45">
        <f>(I22*$O$4)+(J22*$O$5)+(K22*$O$6)</f>
        <v>0</v>
      </c>
    </row>
    <row r="23" spans="2:12" ht="17.25" customHeight="1" x14ac:dyDescent="0.35">
      <c r="B23" s="9"/>
      <c r="C23" s="10" t="s">
        <v>19</v>
      </c>
      <c r="D23" s="13"/>
      <c r="E23" s="25">
        <v>1.5</v>
      </c>
      <c r="F23" s="26">
        <v>52</v>
      </c>
      <c r="G23" s="26">
        <f t="shared" si="0"/>
        <v>78</v>
      </c>
      <c r="H23" s="27">
        <v>8</v>
      </c>
      <c r="I23" s="25">
        <f t="shared" si="4"/>
        <v>624</v>
      </c>
      <c r="J23" s="26">
        <f t="shared" si="6"/>
        <v>31.200000000000003</v>
      </c>
      <c r="K23" s="27">
        <f t="shared" si="5"/>
        <v>62.400000000000006</v>
      </c>
      <c r="L23" s="17">
        <f>(I23*$O$4)+(J23*$O$5)+(K23*$O$6)</f>
        <v>78579.384000000005</v>
      </c>
    </row>
    <row r="24" spans="2:12" ht="17.25" customHeight="1" x14ac:dyDescent="0.35">
      <c r="B24" s="51" t="s">
        <v>40</v>
      </c>
      <c r="C24" s="52"/>
      <c r="D24" s="52"/>
      <c r="E24" s="58"/>
      <c r="F24" s="58"/>
      <c r="G24" s="58" t="str">
        <f t="shared" si="0"/>
        <v/>
      </c>
      <c r="H24" s="58"/>
      <c r="I24" s="88">
        <f>SUM(I20:K23)</f>
        <v>882.5</v>
      </c>
      <c r="J24" s="89"/>
      <c r="K24" s="90"/>
      <c r="L24" s="57">
        <f>SUM(L20:L23)</f>
        <v>96639.819000000003</v>
      </c>
    </row>
    <row r="25" spans="2:12" ht="17.25" customHeight="1" x14ac:dyDescent="0.35">
      <c r="B25" s="59" t="s">
        <v>41</v>
      </c>
      <c r="C25" s="60"/>
      <c r="D25" s="60"/>
      <c r="E25" s="61"/>
      <c r="F25" s="61"/>
      <c r="G25" s="61" t="str">
        <f t="shared" si="0"/>
        <v/>
      </c>
      <c r="H25" s="61"/>
      <c r="I25" s="91">
        <f>ROUNDDOWN(SUM(I18,I24),-2)</f>
        <v>1000</v>
      </c>
      <c r="J25" s="92"/>
      <c r="K25" s="93"/>
      <c r="L25" s="62">
        <f>SUM(L18,L24)</f>
        <v>109731.5052</v>
      </c>
    </row>
    <row r="26" spans="2:12" ht="17.25" customHeight="1" x14ac:dyDescent="0.35">
      <c r="B26" s="73" t="s">
        <v>42</v>
      </c>
      <c r="C26" s="74"/>
      <c r="D26" s="74"/>
      <c r="E26" s="80" t="str">
        <f>IFERROR(IF(OR(ISBLANK(#REF!),ISBLANK(F26)),"",#REF!*F26),"")</f>
        <v/>
      </c>
      <c r="F26" s="80"/>
      <c r="G26" s="80"/>
      <c r="H26" s="80"/>
      <c r="I26" s="80"/>
      <c r="J26" s="80"/>
      <c r="K26" s="81"/>
      <c r="L26" s="75">
        <v>2900</v>
      </c>
    </row>
    <row r="27" spans="2:12" ht="17.25" customHeight="1" x14ac:dyDescent="0.35">
      <c r="B27" s="48" t="s">
        <v>43</v>
      </c>
      <c r="C27" s="49"/>
      <c r="D27" s="49"/>
      <c r="E27" s="82" t="str">
        <f>IFERROR(IF(OR(ISBLANK(#REF!),ISBLANK(F27)),"",#REF!*F27),"")</f>
        <v/>
      </c>
      <c r="F27" s="82"/>
      <c r="G27" s="82"/>
      <c r="H27" s="82"/>
      <c r="I27" s="82"/>
      <c r="J27" s="82"/>
      <c r="K27" s="83"/>
      <c r="L27" s="50">
        <f>L25+L26</f>
        <v>112631.5052</v>
      </c>
    </row>
    <row r="28" spans="2:12" s="6" customFormat="1" ht="17.25" customHeight="1" x14ac:dyDescent="0.3">
      <c r="B28" s="84" t="s">
        <v>54</v>
      </c>
      <c r="C28" s="84"/>
      <c r="D28" s="84"/>
      <c r="E28" s="84"/>
      <c r="F28" s="84"/>
      <c r="G28" s="84"/>
      <c r="H28" s="84"/>
      <c r="I28" s="84"/>
      <c r="J28" s="84"/>
      <c r="K28" s="84"/>
      <c r="L28" s="84"/>
    </row>
    <row r="29" spans="2:12" s="6" customFormat="1" ht="30" customHeight="1" x14ac:dyDescent="0.3">
      <c r="B29" s="79" t="s">
        <v>55</v>
      </c>
      <c r="C29" s="79"/>
      <c r="D29" s="79"/>
      <c r="E29" s="79"/>
      <c r="F29" s="79"/>
      <c r="G29" s="79"/>
      <c r="H29" s="79"/>
      <c r="I29" s="79"/>
      <c r="J29" s="79"/>
      <c r="K29" s="79"/>
      <c r="L29" s="79"/>
    </row>
    <row r="30" spans="2:12" s="6" customFormat="1" ht="43" customHeight="1" x14ac:dyDescent="0.3">
      <c r="B30" s="79" t="s">
        <v>56</v>
      </c>
      <c r="C30" s="79"/>
      <c r="D30" s="79"/>
      <c r="E30" s="79"/>
      <c r="F30" s="79"/>
      <c r="G30" s="79"/>
      <c r="H30" s="79"/>
      <c r="I30" s="79"/>
      <c r="J30" s="79"/>
      <c r="K30" s="79"/>
      <c r="L30" s="79"/>
    </row>
    <row r="31" spans="2:12" s="6" customFormat="1" ht="30" customHeight="1" x14ac:dyDescent="0.3">
      <c r="B31" s="79" t="s">
        <v>57</v>
      </c>
      <c r="C31" s="79"/>
      <c r="D31" s="79"/>
      <c r="E31" s="79"/>
      <c r="F31" s="79"/>
      <c r="G31" s="79"/>
      <c r="H31" s="79"/>
      <c r="I31" s="79"/>
      <c r="J31" s="79"/>
      <c r="K31" s="79"/>
      <c r="L31" s="79"/>
    </row>
    <row r="32" spans="2:12" s="6" customFormat="1" ht="17.25" customHeight="1" x14ac:dyDescent="0.3">
      <c r="B32" s="84" t="s">
        <v>74</v>
      </c>
      <c r="C32" s="84"/>
      <c r="D32" s="84"/>
      <c r="E32" s="84"/>
      <c r="F32" s="84"/>
      <c r="G32" s="84"/>
      <c r="H32" s="84"/>
      <c r="I32" s="84"/>
      <c r="J32" s="84"/>
      <c r="K32" s="84"/>
      <c r="L32" s="84"/>
    </row>
    <row r="33" spans="2:15" s="6" customFormat="1" ht="17.25" customHeight="1" x14ac:dyDescent="0.3">
      <c r="B33" s="84" t="s">
        <v>58</v>
      </c>
      <c r="C33" s="84"/>
      <c r="D33" s="84"/>
      <c r="E33" s="84"/>
      <c r="F33" s="84"/>
      <c r="G33" s="84"/>
      <c r="H33" s="84"/>
      <c r="I33" s="84"/>
      <c r="J33" s="84"/>
      <c r="K33" s="84"/>
      <c r="L33" s="84"/>
    </row>
    <row r="34" spans="2:15" s="6" customFormat="1" ht="17.25" customHeight="1" x14ac:dyDescent="0.3">
      <c r="B34" s="84" t="s">
        <v>59</v>
      </c>
      <c r="C34" s="84"/>
      <c r="D34" s="84"/>
      <c r="E34" s="84"/>
      <c r="F34" s="84"/>
      <c r="G34" s="84"/>
      <c r="H34" s="84"/>
      <c r="I34" s="84"/>
      <c r="J34" s="84"/>
      <c r="K34" s="84"/>
      <c r="L34" s="84"/>
    </row>
    <row r="35" spans="2:15" s="6" customFormat="1" ht="17.25" customHeight="1" x14ac:dyDescent="0.3">
      <c r="B35" s="84" t="s">
        <v>60</v>
      </c>
      <c r="C35" s="84"/>
      <c r="D35" s="84"/>
      <c r="E35" s="84"/>
      <c r="F35" s="84"/>
      <c r="G35" s="84"/>
      <c r="H35" s="84"/>
      <c r="I35" s="84"/>
      <c r="J35" s="84"/>
      <c r="K35" s="84"/>
      <c r="L35" s="84"/>
    </row>
    <row r="36" spans="2:15" s="6" customFormat="1" ht="17.25" customHeight="1" x14ac:dyDescent="0.3">
      <c r="B36" s="84" t="s">
        <v>61</v>
      </c>
      <c r="C36" s="84"/>
      <c r="D36" s="84"/>
      <c r="E36" s="84"/>
      <c r="F36" s="84"/>
      <c r="G36" s="84"/>
      <c r="H36" s="84"/>
      <c r="I36" s="84"/>
      <c r="J36" s="84"/>
      <c r="K36" s="84"/>
      <c r="L36" s="84"/>
    </row>
    <row r="37" spans="2:15" s="6" customFormat="1" ht="17.25" customHeight="1" x14ac:dyDescent="0.3">
      <c r="B37" s="84" t="s">
        <v>62</v>
      </c>
      <c r="C37" s="84"/>
      <c r="D37" s="84"/>
      <c r="E37" s="84"/>
      <c r="F37" s="84"/>
      <c r="G37" s="84"/>
      <c r="H37" s="84"/>
      <c r="I37" s="84"/>
      <c r="J37" s="84"/>
      <c r="K37" s="84"/>
      <c r="L37" s="84"/>
    </row>
    <row r="38" spans="2:15" s="6" customFormat="1" ht="17.25" customHeight="1" x14ac:dyDescent="0.3">
      <c r="B38" s="84" t="s">
        <v>63</v>
      </c>
      <c r="C38" s="84"/>
      <c r="D38" s="84"/>
      <c r="E38" s="84"/>
      <c r="F38" s="84"/>
      <c r="G38" s="84"/>
      <c r="H38" s="84"/>
      <c r="I38" s="84"/>
      <c r="J38" s="84"/>
      <c r="K38" s="84"/>
      <c r="L38" s="84"/>
    </row>
    <row r="39" spans="2:15" s="6" customFormat="1" ht="17.25" customHeight="1" x14ac:dyDescent="0.3">
      <c r="B39" s="8"/>
      <c r="C39" s="8"/>
      <c r="D39" s="8"/>
      <c r="E39" s="8"/>
      <c r="F39" s="8"/>
      <c r="G39" s="8"/>
      <c r="H39" s="8"/>
      <c r="I39" s="8"/>
      <c r="J39" s="8"/>
      <c r="K39" s="8"/>
      <c r="L39" s="8"/>
    </row>
    <row r="40" spans="2:15" s="6" customFormat="1" ht="17.25" customHeight="1" x14ac:dyDescent="0.3">
      <c r="E40" s="7"/>
      <c r="F40" s="7"/>
      <c r="G40" s="7"/>
      <c r="H40" s="7"/>
      <c r="I40" s="7"/>
      <c r="J40" s="7"/>
      <c r="K40" s="7"/>
      <c r="L40" s="7"/>
    </row>
    <row r="41" spans="2:15" s="6" customFormat="1" ht="17.25" customHeight="1" x14ac:dyDescent="0.3">
      <c r="E41" s="7"/>
      <c r="F41" s="7"/>
      <c r="G41" s="7"/>
      <c r="H41" s="7"/>
      <c r="I41" s="7"/>
      <c r="J41" s="7"/>
      <c r="K41" s="7"/>
      <c r="L41" s="7"/>
    </row>
    <row r="42" spans="2:15" ht="17.25" customHeight="1" x14ac:dyDescent="0.35">
      <c r="B42" s="5" t="s">
        <v>53</v>
      </c>
    </row>
    <row r="43" spans="2:15" ht="43.5" x14ac:dyDescent="0.35">
      <c r="B43" s="76" t="s">
        <v>9</v>
      </c>
      <c r="C43" s="77"/>
      <c r="D43" s="77"/>
      <c r="E43" s="19" t="s">
        <v>51</v>
      </c>
      <c r="F43" s="20" t="s">
        <v>50</v>
      </c>
      <c r="G43" s="20" t="s">
        <v>52</v>
      </c>
      <c r="H43" s="21" t="s">
        <v>72</v>
      </c>
      <c r="I43" s="19" t="s">
        <v>8</v>
      </c>
      <c r="J43" s="20" t="s">
        <v>6</v>
      </c>
      <c r="K43" s="21" t="s">
        <v>7</v>
      </c>
      <c r="L43" s="12" t="s">
        <v>73</v>
      </c>
      <c r="M43" s="1"/>
    </row>
    <row r="44" spans="2:15" ht="17.25" customHeight="1" x14ac:dyDescent="0.35">
      <c r="B44" s="9" t="s">
        <v>20</v>
      </c>
      <c r="C44" s="10"/>
      <c r="D44" s="10"/>
      <c r="E44" s="29">
        <v>32</v>
      </c>
      <c r="F44" s="30">
        <v>0.3</v>
      </c>
      <c r="G44" s="30">
        <f>IFERROR(IF(OR(ISBLANK(E44),ISBLANK(F44)),"",E44*F44),"")</f>
        <v>9.6</v>
      </c>
      <c r="H44" s="31">
        <v>1</v>
      </c>
      <c r="I44" s="29">
        <f>IFERROR(G44*H44,"")</f>
        <v>9.6</v>
      </c>
      <c r="J44" s="30">
        <f>IFERROR(I44*0.05,"")</f>
        <v>0.48</v>
      </c>
      <c r="K44" s="31">
        <f>IFERROR(I44*0.1,"")</f>
        <v>0.96</v>
      </c>
      <c r="L44" s="11">
        <f>(I44*$O$44)+(J44*$O$45)+(K44*$O$46)</f>
        <v>517.65120000000002</v>
      </c>
      <c r="N44" s="18" t="s">
        <v>0</v>
      </c>
      <c r="O44" s="2">
        <v>48.08</v>
      </c>
    </row>
    <row r="45" spans="2:15" ht="17.25" customHeight="1" x14ac:dyDescent="0.35">
      <c r="B45" s="38" t="s">
        <v>45</v>
      </c>
      <c r="C45" s="39"/>
      <c r="D45" s="39"/>
      <c r="E45" s="63"/>
      <c r="F45" s="64"/>
      <c r="G45" s="64" t="str">
        <f t="shared" ref="G45:G54" si="7">IFERROR(IF(OR(ISBLANK(E45),ISBLANK(F45)),"",E45*F45),"")</f>
        <v/>
      </c>
      <c r="H45" s="65"/>
      <c r="I45" s="63" t="str">
        <f t="shared" ref="I45:I54" si="8">IFERROR(G45*H45,"")</f>
        <v/>
      </c>
      <c r="J45" s="64" t="str">
        <f t="shared" ref="J45:J54" si="9">IFERROR(I45*0.05,"")</f>
        <v/>
      </c>
      <c r="K45" s="65" t="str">
        <f t="shared" ref="K45:K54" si="10">IFERROR(I45*0.1,"")</f>
        <v/>
      </c>
      <c r="L45" s="66"/>
      <c r="N45" s="18" t="s">
        <v>1</v>
      </c>
      <c r="O45" s="2">
        <v>64.8</v>
      </c>
    </row>
    <row r="46" spans="2:15" ht="17.25" customHeight="1" x14ac:dyDescent="0.35">
      <c r="B46" s="9"/>
      <c r="C46" s="10" t="s">
        <v>21</v>
      </c>
      <c r="D46" s="10"/>
      <c r="E46" s="32">
        <v>12</v>
      </c>
      <c r="F46" s="33">
        <v>1</v>
      </c>
      <c r="G46" s="33">
        <f t="shared" si="7"/>
        <v>12</v>
      </c>
      <c r="H46" s="34">
        <v>0</v>
      </c>
      <c r="I46" s="32">
        <f t="shared" si="8"/>
        <v>0</v>
      </c>
      <c r="J46" s="33">
        <f t="shared" si="9"/>
        <v>0</v>
      </c>
      <c r="K46" s="34">
        <f t="shared" si="10"/>
        <v>0</v>
      </c>
      <c r="L46" s="11">
        <f>(I46*$O$44)+(J46*$O$45)+(K46*$O$46)</f>
        <v>0</v>
      </c>
      <c r="N46" s="18" t="s">
        <v>2</v>
      </c>
      <c r="O46" s="2">
        <v>26.02</v>
      </c>
    </row>
    <row r="47" spans="2:15" ht="17.25" customHeight="1" x14ac:dyDescent="0.35">
      <c r="B47" s="38"/>
      <c r="C47" s="39" t="s">
        <v>22</v>
      </c>
      <c r="D47" s="39"/>
      <c r="E47" s="63">
        <v>32</v>
      </c>
      <c r="F47" s="64">
        <v>1</v>
      </c>
      <c r="G47" s="64">
        <f t="shared" si="7"/>
        <v>32</v>
      </c>
      <c r="H47" s="65">
        <v>0</v>
      </c>
      <c r="I47" s="63">
        <f t="shared" si="8"/>
        <v>0</v>
      </c>
      <c r="J47" s="64">
        <f t="shared" si="9"/>
        <v>0</v>
      </c>
      <c r="K47" s="65">
        <f t="shared" si="10"/>
        <v>0</v>
      </c>
      <c r="L47" s="66">
        <f>(I47*$O$44)+(J47*$O$45)+(K47*$O$46)</f>
        <v>0</v>
      </c>
    </row>
    <row r="48" spans="2:15" ht="17.25" customHeight="1" x14ac:dyDescent="0.35">
      <c r="B48" s="9" t="s">
        <v>23</v>
      </c>
      <c r="C48" s="10"/>
      <c r="D48" s="10"/>
      <c r="E48" s="32">
        <v>16</v>
      </c>
      <c r="F48" s="33">
        <v>1</v>
      </c>
      <c r="G48" s="33">
        <f t="shared" si="7"/>
        <v>16</v>
      </c>
      <c r="H48" s="34">
        <v>1.6</v>
      </c>
      <c r="I48" s="32">
        <f t="shared" si="8"/>
        <v>25.6</v>
      </c>
      <c r="J48" s="33">
        <f>ROUND(IFERROR(I48*0.05,""),1)</f>
        <v>1.3</v>
      </c>
      <c r="K48" s="34">
        <f>ROUND(IFERROR(I48*0.1,""),1)</f>
        <v>2.6</v>
      </c>
      <c r="L48" s="11">
        <f>(I48*$O$44)+(J48*$O$45)+(K48*$O$46)</f>
        <v>1382.74</v>
      </c>
    </row>
    <row r="49" spans="2:12" ht="17.25" customHeight="1" x14ac:dyDescent="0.35">
      <c r="B49" s="38" t="s">
        <v>46</v>
      </c>
      <c r="C49" s="39"/>
      <c r="D49" s="39"/>
      <c r="E49" s="63"/>
      <c r="F49" s="64"/>
      <c r="G49" s="64" t="str">
        <f t="shared" si="7"/>
        <v/>
      </c>
      <c r="H49" s="65"/>
      <c r="I49" s="63" t="str">
        <f t="shared" si="8"/>
        <v/>
      </c>
      <c r="J49" s="64" t="str">
        <f t="shared" si="9"/>
        <v/>
      </c>
      <c r="K49" s="65" t="str">
        <f t="shared" si="10"/>
        <v/>
      </c>
      <c r="L49" s="66"/>
    </row>
    <row r="50" spans="2:12" ht="17.25" customHeight="1" x14ac:dyDescent="0.35">
      <c r="B50" s="9"/>
      <c r="C50" s="10" t="s">
        <v>24</v>
      </c>
      <c r="D50" s="10"/>
      <c r="E50" s="32">
        <v>2</v>
      </c>
      <c r="F50" s="33">
        <v>2</v>
      </c>
      <c r="G50" s="33">
        <f t="shared" si="7"/>
        <v>4</v>
      </c>
      <c r="H50" s="34">
        <v>0</v>
      </c>
      <c r="I50" s="32">
        <f t="shared" si="8"/>
        <v>0</v>
      </c>
      <c r="J50" s="33">
        <f t="shared" si="9"/>
        <v>0</v>
      </c>
      <c r="K50" s="34">
        <f t="shared" si="10"/>
        <v>0</v>
      </c>
      <c r="L50" s="11">
        <f>(I50*$O$44)+(J50*$O$45)+(K50*$O$46)</f>
        <v>0</v>
      </c>
    </row>
    <row r="51" spans="2:12" ht="17.25" customHeight="1" x14ac:dyDescent="0.35">
      <c r="B51" s="38"/>
      <c r="C51" s="39" t="s">
        <v>47</v>
      </c>
      <c r="D51" s="39"/>
      <c r="E51" s="63"/>
      <c r="F51" s="64"/>
      <c r="G51" s="64" t="str">
        <f t="shared" si="7"/>
        <v/>
      </c>
      <c r="H51" s="65"/>
      <c r="I51" s="63" t="str">
        <f t="shared" si="8"/>
        <v/>
      </c>
      <c r="J51" s="64" t="str">
        <f t="shared" si="9"/>
        <v/>
      </c>
      <c r="K51" s="65" t="str">
        <f t="shared" si="10"/>
        <v/>
      </c>
      <c r="L51" s="66"/>
    </row>
    <row r="52" spans="2:12" ht="17.25" customHeight="1" x14ac:dyDescent="0.35">
      <c r="B52" s="9"/>
      <c r="C52" s="10"/>
      <c r="D52" s="10" t="s">
        <v>25</v>
      </c>
      <c r="E52" s="32">
        <v>2</v>
      </c>
      <c r="F52" s="33">
        <v>1</v>
      </c>
      <c r="G52" s="33">
        <f t="shared" si="7"/>
        <v>2</v>
      </c>
      <c r="H52" s="34">
        <v>1</v>
      </c>
      <c r="I52" s="32">
        <f t="shared" si="8"/>
        <v>2</v>
      </c>
      <c r="J52" s="33">
        <f t="shared" si="9"/>
        <v>0.1</v>
      </c>
      <c r="K52" s="34">
        <f t="shared" si="10"/>
        <v>0.2</v>
      </c>
      <c r="L52" s="11">
        <f>(I52*$O$44)+(J52*$O$45)+(K52*$O$46)</f>
        <v>107.84399999999999</v>
      </c>
    </row>
    <row r="53" spans="2:12" ht="17.25" customHeight="1" x14ac:dyDescent="0.35">
      <c r="B53" s="38"/>
      <c r="C53" s="39"/>
      <c r="D53" s="39" t="s">
        <v>26</v>
      </c>
      <c r="E53" s="63">
        <v>2</v>
      </c>
      <c r="F53" s="64">
        <v>2</v>
      </c>
      <c r="G53" s="64">
        <f t="shared" si="7"/>
        <v>4</v>
      </c>
      <c r="H53" s="65">
        <v>8</v>
      </c>
      <c r="I53" s="63">
        <f t="shared" si="8"/>
        <v>32</v>
      </c>
      <c r="J53" s="64">
        <f t="shared" si="9"/>
        <v>1.6</v>
      </c>
      <c r="K53" s="65">
        <f t="shared" si="10"/>
        <v>3.2</v>
      </c>
      <c r="L53" s="66">
        <f>(I53*$O$44)+(J53*$O$45)+(K53*$O$46)</f>
        <v>1725.5039999999999</v>
      </c>
    </row>
    <row r="54" spans="2:12" ht="17.25" customHeight="1" x14ac:dyDescent="0.35">
      <c r="B54" s="9"/>
      <c r="C54" s="10"/>
      <c r="D54" s="10" t="s">
        <v>15</v>
      </c>
      <c r="E54" s="35">
        <v>2</v>
      </c>
      <c r="F54" s="36">
        <v>1</v>
      </c>
      <c r="G54" s="36">
        <f t="shared" si="7"/>
        <v>2</v>
      </c>
      <c r="H54" s="37">
        <v>0.3</v>
      </c>
      <c r="I54" s="32">
        <f t="shared" si="8"/>
        <v>0.6</v>
      </c>
      <c r="J54" s="33">
        <f t="shared" si="9"/>
        <v>0.03</v>
      </c>
      <c r="K54" s="34">
        <f t="shared" si="10"/>
        <v>0.06</v>
      </c>
      <c r="L54" s="11">
        <f>(I54*$O$44)+(J54*$O$45)+(K54*$O$46)</f>
        <v>32.353200000000001</v>
      </c>
    </row>
    <row r="55" spans="2:12" ht="17.25" customHeight="1" x14ac:dyDescent="0.35">
      <c r="B55" s="67" t="s">
        <v>48</v>
      </c>
      <c r="C55" s="52"/>
      <c r="D55" s="52"/>
      <c r="E55" s="68"/>
      <c r="F55" s="68"/>
      <c r="G55" s="68"/>
      <c r="H55" s="68"/>
      <c r="I55" s="69">
        <f>SUM(I44:I54)</f>
        <v>69.8</v>
      </c>
      <c r="J55" s="54">
        <f t="shared" ref="J55:L55" si="11">SUM(J44:J54)</f>
        <v>3.5100000000000002</v>
      </c>
      <c r="K55" s="56">
        <f t="shared" si="11"/>
        <v>7.0200000000000005</v>
      </c>
      <c r="L55" s="70">
        <f t="shared" si="11"/>
        <v>3766.0924</v>
      </c>
    </row>
    <row r="56" spans="2:12" ht="17.25" customHeight="1" x14ac:dyDescent="0.35">
      <c r="B56" s="48" t="s">
        <v>49</v>
      </c>
      <c r="C56" s="49"/>
      <c r="D56" s="49"/>
      <c r="E56" s="71"/>
      <c r="F56" s="71"/>
      <c r="G56" s="71"/>
      <c r="H56" s="71"/>
      <c r="I56" s="85">
        <f>ROUND(SUM(I55:K55),0)</f>
        <v>80</v>
      </c>
      <c r="J56" s="86"/>
      <c r="K56" s="87"/>
      <c r="L56" s="72">
        <f>ROUND(L55,-1)</f>
        <v>3770</v>
      </c>
    </row>
    <row r="57" spans="2:12" ht="17.25" customHeight="1" x14ac:dyDescent="0.35">
      <c r="B57" s="84" t="s">
        <v>54</v>
      </c>
      <c r="C57" s="84"/>
      <c r="D57" s="84"/>
      <c r="E57" s="84"/>
      <c r="F57" s="84"/>
      <c r="G57" s="84"/>
      <c r="H57" s="84"/>
      <c r="I57" s="84"/>
      <c r="J57" s="84"/>
      <c r="K57" s="84"/>
      <c r="L57" s="84"/>
    </row>
    <row r="58" spans="2:12" ht="30" customHeight="1" x14ac:dyDescent="0.35">
      <c r="B58" s="79" t="s">
        <v>64</v>
      </c>
      <c r="C58" s="79"/>
      <c r="D58" s="79"/>
      <c r="E58" s="79"/>
      <c r="F58" s="79"/>
      <c r="G58" s="79"/>
      <c r="H58" s="79"/>
      <c r="I58" s="79"/>
      <c r="J58" s="79"/>
      <c r="K58" s="79"/>
      <c r="L58" s="79"/>
    </row>
    <row r="59" spans="2:12" ht="30" customHeight="1" x14ac:dyDescent="0.35">
      <c r="B59" s="79" t="s">
        <v>65</v>
      </c>
      <c r="C59" s="79"/>
      <c r="D59" s="79"/>
      <c r="E59" s="79"/>
      <c r="F59" s="79"/>
      <c r="G59" s="79"/>
      <c r="H59" s="79"/>
      <c r="I59" s="79"/>
      <c r="J59" s="79"/>
      <c r="K59" s="79"/>
      <c r="L59" s="79"/>
    </row>
    <row r="60" spans="2:12" ht="17.25" customHeight="1" x14ac:dyDescent="0.35">
      <c r="B60" s="79" t="s">
        <v>66</v>
      </c>
      <c r="C60" s="79"/>
      <c r="D60" s="79"/>
      <c r="E60" s="79"/>
      <c r="F60" s="79"/>
      <c r="G60" s="79"/>
      <c r="H60" s="79"/>
      <c r="I60" s="79"/>
      <c r="J60" s="79"/>
      <c r="K60" s="79"/>
      <c r="L60" s="79"/>
    </row>
    <row r="61" spans="2:12" ht="17.25" customHeight="1" x14ac:dyDescent="0.35">
      <c r="B61" s="79" t="s">
        <v>67</v>
      </c>
      <c r="C61" s="79"/>
      <c r="D61" s="79"/>
      <c r="E61" s="79"/>
      <c r="F61" s="79"/>
      <c r="G61" s="79"/>
      <c r="H61" s="79"/>
      <c r="I61" s="79"/>
      <c r="J61" s="79"/>
      <c r="K61" s="79"/>
      <c r="L61" s="79"/>
    </row>
    <row r="62" spans="2:12" ht="17.25" customHeight="1" x14ac:dyDescent="0.35">
      <c r="B62" s="79" t="s">
        <v>68</v>
      </c>
      <c r="C62" s="79"/>
      <c r="D62" s="79"/>
      <c r="E62" s="79"/>
      <c r="F62" s="79"/>
      <c r="G62" s="79"/>
      <c r="H62" s="79"/>
      <c r="I62" s="79"/>
      <c r="J62" s="79"/>
      <c r="K62" s="79"/>
      <c r="L62" s="79"/>
    </row>
    <row r="63" spans="2:12" ht="17.25" customHeight="1" x14ac:dyDescent="0.35">
      <c r="B63" s="79" t="s">
        <v>69</v>
      </c>
      <c r="C63" s="79"/>
      <c r="D63" s="79"/>
      <c r="E63" s="79"/>
      <c r="F63" s="79"/>
      <c r="G63" s="79"/>
      <c r="H63" s="79"/>
      <c r="I63" s="79"/>
      <c r="J63" s="79"/>
      <c r="K63" s="79"/>
      <c r="L63" s="79"/>
    </row>
  </sheetData>
  <mergeCells count="27">
    <mergeCell ref="B43:D43"/>
    <mergeCell ref="I24:K24"/>
    <mergeCell ref="I25:K25"/>
    <mergeCell ref="C7:D7"/>
    <mergeCell ref="B38:L38"/>
    <mergeCell ref="B28:L28"/>
    <mergeCell ref="B35:L35"/>
    <mergeCell ref="B36:L36"/>
    <mergeCell ref="B37:L37"/>
    <mergeCell ref="I18:K18"/>
    <mergeCell ref="B34:L34"/>
    <mergeCell ref="B3:D3"/>
    <mergeCell ref="B63:L63"/>
    <mergeCell ref="E26:K26"/>
    <mergeCell ref="E27:K27"/>
    <mergeCell ref="B57:L57"/>
    <mergeCell ref="B58:L58"/>
    <mergeCell ref="B59:L59"/>
    <mergeCell ref="B60:L60"/>
    <mergeCell ref="B61:L61"/>
    <mergeCell ref="B62:L62"/>
    <mergeCell ref="I56:K56"/>
    <mergeCell ref="B29:L29"/>
    <mergeCell ref="B30:L30"/>
    <mergeCell ref="B31:L31"/>
    <mergeCell ref="B32:L32"/>
    <mergeCell ref="B33:L33"/>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Key, Haley</dc:creator>
  <cp:lastModifiedBy>Salahuddin, Diane</cp:lastModifiedBy>
  <dcterms:created xsi:type="dcterms:W3CDTF">2018-11-27T13:39:55Z</dcterms:created>
  <dcterms:modified xsi:type="dcterms:W3CDTF">2020-06-03T20:27:07Z</dcterms:modified>
</cp:coreProperties>
</file>