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929"/>
  <workbookPr defaultThemeVersion="124226"/>
  <mc:AlternateContent xmlns:mc="http://schemas.openxmlformats.org/markup-compatibility/2006">
    <mc:Choice Requires="x15">
      <x15ac:absPath xmlns:x15ac="http://schemas.microsoft.com/office/spreadsheetml/2010/11/ac" url="C:\Users\eschultz\Desktop\"/>
    </mc:Choice>
  </mc:AlternateContent>
  <xr:revisionPtr revIDLastSave="0" documentId="8_{8A2A5C8F-F1FA-45C0-B1AF-657B87483332}" xr6:coauthVersionLast="44" xr6:coauthVersionMax="44" xr10:uidLastSave="{00000000-0000-0000-0000-000000000000}"/>
  <bookViews>
    <workbookView xWindow="-25920" yWindow="-3090" windowWidth="20490" windowHeight="14145" tabRatio="852" activeTab="1" xr2:uid="{00000000-000D-0000-FFFF-FFFF00000000}"/>
  </bookViews>
  <sheets>
    <sheet name="# Respondents &amp; Responses Calcs" sheetId="3" r:id="rId1"/>
    <sheet name="Respondent Burden (Subs L &amp; Y)" sheetId="6" r:id="rId2"/>
    <sheet name="Agency Burden (Subs L &amp; Y)" sheetId="7"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7" i="3" l="1"/>
  <c r="T39" i="7" l="1"/>
  <c r="S39" i="7"/>
  <c r="J68" i="6"/>
  <c r="G68" i="6"/>
  <c r="J67" i="6"/>
  <c r="G67" i="6"/>
  <c r="O84" i="6" s="1"/>
  <c r="G57" i="6"/>
  <c r="N84" i="6" s="1"/>
  <c r="J57" i="6"/>
  <c r="F40" i="6" l="1"/>
  <c r="E40" i="6"/>
  <c r="G40" i="6" s="1"/>
  <c r="E9" i="6"/>
  <c r="F9" i="6"/>
  <c r="G9" i="6" l="1"/>
  <c r="H40" i="6"/>
  <c r="J40" i="6" s="1"/>
  <c r="I40" i="6"/>
  <c r="I9" i="6"/>
  <c r="P84" i="6"/>
  <c r="H9" i="6" l="1"/>
  <c r="J9" i="6" s="1"/>
  <c r="E26" i="7"/>
  <c r="E25" i="7"/>
  <c r="E23" i="7"/>
  <c r="E14" i="7"/>
  <c r="E13" i="7"/>
  <c r="E12" i="7"/>
  <c r="E11" i="7"/>
  <c r="E10" i="7"/>
  <c r="E9" i="7"/>
  <c r="F12" i="7"/>
  <c r="E7" i="7"/>
  <c r="F62" i="6"/>
  <c r="E62" i="6"/>
  <c r="F55" i="6"/>
  <c r="E55" i="6"/>
  <c r="F54" i="6"/>
  <c r="E54" i="6"/>
  <c r="F52" i="6"/>
  <c r="F23" i="7" s="1"/>
  <c r="E52" i="6"/>
  <c r="F44" i="6"/>
  <c r="E44" i="6"/>
  <c r="E29" i="6"/>
  <c r="E28" i="6"/>
  <c r="E21" i="6"/>
  <c r="E20" i="6"/>
  <c r="G20" i="6" s="1"/>
  <c r="H20" i="6" s="1"/>
  <c r="E19" i="6"/>
  <c r="G19" i="6" s="1"/>
  <c r="E18" i="6"/>
  <c r="G18" i="6" s="1"/>
  <c r="E17" i="6"/>
  <c r="G17" i="6" s="1"/>
  <c r="F13" i="6"/>
  <c r="F28" i="6" s="1"/>
  <c r="E13" i="6"/>
  <c r="E12" i="6"/>
  <c r="G12" i="6" s="1"/>
  <c r="E11" i="6"/>
  <c r="G11" i="6" s="1"/>
  <c r="F14" i="3"/>
  <c r="E14" i="3"/>
  <c r="C14" i="3"/>
  <c r="M6" i="3"/>
  <c r="M7" i="3" s="1"/>
  <c r="G6" i="3"/>
  <c r="J9" i="3" l="1"/>
  <c r="F25" i="7"/>
  <c r="J10" i="3"/>
  <c r="M10" i="3" s="1"/>
  <c r="F26" i="7"/>
  <c r="G44" i="6"/>
  <c r="M9" i="3"/>
  <c r="M11" i="3" s="1"/>
  <c r="M12" i="3" s="1"/>
  <c r="G23" i="7"/>
  <c r="G26" i="7"/>
  <c r="G52" i="6"/>
  <c r="I52" i="6" s="1"/>
  <c r="G54" i="6"/>
  <c r="H54" i="6" s="1"/>
  <c r="G25" i="7"/>
  <c r="G14" i="7"/>
  <c r="G7" i="7"/>
  <c r="F9" i="7"/>
  <c r="G9" i="7" s="1"/>
  <c r="H9" i="7" s="1"/>
  <c r="F11" i="7"/>
  <c r="G11" i="7" s="1"/>
  <c r="H11" i="7" s="1"/>
  <c r="F13" i="7"/>
  <c r="G13" i="7" s="1"/>
  <c r="H13" i="7" s="1"/>
  <c r="G12" i="7"/>
  <c r="F10" i="7"/>
  <c r="G10" i="7" s="1"/>
  <c r="G62" i="6"/>
  <c r="H62" i="6" s="1"/>
  <c r="G55" i="6"/>
  <c r="I55" i="6" s="1"/>
  <c r="I44" i="6"/>
  <c r="I54" i="6"/>
  <c r="J54" i="6" s="1"/>
  <c r="G13" i="6"/>
  <c r="H13" i="6" s="1"/>
  <c r="G28" i="6"/>
  <c r="H18" i="6"/>
  <c r="I18" i="6"/>
  <c r="H12" i="6"/>
  <c r="I12" i="6"/>
  <c r="I19" i="6"/>
  <c r="H19" i="6"/>
  <c r="H11" i="6"/>
  <c r="I11" i="6"/>
  <c r="H17" i="6"/>
  <c r="I17" i="6"/>
  <c r="I20" i="6"/>
  <c r="J20" i="6" s="1"/>
  <c r="F29" i="6"/>
  <c r="G29" i="6" s="1"/>
  <c r="F21" i="6"/>
  <c r="G21" i="6" s="1"/>
  <c r="G11" i="3"/>
  <c r="D12" i="3" s="1"/>
  <c r="I28" i="6" l="1"/>
  <c r="H14" i="7"/>
  <c r="J14" i="7" s="1"/>
  <c r="I25" i="7"/>
  <c r="I26" i="7"/>
  <c r="I23" i="7"/>
  <c r="J23" i="7"/>
  <c r="J28" i="7" s="1"/>
  <c r="H44" i="6"/>
  <c r="H26" i="7"/>
  <c r="J26" i="7" s="1"/>
  <c r="H23" i="7"/>
  <c r="G28" i="7" s="1"/>
  <c r="I11" i="7"/>
  <c r="J11" i="7" s="1"/>
  <c r="H52" i="6"/>
  <c r="J52" i="6" s="1"/>
  <c r="I7" i="7"/>
  <c r="H25" i="7"/>
  <c r="J25" i="7" s="1"/>
  <c r="I9" i="7"/>
  <c r="J9" i="7" s="1"/>
  <c r="I14" i="7"/>
  <c r="H7" i="7"/>
  <c r="I13" i="7"/>
  <c r="J13" i="7" s="1"/>
  <c r="H10" i="7"/>
  <c r="I10" i="7"/>
  <c r="H12" i="7"/>
  <c r="I12" i="7"/>
  <c r="I62" i="6"/>
  <c r="H55" i="6"/>
  <c r="J17" i="6"/>
  <c r="I13" i="6"/>
  <c r="G22" i="6" s="1"/>
  <c r="J18" i="6"/>
  <c r="J19" i="6"/>
  <c r="H28" i="6"/>
  <c r="J28" i="6" s="1"/>
  <c r="J12" i="6"/>
  <c r="H21" i="6"/>
  <c r="I21" i="6"/>
  <c r="H29" i="6"/>
  <c r="I29" i="6"/>
  <c r="J11" i="6"/>
  <c r="G7" i="3"/>
  <c r="F9" i="3"/>
  <c r="E9" i="3"/>
  <c r="C9" i="3"/>
  <c r="N83" i="6" l="1"/>
  <c r="G34" i="6"/>
  <c r="O83" i="6" s="1"/>
  <c r="G15" i="7"/>
  <c r="J44" i="6"/>
  <c r="J13" i="6"/>
  <c r="J62" i="6"/>
  <c r="J10" i="7"/>
  <c r="J12" i="7"/>
  <c r="J7" i="7"/>
  <c r="J15" i="7" s="1"/>
  <c r="J55" i="6"/>
  <c r="J29" i="6"/>
  <c r="J34" i="6" s="1"/>
  <c r="J21" i="6"/>
  <c r="G12" i="3"/>
  <c r="D13" i="3" s="1"/>
  <c r="D8" i="3"/>
  <c r="J29" i="7" l="1"/>
  <c r="T38" i="7"/>
  <c r="T40" i="7" s="1"/>
  <c r="J22" i="6"/>
  <c r="J35" i="6" s="1"/>
  <c r="Q83" i="6" s="1"/>
  <c r="Q85" i="6" s="1"/>
  <c r="G35" i="6"/>
  <c r="G69" i="6" s="1"/>
  <c r="J72" i="6" s="1"/>
  <c r="P83" i="6"/>
  <c r="P85" i="6" s="1"/>
  <c r="S38" i="7"/>
  <c r="G29" i="7"/>
  <c r="Q84" i="6"/>
  <c r="G8" i="3"/>
  <c r="G9" i="3" s="1"/>
  <c r="D9" i="3"/>
  <c r="J69" i="6" l="1"/>
  <c r="J71" i="6" s="1"/>
  <c r="G71" i="6"/>
  <c r="G13" i="3"/>
  <c r="G14" i="3" s="1"/>
  <c r="D14" i="3"/>
  <c r="S40" i="7"/>
</calcChain>
</file>

<file path=xl/sharedStrings.xml><?xml version="1.0" encoding="utf-8"?>
<sst xmlns="http://schemas.openxmlformats.org/spreadsheetml/2006/main" count="234" uniqueCount="141">
  <si>
    <t>Burden Item</t>
  </si>
  <si>
    <t>A</t>
  </si>
  <si>
    <t>B</t>
  </si>
  <si>
    <t>C</t>
  </si>
  <si>
    <t>D</t>
  </si>
  <si>
    <t>E</t>
  </si>
  <si>
    <t>F</t>
  </si>
  <si>
    <t>G</t>
  </si>
  <si>
    <t>H</t>
  </si>
  <si>
    <t>TECH</t>
  </si>
  <si>
    <t>Technical person-hours per occurrence</t>
  </si>
  <si>
    <t>No. of occurrences per respondent per year</t>
  </si>
  <si>
    <t>Technical hours per year (CxD)</t>
  </si>
  <si>
    <t>Management hours per year  (Ex0.05)</t>
  </si>
  <si>
    <t>MGMT</t>
  </si>
  <si>
    <t>hrs/response</t>
  </si>
  <si>
    <t>CLER</t>
  </si>
  <si>
    <t>New sources</t>
  </si>
  <si>
    <t>Existing sources</t>
  </si>
  <si>
    <t>Number of Respondents</t>
  </si>
  <si>
    <t>Respondents That Submit Reports</t>
  </si>
  <si>
    <t>Respondents That Do Not Submit Any Reports</t>
  </si>
  <si>
    <t>Total Annual Responses</t>
  </si>
  <si>
    <t>Year</t>
  </si>
  <si>
    <t>(C)
Number of Existing  Respondents that keep records but do not submit reports</t>
  </si>
  <si>
    <t>(D)
Number of Existing Respondents That Are Also New Respondents</t>
  </si>
  <si>
    <t>(E)
Number of Respondents (E=A+B+C-D)</t>
  </si>
  <si>
    <t>(A)
Information Collection Activity</t>
  </si>
  <si>
    <t xml:space="preserve">(B)
Average Number of Respondents  </t>
  </si>
  <si>
    <t>(C)
Number of Responses</t>
  </si>
  <si>
    <t>(D)
Number of Existing Respondents That Keep Records But Do Not Submit Reports</t>
  </si>
  <si>
    <t>(E)
Total Annual Responses
E=(BxC)+D</t>
  </si>
  <si>
    <t>Average</t>
  </si>
  <si>
    <t>Total</t>
  </si>
  <si>
    <r>
      <t>(A)
Number of New Respondents</t>
    </r>
    <r>
      <rPr>
        <vertAlign val="superscript"/>
        <sz val="10"/>
        <rFont val="Times New Roman"/>
        <family val="1"/>
      </rPr>
      <t>1</t>
    </r>
  </si>
  <si>
    <r>
      <t>(B)
Number of Existing Respondents</t>
    </r>
    <r>
      <rPr>
        <vertAlign val="superscript"/>
        <sz val="10"/>
        <rFont val="Times New Roman"/>
        <family val="1"/>
      </rPr>
      <t>2</t>
    </r>
  </si>
  <si>
    <t>N/A</t>
  </si>
  <si>
    <t>See 3E</t>
  </si>
  <si>
    <t>See 3A</t>
  </si>
  <si>
    <t>See 3B</t>
  </si>
  <si>
    <r>
      <t xml:space="preserve">Respondents per year </t>
    </r>
    <r>
      <rPr>
        <b/>
        <vertAlign val="superscript"/>
        <sz val="10"/>
        <rFont val="Times New Roman"/>
        <family val="1"/>
      </rPr>
      <t>a</t>
    </r>
  </si>
  <si>
    <t>Assumptions:</t>
  </si>
  <si>
    <t>Notification of actual startup</t>
  </si>
  <si>
    <t>4. Recordkeeping requirements</t>
  </si>
  <si>
    <t>B. Plan activities</t>
  </si>
  <si>
    <t>C. Implement activities</t>
  </si>
  <si>
    <t>D. Develop record system</t>
  </si>
  <si>
    <t>E. Time to enter information</t>
  </si>
  <si>
    <t>F. Time to train personnel</t>
  </si>
  <si>
    <t>G. Time for audits</t>
  </si>
  <si>
    <t>Initial performance test</t>
  </si>
  <si>
    <t>Report review</t>
  </si>
  <si>
    <t>New plant</t>
  </si>
  <si>
    <t>Notification of construction</t>
  </si>
  <si>
    <t>1.  Applications</t>
  </si>
  <si>
    <t>2.  Survey and Studies</t>
  </si>
  <si>
    <t>3.  Reporting requirements</t>
  </si>
  <si>
    <t>See 3C</t>
  </si>
  <si>
    <t>Repeat performance test</t>
  </si>
  <si>
    <t>C.  Create information</t>
  </si>
  <si>
    <t>D.  Gather existing information</t>
  </si>
  <si>
    <t>E.  Write Report</t>
  </si>
  <si>
    <t>Notification of construction/reconstruction</t>
  </si>
  <si>
    <t>Notification of anticipated/actual startup</t>
  </si>
  <si>
    <t>Notification of initial performance test</t>
  </si>
  <si>
    <t>Notification of physical/operational chances</t>
  </si>
  <si>
    <t>B. Required activities</t>
  </si>
  <si>
    <t>Maintenance plan</t>
  </si>
  <si>
    <t>Notification of anticipated startup</t>
  </si>
  <si>
    <t>Notification of performance test</t>
  </si>
  <si>
    <t>Report of performance test</t>
  </si>
  <si>
    <r>
      <t xml:space="preserve">Review semiannual excess emissions and exemption reports </t>
    </r>
    <r>
      <rPr>
        <vertAlign val="superscript"/>
        <sz val="10"/>
        <color theme="1"/>
        <rFont val="Times New Roman"/>
        <family val="1"/>
      </rPr>
      <t>c</t>
    </r>
  </si>
  <si>
    <t>Semiannual emissions report</t>
  </si>
  <si>
    <t>Annual inspection reports</t>
  </si>
  <si>
    <t>See 4C</t>
  </si>
  <si>
    <t>File and maintain records</t>
  </si>
  <si>
    <t>Subpart L</t>
  </si>
  <si>
    <t>Subpart Y</t>
  </si>
  <si>
    <t>Supplemental delay report</t>
  </si>
  <si>
    <t>Annual inspection report</t>
  </si>
  <si>
    <t xml:space="preserve">  Subtotal for subpart L</t>
  </si>
  <si>
    <t xml:space="preserve">  Subtotal for subpart Y (rounded)</t>
  </si>
  <si>
    <t>ANNUAL BURDEN AND COST (SUBPART L, ROUNDED)</t>
  </si>
  <si>
    <r>
      <t xml:space="preserve">Annual maintenance inspection </t>
    </r>
    <r>
      <rPr>
        <vertAlign val="superscript"/>
        <sz val="10"/>
        <rFont val="Times New Roman"/>
        <family val="1"/>
      </rPr>
      <t>c</t>
    </r>
  </si>
  <si>
    <r>
      <t xml:space="preserve">Semiannual emissions report </t>
    </r>
    <r>
      <rPr>
        <vertAlign val="superscript"/>
        <sz val="10"/>
        <rFont val="Times New Roman"/>
        <family val="1"/>
      </rPr>
      <t>d</t>
    </r>
  </si>
  <si>
    <r>
      <t xml:space="preserve">File and maintain records </t>
    </r>
    <r>
      <rPr>
        <vertAlign val="superscript"/>
        <sz val="10"/>
        <rFont val="Times New Roman"/>
        <family val="1"/>
      </rPr>
      <t>e</t>
    </r>
  </si>
  <si>
    <r>
      <t xml:space="preserve">Performance evaluation for Method 21 </t>
    </r>
    <r>
      <rPr>
        <vertAlign val="superscript"/>
        <sz val="10"/>
        <rFont val="Times New Roman"/>
        <family val="1"/>
      </rPr>
      <t>f</t>
    </r>
  </si>
  <si>
    <t>A. Familiarize with regulation requirements</t>
  </si>
  <si>
    <r>
      <t xml:space="preserve">Total cost per year </t>
    </r>
    <r>
      <rPr>
        <b/>
        <vertAlign val="superscript"/>
        <sz val="10"/>
        <rFont val="Times New Roman"/>
        <family val="1"/>
      </rPr>
      <t>b</t>
    </r>
    <r>
      <rPr>
        <b/>
        <sz val="10"/>
        <rFont val="Times New Roman"/>
        <family val="1"/>
      </rPr>
      <t xml:space="preserve"> </t>
    </r>
  </si>
  <si>
    <r>
      <t xml:space="preserve">Total cost per year </t>
    </r>
    <r>
      <rPr>
        <b/>
        <vertAlign val="superscript"/>
        <sz val="10"/>
        <rFont val="Times New Roman"/>
        <family val="1"/>
      </rPr>
      <t>b</t>
    </r>
  </si>
  <si>
    <t>Subtotal for Reporting Requirements</t>
  </si>
  <si>
    <t>Capital and O&amp;M Costs (see Section 6(b)(iii))</t>
  </si>
  <si>
    <t>TOTAL ANNUAL BURDEN AND COST (SUBPARTS L and Y) (ROUNDED)</t>
  </si>
  <si>
    <t>ANNUAL BURDEN AND COST (SUBPART Y) (ROUNDED)</t>
  </si>
  <si>
    <t>See NSPS Kb</t>
  </si>
  <si>
    <t>ANNUAL BURDEN AND COST (SUBPART L) (ROUNDED)</t>
  </si>
  <si>
    <t>Technical person-hours 
per occurrence</t>
  </si>
  <si>
    <t>No. of occurrences per respondent 
per year</t>
  </si>
  <si>
    <t>Technical person-hours per respondent 
per year 
(AxB)</t>
  </si>
  <si>
    <t>Management hours per year  
(Ex0.05)</t>
  </si>
  <si>
    <t>Clerical hours per year 
(Ex0.10)</t>
  </si>
  <si>
    <r>
      <t>Annual IFR internal inspections and EFR seal gap measurements</t>
    </r>
    <r>
      <rPr>
        <vertAlign val="superscript"/>
        <sz val="10"/>
        <rFont val="Times New Roman"/>
        <family val="1"/>
      </rPr>
      <t>g</t>
    </r>
  </si>
  <si>
    <r>
      <t xml:space="preserve">Notification of control installation and refill at 1st IFR degassing </t>
    </r>
    <r>
      <rPr>
        <vertAlign val="superscript"/>
        <sz val="10"/>
        <rFont val="Times New Roman"/>
        <family val="1"/>
      </rPr>
      <t>g,h</t>
    </r>
  </si>
  <si>
    <r>
      <t xml:space="preserve">Supplemental delay report </t>
    </r>
    <r>
      <rPr>
        <vertAlign val="superscript"/>
        <sz val="10"/>
        <rFont val="Times New Roman"/>
        <family val="1"/>
      </rPr>
      <t>i</t>
    </r>
  </si>
  <si>
    <r>
      <t xml:space="preserve">Quarterly emissions report </t>
    </r>
    <r>
      <rPr>
        <vertAlign val="superscript"/>
        <sz val="10"/>
        <rFont val="Times New Roman"/>
        <family val="1"/>
      </rPr>
      <t>j</t>
    </r>
  </si>
  <si>
    <r>
      <t>TOTAL (ROUNDED)</t>
    </r>
    <r>
      <rPr>
        <b/>
        <vertAlign val="superscript"/>
        <sz val="10"/>
        <rFont val="Times New Roman"/>
        <family val="1"/>
      </rPr>
      <t>k</t>
    </r>
  </si>
  <si>
    <r>
      <t xml:space="preserve">Notification of control installation and refill at 1st IFR degassing </t>
    </r>
    <r>
      <rPr>
        <vertAlign val="superscript"/>
        <sz val="10"/>
        <color theme="1"/>
        <rFont val="Times New Roman"/>
        <family val="1"/>
      </rPr>
      <t>d,e</t>
    </r>
  </si>
  <si>
    <r>
      <t xml:space="preserve">Supplemental delay report </t>
    </r>
    <r>
      <rPr>
        <vertAlign val="superscript"/>
        <sz val="10"/>
        <rFont val="Times New Roman"/>
        <family val="1"/>
      </rPr>
      <t>f</t>
    </r>
  </si>
  <si>
    <r>
      <t xml:space="preserve">Quarterly emissions report </t>
    </r>
    <r>
      <rPr>
        <vertAlign val="superscript"/>
        <sz val="10"/>
        <rFont val="Times New Roman"/>
        <family val="1"/>
      </rPr>
      <t>g</t>
    </r>
  </si>
  <si>
    <r>
      <t>TOTAL  (ROUNDED)</t>
    </r>
    <r>
      <rPr>
        <b/>
        <vertAlign val="superscript"/>
        <sz val="10"/>
        <rFont val="Times New Roman"/>
        <family val="1"/>
      </rPr>
      <t>h</t>
    </r>
  </si>
  <si>
    <t>Technical hours per year 
(CxD)</t>
  </si>
  <si>
    <t>Standard</t>
  </si>
  <si>
    <t>Reporting (hr)</t>
  </si>
  <si>
    <t>Recordkeeping (hr)</t>
  </si>
  <si>
    <t>Total Burden Hours (hr)</t>
  </si>
  <si>
    <t>Total Burden Costs ($)</t>
  </si>
  <si>
    <t>Total Burden Costs</t>
  </si>
  <si>
    <t>Summary of Agency Burden and Costs (Rounded)</t>
  </si>
  <si>
    <t>Summary of Responded Burden and Costs (Rounded)</t>
  </si>
  <si>
    <t>Table 1: Annual Respondent Burden and Cost – NESHAP for Benzene Emission from Benzene Storage Vessels and Coke By-Product Recovery Plants (40 CFR Part 61, Subparts L and Y) (Renewal)</t>
  </si>
  <si>
    <t>Table 2: Average Annual EPA Burden and Cost – NESHAP for Benzene Emission from Benzene Storage Vessels and Coke By-Product Recovery Plants (40 CFR Part 61, Subparts L and Y) (Renewal)</t>
  </si>
  <si>
    <r>
      <rPr>
        <vertAlign val="superscript"/>
        <sz val="10"/>
        <rFont val="Times New Roman"/>
        <family val="1"/>
      </rPr>
      <t>b.</t>
    </r>
    <r>
      <rPr>
        <sz val="10"/>
        <rFont val="Times New Roman"/>
        <family val="1"/>
      </rPr>
      <t xml:space="preserve"> This ICR uses the following labor rates: $120.27 for technical, $141.06 for managerial, and $58.67 for clerical labor.  These rates are from the United States Department of Labor, Bureau of Labor Statistics, June 2019, “Table 2. Civilian Workers, by occupational and industry group.”  The rates are from column 1, “Total compensation.”  The rates have been increased by 110 percent to account for the benefit packages available to those employed by private industry.</t>
    </r>
  </si>
  <si>
    <r>
      <rPr>
        <vertAlign val="superscript"/>
        <sz val="10"/>
        <rFont val="Times New Roman"/>
        <family val="1"/>
      </rPr>
      <t xml:space="preserve">c. </t>
    </r>
    <r>
      <rPr>
        <sz val="10"/>
        <rFont val="Times New Roman"/>
        <family val="1"/>
      </rPr>
      <t>We have assumed that each respondent will take 0.5 hours to complete the annual maintenance inspection.</t>
    </r>
  </si>
  <si>
    <r>
      <rPr>
        <vertAlign val="superscript"/>
        <sz val="10"/>
        <rFont val="Times New Roman"/>
        <family val="1"/>
      </rPr>
      <t xml:space="preserve">d. </t>
    </r>
    <r>
      <rPr>
        <sz val="10"/>
        <rFont val="Times New Roman"/>
        <family val="1"/>
      </rPr>
      <t>We have assumed that each respondent will take twelve hours twice per year to write semiannual emissions reports.</t>
    </r>
  </si>
  <si>
    <r>
      <rPr>
        <vertAlign val="superscript"/>
        <sz val="10"/>
        <rFont val="Times New Roman"/>
        <family val="1"/>
      </rPr>
      <t xml:space="preserve">e. </t>
    </r>
    <r>
      <rPr>
        <sz val="10"/>
        <rFont val="Times New Roman"/>
        <family val="1"/>
      </rPr>
      <t>We have assumed that each respondent will take thirty-three hours four times per year to file and maintain records.</t>
    </r>
  </si>
  <si>
    <r>
      <rPr>
        <vertAlign val="superscript"/>
        <sz val="10"/>
        <rFont val="Times New Roman"/>
        <family val="1"/>
      </rPr>
      <t xml:space="preserve">f. </t>
    </r>
    <r>
      <rPr>
        <sz val="10"/>
        <rFont val="Times New Roman"/>
        <family val="1"/>
      </rPr>
      <t>We have assumed that each respondent will take two hours twice per year to complete the performance evaluation for Method 21.</t>
    </r>
  </si>
  <si>
    <r>
      <rPr>
        <vertAlign val="superscript"/>
        <sz val="10"/>
        <rFont val="Times New Roman"/>
        <family val="1"/>
      </rPr>
      <t>g.</t>
    </r>
    <r>
      <rPr>
        <sz val="10"/>
        <rFont val="Times New Roman"/>
        <family val="1"/>
      </rPr>
      <t xml:space="preserve"> EFR - External Floating Roof. IFR - Internal Floating Roof. </t>
    </r>
  </si>
  <si>
    <r>
      <rPr>
        <vertAlign val="superscript"/>
        <sz val="10"/>
        <rFont val="Times New Roman"/>
        <family val="1"/>
      </rPr>
      <t xml:space="preserve">h. </t>
    </r>
    <r>
      <rPr>
        <sz val="10"/>
        <rFont val="Times New Roman"/>
        <family val="1"/>
      </rPr>
      <t>We believe that all vessels have been degassed and that all controls have been installed, as they were to be installed within ten years of promulgation.</t>
    </r>
  </si>
  <si>
    <r>
      <rPr>
        <vertAlign val="superscript"/>
        <sz val="10"/>
        <rFont val="Times New Roman"/>
        <family val="1"/>
      </rPr>
      <t xml:space="preserve">i. </t>
    </r>
    <r>
      <rPr>
        <sz val="10"/>
        <rFont val="Times New Roman"/>
        <family val="1"/>
      </rPr>
      <t>We have assumed that two percent of existing sources will request a delay of repair in the annual report.</t>
    </r>
  </si>
  <si>
    <r>
      <rPr>
        <vertAlign val="superscript"/>
        <sz val="10"/>
        <rFont val="Times New Roman"/>
        <family val="1"/>
      </rPr>
      <t xml:space="preserve">j. </t>
    </r>
    <r>
      <rPr>
        <sz val="10"/>
        <rFont val="Times New Roman"/>
        <family val="1"/>
      </rPr>
      <t>We have assumed that no sources will select the option for a fixed roof vented to a control device, and thus have no quarterly reports of excess emissions.</t>
    </r>
  </si>
  <si>
    <r>
      <rPr>
        <vertAlign val="superscript"/>
        <sz val="10"/>
        <rFont val="Times New Roman"/>
        <family val="1"/>
      </rPr>
      <t xml:space="preserve">k. </t>
    </r>
    <r>
      <rPr>
        <sz val="10"/>
        <rFont val="Times New Roman"/>
        <family val="1"/>
      </rPr>
      <t xml:space="preserve">Totals have been rounded to 3 significant figures. Figures may not add exactly due to rounding. </t>
    </r>
  </si>
  <si>
    <r>
      <rPr>
        <vertAlign val="superscript"/>
        <sz val="10"/>
        <rFont val="Times New Roman"/>
        <family val="1"/>
      </rPr>
      <t xml:space="preserve">b. </t>
    </r>
    <r>
      <rPr>
        <sz val="10"/>
        <rFont val="Times New Roman"/>
        <family val="1"/>
      </rPr>
      <t>This ICR uses the following labor rates: $49.44 for technical, $66.62 for managerial, and $26.75 for clerical labor.  These rates are from the Office of Personnel Management (OPM), 2019 General Schedule, which excludes locality rates of pay.  The rates have been increased by 60 percent to account for the benefit packages available to government employees.</t>
    </r>
  </si>
  <si>
    <r>
      <rPr>
        <vertAlign val="superscript"/>
        <sz val="10"/>
        <rFont val="Times New Roman"/>
        <family val="1"/>
      </rPr>
      <t xml:space="preserve">c. </t>
    </r>
    <r>
      <rPr>
        <sz val="10"/>
        <rFont val="Times New Roman"/>
        <family val="1"/>
      </rPr>
      <t>We have assumed it will take the Agency four hours per respondent to review excess emissions and exemption reports twice per year.</t>
    </r>
  </si>
  <si>
    <r>
      <rPr>
        <vertAlign val="superscript"/>
        <sz val="10"/>
        <color theme="1"/>
        <rFont val="Times New Roman"/>
        <family val="1"/>
      </rPr>
      <t xml:space="preserve">d. </t>
    </r>
    <r>
      <rPr>
        <sz val="10"/>
        <color theme="1"/>
        <rFont val="Times New Roman"/>
        <family val="1"/>
      </rPr>
      <t>IFR - Internal Floating Roof</t>
    </r>
  </si>
  <si>
    <r>
      <rPr>
        <vertAlign val="superscript"/>
        <sz val="10"/>
        <rFont val="Times New Roman"/>
        <family val="1"/>
      </rPr>
      <t xml:space="preserve">e. </t>
    </r>
    <r>
      <rPr>
        <sz val="10"/>
        <color theme="1"/>
        <rFont val="Times New Roman"/>
        <family val="1"/>
      </rPr>
      <t>We believe that all vessels have been degassed and that all controls have been installed, as they were to be installed within ten years of promulgation.</t>
    </r>
  </si>
  <si>
    <r>
      <rPr>
        <vertAlign val="superscript"/>
        <sz val="10"/>
        <rFont val="Times New Roman"/>
        <family val="1"/>
      </rPr>
      <t xml:space="preserve">f. </t>
    </r>
    <r>
      <rPr>
        <sz val="10"/>
        <rFont val="Times New Roman"/>
        <family val="1"/>
      </rPr>
      <t xml:space="preserve">We have assumed that two percent of existing sources will request a delay of repair in the annual </t>
    </r>
    <r>
      <rPr>
        <sz val="10"/>
        <color theme="1"/>
        <rFont val="Times New Roman"/>
        <family val="1"/>
      </rPr>
      <t>report.</t>
    </r>
  </si>
  <si>
    <r>
      <rPr>
        <vertAlign val="superscript"/>
        <sz val="10"/>
        <rFont val="Times New Roman"/>
        <family val="1"/>
      </rPr>
      <t xml:space="preserve">g. </t>
    </r>
    <r>
      <rPr>
        <sz val="10"/>
        <rFont val="Times New Roman"/>
        <family val="1"/>
      </rPr>
      <t>We have assumed that no sources will select the option for a fixed roof vented to a control device, and thus have no quarterly reports of excess emissions.</t>
    </r>
  </si>
  <si>
    <r>
      <rPr>
        <vertAlign val="superscript"/>
        <sz val="10"/>
        <rFont val="Times New Roman"/>
        <family val="1"/>
      </rPr>
      <t xml:space="preserve">h. </t>
    </r>
    <r>
      <rPr>
        <sz val="10"/>
        <rFont val="Times New Roman"/>
        <family val="1"/>
      </rPr>
      <t xml:space="preserve">Totals have been rounded to 3 significant figures. Figures may not add exactly due to rounding. </t>
    </r>
  </si>
  <si>
    <t>Subtotal for Recordkeeping Requirements</t>
  </si>
  <si>
    <r>
      <rPr>
        <vertAlign val="superscript"/>
        <sz val="10"/>
        <rFont val="Times New Roman"/>
        <family val="1"/>
      </rPr>
      <t xml:space="preserve">a. </t>
    </r>
    <r>
      <rPr>
        <sz val="10"/>
        <rFont val="Times New Roman"/>
        <family val="1"/>
      </rPr>
      <t>We have assumed that an average of 9 respondents per year will be subject to 40 CFR subpart L and an average of 4 respondents per year will be subject to 40 CFR subpart Y.  No new sources will become subject to the rule over the three-year ICR period.  Note that the burden for any new sources subject to subpart Y is included in the NSPS for storage vessels at 40 CFR part 60, subpart Kb.</t>
    </r>
  </si>
  <si>
    <r>
      <rPr>
        <vertAlign val="superscript"/>
        <sz val="10"/>
        <rFont val="Times New Roman"/>
        <family val="1"/>
      </rPr>
      <t>a.</t>
    </r>
    <r>
      <rPr>
        <sz val="10"/>
        <rFont val="Times New Roman"/>
        <family val="1"/>
      </rPr>
      <t xml:space="preserve"> We have assumed that an average of 9 respondents per year will be subject to 40 CFR subpart L and an average of 4 respondents per year will be subject to 40 CFR subpart Y.  No new sources will become subject to the rule over the three-year ICR period.  Note that the burden for any new sources subject to subpart Y is included in the NSPS for storage vessels at 40 CFR part 60, subpart Kb.</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</si>
</sst>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0_);[Red]\(&quot;$&quot;#,##0\)"/>
    <numFmt numFmtId="44" formatCode="_(&quot;$&quot;* #,##0.00_);_(&quot;$&quot;* \(#,##0.00\);_(&quot;$&quot;* &quot;-&quot;??_);_(@_)"/>
    <numFmt numFmtId="164" formatCode="&quot;$&quot;#,##0.00"/>
    <numFmt numFmtId="165" formatCode="#,##0.0"/>
    <numFmt numFmtId="166" formatCode="#,##0.0000"/>
    <numFmt numFmtId="167" formatCode="0.0"/>
    <numFmt numFmtId="168" formatCode="#,##0.0_);[Red]\(#,##0.0\)"/>
    <numFmt numFmtId="169" formatCode="&quot;$&quot;#,##0"/>
  </numFmts>
  <fonts count="25" x14ac:knownFonts="1">
    <font>
      <sz val="10"/>
      <color theme="1"/>
      <name val="Arial"/>
      <family val="2"/>
    </font>
    <font>
      <sz val="10"/>
      <color theme="1"/>
      <name val="Times New Roman"/>
      <family val="1"/>
    </font>
    <font>
      <sz val="10"/>
      <name val="Times New Roman"/>
      <family val="1"/>
    </font>
    <font>
      <b/>
      <sz val="10"/>
      <name val="Times New Roman"/>
      <family val="1"/>
    </font>
    <font>
      <b/>
      <vertAlign val="superscript"/>
      <sz val="10"/>
      <name val="Times New Roman"/>
      <family val="1"/>
    </font>
    <font>
      <b/>
      <sz val="12"/>
      <color rgb="FF000000"/>
      <name val="Times New Roman"/>
      <family val="1"/>
    </font>
    <font>
      <b/>
      <sz val="9"/>
      <color rgb="FF000000"/>
      <name val="Times New Roman"/>
      <family val="1"/>
    </font>
    <font>
      <sz val="9"/>
      <color rgb="FF000000"/>
      <name val="Times New Roman"/>
      <family val="1"/>
    </font>
    <font>
      <sz val="10"/>
      <color rgb="FF000000"/>
      <name val="Times New Roman"/>
      <family val="1"/>
    </font>
    <font>
      <sz val="9"/>
      <color theme="1"/>
      <name val="Times New Roman"/>
      <family val="1"/>
    </font>
    <font>
      <sz val="9"/>
      <color rgb="FFFF0000"/>
      <name val="Times New Roman"/>
      <family val="1"/>
    </font>
    <font>
      <sz val="10"/>
      <name val="Arial"/>
      <family val="2"/>
    </font>
    <font>
      <sz val="9"/>
      <name val="Times New Roman"/>
      <family val="1"/>
    </font>
    <font>
      <vertAlign val="superscript"/>
      <sz val="10"/>
      <name val="Times New Roman"/>
      <family val="1"/>
    </font>
    <font>
      <b/>
      <sz val="12"/>
      <name val="Times New Roman"/>
      <family val="1"/>
    </font>
    <font>
      <sz val="11"/>
      <color theme="1"/>
      <name val="Calibri"/>
      <family val="2"/>
    </font>
    <font>
      <sz val="12"/>
      <color theme="1"/>
      <name val="Times New Roman"/>
      <family val="1"/>
    </font>
    <font>
      <vertAlign val="superscript"/>
      <sz val="10"/>
      <color theme="1"/>
      <name val="Times New Roman"/>
      <family val="1"/>
    </font>
    <font>
      <sz val="12"/>
      <name val="Times New Roman"/>
      <family val="1"/>
    </font>
    <font>
      <b/>
      <sz val="9"/>
      <color theme="1"/>
      <name val="Times New Roman"/>
      <family val="1"/>
    </font>
    <font>
      <i/>
      <sz val="9"/>
      <color rgb="FF000000"/>
      <name val="Times New Roman"/>
      <family val="1"/>
    </font>
    <font>
      <sz val="11"/>
      <name val="Calibri"/>
      <family val="2"/>
    </font>
    <font>
      <sz val="10"/>
      <color theme="1"/>
      <name val="Arial"/>
      <family val="2"/>
    </font>
    <font>
      <b/>
      <i/>
      <sz val="10"/>
      <name val="Times New Roman"/>
      <family val="1"/>
    </font>
    <font>
      <b/>
      <sz val="12"/>
      <color theme="1"/>
      <name val="Times New Roman"/>
      <family val="1"/>
    </font>
  </fonts>
  <fills count="3">
    <fill>
      <patternFill patternType="none"/>
    </fill>
    <fill>
      <patternFill patternType="gray125"/>
    </fill>
    <fill>
      <patternFill patternType="solid">
        <fgColor rgb="FFFFFF0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s>
  <cellStyleXfs count="2">
    <xf numFmtId="0" fontId="0" fillId="0" borderId="0"/>
    <xf numFmtId="44" fontId="22" fillId="0" borderId="0" applyFont="0" applyFill="0" applyBorder="0" applyAlignment="0" applyProtection="0"/>
  </cellStyleXfs>
  <cellXfs count="161">
    <xf numFmtId="0" fontId="0" fillId="0" borderId="0" xfId="0"/>
    <xf numFmtId="0" fontId="2" fillId="0" borderId="0" xfId="0" applyNumberFormat="1" applyFont="1" applyFill="1" applyAlignment="1"/>
    <xf numFmtId="0" fontId="3" fillId="0" borderId="1" xfId="0" applyNumberFormat="1" applyFont="1" applyFill="1" applyBorder="1" applyAlignment="1">
      <alignment horizontal="center"/>
    </xf>
    <xf numFmtId="0" fontId="2" fillId="0" borderId="0" xfId="0" applyNumberFormat="1" applyFont="1" applyAlignment="1"/>
    <xf numFmtId="0" fontId="2" fillId="0" borderId="0" xfId="0" applyFont="1" applyAlignment="1"/>
    <xf numFmtId="164" fontId="2" fillId="0" borderId="0" xfId="0" applyNumberFormat="1" applyFont="1" applyAlignment="1"/>
    <xf numFmtId="0" fontId="2" fillId="0" borderId="0" xfId="0" applyNumberFormat="1" applyFont="1" applyFill="1" applyAlignment="1">
      <alignment wrapText="1"/>
    </xf>
    <xf numFmtId="0" fontId="2" fillId="0" borderId="0" xfId="0" applyNumberFormat="1" applyFont="1" applyAlignment="1">
      <alignment wrapText="1"/>
    </xf>
    <xf numFmtId="0" fontId="2" fillId="0" borderId="0" xfId="0" applyFont="1"/>
    <xf numFmtId="0" fontId="2" fillId="0" borderId="0" xfId="0" applyFont="1" applyFill="1"/>
    <xf numFmtId="0" fontId="2" fillId="2" borderId="6" xfId="0" applyFont="1" applyFill="1" applyBorder="1"/>
    <xf numFmtId="0" fontId="2" fillId="2" borderId="9" xfId="0" applyFont="1" applyFill="1" applyBorder="1"/>
    <xf numFmtId="4" fontId="3" fillId="0" borderId="1" xfId="0" applyNumberFormat="1" applyFont="1" applyFill="1" applyBorder="1" applyAlignment="1">
      <alignment horizontal="center"/>
    </xf>
    <xf numFmtId="4" fontId="2" fillId="0" borderId="0" xfId="0" applyNumberFormat="1" applyFont="1" applyFill="1"/>
    <xf numFmtId="0" fontId="3" fillId="0" borderId="1" xfId="0" applyNumberFormat="1" applyFont="1" applyFill="1" applyBorder="1" applyAlignment="1">
      <alignment horizontal="center" vertical="center"/>
    </xf>
    <xf numFmtId="0" fontId="2" fillId="0" borderId="0" xfId="0" applyFont="1" applyFill="1" applyAlignment="1">
      <alignment horizontal="left" vertical="top"/>
    </xf>
    <xf numFmtId="0" fontId="2" fillId="0" borderId="0" xfId="0" applyNumberFormat="1" applyFont="1" applyFill="1" applyBorder="1" applyAlignment="1"/>
    <xf numFmtId="0" fontId="0" fillId="0" borderId="0" xfId="0" applyFont="1"/>
    <xf numFmtId="0" fontId="6" fillId="0" borderId="1" xfId="0" applyFont="1" applyBorder="1" applyAlignment="1">
      <alignment vertical="top" wrapText="1"/>
    </xf>
    <xf numFmtId="0" fontId="11" fillId="0" borderId="0" xfId="0" applyFont="1"/>
    <xf numFmtId="0" fontId="1" fillId="0" borderId="1" xfId="0" applyFont="1" applyBorder="1" applyAlignment="1">
      <alignment horizontal="center" wrapText="1"/>
    </xf>
    <xf numFmtId="0" fontId="1" fillId="0" borderId="1" xfId="0" applyFont="1" applyBorder="1" applyAlignment="1">
      <alignment horizontal="center" wrapText="1"/>
    </xf>
    <xf numFmtId="0" fontId="9" fillId="0" borderId="10" xfId="0" applyFont="1" applyBorder="1" applyAlignment="1">
      <alignment horizontal="center" vertical="top" wrapText="1"/>
    </xf>
    <xf numFmtId="0" fontId="10" fillId="0" borderId="11" xfId="0" applyFont="1" applyBorder="1" applyAlignment="1">
      <alignment vertical="top" wrapText="1"/>
    </xf>
    <xf numFmtId="0" fontId="9" fillId="0" borderId="1" xfId="0" applyFont="1" applyBorder="1" applyAlignment="1">
      <alignment wrapText="1"/>
    </xf>
    <xf numFmtId="0" fontId="12" fillId="0" borderId="11" xfId="0" applyFont="1" applyBorder="1" applyAlignment="1">
      <alignment horizontal="center" vertical="top" wrapText="1"/>
    </xf>
    <xf numFmtId="0" fontId="2" fillId="0" borderId="1" xfId="0" applyFont="1" applyBorder="1" applyAlignment="1">
      <alignment horizontal="center" vertical="top" wrapText="1"/>
    </xf>
    <xf numFmtId="0" fontId="12" fillId="0" borderId="1" xfId="0" applyFont="1" applyBorder="1" applyAlignment="1">
      <alignment horizontal="center" vertical="top" wrapText="1"/>
    </xf>
    <xf numFmtId="166" fontId="2" fillId="0" borderId="0" xfId="0" applyNumberFormat="1" applyFont="1" applyFill="1"/>
    <xf numFmtId="0" fontId="3" fillId="2" borderId="5" xfId="0" applyFont="1" applyFill="1" applyBorder="1" applyAlignment="1"/>
    <xf numFmtId="0" fontId="2" fillId="0" borderId="0" xfId="0" applyFont="1" applyFill="1" applyBorder="1" applyAlignment="1">
      <alignment horizontal="center" vertical="top" wrapText="1"/>
    </xf>
    <xf numFmtId="3" fontId="2" fillId="0" borderId="0" xfId="0" applyNumberFormat="1" applyFont="1" applyFill="1" applyBorder="1" applyAlignment="1">
      <alignment horizontal="center" vertical="top" wrapText="1"/>
    </xf>
    <xf numFmtId="0" fontId="2" fillId="0" borderId="3" xfId="0" applyFont="1" applyFill="1" applyBorder="1" applyAlignment="1">
      <alignment horizontal="center" vertical="top" wrapText="1"/>
    </xf>
    <xf numFmtId="0" fontId="2" fillId="0" borderId="4" xfId="0" applyFont="1" applyFill="1" applyBorder="1" applyAlignment="1">
      <alignment horizontal="center" vertical="top" wrapText="1"/>
    </xf>
    <xf numFmtId="0" fontId="3" fillId="0" borderId="7" xfId="0" applyFont="1" applyFill="1" applyBorder="1" applyAlignment="1">
      <alignment wrapText="1"/>
    </xf>
    <xf numFmtId="0" fontId="2" fillId="0" borderId="8" xfId="0" applyFont="1" applyFill="1" applyBorder="1" applyAlignment="1">
      <alignment vertical="top" wrapText="1"/>
    </xf>
    <xf numFmtId="0" fontId="2" fillId="0" borderId="0" xfId="0" applyFont="1" applyFill="1" applyBorder="1" applyAlignment="1">
      <alignment horizontal="center"/>
    </xf>
    <xf numFmtId="164" fontId="2" fillId="0" borderId="0" xfId="0" applyNumberFormat="1" applyFont="1" applyFill="1" applyAlignment="1">
      <alignment horizontal="right" vertical="top"/>
    </xf>
    <xf numFmtId="0" fontId="2" fillId="0" borderId="0" xfId="0" quotePrefix="1" applyFont="1" applyFill="1"/>
    <xf numFmtId="0" fontId="2" fillId="0" borderId="0" xfId="0" applyFont="1" applyFill="1" applyBorder="1"/>
    <xf numFmtId="0" fontId="2" fillId="0" borderId="1" xfId="0" applyFont="1" applyFill="1" applyBorder="1" applyAlignment="1">
      <alignment vertical="top" wrapText="1"/>
    </xf>
    <xf numFmtId="0" fontId="2" fillId="0" borderId="1" xfId="0" applyFont="1" applyFill="1" applyBorder="1" applyAlignment="1">
      <alignment horizontal="center" vertical="top" wrapText="1"/>
    </xf>
    <xf numFmtId="0" fontId="2" fillId="0" borderId="1" xfId="0" applyFont="1" applyFill="1" applyBorder="1" applyAlignment="1">
      <alignment horizontal="left" vertical="top" wrapText="1" indent="1"/>
    </xf>
    <xf numFmtId="0" fontId="2" fillId="0" borderId="1" xfId="0" applyFont="1" applyFill="1" applyBorder="1" applyAlignment="1">
      <alignment horizontal="left" vertical="top" wrapText="1" indent="2"/>
    </xf>
    <xf numFmtId="165" fontId="2" fillId="0" borderId="1" xfId="0" applyNumberFormat="1" applyFont="1" applyFill="1" applyBorder="1" applyAlignment="1">
      <alignment horizontal="center" vertical="top" wrapText="1"/>
    </xf>
    <xf numFmtId="4" fontId="2" fillId="0" borderId="1" xfId="0" applyNumberFormat="1" applyFont="1" applyFill="1" applyBorder="1" applyAlignment="1">
      <alignment horizontal="center" vertical="top" wrapText="1"/>
    </xf>
    <xf numFmtId="0" fontId="2" fillId="0" borderId="1" xfId="0" applyFont="1" applyFill="1" applyBorder="1" applyAlignment="1">
      <alignment horizontal="right" vertical="top" wrapText="1"/>
    </xf>
    <xf numFmtId="1" fontId="2" fillId="0" borderId="1" xfId="0" applyNumberFormat="1" applyFont="1" applyFill="1" applyBorder="1" applyAlignment="1">
      <alignment horizontal="center" vertical="top" wrapText="1"/>
    </xf>
    <xf numFmtId="38" fontId="2" fillId="0" borderId="1" xfId="0" applyNumberFormat="1" applyFont="1" applyFill="1" applyBorder="1" applyAlignment="1">
      <alignment horizontal="right" vertical="top" wrapText="1"/>
    </xf>
    <xf numFmtId="0" fontId="16" fillId="0" borderId="0" xfId="0" applyFont="1" applyAlignment="1">
      <alignment wrapText="1"/>
    </xf>
    <xf numFmtId="0" fontId="1" fillId="0" borderId="0" xfId="0" applyFont="1"/>
    <xf numFmtId="0" fontId="15" fillId="0" borderId="0" xfId="0" applyFont="1" applyAlignment="1">
      <alignment wrapText="1"/>
    </xf>
    <xf numFmtId="0" fontId="2" fillId="0" borderId="0" xfId="0" applyFont="1" applyFill="1" applyAlignment="1">
      <alignment horizontal="left"/>
    </xf>
    <xf numFmtId="0" fontId="3" fillId="2" borderId="7" xfId="0" applyFont="1" applyFill="1" applyBorder="1" applyAlignment="1"/>
    <xf numFmtId="3" fontId="2" fillId="0" borderId="1" xfId="0" applyNumberFormat="1" applyFont="1" applyFill="1" applyBorder="1" applyAlignment="1">
      <alignment horizontal="center" vertical="top" wrapText="1"/>
    </xf>
    <xf numFmtId="0" fontId="18" fillId="0" borderId="0" xfId="0" applyFont="1" applyBorder="1" applyAlignment="1">
      <alignment wrapText="1"/>
    </xf>
    <xf numFmtId="0" fontId="18" fillId="0" borderId="0" xfId="0" applyFont="1" applyAlignment="1">
      <alignment wrapText="1"/>
    </xf>
    <xf numFmtId="0" fontId="2" fillId="0" borderId="1" xfId="0" applyFont="1" applyFill="1" applyBorder="1" applyAlignment="1">
      <alignment horizontal="left" vertical="top" wrapText="1" indent="3"/>
    </xf>
    <xf numFmtId="0" fontId="2" fillId="0" borderId="0" xfId="0" applyFont="1" applyFill="1" applyBorder="1" applyAlignment="1">
      <alignment vertical="top" wrapText="1"/>
    </xf>
    <xf numFmtId="2" fontId="2" fillId="0" borderId="1" xfId="0" applyNumberFormat="1" applyFont="1" applyFill="1" applyBorder="1" applyAlignment="1">
      <alignment horizontal="center" vertical="top" wrapText="1"/>
    </xf>
    <xf numFmtId="168" fontId="2" fillId="0" borderId="1" xfId="0" applyNumberFormat="1" applyFont="1" applyFill="1" applyBorder="1" applyAlignment="1">
      <alignment horizontal="center" vertical="top" wrapText="1"/>
    </xf>
    <xf numFmtId="40" fontId="2" fillId="0" borderId="1" xfId="0" applyNumberFormat="1" applyFont="1" applyFill="1" applyBorder="1" applyAlignment="1">
      <alignment horizontal="center" vertical="top" wrapText="1"/>
    </xf>
    <xf numFmtId="38" fontId="2" fillId="0" borderId="1" xfId="0" applyNumberFormat="1" applyFont="1" applyFill="1" applyBorder="1" applyAlignment="1">
      <alignment horizontal="center" vertical="top" wrapText="1"/>
    </xf>
    <xf numFmtId="2" fontId="1" fillId="0" borderId="1" xfId="0" applyNumberFormat="1" applyFont="1" applyBorder="1" applyAlignment="1">
      <alignment horizontal="center" wrapText="1"/>
    </xf>
    <xf numFmtId="0" fontId="14" fillId="0" borderId="0" xfId="0" applyFont="1" applyFill="1"/>
    <xf numFmtId="0" fontId="0" fillId="0" borderId="1" xfId="0" applyFont="1" applyBorder="1"/>
    <xf numFmtId="0" fontId="20" fillId="0" borderId="11" xfId="0" applyFont="1" applyBorder="1" applyAlignment="1">
      <alignment vertical="top" wrapText="1"/>
    </xf>
    <xf numFmtId="0" fontId="2" fillId="0" borderId="0" xfId="0" applyFont="1" applyFill="1" applyBorder="1" applyAlignment="1">
      <alignment wrapText="1"/>
    </xf>
    <xf numFmtId="3" fontId="2" fillId="0" borderId="0" xfId="0" applyNumberFormat="1" applyFont="1" applyFill="1"/>
    <xf numFmtId="167" fontId="2" fillId="0" borderId="1" xfId="0" applyNumberFormat="1" applyFont="1" applyFill="1" applyBorder="1" applyAlignment="1">
      <alignment horizontal="center" vertical="top" wrapText="1"/>
    </xf>
    <xf numFmtId="0" fontId="21" fillId="0" borderId="0" xfId="0" applyFont="1" applyAlignment="1">
      <alignment wrapText="1"/>
    </xf>
    <xf numFmtId="3" fontId="2" fillId="0" borderId="1" xfId="0" applyNumberFormat="1" applyFont="1" applyFill="1" applyBorder="1" applyAlignment="1">
      <alignment horizontal="center" vertical="top" wrapText="1"/>
    </xf>
    <xf numFmtId="0" fontId="1" fillId="0" borderId="1" xfId="0" applyFont="1" applyBorder="1" applyAlignment="1">
      <alignment horizontal="center"/>
    </xf>
    <xf numFmtId="0" fontId="3" fillId="0" borderId="10" xfId="0" applyNumberFormat="1" applyFont="1" applyFill="1" applyBorder="1" applyAlignment="1">
      <alignment horizontal="center" vertical="center" wrapText="1"/>
    </xf>
    <xf numFmtId="4" fontId="3" fillId="0" borderId="10" xfId="0" applyNumberFormat="1" applyFont="1" applyFill="1" applyBorder="1" applyAlignment="1">
      <alignment horizontal="center" vertical="center" wrapText="1"/>
    </xf>
    <xf numFmtId="164" fontId="2" fillId="0" borderId="1" xfId="1" applyNumberFormat="1" applyFont="1" applyFill="1" applyBorder="1" applyAlignment="1">
      <alignment horizontal="right" vertical="top" wrapText="1"/>
    </xf>
    <xf numFmtId="164" fontId="2" fillId="0" borderId="1" xfId="1" applyNumberFormat="1" applyFont="1" applyFill="1" applyBorder="1" applyAlignment="1">
      <alignment wrapText="1"/>
    </xf>
    <xf numFmtId="164" fontId="2" fillId="0" borderId="1" xfId="1" applyNumberFormat="1" applyFont="1" applyFill="1" applyBorder="1" applyAlignment="1">
      <alignment vertical="top" wrapText="1"/>
    </xf>
    <xf numFmtId="164" fontId="2" fillId="0" borderId="1" xfId="0" applyNumberFormat="1" applyFont="1" applyFill="1" applyBorder="1" applyAlignment="1">
      <alignment horizontal="right" vertical="top" wrapText="1"/>
    </xf>
    <xf numFmtId="164" fontId="2" fillId="0" borderId="1" xfId="0" applyNumberFormat="1" applyFont="1" applyFill="1" applyBorder="1" applyAlignment="1">
      <alignment wrapText="1"/>
    </xf>
    <xf numFmtId="164" fontId="2" fillId="0" borderId="1" xfId="0" applyNumberFormat="1" applyFont="1" applyFill="1" applyBorder="1" applyAlignment="1">
      <alignment vertical="top" wrapText="1"/>
    </xf>
    <xf numFmtId="169" fontId="2" fillId="0" borderId="1" xfId="0" applyNumberFormat="1" applyFont="1" applyFill="1" applyBorder="1" applyAlignment="1">
      <alignment horizontal="right" vertical="top" wrapText="1"/>
    </xf>
    <xf numFmtId="169" fontId="2" fillId="0" borderId="1" xfId="1" applyNumberFormat="1" applyFont="1" applyFill="1" applyBorder="1" applyAlignment="1">
      <alignment horizontal="right" vertical="top" wrapText="1"/>
    </xf>
    <xf numFmtId="4" fontId="2" fillId="0" borderId="0" xfId="0" applyNumberFormat="1" applyFont="1" applyFill="1" applyBorder="1"/>
    <xf numFmtId="0" fontId="1" fillId="0" borderId="0" xfId="0" applyFont="1" applyBorder="1" applyAlignment="1">
      <alignment horizontal="left" vertical="top" wrapText="1" indent="1"/>
    </xf>
    <xf numFmtId="0" fontId="8" fillId="0" borderId="0" xfId="0" applyFont="1" applyBorder="1" applyAlignment="1">
      <alignment horizontal="center" vertical="top" wrapText="1"/>
    </xf>
    <xf numFmtId="6" fontId="8" fillId="0" borderId="0" xfId="0" applyNumberFormat="1" applyFont="1" applyBorder="1" applyAlignment="1">
      <alignment horizontal="center" vertical="top" wrapText="1"/>
    </xf>
    <xf numFmtId="0" fontId="1" fillId="0" borderId="0" xfId="0" applyFont="1" applyBorder="1" applyAlignment="1">
      <alignment vertical="top" wrapText="1"/>
    </xf>
    <xf numFmtId="0" fontId="1" fillId="0" borderId="0" xfId="0" applyFont="1" applyBorder="1" applyAlignment="1">
      <alignment horizontal="center" vertical="top" wrapText="1"/>
    </xf>
    <xf numFmtId="6" fontId="1" fillId="0" borderId="0" xfId="0" applyNumberFormat="1" applyFont="1" applyBorder="1" applyAlignment="1">
      <alignment horizontal="center" vertical="top" wrapText="1"/>
    </xf>
    <xf numFmtId="0" fontId="2" fillId="0" borderId="0" xfId="0" applyFont="1" applyBorder="1" applyAlignment="1">
      <alignment horizontal="left" vertical="top" wrapText="1" indent="2"/>
    </xf>
    <xf numFmtId="0" fontId="2" fillId="0" borderId="0" xfId="0" applyFont="1" applyBorder="1" applyAlignment="1">
      <alignment horizontal="center" vertical="top" wrapText="1"/>
    </xf>
    <xf numFmtId="6" fontId="2" fillId="0" borderId="0" xfId="0" applyNumberFormat="1" applyFont="1" applyBorder="1" applyAlignment="1">
      <alignment horizontal="right" vertical="top" wrapText="1"/>
    </xf>
    <xf numFmtId="3" fontId="2" fillId="0" borderId="0" xfId="0" applyNumberFormat="1" applyFont="1" applyBorder="1" applyAlignment="1">
      <alignment horizontal="center" vertical="top" wrapText="1"/>
    </xf>
    <xf numFmtId="0" fontId="2" fillId="0" borderId="0" xfId="0" applyFont="1" applyBorder="1" applyAlignment="1">
      <alignment vertical="top" wrapText="1"/>
    </xf>
    <xf numFmtId="0" fontId="3" fillId="0" borderId="1" xfId="0" applyFont="1" applyFill="1" applyBorder="1" applyAlignment="1">
      <alignment wrapText="1"/>
    </xf>
    <xf numFmtId="169" fontId="2" fillId="0" borderId="1" xfId="0" applyNumberFormat="1" applyFont="1" applyFill="1" applyBorder="1" applyAlignment="1">
      <alignment vertical="top" wrapText="1"/>
    </xf>
    <xf numFmtId="169" fontId="2" fillId="0" borderId="11" xfId="0" applyNumberFormat="1" applyFont="1" applyFill="1" applyBorder="1" applyAlignment="1">
      <alignment vertical="center" wrapText="1"/>
    </xf>
    <xf numFmtId="0" fontId="2" fillId="0" borderId="1" xfId="0" applyFont="1" applyFill="1" applyBorder="1" applyAlignment="1">
      <alignment horizontal="center" vertical="center" wrapText="1"/>
    </xf>
    <xf numFmtId="1" fontId="2" fillId="0" borderId="1" xfId="0" applyNumberFormat="1" applyFont="1" applyFill="1" applyBorder="1" applyAlignment="1">
      <alignment horizontal="center" vertical="center" wrapText="1"/>
    </xf>
    <xf numFmtId="38" fontId="2" fillId="0" borderId="1" xfId="0" applyNumberFormat="1" applyFont="1" applyFill="1" applyBorder="1" applyAlignment="1">
      <alignment horizontal="center" vertical="center" wrapText="1"/>
    </xf>
    <xf numFmtId="168" fontId="2" fillId="0" borderId="1" xfId="0" applyNumberFormat="1" applyFont="1" applyFill="1" applyBorder="1" applyAlignment="1">
      <alignment horizontal="center" vertical="center" wrapText="1"/>
    </xf>
    <xf numFmtId="164" fontId="2" fillId="0" borderId="1" xfId="0" applyNumberFormat="1" applyFont="1" applyFill="1" applyBorder="1" applyAlignment="1">
      <alignment horizontal="right" vertical="center" wrapText="1"/>
    </xf>
    <xf numFmtId="0" fontId="3" fillId="0" borderId="1" xfId="0" applyFont="1" applyFill="1" applyBorder="1" applyAlignment="1">
      <alignment vertical="center" wrapText="1"/>
    </xf>
    <xf numFmtId="0" fontId="2" fillId="0" borderId="8" xfId="0" applyFont="1" applyFill="1" applyBorder="1" applyAlignment="1">
      <alignment vertical="center" wrapText="1"/>
    </xf>
    <xf numFmtId="0" fontId="2" fillId="0" borderId="1" xfId="0" applyFont="1" applyFill="1" applyBorder="1" applyAlignment="1">
      <alignment vertical="center" wrapText="1"/>
    </xf>
    <xf numFmtId="169" fontId="2" fillId="0" borderId="1" xfId="0" applyNumberFormat="1" applyFont="1" applyFill="1" applyBorder="1" applyAlignment="1">
      <alignment horizontal="right" vertical="center" wrapText="1"/>
    </xf>
    <xf numFmtId="0" fontId="2" fillId="0" borderId="1" xfId="0" applyFont="1" applyFill="1" applyBorder="1" applyAlignment="1">
      <alignment horizontal="left" vertical="center" wrapText="1"/>
    </xf>
    <xf numFmtId="0" fontId="1" fillId="0" borderId="1" xfId="0" applyFont="1" applyBorder="1" applyAlignment="1">
      <alignment horizontal="left" vertical="center" wrapText="1"/>
    </xf>
    <xf numFmtId="0" fontId="8" fillId="0" borderId="1" xfId="0" applyFont="1" applyBorder="1" applyAlignment="1">
      <alignment horizontal="center" vertical="center" wrapText="1"/>
    </xf>
    <xf numFmtId="3" fontId="2" fillId="0" borderId="1" xfId="0" applyNumberFormat="1" applyFont="1" applyFill="1" applyBorder="1" applyAlignment="1">
      <alignment horizontal="center" vertical="center" wrapText="1"/>
    </xf>
    <xf numFmtId="165" fontId="2" fillId="0" borderId="1" xfId="0" applyNumberFormat="1" applyFont="1" applyFill="1" applyBorder="1" applyAlignment="1">
      <alignment horizontal="center" vertical="center" wrapText="1"/>
    </xf>
    <xf numFmtId="0" fontId="2" fillId="0" borderId="3" xfId="0" applyFont="1" applyFill="1" applyBorder="1" applyAlignment="1">
      <alignment vertical="center" wrapText="1"/>
    </xf>
    <xf numFmtId="40" fontId="2" fillId="0" borderId="1" xfId="0" applyNumberFormat="1" applyFont="1" applyFill="1" applyBorder="1" applyAlignment="1">
      <alignment horizontal="center" vertical="center" wrapText="1"/>
    </xf>
    <xf numFmtId="0" fontId="23" fillId="0" borderId="12" xfId="0" applyFont="1" applyFill="1" applyBorder="1" applyAlignment="1">
      <alignment vertical="top" wrapText="1"/>
    </xf>
    <xf numFmtId="0" fontId="23" fillId="0" borderId="1" xfId="0" applyFont="1" applyFill="1" applyBorder="1" applyAlignment="1">
      <alignment vertical="top" wrapText="1"/>
    </xf>
    <xf numFmtId="0" fontId="23" fillId="0" borderId="2" xfId="0" applyFont="1" applyFill="1" applyBorder="1" applyAlignment="1">
      <alignment vertical="top" wrapText="1"/>
    </xf>
    <xf numFmtId="169" fontId="2" fillId="0" borderId="11" xfId="1" applyNumberFormat="1" applyFont="1" applyFill="1" applyBorder="1" applyAlignment="1">
      <alignment vertical="top" wrapText="1"/>
    </xf>
    <xf numFmtId="0" fontId="3" fillId="0" borderId="1" xfId="0" applyNumberFormat="1" applyFont="1" applyFill="1" applyBorder="1" applyAlignment="1">
      <alignment horizontal="center" vertical="center" wrapText="1"/>
    </xf>
    <xf numFmtId="0" fontId="24" fillId="0" borderId="1" xfId="0" applyFont="1" applyBorder="1" applyAlignment="1">
      <alignment horizontal="center" vertical="center" wrapText="1"/>
    </xf>
    <xf numFmtId="0" fontId="16" fillId="0" borderId="1" xfId="0" applyFont="1" applyBorder="1" applyAlignment="1">
      <alignment vertical="center" wrapText="1"/>
    </xf>
    <xf numFmtId="3" fontId="16" fillId="0" borderId="1" xfId="0" applyNumberFormat="1" applyFont="1" applyBorder="1" applyAlignment="1">
      <alignment horizontal="center" vertical="center" wrapText="1"/>
    </xf>
    <xf numFmtId="6" fontId="16" fillId="0" borderId="1" xfId="0" applyNumberFormat="1" applyFont="1" applyBorder="1" applyAlignment="1">
      <alignment horizontal="right" vertical="center" wrapText="1"/>
    </xf>
    <xf numFmtId="0" fontId="24" fillId="0" borderId="1" xfId="0" applyFont="1" applyBorder="1" applyAlignment="1">
      <alignment vertical="center" wrapText="1"/>
    </xf>
    <xf numFmtId="3" fontId="24" fillId="0" borderId="1" xfId="0" applyNumberFormat="1" applyFont="1" applyBorder="1" applyAlignment="1">
      <alignment horizontal="center" vertical="center" wrapText="1"/>
    </xf>
    <xf numFmtId="6" fontId="24" fillId="0" borderId="1" xfId="0" applyNumberFormat="1" applyFont="1" applyBorder="1" applyAlignment="1">
      <alignment horizontal="right" vertical="center" wrapText="1"/>
    </xf>
    <xf numFmtId="169" fontId="3" fillId="0" borderId="1" xfId="0" applyNumberFormat="1" applyFont="1" applyFill="1" applyBorder="1" applyAlignment="1">
      <alignment vertical="top" wrapText="1"/>
    </xf>
    <xf numFmtId="1" fontId="16" fillId="0" borderId="1" xfId="0" applyNumberFormat="1" applyFont="1" applyBorder="1" applyAlignment="1">
      <alignment horizontal="center" vertical="center" wrapText="1"/>
    </xf>
    <xf numFmtId="0" fontId="19" fillId="0" borderId="2" xfId="0" applyFont="1" applyBorder="1" applyAlignment="1">
      <alignment horizontal="left" vertical="top" wrapText="1"/>
    </xf>
    <xf numFmtId="0" fontId="19" fillId="0" borderId="3" xfId="0" applyFont="1" applyBorder="1" applyAlignment="1">
      <alignment horizontal="left" vertical="top" wrapText="1"/>
    </xf>
    <xf numFmtId="0" fontId="19" fillId="0" borderId="4" xfId="0" applyFont="1" applyBorder="1" applyAlignment="1">
      <alignment horizontal="left" vertical="top" wrapText="1"/>
    </xf>
    <xf numFmtId="0" fontId="3" fillId="0" borderId="2" xfId="0" applyFont="1" applyBorder="1" applyAlignment="1">
      <alignment horizontal="left" vertical="top" wrapTex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5" fillId="0" borderId="1" xfId="0" applyFont="1" applyBorder="1" applyAlignment="1">
      <alignment horizontal="center" vertical="top" wrapText="1"/>
    </xf>
    <xf numFmtId="0" fontId="7" fillId="0" borderId="1" xfId="0" applyFont="1" applyBorder="1" applyAlignment="1">
      <alignment vertical="top" wrapText="1"/>
    </xf>
    <xf numFmtId="0" fontId="7" fillId="0" borderId="1" xfId="0" applyFont="1" applyBorder="1" applyAlignment="1">
      <alignment horizontal="center" vertical="top" wrapText="1"/>
    </xf>
    <xf numFmtId="0" fontId="3" fillId="0" borderId="8" xfId="0" applyFont="1" applyBorder="1" applyAlignment="1">
      <alignment horizontal="center"/>
    </xf>
    <xf numFmtId="3" fontId="2" fillId="0" borderId="0" xfId="0" applyNumberFormat="1" applyFont="1" applyBorder="1" applyAlignment="1">
      <alignment horizontal="center" vertical="top" wrapText="1"/>
    </xf>
    <xf numFmtId="3" fontId="2" fillId="0" borderId="11" xfId="0" applyNumberFormat="1" applyFont="1" applyFill="1" applyBorder="1" applyAlignment="1">
      <alignment horizontal="center" vertical="center" wrapText="1"/>
    </xf>
    <xf numFmtId="0" fontId="3" fillId="0" borderId="2" xfId="0" applyNumberFormat="1" applyFont="1" applyFill="1" applyBorder="1" applyAlignment="1">
      <alignment horizontal="left" wrapText="1"/>
    </xf>
    <xf numFmtId="0" fontId="3" fillId="0" borderId="3" xfId="0" applyNumberFormat="1" applyFont="1" applyFill="1" applyBorder="1" applyAlignment="1">
      <alignment horizontal="left" wrapText="1"/>
    </xf>
    <xf numFmtId="0" fontId="3" fillId="0" borderId="4" xfId="0" applyNumberFormat="1" applyFont="1" applyFill="1" applyBorder="1" applyAlignment="1">
      <alignment horizontal="left" wrapText="1"/>
    </xf>
    <xf numFmtId="3" fontId="2" fillId="0" borderId="1" xfId="0" applyNumberFormat="1" applyFont="1" applyFill="1" applyBorder="1" applyAlignment="1">
      <alignment horizontal="center" wrapText="1"/>
    </xf>
    <xf numFmtId="3" fontId="2" fillId="0" borderId="1" xfId="0" applyNumberFormat="1" applyFont="1" applyFill="1" applyBorder="1" applyAlignment="1">
      <alignment horizontal="center" vertical="top" wrapText="1"/>
    </xf>
    <xf numFmtId="3" fontId="2" fillId="0" borderId="11" xfId="0" applyNumberFormat="1" applyFont="1" applyFill="1" applyBorder="1" applyAlignment="1">
      <alignment horizontal="center" vertical="top" wrapText="1"/>
    </xf>
    <xf numFmtId="2" fontId="2" fillId="0" borderId="0" xfId="0" applyNumberFormat="1" applyFont="1" applyFill="1" applyAlignment="1">
      <alignment horizontal="left" wrapText="1"/>
    </xf>
    <xf numFmtId="3" fontId="3" fillId="0" borderId="2" xfId="0" applyNumberFormat="1" applyFont="1" applyFill="1" applyBorder="1" applyAlignment="1">
      <alignment horizontal="center" vertical="top" wrapText="1"/>
    </xf>
    <xf numFmtId="3" fontId="3" fillId="0" borderId="3" xfId="0" applyNumberFormat="1" applyFont="1" applyFill="1" applyBorder="1" applyAlignment="1">
      <alignment horizontal="center" vertical="top" wrapText="1"/>
    </xf>
    <xf numFmtId="3" fontId="3" fillId="0" borderId="4" xfId="0" applyNumberFormat="1" applyFont="1" applyFill="1" applyBorder="1" applyAlignment="1">
      <alignment horizontal="center" vertical="top" wrapText="1"/>
    </xf>
    <xf numFmtId="0" fontId="3" fillId="0" borderId="1" xfId="0" applyNumberFormat="1" applyFont="1" applyFill="1" applyBorder="1" applyAlignment="1">
      <alignment horizontal="center" wrapText="1"/>
    </xf>
    <xf numFmtId="0" fontId="3" fillId="0" borderId="10" xfId="0" applyNumberFormat="1" applyFont="1" applyFill="1" applyBorder="1" applyAlignment="1">
      <alignment horizontal="center" wrapText="1"/>
    </xf>
    <xf numFmtId="0" fontId="2" fillId="0" borderId="0" xfId="0" applyFont="1" applyFill="1" applyAlignment="1">
      <alignment horizontal="left" wrapText="1"/>
    </xf>
    <xf numFmtId="0" fontId="3" fillId="0" borderId="0" xfId="0" applyFont="1" applyFill="1" applyBorder="1" applyAlignment="1">
      <alignment horizontal="center"/>
    </xf>
    <xf numFmtId="0" fontId="3" fillId="0" borderId="8" xfId="0" applyFont="1" applyFill="1" applyBorder="1" applyAlignment="1">
      <alignment horizontal="center"/>
    </xf>
    <xf numFmtId="0" fontId="3" fillId="0" borderId="11" xfId="0" applyNumberFormat="1" applyFont="1" applyFill="1" applyBorder="1" applyAlignment="1">
      <alignment horizontal="center" wrapText="1"/>
    </xf>
    <xf numFmtId="3" fontId="2" fillId="0" borderId="1" xfId="0" applyNumberFormat="1" applyFont="1" applyFill="1" applyBorder="1" applyAlignment="1">
      <alignment horizontal="center" vertical="center" wrapText="1"/>
    </xf>
    <xf numFmtId="0" fontId="1" fillId="0" borderId="0" xfId="0" applyFont="1" applyBorder="1" applyAlignment="1">
      <alignment horizontal="center" vertical="top" wrapText="1"/>
    </xf>
    <xf numFmtId="0" fontId="3" fillId="0" borderId="2" xfId="0" applyNumberFormat="1" applyFont="1" applyFill="1" applyBorder="1" applyAlignment="1">
      <alignment horizontal="left" vertical="center" wrapText="1"/>
    </xf>
    <xf numFmtId="0" fontId="3" fillId="0" borderId="3" xfId="0" applyNumberFormat="1" applyFont="1" applyFill="1" applyBorder="1" applyAlignment="1">
      <alignment horizontal="left" vertical="center" wrapText="1"/>
    </xf>
    <xf numFmtId="0" fontId="3" fillId="0" borderId="4" xfId="0" applyNumberFormat="1" applyFont="1" applyFill="1" applyBorder="1" applyAlignment="1">
      <alignment horizontal="left" vertical="center" wrapText="1"/>
    </xf>
  </cellXfs>
  <cellStyles count="2">
    <cellStyle name="Currency" xfId="1" builtinId="4"/>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sheetPr>
  <dimension ref="A2:M14"/>
  <sheetViews>
    <sheetView workbookViewId="0">
      <selection activeCell="N4" sqref="N4"/>
    </sheetView>
  </sheetViews>
  <sheetFormatPr defaultColWidth="9.140625" defaultRowHeight="12.75" x14ac:dyDescent="0.2"/>
  <cols>
    <col min="1" max="1" width="0.7109375" style="17" customWidth="1"/>
    <col min="2" max="2" width="9.42578125" style="17" customWidth="1"/>
    <col min="3" max="3" width="11.85546875" style="17" customWidth="1"/>
    <col min="4" max="7" width="13.42578125" style="17" customWidth="1"/>
    <col min="8" max="8" width="3.42578125" style="17" customWidth="1"/>
    <col min="9" max="9" width="31.28515625" style="17" customWidth="1"/>
    <col min="10" max="11" width="10" style="17" customWidth="1"/>
    <col min="12" max="12" width="12.28515625" style="17" customWidth="1"/>
    <col min="13" max="13" width="10.5703125" style="17" customWidth="1"/>
    <col min="14" max="15" width="9.140625" style="17"/>
    <col min="16" max="16" width="14.28515625" style="17" customWidth="1"/>
    <col min="17" max="17" width="16.140625" style="17" customWidth="1"/>
    <col min="18" max="18" width="20" style="17" customWidth="1"/>
    <col min="19" max="19" width="18.42578125" style="17" customWidth="1"/>
    <col min="20" max="20" width="17" style="17" customWidth="1"/>
    <col min="21" max="16384" width="9.140625" style="17"/>
  </cols>
  <sheetData>
    <row r="2" spans="1:13" ht="15.75" x14ac:dyDescent="0.2">
      <c r="B2" s="134" t="s">
        <v>19</v>
      </c>
      <c r="C2" s="134"/>
      <c r="D2" s="134"/>
      <c r="E2" s="134"/>
      <c r="F2" s="134"/>
      <c r="G2" s="134"/>
    </row>
    <row r="3" spans="1:13" ht="15.75" x14ac:dyDescent="0.2">
      <c r="B3" s="18"/>
      <c r="C3" s="135" t="s">
        <v>20</v>
      </c>
      <c r="D3" s="135"/>
      <c r="E3" s="136" t="s">
        <v>21</v>
      </c>
      <c r="F3" s="136"/>
      <c r="G3" s="136"/>
      <c r="I3" s="134" t="s">
        <v>22</v>
      </c>
      <c r="J3" s="134"/>
      <c r="K3" s="134"/>
      <c r="L3" s="134"/>
      <c r="M3" s="134"/>
    </row>
    <row r="4" spans="1:13" ht="102" x14ac:dyDescent="0.2">
      <c r="A4" s="19"/>
      <c r="B4" s="26" t="s">
        <v>23</v>
      </c>
      <c r="C4" s="26" t="s">
        <v>34</v>
      </c>
      <c r="D4" s="26" t="s">
        <v>35</v>
      </c>
      <c r="E4" s="26" t="s">
        <v>24</v>
      </c>
      <c r="F4" s="26" t="s">
        <v>25</v>
      </c>
      <c r="G4" s="26" t="s">
        <v>26</v>
      </c>
      <c r="H4" s="19"/>
      <c r="I4" s="22" t="s">
        <v>27</v>
      </c>
      <c r="J4" s="22" t="s">
        <v>28</v>
      </c>
      <c r="K4" s="22" t="s">
        <v>29</v>
      </c>
      <c r="L4" s="22" t="s">
        <v>30</v>
      </c>
      <c r="M4" s="22" t="s">
        <v>31</v>
      </c>
    </row>
    <row r="5" spans="1:13" x14ac:dyDescent="0.2">
      <c r="A5" s="19"/>
      <c r="B5" s="131" t="s">
        <v>76</v>
      </c>
      <c r="C5" s="132"/>
      <c r="D5" s="132"/>
      <c r="E5" s="132"/>
      <c r="F5" s="132"/>
      <c r="G5" s="133"/>
      <c r="H5" s="19"/>
      <c r="I5" s="128" t="s">
        <v>76</v>
      </c>
      <c r="J5" s="129"/>
      <c r="K5" s="129"/>
      <c r="L5" s="129"/>
      <c r="M5" s="130"/>
    </row>
    <row r="6" spans="1:13" x14ac:dyDescent="0.2">
      <c r="A6" s="19"/>
      <c r="B6" s="27">
        <v>1</v>
      </c>
      <c r="C6" s="27">
        <v>0</v>
      </c>
      <c r="D6" s="27">
        <v>9</v>
      </c>
      <c r="E6" s="27">
        <v>0</v>
      </c>
      <c r="F6" s="27">
        <v>0</v>
      </c>
      <c r="G6" s="27">
        <f>C6+D6+E6+F6</f>
        <v>9</v>
      </c>
      <c r="H6" s="19"/>
      <c r="I6" s="24" t="s">
        <v>72</v>
      </c>
      <c r="J6" s="20">
        <v>9</v>
      </c>
      <c r="K6" s="20">
        <v>2</v>
      </c>
      <c r="L6" s="20">
        <v>0</v>
      </c>
      <c r="M6" s="21">
        <f>J6*K6+L6</f>
        <v>18</v>
      </c>
    </row>
    <row r="7" spans="1:13" x14ac:dyDescent="0.2">
      <c r="A7" s="19"/>
      <c r="B7" s="27">
        <v>2</v>
      </c>
      <c r="C7" s="27">
        <v>0</v>
      </c>
      <c r="D7" s="27">
        <f>G6</f>
        <v>9</v>
      </c>
      <c r="E7" s="27">
        <v>0</v>
      </c>
      <c r="F7" s="27">
        <v>0</v>
      </c>
      <c r="G7" s="27">
        <f>C7+D7+E7+F7</f>
        <v>9</v>
      </c>
      <c r="I7" s="66" t="s">
        <v>80</v>
      </c>
      <c r="J7" s="23"/>
      <c r="K7" s="23"/>
      <c r="L7" s="25"/>
      <c r="M7" s="25">
        <f>SUM(M6:M6)</f>
        <v>18</v>
      </c>
    </row>
    <row r="8" spans="1:13" x14ac:dyDescent="0.2">
      <c r="A8" s="19"/>
      <c r="B8" s="27">
        <v>3</v>
      </c>
      <c r="C8" s="27">
        <v>0</v>
      </c>
      <c r="D8" s="27">
        <f>G7</f>
        <v>9</v>
      </c>
      <c r="E8" s="27">
        <v>0</v>
      </c>
      <c r="F8" s="27">
        <v>0</v>
      </c>
      <c r="G8" s="27">
        <f>C8+D8+E8+F8</f>
        <v>9</v>
      </c>
      <c r="I8" s="128" t="s">
        <v>77</v>
      </c>
      <c r="J8" s="129"/>
      <c r="K8" s="129"/>
      <c r="L8" s="129"/>
      <c r="M8" s="130"/>
    </row>
    <row r="9" spans="1:13" x14ac:dyDescent="0.2">
      <c r="A9" s="19"/>
      <c r="B9" s="27" t="s">
        <v>32</v>
      </c>
      <c r="C9" s="27">
        <f>AVERAGE(C6:C8)</f>
        <v>0</v>
      </c>
      <c r="D9" s="27">
        <f>AVERAGE(D6:D8)</f>
        <v>9</v>
      </c>
      <c r="E9" s="27">
        <f t="shared" ref="E9:F9" si="0">AVERAGE(E6:E8)</f>
        <v>0</v>
      </c>
      <c r="F9" s="27">
        <f t="shared" si="0"/>
        <v>0</v>
      </c>
      <c r="G9" s="27">
        <f>AVERAGE(G6:G8)</f>
        <v>9</v>
      </c>
      <c r="I9" s="24" t="s">
        <v>79</v>
      </c>
      <c r="J9" s="21">
        <f>'Respondent Burden (Subs L &amp; Y)'!F54</f>
        <v>4</v>
      </c>
      <c r="K9" s="21">
        <v>1</v>
      </c>
      <c r="L9" s="21">
        <v>0</v>
      </c>
      <c r="M9" s="21">
        <f>J9*K9+L9</f>
        <v>4</v>
      </c>
    </row>
    <row r="10" spans="1:13" x14ac:dyDescent="0.2">
      <c r="A10" s="19"/>
      <c r="B10" s="131" t="s">
        <v>77</v>
      </c>
      <c r="C10" s="132"/>
      <c r="D10" s="132"/>
      <c r="E10" s="132"/>
      <c r="F10" s="132"/>
      <c r="G10" s="133"/>
      <c r="H10" s="19"/>
      <c r="I10" s="24" t="s">
        <v>78</v>
      </c>
      <c r="J10" s="63">
        <f>'Respondent Burden (Subs L &amp; Y)'!F55</f>
        <v>0.08</v>
      </c>
      <c r="K10" s="21">
        <v>1</v>
      </c>
      <c r="L10" s="21">
        <v>0</v>
      </c>
      <c r="M10" s="21">
        <f>J10*K10+L10</f>
        <v>0.08</v>
      </c>
    </row>
    <row r="11" spans="1:13" x14ac:dyDescent="0.2">
      <c r="A11" s="19"/>
      <c r="B11" s="27">
        <v>1</v>
      </c>
      <c r="C11" s="27">
        <v>0</v>
      </c>
      <c r="D11" s="27">
        <v>4</v>
      </c>
      <c r="E11" s="27">
        <v>0</v>
      </c>
      <c r="F11" s="27">
        <v>0</v>
      </c>
      <c r="G11" s="27">
        <f>C11+D11+E11+F11</f>
        <v>4</v>
      </c>
      <c r="H11" s="19"/>
      <c r="I11" s="66" t="s">
        <v>81</v>
      </c>
      <c r="J11" s="23"/>
      <c r="K11" s="23"/>
      <c r="L11" s="25"/>
      <c r="M11" s="25">
        <f>ROUND(SUM(M9:M10),0)</f>
        <v>4</v>
      </c>
    </row>
    <row r="12" spans="1:13" x14ac:dyDescent="0.2">
      <c r="A12" s="19"/>
      <c r="B12" s="27">
        <v>2</v>
      </c>
      <c r="C12" s="27">
        <v>0</v>
      </c>
      <c r="D12" s="27">
        <f>G11</f>
        <v>4</v>
      </c>
      <c r="E12" s="27">
        <v>0</v>
      </c>
      <c r="F12" s="27">
        <v>0</v>
      </c>
      <c r="G12" s="27">
        <f>C12+D12+E12+F12</f>
        <v>4</v>
      </c>
      <c r="I12" s="65"/>
      <c r="J12" s="65"/>
      <c r="K12" s="65"/>
      <c r="L12" s="27" t="s">
        <v>33</v>
      </c>
      <c r="M12" s="72">
        <f>M7+M11</f>
        <v>22</v>
      </c>
    </row>
    <row r="13" spans="1:13" x14ac:dyDescent="0.2">
      <c r="A13" s="19"/>
      <c r="B13" s="27">
        <v>3</v>
      </c>
      <c r="C13" s="27">
        <v>0</v>
      </c>
      <c r="D13" s="27">
        <f>G12</f>
        <v>4</v>
      </c>
      <c r="E13" s="27">
        <v>0</v>
      </c>
      <c r="F13" s="27">
        <v>0</v>
      </c>
      <c r="G13" s="27">
        <f>C13+D13+E13+F13</f>
        <v>4</v>
      </c>
    </row>
    <row r="14" spans="1:13" x14ac:dyDescent="0.2">
      <c r="A14" s="19"/>
      <c r="B14" s="27" t="s">
        <v>32</v>
      </c>
      <c r="C14" s="27">
        <f>AVERAGE(C11:C13)</f>
        <v>0</v>
      </c>
      <c r="D14" s="27">
        <f>AVERAGE(D11:D13)</f>
        <v>4</v>
      </c>
      <c r="E14" s="27">
        <f t="shared" ref="E14:F14" si="1">AVERAGE(E11:E13)</f>
        <v>0</v>
      </c>
      <c r="F14" s="27">
        <f t="shared" si="1"/>
        <v>0</v>
      </c>
      <c r="G14" s="27">
        <f>AVERAGE(G11:G13)</f>
        <v>4</v>
      </c>
    </row>
  </sheetData>
  <mergeCells count="8">
    <mergeCell ref="I8:M8"/>
    <mergeCell ref="B10:G10"/>
    <mergeCell ref="B2:G2"/>
    <mergeCell ref="C3:D3"/>
    <mergeCell ref="E3:G3"/>
    <mergeCell ref="I3:M3"/>
    <mergeCell ref="B5:G5"/>
    <mergeCell ref="I5:M5"/>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Q95"/>
  <sheetViews>
    <sheetView tabSelected="1" zoomScale="90" zoomScaleNormal="90" workbookViewId="0">
      <selection activeCell="B36" sqref="B36:J36"/>
    </sheetView>
  </sheetViews>
  <sheetFormatPr defaultColWidth="9.140625" defaultRowHeight="12.75" x14ac:dyDescent="0.2"/>
  <cols>
    <col min="1" max="1" width="4.7109375" style="9" customWidth="1"/>
    <col min="2" max="2" width="36.5703125" style="9" customWidth="1"/>
    <col min="3" max="3" width="13.85546875" style="9" customWidth="1"/>
    <col min="4" max="4" width="14.42578125" style="9" customWidth="1"/>
    <col min="5" max="5" width="16" style="9" customWidth="1"/>
    <col min="6" max="6" width="11.42578125" style="9" customWidth="1"/>
    <col min="7" max="7" width="10.140625" style="9" customWidth="1"/>
    <col min="8" max="8" width="12" style="9" customWidth="1"/>
    <col min="9" max="9" width="10.28515625" style="9" customWidth="1"/>
    <col min="10" max="10" width="10.85546875" style="13" customWidth="1"/>
    <col min="11" max="11" width="1.5703125" style="9" customWidth="1"/>
    <col min="12" max="12" width="16" style="8" bestFit="1" customWidth="1"/>
    <col min="13" max="13" width="21.5703125" style="8" customWidth="1"/>
    <col min="14" max="14" width="16.28515625" style="8" customWidth="1"/>
    <col min="15" max="15" width="20.5703125" style="8" customWidth="1"/>
    <col min="16" max="16" width="26.28515625" style="8" customWidth="1"/>
    <col min="17" max="17" width="21" style="8" customWidth="1"/>
    <col min="18" max="16384" width="9.140625" style="8"/>
  </cols>
  <sheetData>
    <row r="1" spans="1:13" ht="15.75" x14ac:dyDescent="0.25">
      <c r="B1" s="64" t="s">
        <v>119</v>
      </c>
    </row>
    <row r="3" spans="1:13" s="3" customFormat="1" ht="14.25" customHeight="1" x14ac:dyDescent="0.2">
      <c r="A3" s="1"/>
      <c r="B3" s="150" t="s">
        <v>0</v>
      </c>
      <c r="C3" s="2" t="s">
        <v>1</v>
      </c>
      <c r="D3" s="2" t="s">
        <v>2</v>
      </c>
      <c r="E3" s="2" t="s">
        <v>3</v>
      </c>
      <c r="F3" s="2" t="s">
        <v>4</v>
      </c>
      <c r="G3" s="2" t="s">
        <v>5</v>
      </c>
      <c r="H3" s="2" t="s">
        <v>6</v>
      </c>
      <c r="I3" s="2" t="s">
        <v>7</v>
      </c>
      <c r="J3" s="12" t="s">
        <v>8</v>
      </c>
      <c r="K3" s="1"/>
      <c r="L3" s="4" t="s">
        <v>9</v>
      </c>
      <c r="M3" s="5">
        <v>120.27</v>
      </c>
    </row>
    <row r="4" spans="1:13" s="7" customFormat="1" ht="66" customHeight="1" x14ac:dyDescent="0.2">
      <c r="A4" s="6"/>
      <c r="B4" s="151"/>
      <c r="C4" s="73" t="s">
        <v>96</v>
      </c>
      <c r="D4" s="73" t="s">
        <v>97</v>
      </c>
      <c r="E4" s="73" t="s">
        <v>98</v>
      </c>
      <c r="F4" s="73" t="s">
        <v>40</v>
      </c>
      <c r="G4" s="73" t="s">
        <v>12</v>
      </c>
      <c r="H4" s="73" t="s">
        <v>99</v>
      </c>
      <c r="I4" s="73" t="s">
        <v>100</v>
      </c>
      <c r="J4" s="74" t="s">
        <v>88</v>
      </c>
      <c r="K4" s="6"/>
      <c r="L4" s="4" t="s">
        <v>14</v>
      </c>
      <c r="M4" s="5">
        <v>141.06</v>
      </c>
    </row>
    <row r="5" spans="1:13" s="7" customFormat="1" x14ac:dyDescent="0.2">
      <c r="A5" s="6"/>
      <c r="B5" s="140" t="s">
        <v>76</v>
      </c>
      <c r="C5" s="141"/>
      <c r="D5" s="141"/>
      <c r="E5" s="141"/>
      <c r="F5" s="141"/>
      <c r="G5" s="141"/>
      <c r="H5" s="141"/>
      <c r="I5" s="141"/>
      <c r="J5" s="142"/>
      <c r="K5" s="6"/>
      <c r="L5" s="4" t="s">
        <v>16</v>
      </c>
      <c r="M5" s="5">
        <v>58.67</v>
      </c>
    </row>
    <row r="6" spans="1:13" ht="15.75" x14ac:dyDescent="0.25">
      <c r="A6" s="39"/>
      <c r="B6" s="40" t="s">
        <v>54</v>
      </c>
      <c r="C6" s="41" t="s">
        <v>36</v>
      </c>
      <c r="D6" s="41"/>
      <c r="E6" s="41"/>
      <c r="F6" s="41"/>
      <c r="G6" s="41"/>
      <c r="H6" s="41"/>
      <c r="I6" s="41"/>
      <c r="J6" s="75"/>
      <c r="K6" s="55"/>
      <c r="L6" s="4"/>
      <c r="M6" s="4"/>
    </row>
    <row r="7" spans="1:13" ht="15.75" x14ac:dyDescent="0.25">
      <c r="A7" s="39"/>
      <c r="B7" s="40" t="s">
        <v>55</v>
      </c>
      <c r="C7" s="41" t="s">
        <v>36</v>
      </c>
      <c r="D7" s="41"/>
      <c r="E7" s="41"/>
      <c r="F7" s="41"/>
      <c r="G7" s="41"/>
      <c r="H7" s="41"/>
      <c r="I7" s="41"/>
      <c r="J7" s="75"/>
      <c r="K7" s="55"/>
      <c r="L7" s="29" t="s">
        <v>17</v>
      </c>
      <c r="M7" s="10">
        <v>0</v>
      </c>
    </row>
    <row r="8" spans="1:13" ht="15.75" x14ac:dyDescent="0.25">
      <c r="A8" s="39"/>
      <c r="B8" s="40" t="s">
        <v>56</v>
      </c>
      <c r="C8" s="41"/>
      <c r="D8" s="41"/>
      <c r="E8" s="41"/>
      <c r="F8" s="41"/>
      <c r="G8" s="41"/>
      <c r="H8" s="41"/>
      <c r="I8" s="41"/>
      <c r="J8" s="75"/>
      <c r="K8" s="55"/>
      <c r="L8" s="53" t="s">
        <v>18</v>
      </c>
      <c r="M8" s="11">
        <v>9</v>
      </c>
    </row>
    <row r="9" spans="1:13" ht="15.75" x14ac:dyDescent="0.25">
      <c r="A9" s="39"/>
      <c r="B9" s="42" t="s">
        <v>87</v>
      </c>
      <c r="C9" s="41">
        <v>1</v>
      </c>
      <c r="D9" s="41">
        <v>1</v>
      </c>
      <c r="E9" s="47">
        <f>C9*D9</f>
        <v>1</v>
      </c>
      <c r="F9" s="41">
        <f>M8</f>
        <v>9</v>
      </c>
      <c r="G9" s="44">
        <f>E9*F9</f>
        <v>9</v>
      </c>
      <c r="H9" s="45">
        <f>ROUND(G9*0.05,2)</f>
        <v>0.45</v>
      </c>
      <c r="I9" s="45">
        <f t="shared" ref="I9" si="0">G9*0.1</f>
        <v>0.9</v>
      </c>
      <c r="J9" s="75">
        <f>G9*$M$3+H9*$M$4+I9*$M$5</f>
        <v>1198.7100000000003</v>
      </c>
      <c r="K9" s="55"/>
    </row>
    <row r="10" spans="1:13" ht="15.75" x14ac:dyDescent="0.25">
      <c r="A10" s="39"/>
      <c r="B10" s="42" t="s">
        <v>66</v>
      </c>
      <c r="C10" s="41"/>
      <c r="D10" s="41"/>
      <c r="E10" s="41"/>
      <c r="F10" s="41"/>
      <c r="G10" s="41"/>
      <c r="H10" s="41"/>
      <c r="I10" s="41"/>
      <c r="J10" s="75"/>
      <c r="K10" s="55"/>
    </row>
    <row r="11" spans="1:13" ht="15.75" x14ac:dyDescent="0.25">
      <c r="A11" s="39"/>
      <c r="B11" s="43" t="s">
        <v>50</v>
      </c>
      <c r="C11" s="41">
        <v>32</v>
      </c>
      <c r="D11" s="41">
        <v>1</v>
      </c>
      <c r="E11" s="47">
        <f>C11*D11</f>
        <v>32</v>
      </c>
      <c r="F11" s="41">
        <v>0</v>
      </c>
      <c r="G11" s="41">
        <f>E11*F11</f>
        <v>0</v>
      </c>
      <c r="H11" s="54">
        <f>G11*0.05</f>
        <v>0</v>
      </c>
      <c r="I11" s="54">
        <f>G11*0.1</f>
        <v>0</v>
      </c>
      <c r="J11" s="82">
        <f>G11*$M$3+H11*$M$4+I11*$M$5</f>
        <v>0</v>
      </c>
      <c r="K11" s="55"/>
    </row>
    <row r="12" spans="1:13" ht="15.75" x14ac:dyDescent="0.25">
      <c r="A12" s="39"/>
      <c r="B12" s="43" t="s">
        <v>58</v>
      </c>
      <c r="C12" s="41">
        <v>32</v>
      </c>
      <c r="D12" s="41">
        <v>0.2</v>
      </c>
      <c r="E12" s="69">
        <f>C12*D12</f>
        <v>6.4</v>
      </c>
      <c r="F12" s="41">
        <v>0</v>
      </c>
      <c r="G12" s="41">
        <f>E12*F12</f>
        <v>0</v>
      </c>
      <c r="H12" s="54">
        <f t="shared" ref="H12" si="1">G12*0.05</f>
        <v>0</v>
      </c>
      <c r="I12" s="54">
        <f t="shared" ref="I12:I13" si="2">G12*0.1</f>
        <v>0</v>
      </c>
      <c r="J12" s="82">
        <f>G12*$M$3+H12*$M$4+I12*$M$5</f>
        <v>0</v>
      </c>
      <c r="K12" s="55"/>
    </row>
    <row r="13" spans="1:13" ht="15.75" x14ac:dyDescent="0.25">
      <c r="A13" s="39"/>
      <c r="B13" s="43" t="s">
        <v>83</v>
      </c>
      <c r="C13" s="41">
        <v>0.5</v>
      </c>
      <c r="D13" s="41">
        <v>1</v>
      </c>
      <c r="E13" s="69">
        <f>C13*D13</f>
        <v>0.5</v>
      </c>
      <c r="F13" s="41">
        <f>M8</f>
        <v>9</v>
      </c>
      <c r="G13" s="44">
        <f>E13*F13</f>
        <v>4.5</v>
      </c>
      <c r="H13" s="45">
        <f>ROUND(G13*0.05,2)</f>
        <v>0.23</v>
      </c>
      <c r="I13" s="45">
        <f t="shared" si="2"/>
        <v>0.45</v>
      </c>
      <c r="J13" s="75">
        <f>G13*$M$3+H13*$M$4+I13*$M$5</f>
        <v>600.0603000000001</v>
      </c>
      <c r="K13" s="55"/>
    </row>
    <row r="14" spans="1:13" ht="15.75" x14ac:dyDescent="0.25">
      <c r="B14" s="42" t="s">
        <v>59</v>
      </c>
      <c r="C14" s="41" t="s">
        <v>39</v>
      </c>
      <c r="D14" s="41"/>
      <c r="E14" s="41"/>
      <c r="F14" s="41"/>
      <c r="G14" s="41"/>
      <c r="H14" s="41"/>
      <c r="I14" s="41"/>
      <c r="J14" s="75"/>
      <c r="K14" s="56"/>
    </row>
    <row r="15" spans="1:13" ht="15.75" x14ac:dyDescent="0.25">
      <c r="B15" s="42" t="s">
        <v>60</v>
      </c>
      <c r="C15" s="41" t="s">
        <v>37</v>
      </c>
      <c r="D15" s="41"/>
      <c r="E15" s="41"/>
      <c r="F15" s="41"/>
      <c r="G15" s="41"/>
      <c r="H15" s="41"/>
      <c r="I15" s="41"/>
      <c r="J15" s="75"/>
      <c r="K15" s="56"/>
    </row>
    <row r="16" spans="1:13" ht="15.75" x14ac:dyDescent="0.25">
      <c r="B16" s="42" t="s">
        <v>61</v>
      </c>
      <c r="C16" s="41"/>
      <c r="D16" s="41"/>
      <c r="E16" s="41"/>
      <c r="F16" s="41"/>
      <c r="G16" s="41"/>
      <c r="H16" s="41"/>
      <c r="I16" s="41"/>
      <c r="J16" s="75"/>
      <c r="K16" s="56"/>
    </row>
    <row r="17" spans="2:11" ht="25.5" x14ac:dyDescent="0.25">
      <c r="B17" s="43" t="s">
        <v>62</v>
      </c>
      <c r="C17" s="41">
        <v>2</v>
      </c>
      <c r="D17" s="41">
        <v>1</v>
      </c>
      <c r="E17" s="47">
        <f t="shared" ref="E17:E21" si="3">C17*D17</f>
        <v>2</v>
      </c>
      <c r="F17" s="41">
        <v>0</v>
      </c>
      <c r="G17" s="41">
        <f t="shared" ref="G17:G20" si="4">E17*F17</f>
        <v>0</v>
      </c>
      <c r="H17" s="54">
        <f t="shared" ref="H17:H21" si="5">G17*0.05</f>
        <v>0</v>
      </c>
      <c r="I17" s="54">
        <f t="shared" ref="I17:I21" si="6">G17*0.1</f>
        <v>0</v>
      </c>
      <c r="J17" s="82">
        <f>G17*$M$3+H17*$M$4+I17*$M$5</f>
        <v>0</v>
      </c>
      <c r="K17" s="56"/>
    </row>
    <row r="18" spans="2:11" ht="15.75" x14ac:dyDescent="0.25">
      <c r="B18" s="43" t="s">
        <v>63</v>
      </c>
      <c r="C18" s="41">
        <v>2</v>
      </c>
      <c r="D18" s="41">
        <v>1</v>
      </c>
      <c r="E18" s="47">
        <f t="shared" si="3"/>
        <v>2</v>
      </c>
      <c r="F18" s="41">
        <v>0</v>
      </c>
      <c r="G18" s="41">
        <f t="shared" si="4"/>
        <v>0</v>
      </c>
      <c r="H18" s="54">
        <f t="shared" si="5"/>
        <v>0</v>
      </c>
      <c r="I18" s="54">
        <f t="shared" si="6"/>
        <v>0</v>
      </c>
      <c r="J18" s="82">
        <f>G18*$M$3+H18*$M$4+I18*$M$5</f>
        <v>0</v>
      </c>
      <c r="K18" s="56"/>
    </row>
    <row r="19" spans="2:11" ht="15.75" x14ac:dyDescent="0.25">
      <c r="B19" s="43" t="s">
        <v>64</v>
      </c>
      <c r="C19" s="41">
        <v>2</v>
      </c>
      <c r="D19" s="41">
        <v>1</v>
      </c>
      <c r="E19" s="47">
        <f t="shared" si="3"/>
        <v>2</v>
      </c>
      <c r="F19" s="41">
        <v>0</v>
      </c>
      <c r="G19" s="41">
        <f t="shared" si="4"/>
        <v>0</v>
      </c>
      <c r="H19" s="54">
        <f t="shared" si="5"/>
        <v>0</v>
      </c>
      <c r="I19" s="54">
        <f t="shared" si="6"/>
        <v>0</v>
      </c>
      <c r="J19" s="82">
        <f>G19*$M$3+H19*$M$4+I19*$M$5</f>
        <v>0</v>
      </c>
      <c r="K19" s="56"/>
    </row>
    <row r="20" spans="2:11" ht="25.5" x14ac:dyDescent="0.25">
      <c r="B20" s="43" t="s">
        <v>65</v>
      </c>
      <c r="C20" s="41">
        <v>8</v>
      </c>
      <c r="D20" s="41">
        <v>1</v>
      </c>
      <c r="E20" s="47">
        <f t="shared" si="3"/>
        <v>8</v>
      </c>
      <c r="F20" s="41">
        <v>0</v>
      </c>
      <c r="G20" s="41">
        <f t="shared" si="4"/>
        <v>0</v>
      </c>
      <c r="H20" s="54">
        <f t="shared" si="5"/>
        <v>0</v>
      </c>
      <c r="I20" s="54">
        <f t="shared" si="6"/>
        <v>0</v>
      </c>
      <c r="J20" s="82">
        <f>G20*$M$3+H20*$M$4+I20*$M$5</f>
        <v>0</v>
      </c>
      <c r="K20" s="56"/>
    </row>
    <row r="21" spans="2:11" ht="15.75" x14ac:dyDescent="0.25">
      <c r="B21" s="43" t="s">
        <v>84</v>
      </c>
      <c r="C21" s="41">
        <v>12</v>
      </c>
      <c r="D21" s="41">
        <v>2</v>
      </c>
      <c r="E21" s="47">
        <f t="shared" si="3"/>
        <v>24</v>
      </c>
      <c r="F21" s="41">
        <f>F13</f>
        <v>9</v>
      </c>
      <c r="G21" s="54">
        <f>E21*F21</f>
        <v>216</v>
      </c>
      <c r="H21" s="44">
        <f t="shared" si="5"/>
        <v>10.8</v>
      </c>
      <c r="I21" s="44">
        <f t="shared" si="6"/>
        <v>21.6</v>
      </c>
      <c r="J21" s="75">
        <f>G21*$M$3+H21*$M$4+I21*$M$5</f>
        <v>28769.040000000001</v>
      </c>
      <c r="K21" s="56"/>
    </row>
    <row r="22" spans="2:11" ht="13.5" x14ac:dyDescent="0.2">
      <c r="B22" s="114" t="s">
        <v>90</v>
      </c>
      <c r="C22" s="30"/>
      <c r="D22" s="30"/>
      <c r="E22" s="30"/>
      <c r="F22" s="31"/>
      <c r="G22" s="143">
        <f>SUM(G9:I13,G17:I21)</f>
        <v>263.93</v>
      </c>
      <c r="H22" s="143"/>
      <c r="I22" s="143"/>
      <c r="J22" s="76">
        <f>SUM(J9:J13,J17:J21)</f>
        <v>30567.810300000001</v>
      </c>
    </row>
    <row r="23" spans="2:11" x14ac:dyDescent="0.2">
      <c r="B23" s="40" t="s">
        <v>43</v>
      </c>
      <c r="C23" s="41"/>
      <c r="D23" s="41"/>
      <c r="E23" s="41"/>
      <c r="F23" s="41"/>
      <c r="G23" s="41"/>
      <c r="H23" s="41"/>
      <c r="I23" s="41"/>
      <c r="J23" s="77"/>
    </row>
    <row r="24" spans="2:11" x14ac:dyDescent="0.2">
      <c r="B24" s="42" t="s">
        <v>87</v>
      </c>
      <c r="C24" s="41" t="s">
        <v>38</v>
      </c>
      <c r="D24" s="41"/>
      <c r="E24" s="41"/>
      <c r="F24" s="41"/>
      <c r="G24" s="41"/>
      <c r="H24" s="41"/>
      <c r="I24" s="41"/>
      <c r="J24" s="77"/>
    </row>
    <row r="25" spans="2:11" x14ac:dyDescent="0.2">
      <c r="B25" s="42" t="s">
        <v>44</v>
      </c>
      <c r="C25" s="41"/>
      <c r="D25" s="41"/>
      <c r="E25" s="41"/>
      <c r="F25" s="41"/>
      <c r="G25" s="41"/>
      <c r="H25" s="41"/>
      <c r="I25" s="41"/>
      <c r="J25" s="77"/>
    </row>
    <row r="26" spans="2:11" x14ac:dyDescent="0.2">
      <c r="B26" s="43" t="s">
        <v>67</v>
      </c>
      <c r="C26" s="41" t="s">
        <v>38</v>
      </c>
      <c r="D26" s="41"/>
      <c r="E26" s="41"/>
      <c r="F26" s="41"/>
      <c r="G26" s="44"/>
      <c r="H26" s="45"/>
      <c r="I26" s="45"/>
      <c r="J26" s="77"/>
    </row>
    <row r="27" spans="2:11" x14ac:dyDescent="0.2">
      <c r="B27" s="42" t="s">
        <v>45</v>
      </c>
      <c r="C27" s="41" t="s">
        <v>39</v>
      </c>
      <c r="D27" s="41"/>
      <c r="E27" s="41"/>
      <c r="F27" s="41"/>
      <c r="G27" s="41"/>
      <c r="H27" s="41"/>
      <c r="I27" s="41"/>
      <c r="J27" s="77"/>
    </row>
    <row r="28" spans="2:11" ht="15.75" x14ac:dyDescent="0.25">
      <c r="B28" s="43" t="s">
        <v>85</v>
      </c>
      <c r="C28" s="41">
        <v>33</v>
      </c>
      <c r="D28" s="41">
        <v>4</v>
      </c>
      <c r="E28" s="47">
        <f>C28*D28</f>
        <v>132</v>
      </c>
      <c r="F28" s="47">
        <f>F13</f>
        <v>9</v>
      </c>
      <c r="G28" s="54">
        <f t="shared" ref="G28:G29" si="7">E28*F28</f>
        <v>1188</v>
      </c>
      <c r="H28" s="44">
        <f>G28*0.05</f>
        <v>59.400000000000006</v>
      </c>
      <c r="I28" s="44">
        <f t="shared" ref="I28:I29" si="8">G28*0.1</f>
        <v>118.80000000000001</v>
      </c>
      <c r="J28" s="75">
        <f>G28*$M$3+H28*$M$4+I28*$M$5</f>
        <v>158229.72000000003</v>
      </c>
      <c r="K28" s="56"/>
    </row>
    <row r="29" spans="2:11" ht="15.75" x14ac:dyDescent="0.25">
      <c r="B29" s="43" t="s">
        <v>86</v>
      </c>
      <c r="C29" s="41">
        <v>2</v>
      </c>
      <c r="D29" s="41">
        <v>2</v>
      </c>
      <c r="E29" s="47">
        <f t="shared" ref="E29" si="9">C29*D29</f>
        <v>4</v>
      </c>
      <c r="F29" s="47">
        <f>F13</f>
        <v>9</v>
      </c>
      <c r="G29" s="54">
        <f t="shared" si="7"/>
        <v>36</v>
      </c>
      <c r="H29" s="44">
        <f>G29*0.05</f>
        <v>1.8</v>
      </c>
      <c r="I29" s="44">
        <f t="shared" si="8"/>
        <v>3.6</v>
      </c>
      <c r="J29" s="75">
        <f>G29*$M$3+H29*$M$4+I29*$M$5</f>
        <v>4794.8400000000011</v>
      </c>
      <c r="K29" s="56"/>
    </row>
    <row r="30" spans="2:11" x14ac:dyDescent="0.2">
      <c r="B30" s="42" t="s">
        <v>46</v>
      </c>
      <c r="C30" s="41" t="s">
        <v>36</v>
      </c>
      <c r="D30" s="41"/>
      <c r="E30" s="41"/>
      <c r="F30" s="41"/>
      <c r="G30" s="41"/>
      <c r="H30" s="41"/>
      <c r="I30" s="41"/>
      <c r="J30" s="77"/>
    </row>
    <row r="31" spans="2:11" x14ac:dyDescent="0.2">
      <c r="B31" s="42" t="s">
        <v>47</v>
      </c>
      <c r="C31" s="41" t="s">
        <v>36</v>
      </c>
      <c r="D31" s="41"/>
      <c r="E31" s="41"/>
      <c r="F31" s="41"/>
      <c r="G31" s="41"/>
      <c r="H31" s="41"/>
      <c r="I31" s="41"/>
      <c r="J31" s="77"/>
    </row>
    <row r="32" spans="2:11" x14ac:dyDescent="0.2">
      <c r="B32" s="42" t="s">
        <v>48</v>
      </c>
      <c r="C32" s="41" t="s">
        <v>36</v>
      </c>
      <c r="D32" s="41"/>
      <c r="E32" s="41"/>
      <c r="F32" s="41"/>
      <c r="G32" s="41"/>
      <c r="H32" s="41"/>
      <c r="I32" s="41"/>
      <c r="J32" s="77"/>
    </row>
    <row r="33" spans="1:13" x14ac:dyDescent="0.2">
      <c r="B33" s="42" t="s">
        <v>49</v>
      </c>
      <c r="C33" s="41" t="s">
        <v>36</v>
      </c>
      <c r="D33" s="41"/>
      <c r="E33" s="41"/>
      <c r="F33" s="41"/>
      <c r="G33" s="41"/>
      <c r="H33" s="41"/>
      <c r="I33" s="41"/>
      <c r="J33" s="77"/>
    </row>
    <row r="34" spans="1:13" ht="13.5" x14ac:dyDescent="0.2">
      <c r="B34" s="116" t="s">
        <v>138</v>
      </c>
      <c r="C34" s="32"/>
      <c r="D34" s="32"/>
      <c r="E34" s="32"/>
      <c r="F34" s="33"/>
      <c r="G34" s="144">
        <f>SUM(G28:I29)</f>
        <v>1407.6</v>
      </c>
      <c r="H34" s="144"/>
      <c r="I34" s="144"/>
      <c r="J34" s="77">
        <f>SUM(J28:J29)</f>
        <v>163024.56000000003</v>
      </c>
    </row>
    <row r="35" spans="1:13" ht="25.5" customHeight="1" x14ac:dyDescent="0.2">
      <c r="B35" s="34" t="s">
        <v>95</v>
      </c>
      <c r="C35" s="35"/>
      <c r="D35" s="35"/>
      <c r="E35" s="35"/>
      <c r="F35" s="35"/>
      <c r="G35" s="145">
        <f>ROUND(G22+G34,-1)</f>
        <v>1670</v>
      </c>
      <c r="H35" s="145"/>
      <c r="I35" s="145"/>
      <c r="J35" s="117">
        <f>ROUND(J22+J34,-3)</f>
        <v>194000</v>
      </c>
      <c r="K35" s="38"/>
    </row>
    <row r="36" spans="1:13" s="7" customFormat="1" x14ac:dyDescent="0.2">
      <c r="A36" s="6"/>
      <c r="B36" s="140" t="s">
        <v>77</v>
      </c>
      <c r="C36" s="141"/>
      <c r="D36" s="141"/>
      <c r="E36" s="141"/>
      <c r="F36" s="141"/>
      <c r="G36" s="141"/>
      <c r="H36" s="141"/>
      <c r="I36" s="141"/>
      <c r="J36" s="142"/>
      <c r="K36" s="6"/>
      <c r="L36" s="4"/>
      <c r="M36" s="5"/>
    </row>
    <row r="37" spans="1:13" ht="15.75" x14ac:dyDescent="0.25">
      <c r="A37" s="39"/>
      <c r="B37" s="40" t="s">
        <v>54</v>
      </c>
      <c r="C37" s="41" t="s">
        <v>36</v>
      </c>
      <c r="D37" s="41"/>
      <c r="E37" s="41"/>
      <c r="F37" s="41"/>
      <c r="G37" s="41"/>
      <c r="H37" s="41"/>
      <c r="I37" s="41"/>
      <c r="J37" s="46"/>
      <c r="K37" s="55"/>
      <c r="L37" s="29" t="s">
        <v>17</v>
      </c>
      <c r="M37" s="10">
        <v>0</v>
      </c>
    </row>
    <row r="38" spans="1:13" ht="15.75" x14ac:dyDescent="0.25">
      <c r="A38" s="39"/>
      <c r="B38" s="40" t="s">
        <v>55</v>
      </c>
      <c r="C38" s="41" t="s">
        <v>36</v>
      </c>
      <c r="D38" s="41"/>
      <c r="E38" s="41"/>
      <c r="F38" s="41"/>
      <c r="G38" s="41"/>
      <c r="H38" s="41"/>
      <c r="I38" s="41"/>
      <c r="J38" s="46"/>
      <c r="K38" s="55"/>
      <c r="L38" s="53" t="s">
        <v>18</v>
      </c>
      <c r="M38" s="11">
        <v>4</v>
      </c>
    </row>
    <row r="39" spans="1:13" ht="15.75" x14ac:dyDescent="0.25">
      <c r="A39" s="39"/>
      <c r="B39" s="40" t="s">
        <v>56</v>
      </c>
      <c r="C39" s="41"/>
      <c r="D39" s="41"/>
      <c r="E39" s="41"/>
      <c r="F39" s="41"/>
      <c r="G39" s="41"/>
      <c r="H39" s="41"/>
      <c r="I39" s="41"/>
      <c r="J39" s="46"/>
      <c r="K39" s="55"/>
    </row>
    <row r="40" spans="1:13" ht="15.75" x14ac:dyDescent="0.25">
      <c r="A40" s="39"/>
      <c r="B40" s="42" t="s">
        <v>87</v>
      </c>
      <c r="C40" s="41">
        <v>1</v>
      </c>
      <c r="D40" s="41">
        <v>1</v>
      </c>
      <c r="E40" s="69">
        <f>C40*D40</f>
        <v>1</v>
      </c>
      <c r="F40" s="41">
        <f>M38</f>
        <v>4</v>
      </c>
      <c r="G40" s="44">
        <f>E40*F40</f>
        <v>4</v>
      </c>
      <c r="H40" s="45">
        <f>ROUND(G40*0.05,2)</f>
        <v>0.2</v>
      </c>
      <c r="I40" s="45">
        <f t="shared" ref="I40" si="10">G40*0.1</f>
        <v>0.4</v>
      </c>
      <c r="J40" s="75">
        <f>G40*$M$3+H40*$M$4+I40*$M$5</f>
        <v>532.76</v>
      </c>
      <c r="K40" s="55"/>
    </row>
    <row r="41" spans="1:13" ht="15.75" x14ac:dyDescent="0.25">
      <c r="A41" s="39"/>
      <c r="B41" s="42" t="s">
        <v>66</v>
      </c>
      <c r="C41" s="41" t="s">
        <v>36</v>
      </c>
      <c r="D41" s="41"/>
      <c r="E41" s="41"/>
      <c r="F41" s="41"/>
      <c r="G41" s="41"/>
      <c r="H41" s="41"/>
      <c r="I41" s="41"/>
      <c r="J41" s="46"/>
      <c r="K41" s="55"/>
    </row>
    <row r="42" spans="1:13" ht="15.75" x14ac:dyDescent="0.25">
      <c r="B42" s="42" t="s">
        <v>59</v>
      </c>
      <c r="C42" s="41"/>
      <c r="D42" s="41"/>
      <c r="E42" s="41"/>
      <c r="F42" s="41"/>
      <c r="G42" s="41"/>
      <c r="H42" s="41"/>
      <c r="I42" s="41"/>
      <c r="J42" s="46"/>
      <c r="K42" s="56"/>
    </row>
    <row r="43" spans="1:13" ht="15.75" x14ac:dyDescent="0.25">
      <c r="B43" s="43" t="s">
        <v>18</v>
      </c>
      <c r="C43" s="41"/>
      <c r="D43" s="41"/>
      <c r="E43" s="47"/>
      <c r="F43" s="41"/>
      <c r="G43" s="41"/>
      <c r="H43" s="54"/>
      <c r="I43" s="54"/>
      <c r="J43" s="48"/>
      <c r="K43" s="56"/>
    </row>
    <row r="44" spans="1:13" ht="28.5" x14ac:dyDescent="0.25">
      <c r="A44" s="39"/>
      <c r="B44" s="43" t="s">
        <v>101</v>
      </c>
      <c r="C44" s="98">
        <v>8</v>
      </c>
      <c r="D44" s="98">
        <v>1</v>
      </c>
      <c r="E44" s="99">
        <f>C44*D44</f>
        <v>8</v>
      </c>
      <c r="F44" s="98">
        <f>M38</f>
        <v>4</v>
      </c>
      <c r="G44" s="100">
        <f>E44*F44</f>
        <v>32</v>
      </c>
      <c r="H44" s="101">
        <f>G44*0.05</f>
        <v>1.6</v>
      </c>
      <c r="I44" s="101">
        <f>G44*0.1</f>
        <v>3.2</v>
      </c>
      <c r="J44" s="102">
        <f>G44*$M$3+H44*$M$4+I44*$M$5</f>
        <v>4262.08</v>
      </c>
      <c r="K44" s="55"/>
    </row>
    <row r="45" spans="1:13" ht="15.75" x14ac:dyDescent="0.25">
      <c r="B45" s="42" t="s">
        <v>60</v>
      </c>
      <c r="C45" s="41" t="s">
        <v>57</v>
      </c>
      <c r="D45" s="41"/>
      <c r="E45" s="41"/>
      <c r="F45" s="41"/>
      <c r="G45" s="41"/>
      <c r="H45" s="41"/>
      <c r="I45" s="41"/>
      <c r="J45" s="46"/>
      <c r="K45" s="56"/>
    </row>
    <row r="46" spans="1:13" ht="15.75" x14ac:dyDescent="0.25">
      <c r="B46" s="42" t="s">
        <v>61</v>
      </c>
      <c r="C46" s="41"/>
      <c r="D46" s="41"/>
      <c r="E46" s="41"/>
      <c r="F46" s="41"/>
      <c r="G46" s="41"/>
      <c r="H46" s="41"/>
      <c r="I46" s="41"/>
      <c r="J46" s="46"/>
      <c r="K46" s="56"/>
    </row>
    <row r="47" spans="1:13" ht="15.75" x14ac:dyDescent="0.25">
      <c r="B47" s="43" t="s">
        <v>17</v>
      </c>
      <c r="C47" s="41"/>
      <c r="D47" s="41"/>
      <c r="E47" s="47"/>
      <c r="F47" s="41"/>
      <c r="G47" s="41"/>
      <c r="H47" s="54"/>
      <c r="I47" s="54"/>
      <c r="J47" s="48"/>
      <c r="K47" s="56"/>
    </row>
    <row r="48" spans="1:13" ht="25.5" x14ac:dyDescent="0.25">
      <c r="B48" s="57" t="s">
        <v>62</v>
      </c>
      <c r="C48" s="41" t="s">
        <v>94</v>
      </c>
      <c r="D48" s="41"/>
      <c r="E48" s="47"/>
      <c r="F48" s="41"/>
      <c r="G48" s="41"/>
      <c r="H48" s="54"/>
      <c r="I48" s="54"/>
      <c r="J48" s="48"/>
      <c r="K48" s="56"/>
    </row>
    <row r="49" spans="2:11" ht="25.5" x14ac:dyDescent="0.25">
      <c r="B49" s="57" t="s">
        <v>63</v>
      </c>
      <c r="C49" s="41" t="s">
        <v>94</v>
      </c>
      <c r="D49" s="41"/>
      <c r="E49" s="47"/>
      <c r="F49" s="41"/>
      <c r="G49" s="41"/>
      <c r="H49" s="54"/>
      <c r="I49" s="54"/>
      <c r="J49" s="48"/>
      <c r="K49" s="56"/>
    </row>
    <row r="50" spans="2:11" ht="15.75" x14ac:dyDescent="0.25">
      <c r="B50" s="57" t="s">
        <v>69</v>
      </c>
      <c r="C50" s="41" t="s">
        <v>36</v>
      </c>
      <c r="D50" s="41"/>
      <c r="E50" s="47"/>
      <c r="F50" s="41"/>
      <c r="G50" s="41"/>
      <c r="H50" s="54"/>
      <c r="I50" s="54"/>
      <c r="J50" s="48"/>
      <c r="K50" s="56"/>
    </row>
    <row r="51" spans="2:11" ht="15.75" x14ac:dyDescent="0.25">
      <c r="B51" s="57" t="s">
        <v>70</v>
      </c>
      <c r="C51" s="41" t="s">
        <v>36</v>
      </c>
      <c r="D51" s="41"/>
      <c r="E51" s="47"/>
      <c r="F51" s="41"/>
      <c r="G51" s="41"/>
      <c r="H51" s="54"/>
      <c r="I51" s="54"/>
      <c r="J51" s="48"/>
      <c r="K51" s="56"/>
    </row>
    <row r="52" spans="2:11" ht="28.5" x14ac:dyDescent="0.25">
      <c r="B52" s="57" t="s">
        <v>102</v>
      </c>
      <c r="C52" s="41">
        <v>2</v>
      </c>
      <c r="D52" s="41">
        <v>1</v>
      </c>
      <c r="E52" s="47">
        <f>C52*D52</f>
        <v>2</v>
      </c>
      <c r="F52" s="41">
        <f>M37</f>
        <v>0</v>
      </c>
      <c r="G52" s="41">
        <f>E52*F52</f>
        <v>0</v>
      </c>
      <c r="H52" s="54">
        <f>G52*0.05</f>
        <v>0</v>
      </c>
      <c r="I52" s="54">
        <f>G52*0.1</f>
        <v>0</v>
      </c>
      <c r="J52" s="81">
        <f>G52*$M$3+H52*$M$4+I52*$M$5</f>
        <v>0</v>
      </c>
      <c r="K52" s="56"/>
    </row>
    <row r="53" spans="2:11" ht="15.75" x14ac:dyDescent="0.25">
      <c r="B53" s="43" t="s">
        <v>18</v>
      </c>
      <c r="C53" s="41"/>
      <c r="D53" s="41"/>
      <c r="E53" s="47"/>
      <c r="F53" s="41"/>
      <c r="G53" s="41"/>
      <c r="H53" s="54"/>
      <c r="I53" s="54"/>
      <c r="J53" s="78"/>
      <c r="K53" s="56"/>
    </row>
    <row r="54" spans="2:11" ht="15.75" x14ac:dyDescent="0.25">
      <c r="B54" s="57" t="s">
        <v>73</v>
      </c>
      <c r="C54" s="41">
        <v>2</v>
      </c>
      <c r="D54" s="41">
        <v>1</v>
      </c>
      <c r="E54" s="47">
        <f>C54*D54</f>
        <v>2</v>
      </c>
      <c r="F54" s="41">
        <f>M38</f>
        <v>4</v>
      </c>
      <c r="G54" s="62">
        <f>E54*F54</f>
        <v>8</v>
      </c>
      <c r="H54" s="60">
        <f>G54*0.05</f>
        <v>0.4</v>
      </c>
      <c r="I54" s="60">
        <f>G54*0.1</f>
        <v>0.8</v>
      </c>
      <c r="J54" s="78">
        <f>G54*$M$3+H54*$M$4+I54*$M$5</f>
        <v>1065.52</v>
      </c>
      <c r="K54" s="56"/>
    </row>
    <row r="55" spans="2:11" ht="15.75" x14ac:dyDescent="0.25">
      <c r="B55" s="57" t="s">
        <v>103</v>
      </c>
      <c r="C55" s="41">
        <v>2</v>
      </c>
      <c r="D55" s="41">
        <v>1</v>
      </c>
      <c r="E55" s="47">
        <f>C55*D55</f>
        <v>2</v>
      </c>
      <c r="F55" s="59">
        <f>ROUND(0.02*M38,2)</f>
        <v>0.08</v>
      </c>
      <c r="G55" s="61">
        <f>ROUND(E55*F55,2)</f>
        <v>0.16</v>
      </c>
      <c r="H55" s="61">
        <f>ROUND(G55*0.05,2)</f>
        <v>0.01</v>
      </c>
      <c r="I55" s="61">
        <f>ROUND(G55*0.1,2)</f>
        <v>0.02</v>
      </c>
      <c r="J55" s="78">
        <f>ROUND(G55*$M$3+H55*$M$4+I55*$M$5,2)</f>
        <v>21.83</v>
      </c>
      <c r="K55" s="56"/>
    </row>
    <row r="56" spans="2:11" ht="15.75" x14ac:dyDescent="0.25">
      <c r="B56" s="57" t="s">
        <v>104</v>
      </c>
      <c r="C56" s="41" t="s">
        <v>36</v>
      </c>
      <c r="D56" s="41"/>
      <c r="E56" s="47"/>
      <c r="F56" s="41"/>
      <c r="G56" s="41"/>
      <c r="H56" s="54"/>
      <c r="I56" s="54"/>
      <c r="J56" s="78"/>
      <c r="K56" s="56"/>
    </row>
    <row r="57" spans="2:11" ht="13.5" x14ac:dyDescent="0.2">
      <c r="B57" s="114" t="s">
        <v>90</v>
      </c>
      <c r="C57" s="30"/>
      <c r="D57" s="30"/>
      <c r="E57" s="30"/>
      <c r="F57" s="31"/>
      <c r="G57" s="143">
        <f>SUM(G40:I44,G52:I52,G54:I55)</f>
        <v>50.79</v>
      </c>
      <c r="H57" s="143"/>
      <c r="I57" s="143"/>
      <c r="J57" s="79">
        <f>SUM(J40, J44,J52,J54:J55)</f>
        <v>5882.1900000000005</v>
      </c>
    </row>
    <row r="58" spans="2:11" x14ac:dyDescent="0.2">
      <c r="B58" s="40" t="s">
        <v>43</v>
      </c>
      <c r="C58" s="41"/>
      <c r="D58" s="41"/>
      <c r="E58" s="41"/>
      <c r="F58" s="41"/>
      <c r="G58" s="41"/>
      <c r="H58" s="41"/>
      <c r="I58" s="41"/>
      <c r="J58" s="80"/>
    </row>
    <row r="59" spans="2:11" x14ac:dyDescent="0.2">
      <c r="B59" s="42" t="s">
        <v>87</v>
      </c>
      <c r="C59" s="41" t="s">
        <v>38</v>
      </c>
      <c r="D59" s="41"/>
      <c r="E59" s="41"/>
      <c r="F59" s="41"/>
      <c r="G59" s="41"/>
      <c r="H59" s="41"/>
      <c r="I59" s="41"/>
      <c r="J59" s="80"/>
    </row>
    <row r="60" spans="2:11" x14ac:dyDescent="0.2">
      <c r="B60" s="42" t="s">
        <v>44</v>
      </c>
      <c r="C60" s="41" t="s">
        <v>74</v>
      </c>
      <c r="D60" s="41"/>
      <c r="E60" s="41"/>
      <c r="F60" s="41"/>
      <c r="G60" s="41"/>
      <c r="H60" s="41"/>
      <c r="I60" s="41"/>
      <c r="J60" s="80"/>
    </row>
    <row r="61" spans="2:11" x14ac:dyDescent="0.2">
      <c r="B61" s="42" t="s">
        <v>45</v>
      </c>
      <c r="C61" s="41"/>
      <c r="D61" s="41"/>
      <c r="E61" s="41"/>
      <c r="F61" s="41"/>
      <c r="G61" s="41"/>
      <c r="H61" s="41"/>
      <c r="I61" s="41"/>
      <c r="J61" s="80"/>
    </row>
    <row r="62" spans="2:11" ht="15.75" x14ac:dyDescent="0.25">
      <c r="B62" s="43" t="s">
        <v>75</v>
      </c>
      <c r="C62" s="41">
        <v>2</v>
      </c>
      <c r="D62" s="41">
        <v>1</v>
      </c>
      <c r="E62" s="47">
        <f>C62*D62</f>
        <v>2</v>
      </c>
      <c r="F62" s="41">
        <f>M38</f>
        <v>4</v>
      </c>
      <c r="G62" s="62">
        <f>E62*F62</f>
        <v>8</v>
      </c>
      <c r="H62" s="60">
        <f>G62*0.05</f>
        <v>0.4</v>
      </c>
      <c r="I62" s="60">
        <f>G62*0.1</f>
        <v>0.8</v>
      </c>
      <c r="J62" s="78">
        <f>G62*$M$3+H62*$M$4+I62*$M$5</f>
        <v>1065.52</v>
      </c>
      <c r="K62" s="56"/>
    </row>
    <row r="63" spans="2:11" x14ac:dyDescent="0.2">
      <c r="B63" s="42" t="s">
        <v>46</v>
      </c>
      <c r="C63" s="41" t="s">
        <v>74</v>
      </c>
      <c r="D63" s="41"/>
      <c r="E63" s="41"/>
      <c r="F63" s="41"/>
      <c r="G63" s="41"/>
      <c r="H63" s="41"/>
      <c r="I63" s="41"/>
      <c r="J63" s="80"/>
    </row>
    <row r="64" spans="2:11" x14ac:dyDescent="0.2">
      <c r="B64" s="42" t="s">
        <v>47</v>
      </c>
      <c r="C64" s="41" t="s">
        <v>74</v>
      </c>
      <c r="D64" s="41"/>
      <c r="E64" s="41"/>
      <c r="F64" s="41"/>
      <c r="G64" s="41"/>
      <c r="H64" s="41"/>
      <c r="I64" s="41"/>
      <c r="J64" s="80"/>
    </row>
    <row r="65" spans="2:11" x14ac:dyDescent="0.2">
      <c r="B65" s="42" t="s">
        <v>48</v>
      </c>
      <c r="C65" s="41" t="s">
        <v>36</v>
      </c>
      <c r="D65" s="41"/>
      <c r="E65" s="41"/>
      <c r="F65" s="41"/>
      <c r="G65" s="41"/>
      <c r="H65" s="41"/>
      <c r="I65" s="41"/>
      <c r="J65" s="80"/>
    </row>
    <row r="66" spans="2:11" x14ac:dyDescent="0.2">
      <c r="B66" s="42" t="s">
        <v>49</v>
      </c>
      <c r="C66" s="41" t="s">
        <v>36</v>
      </c>
      <c r="D66" s="41"/>
      <c r="E66" s="41"/>
      <c r="F66" s="41"/>
      <c r="G66" s="41"/>
      <c r="H66" s="41"/>
      <c r="I66" s="41"/>
      <c r="J66" s="80"/>
    </row>
    <row r="67" spans="2:11" ht="13.5" x14ac:dyDescent="0.2">
      <c r="B67" s="115" t="s">
        <v>138</v>
      </c>
      <c r="C67" s="32"/>
      <c r="D67" s="32"/>
      <c r="E67" s="32"/>
      <c r="F67" s="33"/>
      <c r="G67" s="144">
        <f>SUM(G62:I62)</f>
        <v>9.2000000000000011</v>
      </c>
      <c r="H67" s="144"/>
      <c r="I67" s="144"/>
      <c r="J67" s="80">
        <f>SUM(J62:J62)</f>
        <v>1065.52</v>
      </c>
    </row>
    <row r="68" spans="2:11" ht="25.5" x14ac:dyDescent="0.2">
      <c r="B68" s="103" t="s">
        <v>93</v>
      </c>
      <c r="C68" s="104"/>
      <c r="D68" s="104"/>
      <c r="E68" s="104"/>
      <c r="F68" s="104"/>
      <c r="G68" s="139">
        <f>ROUND(G57+G67,0)</f>
        <v>60</v>
      </c>
      <c r="H68" s="139"/>
      <c r="I68" s="139"/>
      <c r="J68" s="97">
        <f>ROUND(J57+J67,-1)</f>
        <v>6950</v>
      </c>
      <c r="K68" s="38"/>
    </row>
    <row r="69" spans="2:11" ht="25.5" x14ac:dyDescent="0.2">
      <c r="B69" s="95" t="s">
        <v>92</v>
      </c>
      <c r="C69" s="35"/>
      <c r="D69" s="35"/>
      <c r="E69" s="35"/>
      <c r="F69" s="35"/>
      <c r="G69" s="139">
        <f>ROUND(G35+G68, -1)</f>
        <v>1730</v>
      </c>
      <c r="H69" s="139"/>
      <c r="I69" s="139"/>
      <c r="J69" s="97">
        <f>ROUND(J35+J68,-3)</f>
        <v>201000</v>
      </c>
      <c r="K69" s="8"/>
    </row>
    <row r="70" spans="2:11" ht="25.5" x14ac:dyDescent="0.2">
      <c r="B70" s="95" t="s">
        <v>91</v>
      </c>
      <c r="C70" s="40"/>
      <c r="D70" s="40"/>
      <c r="E70" s="40"/>
      <c r="F70" s="40"/>
      <c r="G70" s="71"/>
      <c r="H70" s="71"/>
      <c r="I70" s="71"/>
      <c r="J70" s="96">
        <v>0</v>
      </c>
      <c r="K70" s="8"/>
    </row>
    <row r="71" spans="2:11" ht="15.75" x14ac:dyDescent="0.2">
      <c r="B71" s="95" t="s">
        <v>105</v>
      </c>
      <c r="C71" s="40"/>
      <c r="D71" s="40"/>
      <c r="E71" s="40"/>
      <c r="F71" s="40"/>
      <c r="G71" s="147">
        <f>G69</f>
        <v>1730</v>
      </c>
      <c r="H71" s="148"/>
      <c r="I71" s="149"/>
      <c r="J71" s="126">
        <f>SUM(J69:J70)</f>
        <v>201000</v>
      </c>
      <c r="K71" s="8"/>
    </row>
    <row r="72" spans="2:11" x14ac:dyDescent="0.2">
      <c r="B72" s="8"/>
      <c r="C72" s="58"/>
      <c r="D72" s="58"/>
      <c r="E72" s="58"/>
      <c r="F72" s="58"/>
      <c r="G72" s="31"/>
      <c r="H72" s="31"/>
      <c r="I72" s="31"/>
      <c r="J72" s="68">
        <f>G69/'# Respondents &amp; Responses Calcs'!M12</f>
        <v>78.63636363636364</v>
      </c>
      <c r="K72" s="9" t="s">
        <v>15</v>
      </c>
    </row>
    <row r="73" spans="2:11" x14ac:dyDescent="0.2">
      <c r="J73" s="8"/>
      <c r="K73" s="8"/>
    </row>
    <row r="74" spans="2:11" x14ac:dyDescent="0.2">
      <c r="B74" s="67"/>
      <c r="J74" s="8"/>
      <c r="K74" s="8"/>
    </row>
    <row r="75" spans="2:11" x14ac:dyDescent="0.2">
      <c r="B75" s="67"/>
      <c r="J75" s="8"/>
      <c r="K75" s="8"/>
    </row>
    <row r="76" spans="2:11" ht="15" customHeight="1" x14ac:dyDescent="0.2">
      <c r="B76" s="9" t="s">
        <v>41</v>
      </c>
      <c r="G76" s="28"/>
      <c r="H76" s="28"/>
      <c r="I76" s="28"/>
    </row>
    <row r="77" spans="2:11" ht="40.5" customHeight="1" x14ac:dyDescent="0.2">
      <c r="B77" s="152" t="s">
        <v>140</v>
      </c>
      <c r="C77" s="152"/>
      <c r="D77" s="152"/>
      <c r="E77" s="152"/>
      <c r="F77" s="152"/>
      <c r="G77" s="152"/>
      <c r="H77" s="152"/>
      <c r="I77" s="152"/>
      <c r="J77" s="152"/>
    </row>
    <row r="78" spans="2:11" ht="41.25" customHeight="1" x14ac:dyDescent="0.2">
      <c r="B78" s="146" t="s">
        <v>121</v>
      </c>
      <c r="C78" s="146"/>
      <c r="D78" s="146"/>
      <c r="E78" s="146"/>
      <c r="F78" s="146"/>
      <c r="G78" s="146"/>
      <c r="H78" s="146"/>
      <c r="I78" s="146"/>
      <c r="J78" s="146"/>
    </row>
    <row r="79" spans="2:11" ht="15.75" x14ac:dyDescent="0.2">
      <c r="B79" s="52" t="s">
        <v>122</v>
      </c>
    </row>
    <row r="80" spans="2:11" ht="15.75" x14ac:dyDescent="0.2">
      <c r="B80" s="52" t="s">
        <v>123</v>
      </c>
    </row>
    <row r="81" spans="1:17" ht="15.75" x14ac:dyDescent="0.2">
      <c r="B81" s="52" t="s">
        <v>124</v>
      </c>
      <c r="M81" s="137" t="s">
        <v>118</v>
      </c>
      <c r="N81" s="137"/>
      <c r="O81" s="137"/>
      <c r="P81" s="137"/>
      <c r="Q81" s="137"/>
    </row>
    <row r="82" spans="1:17" ht="15.75" x14ac:dyDescent="0.2">
      <c r="B82" s="52" t="s">
        <v>125</v>
      </c>
      <c r="M82" s="119" t="s">
        <v>111</v>
      </c>
      <c r="N82" s="119" t="s">
        <v>112</v>
      </c>
      <c r="O82" s="119" t="s">
        <v>113</v>
      </c>
      <c r="P82" s="119" t="s">
        <v>114</v>
      </c>
      <c r="Q82" s="119" t="s">
        <v>116</v>
      </c>
    </row>
    <row r="83" spans="1:17" ht="15.75" x14ac:dyDescent="0.2">
      <c r="B83" s="52" t="s">
        <v>126</v>
      </c>
      <c r="M83" s="120" t="s">
        <v>76</v>
      </c>
      <c r="N83" s="121">
        <f>G22</f>
        <v>263.93</v>
      </c>
      <c r="O83" s="121">
        <f>G34</f>
        <v>1407.6</v>
      </c>
      <c r="P83" s="121">
        <f>ROUND(SUM(N83:O83),-1)</f>
        <v>1670</v>
      </c>
      <c r="Q83" s="122">
        <f>J35</f>
        <v>194000</v>
      </c>
    </row>
    <row r="84" spans="1:17" ht="15.75" x14ac:dyDescent="0.2">
      <c r="B84" s="52" t="s">
        <v>127</v>
      </c>
      <c r="M84" s="120" t="s">
        <v>77</v>
      </c>
      <c r="N84" s="121">
        <f>G57</f>
        <v>50.79</v>
      </c>
      <c r="O84" s="121">
        <f>G67</f>
        <v>9.2000000000000011</v>
      </c>
      <c r="P84" s="127">
        <f>SUM(N84:O84)</f>
        <v>59.99</v>
      </c>
      <c r="Q84" s="122">
        <f>J68</f>
        <v>6950</v>
      </c>
    </row>
    <row r="85" spans="1:17" ht="15.75" x14ac:dyDescent="0.2">
      <c r="B85" s="52" t="s">
        <v>128</v>
      </c>
      <c r="M85" s="123" t="s">
        <v>33</v>
      </c>
      <c r="N85" s="119"/>
      <c r="O85" s="119"/>
      <c r="P85" s="124">
        <f>ROUND(SUM(P83:P84),-1)</f>
        <v>1730</v>
      </c>
      <c r="Q85" s="125">
        <f>ROUND(SUM(Q83:Q84),-3)</f>
        <v>201000</v>
      </c>
    </row>
    <row r="86" spans="1:17" ht="15.75" x14ac:dyDescent="0.2">
      <c r="B86" s="52" t="s">
        <v>129</v>
      </c>
    </row>
    <row r="87" spans="1:17" ht="15.75" x14ac:dyDescent="0.2">
      <c r="B87" s="52" t="s">
        <v>130</v>
      </c>
    </row>
    <row r="88" spans="1:17" x14ac:dyDescent="0.2">
      <c r="B88" s="52"/>
    </row>
    <row r="89" spans="1:17" x14ac:dyDescent="0.2">
      <c r="A89" s="39"/>
      <c r="B89" s="39"/>
      <c r="C89" s="39"/>
      <c r="D89" s="39"/>
      <c r="E89" s="39"/>
      <c r="F89" s="39"/>
      <c r="G89" s="39"/>
      <c r="H89" s="39"/>
      <c r="I89" s="39"/>
      <c r="J89" s="83"/>
    </row>
    <row r="90" spans="1:17" ht="15.75" x14ac:dyDescent="0.25">
      <c r="A90" s="39"/>
      <c r="B90" s="90"/>
      <c r="C90" s="91"/>
      <c r="D90" s="91"/>
      <c r="E90" s="91"/>
      <c r="F90" s="91"/>
      <c r="G90" s="91"/>
      <c r="H90" s="91"/>
      <c r="I90" s="91"/>
      <c r="J90" s="92"/>
      <c r="K90" s="56"/>
    </row>
    <row r="91" spans="1:17" ht="15.75" x14ac:dyDescent="0.25">
      <c r="A91" s="39"/>
      <c r="B91" s="90"/>
      <c r="C91" s="91"/>
      <c r="D91" s="91"/>
      <c r="E91" s="91"/>
      <c r="F91" s="91"/>
      <c r="G91" s="91"/>
      <c r="H91" s="91"/>
      <c r="I91" s="91"/>
      <c r="J91" s="92"/>
      <c r="K91" s="56"/>
    </row>
    <row r="92" spans="1:17" ht="15.75" x14ac:dyDescent="0.25">
      <c r="A92" s="39"/>
      <c r="B92" s="90"/>
      <c r="C92" s="91"/>
      <c r="D92" s="91"/>
      <c r="E92" s="91"/>
      <c r="F92" s="91"/>
      <c r="G92" s="93"/>
      <c r="H92" s="91"/>
      <c r="I92" s="91"/>
      <c r="J92" s="92"/>
      <c r="K92" s="56"/>
    </row>
    <row r="93" spans="1:17" ht="15.75" x14ac:dyDescent="0.25">
      <c r="A93" s="39"/>
      <c r="B93" s="90"/>
      <c r="C93" s="91"/>
      <c r="D93" s="91"/>
      <c r="E93" s="91"/>
      <c r="F93" s="91"/>
      <c r="G93" s="91"/>
      <c r="H93" s="91"/>
      <c r="I93" s="91"/>
      <c r="J93" s="92"/>
      <c r="K93" s="56"/>
    </row>
    <row r="94" spans="1:17" ht="15.75" x14ac:dyDescent="0.25">
      <c r="A94" s="39"/>
      <c r="B94" s="94"/>
      <c r="C94" s="94"/>
      <c r="D94" s="94"/>
      <c r="E94" s="94"/>
      <c r="F94" s="94"/>
      <c r="G94" s="138"/>
      <c r="H94" s="138"/>
      <c r="I94" s="138"/>
      <c r="J94" s="92"/>
      <c r="K94" s="56"/>
    </row>
    <row r="95" spans="1:17" ht="15" x14ac:dyDescent="0.25">
      <c r="A95" s="39"/>
      <c r="B95" s="94"/>
      <c r="C95" s="94"/>
      <c r="D95" s="94"/>
      <c r="E95" s="94"/>
      <c r="F95" s="94"/>
      <c r="G95" s="138"/>
      <c r="H95" s="138"/>
      <c r="I95" s="138"/>
      <c r="J95" s="92"/>
      <c r="K95" s="70"/>
    </row>
  </sheetData>
  <mergeCells count="16">
    <mergeCell ref="B3:B4"/>
    <mergeCell ref="G22:I22"/>
    <mergeCell ref="G34:I34"/>
    <mergeCell ref="G68:I68"/>
    <mergeCell ref="B77:J77"/>
    <mergeCell ref="M81:Q81"/>
    <mergeCell ref="G95:I95"/>
    <mergeCell ref="G69:I69"/>
    <mergeCell ref="G94:I94"/>
    <mergeCell ref="B5:J5"/>
    <mergeCell ref="B36:J36"/>
    <mergeCell ref="G57:I57"/>
    <mergeCell ref="G67:I67"/>
    <mergeCell ref="G35:I35"/>
    <mergeCell ref="B78:J78"/>
    <mergeCell ref="G71:I71"/>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sheetPr>
  <dimension ref="A1:T45"/>
  <sheetViews>
    <sheetView zoomScale="90" zoomScaleNormal="90" workbookViewId="0">
      <selection activeCell="B35" sqref="B35:J35"/>
    </sheetView>
  </sheetViews>
  <sheetFormatPr defaultColWidth="9.140625" defaultRowHeight="12.75" x14ac:dyDescent="0.2"/>
  <cols>
    <col min="1" max="1" width="2" style="9" bestFit="1" customWidth="1"/>
    <col min="2" max="2" width="35.5703125" style="9" customWidth="1"/>
    <col min="3" max="3" width="13.7109375" style="9" customWidth="1"/>
    <col min="4" max="4" width="13.85546875" style="9" customWidth="1"/>
    <col min="5" max="5" width="15.5703125" style="9" customWidth="1"/>
    <col min="6" max="6" width="11.42578125" style="9" customWidth="1"/>
    <col min="7" max="7" width="10.28515625" style="9" customWidth="1"/>
    <col min="8" max="8" width="13" style="9" customWidth="1"/>
    <col min="9" max="9" width="10.5703125" style="9" customWidth="1"/>
    <col min="10" max="10" width="9.85546875" style="9" customWidth="1"/>
    <col min="11" max="11" width="1.5703125" style="9" customWidth="1"/>
    <col min="12" max="12" width="7.28515625" style="9" customWidth="1"/>
    <col min="13" max="13" width="7.7109375" style="9" customWidth="1"/>
    <col min="14" max="14" width="3" style="9" bestFit="1" customWidth="1"/>
    <col min="15" max="17" width="9.140625" style="9"/>
    <col min="18" max="18" width="25.140625" style="9" customWidth="1"/>
    <col min="19" max="19" width="24.85546875" style="9" customWidth="1"/>
    <col min="20" max="20" width="28.28515625" style="9" customWidth="1"/>
    <col min="21" max="16384" width="9.140625" style="9"/>
  </cols>
  <sheetData>
    <row r="1" spans="1:13" s="8" customFormat="1" ht="15.75" x14ac:dyDescent="0.25">
      <c r="A1" s="9"/>
      <c r="B1" s="64" t="s">
        <v>120</v>
      </c>
      <c r="C1" s="9"/>
      <c r="D1" s="9"/>
      <c r="E1" s="9"/>
      <c r="F1" s="9"/>
      <c r="G1" s="9"/>
      <c r="H1" s="9"/>
      <c r="I1" s="9"/>
      <c r="J1" s="13"/>
      <c r="K1" s="9"/>
    </row>
    <row r="3" spans="1:13" s="1" customFormat="1" ht="12.75" customHeight="1" x14ac:dyDescent="0.2">
      <c r="B3" s="151" t="s">
        <v>0</v>
      </c>
      <c r="C3" s="14" t="s">
        <v>1</v>
      </c>
      <c r="D3" s="14" t="s">
        <v>2</v>
      </c>
      <c r="E3" s="14" t="s">
        <v>3</v>
      </c>
      <c r="F3" s="14" t="s">
        <v>4</v>
      </c>
      <c r="G3" s="14" t="s">
        <v>5</v>
      </c>
      <c r="H3" s="14" t="s">
        <v>6</v>
      </c>
      <c r="I3" s="14" t="s">
        <v>7</v>
      </c>
      <c r="J3" s="14" t="s">
        <v>8</v>
      </c>
      <c r="K3" s="36"/>
      <c r="L3" s="15" t="s">
        <v>9</v>
      </c>
      <c r="M3" s="37">
        <v>49.44</v>
      </c>
    </row>
    <row r="4" spans="1:13" s="6" customFormat="1" ht="65.25" customHeight="1" x14ac:dyDescent="0.2">
      <c r="B4" s="155"/>
      <c r="C4" s="118" t="s">
        <v>10</v>
      </c>
      <c r="D4" s="118" t="s">
        <v>11</v>
      </c>
      <c r="E4" s="118" t="s">
        <v>98</v>
      </c>
      <c r="F4" s="118" t="s">
        <v>40</v>
      </c>
      <c r="G4" s="118" t="s">
        <v>110</v>
      </c>
      <c r="H4" s="118" t="s">
        <v>13</v>
      </c>
      <c r="I4" s="118" t="s">
        <v>100</v>
      </c>
      <c r="J4" s="118" t="s">
        <v>89</v>
      </c>
      <c r="K4" s="16"/>
      <c r="L4" s="15" t="s">
        <v>14</v>
      </c>
      <c r="M4" s="37">
        <v>66.62</v>
      </c>
    </row>
    <row r="5" spans="1:13" s="7" customFormat="1" x14ac:dyDescent="0.2">
      <c r="A5" s="6"/>
      <c r="B5" s="158" t="s">
        <v>76</v>
      </c>
      <c r="C5" s="159"/>
      <c r="D5" s="159"/>
      <c r="E5" s="159"/>
      <c r="F5" s="159"/>
      <c r="G5" s="159"/>
      <c r="H5" s="159"/>
      <c r="I5" s="159"/>
      <c r="J5" s="160"/>
      <c r="K5" s="6"/>
      <c r="L5" s="4" t="s">
        <v>16</v>
      </c>
      <c r="M5" s="5">
        <v>26.75</v>
      </c>
    </row>
    <row r="6" spans="1:13" x14ac:dyDescent="0.2">
      <c r="B6" s="105" t="s">
        <v>50</v>
      </c>
      <c r="C6" s="98"/>
      <c r="D6" s="98"/>
      <c r="E6" s="98"/>
      <c r="F6" s="98"/>
      <c r="G6" s="98"/>
      <c r="H6" s="98"/>
      <c r="I6" s="98"/>
      <c r="J6" s="106"/>
    </row>
    <row r="7" spans="1:13" x14ac:dyDescent="0.2">
      <c r="B7" s="107" t="s">
        <v>52</v>
      </c>
      <c r="C7" s="98">
        <v>40</v>
      </c>
      <c r="D7" s="98">
        <v>1</v>
      </c>
      <c r="E7" s="99">
        <f>C7*D7</f>
        <v>40</v>
      </c>
      <c r="F7" s="98">
        <v>0</v>
      </c>
      <c r="G7" s="99">
        <f>E7*F7</f>
        <v>0</v>
      </c>
      <c r="H7" s="99">
        <f>G7*0.05</f>
        <v>0</v>
      </c>
      <c r="I7" s="99">
        <f>G7*0.1</f>
        <v>0</v>
      </c>
      <c r="J7" s="106">
        <f>G7*$M$3+H7*$M$4+I7*$M$5</f>
        <v>0</v>
      </c>
    </row>
    <row r="8" spans="1:13" x14ac:dyDescent="0.2">
      <c r="B8" s="105" t="s">
        <v>51</v>
      </c>
      <c r="C8" s="98"/>
      <c r="D8" s="98"/>
      <c r="E8" s="99"/>
      <c r="F8" s="98"/>
      <c r="G8" s="98"/>
      <c r="H8" s="98"/>
      <c r="I8" s="98"/>
      <c r="J8" s="106"/>
      <c r="L8" s="8"/>
    </row>
    <row r="9" spans="1:13" ht="15.75" x14ac:dyDescent="0.25">
      <c r="B9" s="108" t="s">
        <v>53</v>
      </c>
      <c r="C9" s="109">
        <v>2</v>
      </c>
      <c r="D9" s="109">
        <v>1</v>
      </c>
      <c r="E9" s="99">
        <f t="shared" ref="E9:E14" si="0">C9*D9</f>
        <v>2</v>
      </c>
      <c r="F9" s="109">
        <f>F7</f>
        <v>0</v>
      </c>
      <c r="G9" s="99">
        <f t="shared" ref="G9:G13" si="1">E9*F9</f>
        <v>0</v>
      </c>
      <c r="H9" s="99">
        <f t="shared" ref="H9:H14" si="2">G9*0.05</f>
        <v>0</v>
      </c>
      <c r="I9" s="99">
        <f t="shared" ref="I9:I14" si="3">G9*0.1</f>
        <v>0</v>
      </c>
      <c r="J9" s="106">
        <f t="shared" ref="J9:J13" si="4">G9*$M$3+H9*$M$4+I9*$M$5</f>
        <v>0</v>
      </c>
      <c r="K9" s="49"/>
    </row>
    <row r="10" spans="1:13" ht="15.75" x14ac:dyDescent="0.25">
      <c r="B10" s="108" t="s">
        <v>68</v>
      </c>
      <c r="C10" s="109">
        <v>2</v>
      </c>
      <c r="D10" s="109">
        <v>1</v>
      </c>
      <c r="E10" s="99">
        <f t="shared" si="0"/>
        <v>2</v>
      </c>
      <c r="F10" s="109">
        <f>F7</f>
        <v>0</v>
      </c>
      <c r="G10" s="99">
        <f t="shared" si="1"/>
        <v>0</v>
      </c>
      <c r="H10" s="99">
        <f t="shared" si="2"/>
        <v>0</v>
      </c>
      <c r="I10" s="99">
        <f t="shared" si="3"/>
        <v>0</v>
      </c>
      <c r="J10" s="106">
        <f t="shared" si="4"/>
        <v>0</v>
      </c>
      <c r="K10" s="49"/>
    </row>
    <row r="11" spans="1:13" ht="15.75" x14ac:dyDescent="0.25">
      <c r="B11" s="108" t="s">
        <v>42</v>
      </c>
      <c r="C11" s="109">
        <v>2</v>
      </c>
      <c r="D11" s="109">
        <v>1</v>
      </c>
      <c r="E11" s="99">
        <f t="shared" si="0"/>
        <v>2</v>
      </c>
      <c r="F11" s="109">
        <f>F7</f>
        <v>0</v>
      </c>
      <c r="G11" s="99">
        <f t="shared" si="1"/>
        <v>0</v>
      </c>
      <c r="H11" s="99">
        <f t="shared" si="2"/>
        <v>0</v>
      </c>
      <c r="I11" s="99">
        <f t="shared" si="3"/>
        <v>0</v>
      </c>
      <c r="J11" s="106">
        <f t="shared" si="4"/>
        <v>0</v>
      </c>
      <c r="K11" s="49"/>
    </row>
    <row r="12" spans="1:13" ht="15.75" x14ac:dyDescent="0.25">
      <c r="B12" s="108" t="s">
        <v>69</v>
      </c>
      <c r="C12" s="109">
        <v>2</v>
      </c>
      <c r="D12" s="109">
        <v>1</v>
      </c>
      <c r="E12" s="99">
        <f t="shared" si="0"/>
        <v>2</v>
      </c>
      <c r="F12" s="109">
        <f>F7</f>
        <v>0</v>
      </c>
      <c r="G12" s="99">
        <f t="shared" si="1"/>
        <v>0</v>
      </c>
      <c r="H12" s="99">
        <f t="shared" si="2"/>
        <v>0</v>
      </c>
      <c r="I12" s="99">
        <f t="shared" si="3"/>
        <v>0</v>
      </c>
      <c r="J12" s="106">
        <f t="shared" si="4"/>
        <v>0</v>
      </c>
      <c r="K12" s="49"/>
    </row>
    <row r="13" spans="1:13" ht="15.75" x14ac:dyDescent="0.25">
      <c r="B13" s="108" t="s">
        <v>70</v>
      </c>
      <c r="C13" s="109">
        <v>8</v>
      </c>
      <c r="D13" s="109">
        <v>1</v>
      </c>
      <c r="E13" s="99">
        <f t="shared" si="0"/>
        <v>8</v>
      </c>
      <c r="F13" s="109">
        <f>F7</f>
        <v>0</v>
      </c>
      <c r="G13" s="99">
        <f t="shared" si="1"/>
        <v>0</v>
      </c>
      <c r="H13" s="99">
        <f t="shared" si="2"/>
        <v>0</v>
      </c>
      <c r="I13" s="99">
        <f t="shared" si="3"/>
        <v>0</v>
      </c>
      <c r="J13" s="106">
        <f t="shared" si="4"/>
        <v>0</v>
      </c>
      <c r="K13" s="49"/>
    </row>
    <row r="14" spans="1:13" ht="28.5" x14ac:dyDescent="0.25">
      <c r="B14" s="108" t="s">
        <v>71</v>
      </c>
      <c r="C14" s="109">
        <v>4</v>
      </c>
      <c r="D14" s="109">
        <v>2</v>
      </c>
      <c r="E14" s="99">
        <f t="shared" si="0"/>
        <v>8</v>
      </c>
      <c r="F14" s="109">
        <v>9</v>
      </c>
      <c r="G14" s="110">
        <f>E14*F14</f>
        <v>72</v>
      </c>
      <c r="H14" s="111">
        <f t="shared" si="2"/>
        <v>3.6</v>
      </c>
      <c r="I14" s="111">
        <f t="shared" si="3"/>
        <v>7.2</v>
      </c>
      <c r="J14" s="102">
        <f>G14*$M$3+H14*$M$4+I14*$M$5</f>
        <v>3992.1119999999996</v>
      </c>
      <c r="K14" s="49"/>
      <c r="L14" s="8"/>
    </row>
    <row r="15" spans="1:13" ht="25.5" x14ac:dyDescent="0.2">
      <c r="B15" s="103" t="s">
        <v>82</v>
      </c>
      <c r="C15" s="112"/>
      <c r="D15" s="112"/>
      <c r="E15" s="112"/>
      <c r="F15" s="112"/>
      <c r="G15" s="156">
        <f>ROUND(SUM(G7:I14),0)</f>
        <v>83</v>
      </c>
      <c r="H15" s="156"/>
      <c r="I15" s="156"/>
      <c r="J15" s="106">
        <f>ROUND(SUM(J7:J14),-1)</f>
        <v>3990</v>
      </c>
      <c r="K15" s="38"/>
    </row>
    <row r="16" spans="1:13" s="7" customFormat="1" x14ac:dyDescent="0.2">
      <c r="A16" s="6"/>
      <c r="B16" s="158" t="s">
        <v>77</v>
      </c>
      <c r="C16" s="159"/>
      <c r="D16" s="159"/>
      <c r="E16" s="159"/>
      <c r="F16" s="159"/>
      <c r="G16" s="159"/>
      <c r="H16" s="159"/>
      <c r="I16" s="159"/>
      <c r="J16" s="160"/>
      <c r="K16" s="6"/>
      <c r="L16" s="4"/>
      <c r="M16" s="5"/>
    </row>
    <row r="17" spans="1:16" customFormat="1" x14ac:dyDescent="0.2">
      <c r="B17" s="105" t="s">
        <v>51</v>
      </c>
      <c r="C17" s="98"/>
      <c r="D17" s="98"/>
      <c r="E17" s="99"/>
      <c r="F17" s="98"/>
      <c r="G17" s="98"/>
      <c r="H17" s="98"/>
      <c r="I17" s="98"/>
      <c r="J17" s="102"/>
      <c r="K17" s="9"/>
      <c r="L17" s="4"/>
      <c r="M17" s="5"/>
      <c r="N17" s="9"/>
      <c r="O17" s="9"/>
      <c r="P17" s="9"/>
    </row>
    <row r="18" spans="1:16" customFormat="1" x14ac:dyDescent="0.2">
      <c r="B18" s="108" t="s">
        <v>17</v>
      </c>
      <c r="C18" s="109"/>
      <c r="D18" s="109"/>
      <c r="E18" s="99"/>
      <c r="F18" s="109"/>
      <c r="G18" s="99"/>
      <c r="H18" s="99"/>
      <c r="I18" s="99"/>
      <c r="J18" s="102"/>
      <c r="K18" s="9"/>
      <c r="L18" s="9"/>
      <c r="M18" s="9"/>
      <c r="N18" s="9"/>
      <c r="O18" s="9"/>
      <c r="P18" s="9"/>
    </row>
    <row r="19" spans="1:16" customFormat="1" x14ac:dyDescent="0.2">
      <c r="B19" s="108" t="s">
        <v>62</v>
      </c>
      <c r="C19" s="98" t="s">
        <v>94</v>
      </c>
      <c r="D19" s="109"/>
      <c r="E19" s="99"/>
      <c r="F19" s="109"/>
      <c r="G19" s="99"/>
      <c r="H19" s="99"/>
      <c r="I19" s="99"/>
      <c r="J19" s="102"/>
      <c r="K19" s="9"/>
      <c r="L19" s="8"/>
      <c r="M19" s="9"/>
      <c r="N19" s="9"/>
      <c r="O19" s="9"/>
      <c r="P19" s="9"/>
    </row>
    <row r="20" spans="1:16" customFormat="1" ht="15.75" x14ac:dyDescent="0.25">
      <c r="B20" s="108" t="s">
        <v>63</v>
      </c>
      <c r="C20" s="98" t="s">
        <v>94</v>
      </c>
      <c r="D20" s="109"/>
      <c r="E20" s="99"/>
      <c r="F20" s="109"/>
      <c r="G20" s="99"/>
      <c r="H20" s="99"/>
      <c r="I20" s="99"/>
      <c r="J20" s="102"/>
      <c r="K20" s="49"/>
      <c r="L20" s="9"/>
      <c r="M20" s="9"/>
      <c r="N20" s="9"/>
      <c r="O20" s="9"/>
      <c r="P20" s="9"/>
    </row>
    <row r="21" spans="1:16" customFormat="1" ht="15.75" x14ac:dyDescent="0.25">
      <c r="B21" s="108" t="s">
        <v>69</v>
      </c>
      <c r="C21" s="98" t="s">
        <v>36</v>
      </c>
      <c r="D21" s="109"/>
      <c r="E21" s="99"/>
      <c r="F21" s="109"/>
      <c r="G21" s="99"/>
      <c r="H21" s="99"/>
      <c r="I21" s="99"/>
      <c r="J21" s="102"/>
      <c r="K21" s="49"/>
      <c r="L21" s="9"/>
      <c r="M21" s="9"/>
      <c r="N21" s="9"/>
      <c r="O21" s="9"/>
      <c r="P21" s="9"/>
    </row>
    <row r="22" spans="1:16" customFormat="1" ht="15.75" x14ac:dyDescent="0.25">
      <c r="B22" s="108" t="s">
        <v>70</v>
      </c>
      <c r="C22" s="98" t="s">
        <v>36</v>
      </c>
      <c r="D22" s="109"/>
      <c r="E22" s="99"/>
      <c r="F22" s="109"/>
      <c r="G22" s="99"/>
      <c r="H22" s="99"/>
      <c r="I22" s="99"/>
      <c r="J22" s="102"/>
      <c r="K22" s="49"/>
      <c r="L22" s="9"/>
      <c r="M22" s="9"/>
      <c r="N22" s="9"/>
      <c r="O22" s="9"/>
      <c r="P22" s="9"/>
    </row>
    <row r="23" spans="1:16" s="8" customFormat="1" ht="28.5" x14ac:dyDescent="0.25">
      <c r="A23" s="9"/>
      <c r="B23" s="108" t="s">
        <v>106</v>
      </c>
      <c r="C23" s="98">
        <v>2</v>
      </c>
      <c r="D23" s="98">
        <v>1</v>
      </c>
      <c r="E23" s="99">
        <f>C23*D23</f>
        <v>2</v>
      </c>
      <c r="F23" s="98">
        <f>'Respondent Burden (Subs L &amp; Y)'!F52</f>
        <v>0</v>
      </c>
      <c r="G23" s="100">
        <f>E23*F23</f>
        <v>0</v>
      </c>
      <c r="H23" s="100">
        <f>G23*0.05</f>
        <v>0</v>
      </c>
      <c r="I23" s="100">
        <f>G23*0.1</f>
        <v>0</v>
      </c>
      <c r="J23" s="106">
        <f>G23*$M$3+H23*$M$4+I23*$M$5</f>
        <v>0</v>
      </c>
      <c r="K23" s="49"/>
      <c r="L23" s="9"/>
      <c r="M23" s="9"/>
      <c r="N23" s="9"/>
      <c r="O23" s="9"/>
      <c r="P23" s="9"/>
    </row>
    <row r="24" spans="1:16" customFormat="1" ht="15.75" x14ac:dyDescent="0.25">
      <c r="B24" s="108" t="s">
        <v>18</v>
      </c>
      <c r="C24" s="109"/>
      <c r="D24" s="109"/>
      <c r="E24" s="99"/>
      <c r="F24" s="109"/>
      <c r="G24" s="99"/>
      <c r="H24" s="99"/>
      <c r="I24" s="99"/>
      <c r="J24" s="102"/>
      <c r="K24" s="49"/>
      <c r="L24" s="9"/>
      <c r="M24" s="9"/>
      <c r="N24" s="9"/>
      <c r="O24" s="9"/>
      <c r="P24" s="9"/>
    </row>
    <row r="25" spans="1:16" x14ac:dyDescent="0.2">
      <c r="B25" s="107" t="s">
        <v>79</v>
      </c>
      <c r="C25" s="98">
        <v>2</v>
      </c>
      <c r="D25" s="98">
        <v>1</v>
      </c>
      <c r="E25" s="99">
        <f>C25*D25</f>
        <v>2</v>
      </c>
      <c r="F25" s="98">
        <f>'Respondent Burden (Subs L &amp; Y)'!F54</f>
        <v>4</v>
      </c>
      <c r="G25" s="100">
        <f>E25*F25</f>
        <v>8</v>
      </c>
      <c r="H25" s="101">
        <f>G25*0.05</f>
        <v>0.4</v>
      </c>
      <c r="I25" s="101">
        <f>G25*0.1</f>
        <v>0.8</v>
      </c>
      <c r="J25" s="102">
        <f>G25*$M$3+H25*$M$4+I25*$M$5</f>
        <v>443.56799999999998</v>
      </c>
    </row>
    <row r="26" spans="1:16" ht="15.75" x14ac:dyDescent="0.2">
      <c r="B26" s="107" t="s">
        <v>107</v>
      </c>
      <c r="C26" s="98">
        <v>2</v>
      </c>
      <c r="D26" s="98">
        <v>1</v>
      </c>
      <c r="E26" s="99">
        <f>C26*D26</f>
        <v>2</v>
      </c>
      <c r="F26" s="98">
        <f>'Respondent Burden (Subs L &amp; Y)'!F55</f>
        <v>0.08</v>
      </c>
      <c r="G26" s="113">
        <f>ROUND(E26*F26,2)</f>
        <v>0.16</v>
      </c>
      <c r="H26" s="113">
        <f>ROUND(G26*0.05,2)</f>
        <v>0.01</v>
      </c>
      <c r="I26" s="113">
        <f>ROUND(G26*0.1,2)</f>
        <v>0.02</v>
      </c>
      <c r="J26" s="102">
        <f>G26*$M$3+H26*$M$4+I26*$M$5</f>
        <v>9.111600000000001</v>
      </c>
    </row>
    <row r="27" spans="1:16" s="8" customFormat="1" ht="15.75" x14ac:dyDescent="0.25">
      <c r="A27" s="9"/>
      <c r="B27" s="107" t="s">
        <v>108</v>
      </c>
      <c r="C27" s="98" t="s">
        <v>36</v>
      </c>
      <c r="D27" s="98"/>
      <c r="E27" s="99"/>
      <c r="F27" s="98"/>
      <c r="G27" s="98"/>
      <c r="H27" s="110"/>
      <c r="I27" s="110"/>
      <c r="J27" s="102"/>
      <c r="K27" s="49"/>
      <c r="M27" s="9"/>
      <c r="N27" s="9"/>
      <c r="O27" s="9"/>
      <c r="P27" s="9"/>
    </row>
    <row r="28" spans="1:16" customFormat="1" ht="25.5" x14ac:dyDescent="0.2">
      <c r="B28" s="103" t="s">
        <v>93</v>
      </c>
      <c r="C28" s="112"/>
      <c r="D28" s="112"/>
      <c r="E28" s="112"/>
      <c r="F28" s="112"/>
      <c r="G28" s="156">
        <f>ROUND(SUM(G17:I27),0)</f>
        <v>9</v>
      </c>
      <c r="H28" s="156"/>
      <c r="I28" s="156"/>
      <c r="J28" s="106">
        <f>ROUND(SUM(J17:J27),0)</f>
        <v>453</v>
      </c>
      <c r="K28" s="38"/>
      <c r="L28" s="9"/>
      <c r="M28" s="9"/>
      <c r="N28" s="9"/>
      <c r="O28" s="9"/>
      <c r="P28" s="9"/>
    </row>
    <row r="29" spans="1:16" s="8" customFormat="1" ht="15.75" x14ac:dyDescent="0.2">
      <c r="A29" s="9"/>
      <c r="B29" s="103" t="s">
        <v>109</v>
      </c>
      <c r="C29" s="104"/>
      <c r="D29" s="104"/>
      <c r="E29" s="104"/>
      <c r="F29" s="104"/>
      <c r="G29" s="139">
        <f>G15+G28</f>
        <v>92</v>
      </c>
      <c r="H29" s="139"/>
      <c r="I29" s="139"/>
      <c r="J29" s="97">
        <f>ROUND(J15+J28,-1)</f>
        <v>4440</v>
      </c>
      <c r="K29" s="38"/>
    </row>
    <row r="30" spans="1:16" s="8" customFormat="1" x14ac:dyDescent="0.2">
      <c r="A30" s="9"/>
      <c r="B30" s="9"/>
      <c r="C30" s="9"/>
      <c r="D30" s="9"/>
      <c r="E30" s="9"/>
      <c r="F30" s="9"/>
      <c r="G30" s="9"/>
      <c r="H30" s="9"/>
      <c r="I30" s="9"/>
    </row>
    <row r="31" spans="1:16" s="8" customFormat="1" x14ac:dyDescent="0.2">
      <c r="A31" s="9"/>
      <c r="B31" s="67"/>
      <c r="C31" s="9"/>
      <c r="D31" s="9"/>
      <c r="E31" s="9"/>
      <c r="F31" s="9"/>
      <c r="G31" s="9"/>
      <c r="H31" s="9"/>
      <c r="I31" s="9"/>
    </row>
    <row r="33" spans="1:20" x14ac:dyDescent="0.2">
      <c r="B33" s="9" t="s">
        <v>41</v>
      </c>
    </row>
    <row r="34" spans="1:20" ht="39.75" customHeight="1" x14ac:dyDescent="0.2">
      <c r="B34" s="152" t="s">
        <v>139</v>
      </c>
      <c r="C34" s="152"/>
      <c r="D34" s="152"/>
      <c r="E34" s="152"/>
      <c r="F34" s="152"/>
      <c r="G34" s="152"/>
      <c r="H34" s="152"/>
      <c r="I34" s="152"/>
      <c r="J34" s="152"/>
    </row>
    <row r="35" spans="1:20" ht="39" customHeight="1" x14ac:dyDescent="0.2">
      <c r="B35" s="146" t="s">
        <v>131</v>
      </c>
      <c r="C35" s="146"/>
      <c r="D35" s="146"/>
      <c r="E35" s="146"/>
      <c r="F35" s="146"/>
      <c r="G35" s="146"/>
      <c r="H35" s="146"/>
      <c r="I35" s="146"/>
      <c r="J35" s="146"/>
      <c r="R35" s="153"/>
      <c r="S35" s="153"/>
      <c r="T35" s="153"/>
    </row>
    <row r="36" spans="1:20" ht="15.75" x14ac:dyDescent="0.2">
      <c r="B36" s="8" t="s">
        <v>132</v>
      </c>
      <c r="R36" s="154" t="s">
        <v>117</v>
      </c>
      <c r="S36" s="154"/>
      <c r="T36" s="154"/>
    </row>
    <row r="37" spans="1:20" ht="15.75" x14ac:dyDescent="0.2">
      <c r="B37" s="50" t="s">
        <v>133</v>
      </c>
      <c r="R37" s="119" t="s">
        <v>111</v>
      </c>
      <c r="S37" s="119" t="s">
        <v>114</v>
      </c>
      <c r="T37" s="119" t="s">
        <v>115</v>
      </c>
    </row>
    <row r="38" spans="1:20" s="8" customFormat="1" ht="15.75" x14ac:dyDescent="0.2">
      <c r="A38" s="9"/>
      <c r="B38" s="52" t="s">
        <v>134</v>
      </c>
      <c r="C38" s="9"/>
      <c r="D38" s="9"/>
      <c r="E38" s="9"/>
      <c r="F38" s="9"/>
      <c r="G38" s="9"/>
      <c r="H38" s="9"/>
      <c r="I38" s="9"/>
      <c r="J38" s="13"/>
      <c r="K38" s="9"/>
      <c r="R38" s="120" t="s">
        <v>76</v>
      </c>
      <c r="S38" s="121">
        <f>G15</f>
        <v>83</v>
      </c>
      <c r="T38" s="122">
        <f>J15</f>
        <v>3990</v>
      </c>
    </row>
    <row r="39" spans="1:20" s="8" customFormat="1" ht="15.75" x14ac:dyDescent="0.2">
      <c r="A39" s="9"/>
      <c r="B39" s="52" t="s">
        <v>135</v>
      </c>
      <c r="C39" s="9"/>
      <c r="D39" s="9"/>
      <c r="E39" s="9"/>
      <c r="F39" s="9"/>
      <c r="G39" s="9"/>
      <c r="H39" s="9"/>
      <c r="I39" s="9"/>
      <c r="J39" s="13"/>
      <c r="K39" s="9"/>
      <c r="R39" s="120" t="s">
        <v>77</v>
      </c>
      <c r="S39" s="121">
        <f>G28</f>
        <v>9</v>
      </c>
      <c r="T39" s="122">
        <f>J28</f>
        <v>453</v>
      </c>
    </row>
    <row r="40" spans="1:20" s="8" customFormat="1" ht="15.75" x14ac:dyDescent="0.2">
      <c r="A40" s="9"/>
      <c r="B40" s="52" t="s">
        <v>136</v>
      </c>
      <c r="C40" s="9"/>
      <c r="D40" s="9"/>
      <c r="E40" s="9"/>
      <c r="F40" s="9"/>
      <c r="G40" s="9"/>
      <c r="H40" s="9"/>
      <c r="I40" s="9"/>
      <c r="J40" s="13"/>
      <c r="K40" s="9"/>
      <c r="R40" s="123" t="s">
        <v>33</v>
      </c>
      <c r="S40" s="124">
        <f>SUM(S38:S39)</f>
        <v>92</v>
      </c>
      <c r="T40" s="125">
        <f>ROUND(SUM(T38:T39),-1)</f>
        <v>4440</v>
      </c>
    </row>
    <row r="41" spans="1:20" s="8" customFormat="1" ht="15.75" x14ac:dyDescent="0.2">
      <c r="A41" s="9"/>
      <c r="B41" s="52" t="s">
        <v>137</v>
      </c>
      <c r="C41" s="9"/>
      <c r="D41" s="9"/>
      <c r="E41" s="9"/>
      <c r="F41" s="9"/>
      <c r="G41" s="9"/>
      <c r="H41" s="9"/>
      <c r="I41" s="9"/>
      <c r="J41" s="13"/>
      <c r="K41" s="9"/>
    </row>
    <row r="43" spans="1:20" s="8" customFormat="1" x14ac:dyDescent="0.2">
      <c r="A43" s="9"/>
      <c r="B43" s="39"/>
      <c r="C43" s="39"/>
      <c r="D43" s="39"/>
      <c r="E43" s="39"/>
      <c r="F43" s="39"/>
      <c r="G43" s="39"/>
      <c r="H43" s="39"/>
      <c r="I43" s="39"/>
      <c r="J43" s="83"/>
      <c r="K43" s="9"/>
    </row>
    <row r="44" spans="1:20" ht="15.75" x14ac:dyDescent="0.25">
      <c r="B44" s="84"/>
      <c r="C44" s="85"/>
      <c r="D44" s="85"/>
      <c r="E44" s="85"/>
      <c r="F44" s="85"/>
      <c r="G44" s="85"/>
      <c r="H44" s="85"/>
      <c r="I44" s="85"/>
      <c r="J44" s="86"/>
      <c r="K44" s="49"/>
    </row>
    <row r="45" spans="1:20" ht="15" x14ac:dyDescent="0.25">
      <c r="B45" s="87"/>
      <c r="C45" s="88"/>
      <c r="D45" s="88"/>
      <c r="E45" s="88"/>
      <c r="F45" s="88"/>
      <c r="G45" s="157"/>
      <c r="H45" s="157"/>
      <c r="I45" s="157"/>
      <c r="J45" s="89"/>
      <c r="K45" s="51"/>
    </row>
  </sheetData>
  <mergeCells count="11">
    <mergeCell ref="G45:I45"/>
    <mergeCell ref="G28:I28"/>
    <mergeCell ref="B5:J5"/>
    <mergeCell ref="B16:J16"/>
    <mergeCell ref="G29:I29"/>
    <mergeCell ref="R35:T35"/>
    <mergeCell ref="R36:T36"/>
    <mergeCell ref="B3:B4"/>
    <mergeCell ref="G15:I15"/>
    <mergeCell ref="B34:J34"/>
    <mergeCell ref="B35:J35"/>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haredContentType xmlns="Microsoft.SharePoint.Taxonomy.ContentTypeSync" SourceId="29f62856-1543-49d4-a736-4569d363f533" ContentTypeId="0x0101" PreviousValue="false"/>
</file>

<file path=customXml/item3.xml><?xml version="1.0" encoding="utf-8"?>
<ct:contentTypeSchema xmlns:ct="http://schemas.microsoft.com/office/2006/metadata/contentType" xmlns:ma="http://schemas.microsoft.com/office/2006/metadata/properties/metaAttributes" ct:_="" ma:_="" ma:contentTypeName="Document" ma:contentTypeID="0x01010007804992087E664C80213BBECC87D7C5" ma:contentTypeVersion="36" ma:contentTypeDescription="Create a new document." ma:contentTypeScope="" ma:versionID="e2639bbbb30a5e8a5e9fedbedbfe4134">
  <xsd:schema xmlns:xsd="http://www.w3.org/2001/XMLSchema" xmlns:xs="http://www.w3.org/2001/XMLSchema" xmlns:p="http://schemas.microsoft.com/office/2006/metadata/properties" xmlns:ns1="http://schemas.microsoft.com/sharepoint/v3" xmlns:ns3="4ffa91fb-a0ff-4ac5-b2db-65c790d184a4" xmlns:ns4="http://schemas.microsoft.com/sharepoint.v3" xmlns:ns5="http://schemas.microsoft.com/sharepoint/v3/fields" xmlns:ns6="80377dfa-2fcc-4c15-9433-ebfcd06defd6" xmlns:ns7="0a649cfe-4b5c-4768-8616-91f3c5fa8351" targetNamespace="http://schemas.microsoft.com/office/2006/metadata/properties" ma:root="true" ma:fieldsID="88fa74547581242d5b740bb33b8839be" ns1:_="" ns3:_="" ns4:_="" ns5:_="" ns6:_="" ns7:_="">
    <xsd:import namespace="http://schemas.microsoft.com/sharepoint/v3"/>
    <xsd:import namespace="4ffa91fb-a0ff-4ac5-b2db-65c790d184a4"/>
    <xsd:import namespace="http://schemas.microsoft.com/sharepoint.v3"/>
    <xsd:import namespace="http://schemas.microsoft.com/sharepoint/v3/fields"/>
    <xsd:import namespace="80377dfa-2fcc-4c15-9433-ebfcd06defd6"/>
    <xsd:import namespace="0a649cfe-4b5c-4768-8616-91f3c5fa8351"/>
    <xsd:element name="properties">
      <xsd:complexType>
        <xsd:sequence>
          <xsd:element name="documentManagement">
            <xsd:complexType>
              <xsd:all>
                <xsd:element ref="ns3:Document_x0020_Creation_x0020_Date" minOccurs="0"/>
                <xsd:element ref="ns3:Creator" minOccurs="0"/>
                <xsd:element ref="ns3:EPA_x0020_Office" minOccurs="0"/>
                <xsd:element ref="ns3:Record" minOccurs="0"/>
                <xsd:element ref="ns4:CategoryDescription" minOccurs="0"/>
                <xsd:element ref="ns3:Identifier" minOccurs="0"/>
                <xsd:element ref="ns3:EPA_x0020_Contributor" minOccurs="0"/>
                <xsd:element ref="ns3:External_x0020_Contributor" minOccurs="0"/>
                <xsd:element ref="ns5:_Coverage" minOccurs="0"/>
                <xsd:element ref="ns3:EPA_x0020_Related_x0020_Documents" minOccurs="0"/>
                <xsd:element ref="ns5:_Source" minOccurs="0"/>
                <xsd:element ref="ns3:Rights" minOccurs="0"/>
                <xsd:element ref="ns1:Language" minOccurs="0"/>
                <xsd:element ref="ns3:j747ac98061d40f0aa7bd47e1db5675d" minOccurs="0"/>
                <xsd:element ref="ns3:TaxKeywordTaxHTField" minOccurs="0"/>
                <xsd:element ref="ns3:TaxCatchAllLabel" minOccurs="0"/>
                <xsd:element ref="ns3:TaxCatchAll" minOccurs="0"/>
                <xsd:element ref="ns6:MediaServiceMetadata" minOccurs="0"/>
                <xsd:element ref="ns6:MediaServiceFastMetadata" minOccurs="0"/>
                <xsd:element ref="ns7:SharedWithUsers" minOccurs="0"/>
                <xsd:element ref="ns7:SharedWithDetails" minOccurs="0"/>
                <xsd:element ref="ns7:SharingHintHash" minOccurs="0"/>
                <xsd:element ref="ns7:Records_x0020_Status" minOccurs="0"/>
                <xsd:element ref="ns7:Records_x0020_Date" minOccurs="0"/>
                <xsd:element ref="ns6:MediaServiceAutoKeyPoints" minOccurs="0"/>
                <xsd:element ref="ns6:MediaServiceKeyPoints" minOccurs="0"/>
                <xsd:element ref="ns6:MediaServiceAutoTags" minOccurs="0"/>
                <xsd:element ref="ns6:MediaServiceGenerationTime" minOccurs="0"/>
                <xsd:element ref="ns6:MediaServiceEventHashCode" minOccurs="0"/>
                <xsd:element ref="ns6:MediaServiceOCR" minOccurs="0"/>
                <xsd:element ref="ns6: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hidden="true" ma:list="{43a3f819-d1f1-4d52-8826-84fa7c6c0225}" ma:internalName="TaxCatchAllLabel" ma:readOnly="true" ma:showField="CatchAllDataLabel" ma:web="0a649cfe-4b5c-4768-8616-91f3c5fa8351">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hidden="true" ma:list="{43a3f819-d1f1-4d52-8826-84fa7c6c0225}" ma:internalName="TaxCatchAll" ma:showField="CatchAllData" ma:web="0a649cfe-4b5c-4768-8616-91f3c5fa8351">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0377dfa-2fcc-4c15-9433-ebfcd06defd6" elementFormDefault="qualified">
    <xsd:import namespace="http://schemas.microsoft.com/office/2006/documentManagement/types"/>
    <xsd:import namespace="http://schemas.microsoft.com/office/infopath/2007/PartnerControls"/>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element name="MediaServiceAutoKeyPoints" ma:index="35" nillable="true" ma:displayName="MediaServiceAutoKeyPoints" ma:hidden="true" ma:internalName="MediaServiceAutoKeyPoints" ma:readOnly="true">
      <xsd:simpleType>
        <xsd:restriction base="dms:Note"/>
      </xsd:simpleType>
    </xsd:element>
    <xsd:element name="MediaServiceKeyPoints" ma:index="36" nillable="true" ma:displayName="KeyPoints" ma:internalName="MediaServiceKeyPoints" ma:readOnly="true">
      <xsd:simpleType>
        <xsd:restriction base="dms:Note">
          <xsd:maxLength value="255"/>
        </xsd:restriction>
      </xsd:simpleType>
    </xsd:element>
    <xsd:element name="MediaServiceAutoTags" ma:index="37" nillable="true" ma:displayName="Tags" ma:internalName="MediaServiceAutoTags" ma:readOnly="true">
      <xsd:simpleType>
        <xsd:restriction base="dms:Text"/>
      </xsd:simpleType>
    </xsd:element>
    <xsd:element name="MediaServiceGenerationTime" ma:index="38" nillable="true" ma:displayName="MediaServiceGenerationTime" ma:hidden="true" ma:internalName="MediaServiceGenerationTime" ma:readOnly="true">
      <xsd:simpleType>
        <xsd:restriction base="dms:Text"/>
      </xsd:simpleType>
    </xsd:element>
    <xsd:element name="MediaServiceEventHashCode" ma:index="39" nillable="true" ma:displayName="MediaServiceEventHashCode" ma:hidden="true" ma:internalName="MediaServiceEventHashCode" ma:readOnly="true">
      <xsd:simpleType>
        <xsd:restriction base="dms:Text"/>
      </xsd:simpleType>
    </xsd:element>
    <xsd:element name="MediaServiceOCR" ma:index="40" nillable="true" ma:displayName="Extracted Text" ma:internalName="MediaServiceOCR" ma:readOnly="true">
      <xsd:simpleType>
        <xsd:restriction base="dms:Note">
          <xsd:maxLength value="255"/>
        </xsd:restriction>
      </xsd:simpleType>
    </xsd:element>
    <xsd:element name="MediaServiceDateTaken" ma:index="41"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a649cfe-4b5c-4768-8616-91f3c5fa8351" elementFormDefault="qualified">
    <xsd:import namespace="http://schemas.microsoft.com/office/2006/documentManagement/types"/>
    <xsd:import namespace="http://schemas.microsoft.com/office/infopath/2007/PartnerControls"/>
    <xsd:element name="SharedWithUsers" ma:index="3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1" nillable="true" ma:displayName="Shared With Details" ma:internalName="SharedWithDetails" ma:readOnly="true">
      <xsd:simpleType>
        <xsd:restriction base="dms:Note">
          <xsd:maxLength value="255"/>
        </xsd:restriction>
      </xsd:simpleType>
    </xsd:element>
    <xsd:element name="SharingHintHash" ma:index="32" nillable="true" ma:displayName="Sharing Hint Hash" ma:hidden="true" ma:internalName="SharingHintHash" ma:readOnly="true">
      <xsd:simpleType>
        <xsd:restriction base="dms:Text"/>
      </xsd:simpleType>
    </xsd:element>
    <xsd:element name="Records_x0020_Status" ma:index="33" nillable="true" ma:displayName="Records Status" ma:default="Pending" ma:internalName="Records_x0020_Status">
      <xsd:simpleType>
        <xsd:restriction base="dms:Text"/>
      </xsd:simpleType>
    </xsd:element>
    <xsd:element name="Records_x0020_Date" ma:index="34" nillable="true" ma:displayName="Records Date" ma:hidden="true" ma:internalName="Records_x0020_Date">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Records_x0020_Date xmlns="0a649cfe-4b5c-4768-8616-91f3c5fa8351" xsi:nil="true"/>
    <j747ac98061d40f0aa7bd47e1db5675d xmlns="4ffa91fb-a0ff-4ac5-b2db-65c790d184a4">
      <Terms xmlns="http://schemas.microsoft.com/office/infopath/2007/PartnerControls"/>
    </j747ac98061d40f0aa7bd47e1db5675d>
    <External_x0020_Contributor xmlns="4ffa91fb-a0ff-4ac5-b2db-65c790d184a4" xsi:nil="true"/>
    <TaxKeywordTaxHTField xmlns="4ffa91fb-a0ff-4ac5-b2db-65c790d184a4">
      <Terms xmlns="http://schemas.microsoft.com/office/infopath/2007/PartnerControls"/>
    </TaxKeywordTaxHTField>
    <Record xmlns="4ffa91fb-a0ff-4ac5-b2db-65c790d184a4">Shared</Record>
    <Rights xmlns="4ffa91fb-a0ff-4ac5-b2db-65c790d184a4" xsi:nil="true"/>
    <Document_x0020_Creation_x0020_Date xmlns="4ffa91fb-a0ff-4ac5-b2db-65c790d184a4">2020-06-22T14:21:08+00:00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Records_x0020_Status xmlns="0a649cfe-4b5c-4768-8616-91f3c5fa8351">Pending</Records_x0020_Status>
    <EPA_x0020_Contributor xmlns="4ffa91fb-a0ff-4ac5-b2db-65c790d184a4">
      <UserInfo>
        <DisplayName/>
        <AccountId xsi:nil="true"/>
        <AccountType/>
      </UserInfo>
    </EPA_x0020_Contributor>
    <TaxCatchAll xmlns="4ffa91fb-a0ff-4ac5-b2db-65c790d184a4"/>
  </documentManagement>
</p:properties>
</file>

<file path=customXml/itemProps1.xml><?xml version="1.0" encoding="utf-8"?>
<ds:datastoreItem xmlns:ds="http://schemas.openxmlformats.org/officeDocument/2006/customXml" ds:itemID="{A1E168B2-0ED4-43C4-8623-64E4ABA89090}">
  <ds:schemaRefs>
    <ds:schemaRef ds:uri="http://schemas.microsoft.com/sharepoint/v3/contenttype/forms"/>
  </ds:schemaRefs>
</ds:datastoreItem>
</file>

<file path=customXml/itemProps2.xml><?xml version="1.0" encoding="utf-8"?>
<ds:datastoreItem xmlns:ds="http://schemas.openxmlformats.org/officeDocument/2006/customXml" ds:itemID="{A3766FD8-045F-40C0-BD08-44F8DDC53470}">
  <ds:schemaRefs>
    <ds:schemaRef ds:uri="Microsoft.SharePoint.Taxonomy.ContentTypeSync"/>
  </ds:schemaRefs>
</ds:datastoreItem>
</file>

<file path=customXml/itemProps3.xml><?xml version="1.0" encoding="utf-8"?>
<ds:datastoreItem xmlns:ds="http://schemas.openxmlformats.org/officeDocument/2006/customXml" ds:itemID="{138C0E9D-CF48-4594-8392-C7FAB103CC1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ffa91fb-a0ff-4ac5-b2db-65c790d184a4"/>
    <ds:schemaRef ds:uri="http://schemas.microsoft.com/sharepoint.v3"/>
    <ds:schemaRef ds:uri="http://schemas.microsoft.com/sharepoint/v3/fields"/>
    <ds:schemaRef ds:uri="80377dfa-2fcc-4c15-9433-ebfcd06defd6"/>
    <ds:schemaRef ds:uri="0a649cfe-4b5c-4768-8616-91f3c5fa835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F513859D-90BF-4069-B216-CC0BA095AAF6}">
  <ds:schemaRefs>
    <ds:schemaRef ds:uri="http://schemas.microsoft.com/office/infopath/2007/PartnerControls"/>
    <ds:schemaRef ds:uri="http://purl.org/dc/elements/1.1/"/>
    <ds:schemaRef ds:uri="http://schemas.microsoft.com/office/2006/metadata/properties"/>
    <ds:schemaRef ds:uri="4ffa91fb-a0ff-4ac5-b2db-65c790d184a4"/>
    <ds:schemaRef ds:uri="http://schemas.microsoft.com/sharepoint.v3"/>
    <ds:schemaRef ds:uri="http://schemas.openxmlformats.org/package/2006/metadata/core-properties"/>
    <ds:schemaRef ds:uri="http://purl.org/dc/terms/"/>
    <ds:schemaRef ds:uri="0a649cfe-4b5c-4768-8616-91f3c5fa8351"/>
    <ds:schemaRef ds:uri="http://schemas.microsoft.com/sharepoint/v3/fields"/>
    <ds:schemaRef ds:uri="http://schemas.microsoft.com/office/2006/documentManagement/types"/>
    <ds:schemaRef ds:uri="80377dfa-2fcc-4c15-9433-ebfcd06defd6"/>
    <ds:schemaRef ds:uri="http://schemas.microsoft.com/sharepoint/v3"/>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 Respondents &amp; Responses Calcs</vt:lpstr>
      <vt:lpstr>Respondent Burden (Subs L &amp; Y)</vt:lpstr>
      <vt:lpstr>Agency Burden (Subs L &amp; Y)</vt:lpstr>
    </vt:vector>
  </TitlesOfParts>
  <Company>Eastern Research Group,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ERG, EV</dc:creator>
  <cp:lastModifiedBy>Eric Schultz</cp:lastModifiedBy>
  <dcterms:created xsi:type="dcterms:W3CDTF">2013-07-15T20:11:44Z</dcterms:created>
  <dcterms:modified xsi:type="dcterms:W3CDTF">2020-06-29T22:15:21Z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0x01010007804992087E664C80213BBECC87D7C5</vt:lpwstr>
  </property>
</Properties>
</file>