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KEB1\OneDrive - U.S. NRC\KEB1\RENEWALS\3150-0010 Part 35\FINAL\"/>
    </mc:Choice>
  </mc:AlternateContent>
  <xr:revisionPtr revIDLastSave="15" documentId="8_{8600BF1C-B8F4-4DF5-86EC-C331D14A8FC8}" xr6:coauthVersionLast="44" xr6:coauthVersionMax="44" xr10:uidLastSave="{F820A30B-0378-40F5-B45C-E23EE30F110F}"/>
  <bookViews>
    <workbookView xWindow="-108" yWindow="-108" windowWidth="23256" windowHeight="12576" tabRatio="786" firstSheet="2" activeTab="8" xr2:uid="{00000000-000D-0000-FFFF-FFFF00000000}"/>
  </bookViews>
  <sheets>
    <sheet name=" NRC Licenses Reporting" sheetId="1" r:id="rId1"/>
    <sheet name="NRC Licenses Recordkeeping" sheetId="2" r:id="rId2"/>
    <sheet name="NRC One-time Recordkeeping" sheetId="12" r:id="rId3"/>
    <sheet name="NRC Third Party" sheetId="9" r:id="rId4"/>
    <sheet name="AS Reporting" sheetId="3" r:id="rId5"/>
    <sheet name="AS Recordkeeping" sheetId="5" r:id="rId6"/>
    <sheet name="AS Third Party" sheetId="11" r:id="rId7"/>
    <sheet name="AS One-time Recordkeeping" sheetId="13" r:id="rId8"/>
    <sheet name="TOTALS" sheetId="6" r:id="rId9"/>
  </sheets>
  <definedNames>
    <definedName name="_xlnm.Print_Area" localSheetId="0">' NRC Licenses Reporting'!$A$1:$H$36</definedName>
    <definedName name="_xlnm.Print_Area" localSheetId="7">'AS One-time Recordkeeping'!$A$1:$I$13</definedName>
    <definedName name="_xlnm.Print_Area" localSheetId="5">'AS Recordkeeping'!$A$1:$H$132</definedName>
    <definedName name="_xlnm.Print_Area" localSheetId="4">'AS Reporting'!$A$1:$H$37</definedName>
    <definedName name="_xlnm.Print_Area" localSheetId="6">'AS Third Party'!$A$1:$H$7</definedName>
    <definedName name="_xlnm.Print_Area" localSheetId="1">'NRC Licenses Recordkeeping'!$A$1:$H$132</definedName>
    <definedName name="_xlnm.Print_Area" localSheetId="2">'NRC One-time Recordkeeping'!$A$1:$I$13</definedName>
    <definedName name="_xlnm.Print_Area" localSheetId="3">'NRC Third Party'!$A$1:$H$7</definedName>
    <definedName name="_xlnm.Print_Area" localSheetId="8">TOTALS!$A$1:$D$40</definedName>
    <definedName name="_xlnm.Print_Titles" localSheetId="0">' NRC Licenses Reporting'!$1:$4</definedName>
    <definedName name="_xlnm.Print_Titles" localSheetId="7">'AS One-time Recordkeeping'!$1:$2</definedName>
    <definedName name="_xlnm.Print_Titles" localSheetId="5">'AS Recordkeeping'!$1:$3</definedName>
    <definedName name="_xlnm.Print_Titles" localSheetId="4">'AS Reporting'!$1:$3</definedName>
    <definedName name="_xlnm.Print_Titles" localSheetId="6">'AS Third Party'!$1:$3</definedName>
    <definedName name="_xlnm.Print_Titles" localSheetId="1">'NRC Licenses Recordkeeping'!$1:$3</definedName>
    <definedName name="_xlnm.Print_Titles" localSheetId="2">'NRC One-time Recordkeeping'!$1:$3</definedName>
    <definedName name="_xlnm.Print_Titles" localSheetId="3">'NRC Third Party'!$1:$3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3" i="5" l="1"/>
  <c r="E37" i="6" l="1"/>
  <c r="B40" i="6" l="1"/>
  <c r="B15" i="6" l="1"/>
  <c r="C13" i="13" l="1"/>
  <c r="C13" i="12"/>
  <c r="D8" i="6" l="1"/>
  <c r="C130" i="5"/>
  <c r="C6" i="6" l="1"/>
  <c r="C115" i="5"/>
  <c r="C116" i="5"/>
  <c r="C117" i="5"/>
  <c r="C118" i="5"/>
  <c r="C119" i="5"/>
  <c r="C120" i="5"/>
  <c r="C121" i="5"/>
  <c r="C122" i="5"/>
  <c r="C123" i="5"/>
  <c r="C124" i="5"/>
  <c r="C125" i="5"/>
  <c r="C126" i="5"/>
  <c r="C127" i="5"/>
  <c r="C128" i="5"/>
  <c r="C129" i="5"/>
  <c r="C131" i="5"/>
  <c r="C114" i="5"/>
  <c r="C112" i="5"/>
  <c r="C113" i="5"/>
  <c r="C102" i="5"/>
  <c r="C105" i="5"/>
  <c r="C106" i="5"/>
  <c r="C107" i="5"/>
  <c r="C108" i="5"/>
  <c r="C109" i="5"/>
  <c r="C111" i="5"/>
  <c r="C100" i="5"/>
  <c r="C95" i="5"/>
  <c r="C97" i="5"/>
  <c r="C98" i="5"/>
  <c r="C86" i="5"/>
  <c r="C85" i="5"/>
  <c r="C82" i="5"/>
  <c r="C80" i="5"/>
  <c r="C79" i="5"/>
  <c r="C72" i="5"/>
  <c r="C71" i="5"/>
  <c r="C69" i="5"/>
  <c r="C70" i="5"/>
  <c r="C68" i="5"/>
  <c r="C59" i="5"/>
  <c r="C57" i="5"/>
  <c r="C46" i="5"/>
  <c r="C44" i="5"/>
  <c r="C35" i="5"/>
  <c r="C31" i="5"/>
  <c r="C28" i="5"/>
  <c r="F28" i="5"/>
  <c r="C16" i="5"/>
  <c r="C13" i="5"/>
  <c r="C14" i="5"/>
  <c r="C7" i="5"/>
  <c r="C3" i="6" l="1"/>
  <c r="F114" i="5" l="1"/>
  <c r="G114" i="5" s="1"/>
  <c r="F112" i="5"/>
  <c r="G112" i="5" s="1"/>
  <c r="G99" i="5"/>
  <c r="E99" i="5"/>
  <c r="F95" i="5"/>
  <c r="G95" i="5" s="1"/>
  <c r="E35" i="3"/>
  <c r="E36" i="3"/>
  <c r="G36" i="3" s="1"/>
  <c r="H36" i="3" s="1"/>
  <c r="G35" i="3"/>
  <c r="H35" i="3" s="1"/>
  <c r="B30" i="6"/>
  <c r="G28" i="5" l="1"/>
  <c r="C21" i="6" l="1"/>
  <c r="G28" i="2"/>
  <c r="H33" i="1"/>
  <c r="H34" i="1"/>
  <c r="H35" i="1"/>
  <c r="G11" i="13" l="1"/>
  <c r="H11" i="13" s="1"/>
  <c r="E11" i="13"/>
  <c r="G10" i="13"/>
  <c r="E10" i="13"/>
  <c r="G9" i="13"/>
  <c r="H9" i="13" s="1"/>
  <c r="E9" i="13"/>
  <c r="G11" i="12"/>
  <c r="E11" i="12"/>
  <c r="G10" i="12"/>
  <c r="H10" i="12" s="1"/>
  <c r="E10" i="12"/>
  <c r="G9" i="12"/>
  <c r="H9" i="12" s="1"/>
  <c r="E9" i="12"/>
  <c r="E6" i="11"/>
  <c r="G6" i="11" s="1"/>
  <c r="H6" i="11" s="1"/>
  <c r="E6" i="9"/>
  <c r="G6" i="9" s="1"/>
  <c r="H6" i="9" s="1"/>
  <c r="F114" i="2"/>
  <c r="G114" i="2" s="1"/>
  <c r="F112" i="2"/>
  <c r="G112" i="2" s="1"/>
  <c r="F96" i="2"/>
  <c r="G96" i="2" s="1"/>
  <c r="H11" i="12" l="1"/>
  <c r="G12" i="12"/>
  <c r="H10" i="13"/>
  <c r="G12" i="13"/>
  <c r="E12" i="13"/>
  <c r="H12" i="12" l="1"/>
  <c r="G13" i="12"/>
  <c r="G13" i="13"/>
  <c r="H12" i="13"/>
  <c r="E12" i="3"/>
  <c r="G12" i="3" s="1"/>
  <c r="H12" i="3" s="1"/>
  <c r="E11" i="3"/>
  <c r="G11" i="3" s="1"/>
  <c r="H11" i="3" s="1"/>
  <c r="E11" i="1"/>
  <c r="G11" i="1" s="1"/>
  <c r="H11" i="1" s="1"/>
  <c r="E10" i="1"/>
  <c r="G10" i="1" s="1"/>
  <c r="H10" i="1" s="1"/>
  <c r="H13" i="12" l="1"/>
  <c r="H13" i="13"/>
  <c r="C15" i="6"/>
  <c r="D15" i="6" l="1"/>
  <c r="E5" i="9" l="1"/>
  <c r="E7" i="9" s="1"/>
  <c r="C4" i="6" s="1"/>
  <c r="G5" i="9" l="1"/>
  <c r="E5" i="11"/>
  <c r="E7" i="11" s="1"/>
  <c r="C7" i="6" s="1"/>
  <c r="C22" i="6" s="1"/>
  <c r="H5" i="9" l="1"/>
  <c r="G7" i="9"/>
  <c r="G5" i="11"/>
  <c r="B4" i="6" l="1"/>
  <c r="D4" i="6" s="1"/>
  <c r="H7" i="9"/>
  <c r="H5" i="11"/>
  <c r="H7" i="11" s="1"/>
  <c r="G7" i="11"/>
  <c r="B7" i="6" s="1"/>
  <c r="D7" i="6" l="1"/>
  <c r="B22" i="6"/>
  <c r="F94" i="5"/>
  <c r="G94" i="5" s="1"/>
  <c r="F96" i="5"/>
  <c r="G96" i="5" s="1"/>
  <c r="F97" i="5"/>
  <c r="G97" i="5" s="1"/>
  <c r="F98" i="5"/>
  <c r="G98" i="5" s="1"/>
  <c r="F100" i="5"/>
  <c r="G100" i="5" s="1"/>
  <c r="F101" i="5"/>
  <c r="G101" i="5" s="1"/>
  <c r="F102" i="5"/>
  <c r="G102" i="5" s="1"/>
  <c r="F103" i="5"/>
  <c r="G103" i="5" s="1"/>
  <c r="F104" i="5"/>
  <c r="G104" i="5" s="1"/>
  <c r="F105" i="5"/>
  <c r="G105" i="5" s="1"/>
  <c r="F106" i="5"/>
  <c r="G106" i="5" s="1"/>
  <c r="F107" i="5"/>
  <c r="G107" i="5" s="1"/>
  <c r="F108" i="5"/>
  <c r="G108" i="5" s="1"/>
  <c r="F109" i="5"/>
  <c r="G109" i="5" s="1"/>
  <c r="F110" i="5"/>
  <c r="G110" i="5" s="1"/>
  <c r="F111" i="5"/>
  <c r="G111" i="5" s="1"/>
  <c r="F113" i="5"/>
  <c r="G113" i="5" s="1"/>
  <c r="F115" i="5"/>
  <c r="G115" i="5" s="1"/>
  <c r="F116" i="5"/>
  <c r="G116" i="5" s="1"/>
  <c r="F117" i="5"/>
  <c r="G117" i="5" s="1"/>
  <c r="F118" i="5"/>
  <c r="G118" i="5" s="1"/>
  <c r="F119" i="5"/>
  <c r="G119" i="5" s="1"/>
  <c r="F120" i="5"/>
  <c r="G120" i="5" s="1"/>
  <c r="F121" i="5"/>
  <c r="G121" i="5" s="1"/>
  <c r="F122" i="5"/>
  <c r="G122" i="5" s="1"/>
  <c r="F123" i="5"/>
  <c r="G123" i="5" s="1"/>
  <c r="F124" i="5"/>
  <c r="G124" i="5" s="1"/>
  <c r="F125" i="5"/>
  <c r="G125" i="5" s="1"/>
  <c r="F126" i="5"/>
  <c r="G126" i="5" s="1"/>
  <c r="F127" i="5"/>
  <c r="G127" i="5" s="1"/>
  <c r="F128" i="5"/>
  <c r="G128" i="5" s="1"/>
  <c r="F129" i="5"/>
  <c r="G129" i="5" s="1"/>
  <c r="F130" i="5"/>
  <c r="G130" i="5" s="1"/>
  <c r="F131" i="5"/>
  <c r="G131" i="5" s="1"/>
  <c r="F93" i="5"/>
  <c r="G93" i="5" s="1"/>
  <c r="F80" i="5"/>
  <c r="G80" i="5" s="1"/>
  <c r="F82" i="5"/>
  <c r="G82" i="5" s="1"/>
  <c r="F83" i="5"/>
  <c r="G83" i="5" s="1"/>
  <c r="F85" i="5"/>
  <c r="G85" i="5" s="1"/>
  <c r="F86" i="5"/>
  <c r="G86" i="5" s="1"/>
  <c r="F79" i="5"/>
  <c r="G79" i="5" s="1"/>
  <c r="F69" i="5"/>
  <c r="G69" i="5" s="1"/>
  <c r="F70" i="5"/>
  <c r="G70" i="5" s="1"/>
  <c r="F71" i="5"/>
  <c r="G71" i="5" s="1"/>
  <c r="F72" i="5"/>
  <c r="G72" i="5" s="1"/>
  <c r="F68" i="5"/>
  <c r="G68" i="5" s="1"/>
  <c r="F59" i="5"/>
  <c r="G59" i="5" s="1"/>
  <c r="F57" i="5"/>
  <c r="G57" i="5" s="1"/>
  <c r="F46" i="5"/>
  <c r="G46" i="5" s="1"/>
  <c r="F44" i="5"/>
  <c r="G44" i="5" s="1"/>
  <c r="F35" i="5"/>
  <c r="G35" i="5" s="1"/>
  <c r="F31" i="5"/>
  <c r="G31" i="5" s="1"/>
  <c r="F25" i="5"/>
  <c r="G25" i="5" s="1"/>
  <c r="F16" i="5"/>
  <c r="G16" i="5" s="1"/>
  <c r="F12" i="5"/>
  <c r="G12" i="5" s="1"/>
  <c r="F13" i="5"/>
  <c r="G13" i="5" s="1"/>
  <c r="F14" i="5"/>
  <c r="G14" i="5" s="1"/>
  <c r="F11" i="5"/>
  <c r="G11" i="5" s="1"/>
  <c r="F9" i="5"/>
  <c r="G9" i="5" s="1"/>
  <c r="F7" i="5"/>
  <c r="G7" i="5" s="1"/>
  <c r="F5" i="5"/>
  <c r="G5" i="5" s="1"/>
  <c r="F4" i="5"/>
  <c r="F95" i="2"/>
  <c r="G95"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3" i="2"/>
  <c r="G113"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F128" i="2"/>
  <c r="G128" i="2" s="1"/>
  <c r="F129" i="2"/>
  <c r="G129" i="2" s="1"/>
  <c r="F130" i="2"/>
  <c r="G130" i="2" s="1"/>
  <c r="F131" i="2"/>
  <c r="G131" i="2" s="1"/>
  <c r="F94" i="2"/>
  <c r="G94" i="2" s="1"/>
  <c r="F87" i="2"/>
  <c r="G87" i="2" s="1"/>
  <c r="F86" i="2"/>
  <c r="G86" i="2" s="1"/>
  <c r="F84" i="2"/>
  <c r="G84" i="2" s="1"/>
  <c r="F83" i="2"/>
  <c r="G83" i="2" s="1"/>
  <c r="F81" i="2"/>
  <c r="G81" i="2" s="1"/>
  <c r="F80" i="2"/>
  <c r="G80" i="2" s="1"/>
  <c r="F69" i="2"/>
  <c r="G69" i="2" s="1"/>
  <c r="F70" i="2"/>
  <c r="G70" i="2" s="1"/>
  <c r="F72" i="2"/>
  <c r="G72" i="2" s="1"/>
  <c r="F73" i="2"/>
  <c r="G73" i="2" s="1"/>
  <c r="F68" i="2"/>
  <c r="G68" i="2" s="1"/>
  <c r="F59" i="2"/>
  <c r="G59" i="2" s="1"/>
  <c r="F56" i="2"/>
  <c r="G56" i="2" s="1"/>
  <c r="F45" i="2"/>
  <c r="G45" i="2" s="1"/>
  <c r="F43" i="2"/>
  <c r="G43" i="2" s="1"/>
  <c r="F35" i="2"/>
  <c r="G35" i="2" s="1"/>
  <c r="F31" i="2"/>
  <c r="G31" i="2" s="1"/>
  <c r="F25" i="2"/>
  <c r="G25" i="2" s="1"/>
  <c r="F16" i="2"/>
  <c r="G16" i="2" s="1"/>
  <c r="F12" i="2"/>
  <c r="G12" i="2" s="1"/>
  <c r="F13" i="2"/>
  <c r="G13" i="2" s="1"/>
  <c r="F14" i="2"/>
  <c r="G14" i="2" s="1"/>
  <c r="F11" i="2"/>
  <c r="G11" i="2" s="1"/>
  <c r="F9" i="2"/>
  <c r="F7" i="2"/>
  <c r="G7" i="2" s="1"/>
  <c r="F5" i="2"/>
  <c r="G5" i="2" s="1"/>
  <c r="F4" i="2"/>
  <c r="D22" i="6" l="1"/>
  <c r="C39" i="6"/>
  <c r="D39" i="6" s="1"/>
  <c r="G9" i="2"/>
  <c r="F132" i="2"/>
  <c r="B3" i="6" s="1"/>
  <c r="D3" i="6" s="1"/>
  <c r="F132" i="5"/>
  <c r="G4" i="5"/>
  <c r="G4" i="2"/>
  <c r="E6" i="1"/>
  <c r="G6" i="1" s="1"/>
  <c r="H6" i="1" s="1"/>
  <c r="E9" i="1"/>
  <c r="G9" i="1" s="1"/>
  <c r="H9" i="1" s="1"/>
  <c r="E12" i="1"/>
  <c r="E13" i="1"/>
  <c r="G13" i="1" s="1"/>
  <c r="H13" i="1" s="1"/>
  <c r="E15" i="1"/>
  <c r="G15" i="1" s="1"/>
  <c r="H15" i="1" s="1"/>
  <c r="E17" i="1"/>
  <c r="G17" i="1" s="1"/>
  <c r="H17" i="1" s="1"/>
  <c r="E18" i="1"/>
  <c r="G18" i="1" s="1"/>
  <c r="H18" i="1" s="1"/>
  <c r="E19" i="1"/>
  <c r="G19" i="1" s="1"/>
  <c r="H19" i="1" s="1"/>
  <c r="E20" i="1"/>
  <c r="G20" i="1" s="1"/>
  <c r="H20" i="1" s="1"/>
  <c r="E21" i="1"/>
  <c r="G21" i="1" s="1"/>
  <c r="H21" i="1" s="1"/>
  <c r="E22" i="1"/>
  <c r="G22" i="1" s="1"/>
  <c r="H22" i="1" s="1"/>
  <c r="E25" i="1"/>
  <c r="G25" i="1" s="1"/>
  <c r="H25" i="1" s="1"/>
  <c r="E26" i="1"/>
  <c r="G26" i="1" s="1"/>
  <c r="H26" i="1" s="1"/>
  <c r="E27" i="1"/>
  <c r="G27" i="1" s="1"/>
  <c r="H27" i="1" s="1"/>
  <c r="E29" i="1"/>
  <c r="G29" i="1" s="1"/>
  <c r="H29" i="1" s="1"/>
  <c r="E30" i="1"/>
  <c r="G30" i="1" s="1"/>
  <c r="H30" i="1" s="1"/>
  <c r="E31" i="1"/>
  <c r="G31" i="1" s="1"/>
  <c r="H31" i="1" s="1"/>
  <c r="E32" i="1"/>
  <c r="G32" i="1" s="1"/>
  <c r="H32" i="1" s="1"/>
  <c r="G12" i="1"/>
  <c r="H12" i="1" s="1"/>
  <c r="B6" i="6" l="1"/>
  <c r="G132" i="5"/>
  <c r="E7" i="3"/>
  <c r="G7" i="3" s="1"/>
  <c r="H7" i="3" s="1"/>
  <c r="E10" i="3"/>
  <c r="G10" i="3" s="1"/>
  <c r="H10" i="3" s="1"/>
  <c r="E13" i="3"/>
  <c r="G13" i="3" s="1"/>
  <c r="H13" i="3" s="1"/>
  <c r="E14" i="3"/>
  <c r="G14" i="3" s="1"/>
  <c r="H14" i="3" s="1"/>
  <c r="E16" i="3"/>
  <c r="E18" i="3"/>
  <c r="G18" i="3" s="1"/>
  <c r="H18" i="3" s="1"/>
  <c r="E19" i="3"/>
  <c r="G19" i="3" s="1"/>
  <c r="H19" i="3" s="1"/>
  <c r="E20" i="3"/>
  <c r="G20" i="3" s="1"/>
  <c r="H20" i="3" s="1"/>
  <c r="E21" i="3"/>
  <c r="G21" i="3" s="1"/>
  <c r="H21" i="3" s="1"/>
  <c r="E22" i="3"/>
  <c r="G22" i="3" s="1"/>
  <c r="H22" i="3" s="1"/>
  <c r="E23" i="3"/>
  <c r="G23" i="3" s="1"/>
  <c r="H23" i="3" s="1"/>
  <c r="E26" i="3"/>
  <c r="G26" i="3" s="1"/>
  <c r="H26" i="3" s="1"/>
  <c r="E27" i="3"/>
  <c r="G27" i="3" s="1"/>
  <c r="H27" i="3" s="1"/>
  <c r="E28" i="3"/>
  <c r="G28" i="3" s="1"/>
  <c r="H28" i="3" s="1"/>
  <c r="E30" i="3"/>
  <c r="G30" i="3" s="1"/>
  <c r="H30" i="3" s="1"/>
  <c r="E31" i="3"/>
  <c r="G31" i="3" s="1"/>
  <c r="H31" i="3" s="1"/>
  <c r="E32" i="3"/>
  <c r="G32" i="3" s="1"/>
  <c r="H32" i="3" s="1"/>
  <c r="E33" i="3"/>
  <c r="G33" i="3" s="1"/>
  <c r="H33" i="3" s="1"/>
  <c r="E34" i="3"/>
  <c r="G34" i="3" s="1"/>
  <c r="H34" i="3" s="1"/>
  <c r="E6" i="3"/>
  <c r="E37" i="3" l="1"/>
  <c r="B21" i="6"/>
  <c r="D6" i="6"/>
  <c r="G6" i="3"/>
  <c r="G16" i="3"/>
  <c r="H16" i="3" s="1"/>
  <c r="E5" i="1"/>
  <c r="E36" i="1" l="1"/>
  <c r="C2" i="6" s="1"/>
  <c r="G37" i="3"/>
  <c r="H6" i="3"/>
  <c r="G5" i="1"/>
  <c r="G36" i="1" s="1"/>
  <c r="B2" i="6" s="1"/>
  <c r="B13" i="6" l="1"/>
  <c r="B5" i="6"/>
  <c r="H37" i="3"/>
  <c r="H5" i="1"/>
  <c r="C13" i="6"/>
  <c r="D5" i="6" l="1"/>
  <c r="B14" i="6"/>
  <c r="D14" i="6" s="1"/>
  <c r="B20" i="6"/>
  <c r="B23" i="6" s="1"/>
  <c r="H36" i="1"/>
  <c r="D2" i="6"/>
  <c r="C37" i="6" l="1"/>
  <c r="D37" i="6" s="1"/>
  <c r="D20" i="6" l="1"/>
  <c r="C5" i="6"/>
  <c r="C14" i="6" s="1"/>
  <c r="C16" i="6" s="1"/>
  <c r="C20" i="6" l="1"/>
  <c r="C23" i="6" s="1"/>
  <c r="C9" i="6"/>
  <c r="G132" i="2"/>
  <c r="B9" i="6"/>
  <c r="D9" i="6" s="1"/>
  <c r="C38" i="6" l="1"/>
  <c r="D38" i="6" l="1"/>
  <c r="E38" i="6"/>
  <c r="D21" i="6"/>
  <c r="B33" i="6"/>
  <c r="D13" i="6"/>
  <c r="B16" i="6"/>
  <c r="D16" i="6" s="1"/>
  <c r="D23" i="6" l="1"/>
  <c r="C40" i="6"/>
  <c r="D4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Cullison, David</author>
  </authors>
  <commentList>
    <comment ref="C23" authorId="0" shapeId="0" xr:uid="{AA1D4F7B-9E51-4D86-ABF2-BFD32B45BD5F}">
      <text>
        <r>
          <rPr>
            <b/>
            <sz val="9"/>
            <color indexed="81"/>
            <rFont val="Tahoma"/>
            <family val="2"/>
          </rPr>
          <t>Cullison, David:</t>
        </r>
        <r>
          <rPr>
            <sz val="9"/>
            <color indexed="81"/>
            <rFont val="Tahoma"/>
            <family val="2"/>
          </rPr>
          <t xml:space="preserve">
This section is not mentioned in the Form 313 Clearance</t>
        </r>
      </text>
    </comment>
  </commentList>
</comments>
</file>

<file path=xl/sharedStrings.xml><?xml version="1.0" encoding="utf-8"?>
<sst xmlns="http://schemas.openxmlformats.org/spreadsheetml/2006/main" count="872" uniqueCount="382">
  <si>
    <t>Table 2 – Annual Recordkeeping Requirements</t>
  </si>
  <si>
    <r>
      <t>NRC Licensees</t>
    </r>
    <r>
      <rPr>
        <sz val="11"/>
        <rFont val="Arial"/>
        <family val="2"/>
      </rPr>
      <t xml:space="preserve"> </t>
    </r>
    <r>
      <rPr>
        <b/>
        <sz val="11"/>
        <rFont val="Arial"/>
        <family val="2"/>
      </rPr>
      <t>(3150-0010)</t>
    </r>
  </si>
  <si>
    <t>Section</t>
  </si>
  <si>
    <t>Record Retention</t>
  </si>
  <si>
    <t>35.24(a)</t>
  </si>
  <si>
    <t>5 years</t>
  </si>
  <si>
    <t>35.24(b)</t>
  </si>
  <si>
    <t>35.24(e)</t>
  </si>
  <si>
    <t>Burden covered in 35.2024</t>
  </si>
  <si>
    <t>35.24(f)</t>
  </si>
  <si>
    <t>Industry practice</t>
  </si>
  <si>
    <t>35.24(h)</t>
  </si>
  <si>
    <t>35.26(a)(3)&amp;(4)</t>
  </si>
  <si>
    <t>35.26(b)</t>
  </si>
  <si>
    <t>Burden covered in 35.2026</t>
  </si>
  <si>
    <t>35.27(a)</t>
  </si>
  <si>
    <t>35.27(b)</t>
  </si>
  <si>
    <t>35.40(a)(1)</t>
  </si>
  <si>
    <t>3 years</t>
  </si>
  <si>
    <t>35.40(c)(1)</t>
  </si>
  <si>
    <t>35.40(d)</t>
  </si>
  <si>
    <t>Burden covered in 35.2040</t>
  </si>
  <si>
    <t>35.41(a)</t>
  </si>
  <si>
    <t>Duration of license</t>
  </si>
  <si>
    <t>35.41(c)</t>
  </si>
  <si>
    <t>Burden covered in 35.2041</t>
  </si>
  <si>
    <t>35.50(a)</t>
  </si>
  <si>
    <t>OMB Clearance 3150-0120</t>
  </si>
  <si>
    <t>35.50(b)(2)</t>
  </si>
  <si>
    <t>35.51(a)</t>
  </si>
  <si>
    <t>35.51(b)(2)</t>
  </si>
  <si>
    <t>35.55(a)</t>
  </si>
  <si>
    <t>35.55(b)(2)</t>
  </si>
  <si>
    <t>35.60(c)</t>
  </si>
  <si>
    <t>Burden covered in 35.2060</t>
  </si>
  <si>
    <t>35.61(a)(3)</t>
  </si>
  <si>
    <t>Equipment duration</t>
  </si>
  <si>
    <t>35.61(c)</t>
  </si>
  <si>
    <t>Burden covered in 35.2061</t>
  </si>
  <si>
    <t>35.63(e)</t>
  </si>
  <si>
    <t>Burden covered in 35.2063</t>
  </si>
  <si>
    <t>35.67(a)</t>
  </si>
  <si>
    <t>Burden covered in 35.2067</t>
  </si>
  <si>
    <t>35.67 (d)</t>
  </si>
  <si>
    <t>35.70(c)</t>
  </si>
  <si>
    <t>Burden covered in 35.2070</t>
  </si>
  <si>
    <t>35.75(c)</t>
  </si>
  <si>
    <t>Burden covered in 35.2075(a)</t>
  </si>
  <si>
    <t>35.75(d)</t>
  </si>
  <si>
    <t>Burden covered in 35.2075(b)</t>
  </si>
  <si>
    <t>35.80(a)(1)</t>
  </si>
  <si>
    <t>3 years after last service</t>
  </si>
  <si>
    <t>35.80(c)</t>
  </si>
  <si>
    <t>Burden covered in 35.2080</t>
  </si>
  <si>
    <t>35.92(b)</t>
  </si>
  <si>
    <t>Burden covered in 35.2092</t>
  </si>
  <si>
    <t>35.190(a)</t>
  </si>
  <si>
    <t>35.190(c)(2)</t>
  </si>
  <si>
    <t>35.204(c)</t>
  </si>
  <si>
    <t>Burden covered in 35.2204</t>
  </si>
  <si>
    <t>35.290(a)</t>
  </si>
  <si>
    <t>35.290(c)(2)</t>
  </si>
  <si>
    <t>35.310(a)</t>
  </si>
  <si>
    <t>Annual</t>
  </si>
  <si>
    <t>35.310(b)</t>
  </si>
  <si>
    <t>Burden covered in 35.2310</t>
  </si>
  <si>
    <t>35.315(a)(3)</t>
  </si>
  <si>
    <t>Duration of treatment</t>
  </si>
  <si>
    <t>35.390(a)</t>
  </si>
  <si>
    <t>35.390(b)(2)</t>
  </si>
  <si>
    <t>35.392(a)</t>
  </si>
  <si>
    <t>35.392(c)(3)</t>
  </si>
  <si>
    <t>35.394(a)</t>
  </si>
  <si>
    <t>35.394(c)(3)</t>
  </si>
  <si>
    <t>35.396 (c)</t>
  </si>
  <si>
    <t>35.396 (d)</t>
  </si>
  <si>
    <t>35.404(c)</t>
  </si>
  <si>
    <t>Burden covered in 35.2404</t>
  </si>
  <si>
    <t>35.406(c)</t>
  </si>
  <si>
    <t>Burden covered in 35.2406</t>
  </si>
  <si>
    <t>35.410(a)</t>
  </si>
  <si>
    <t>35.410(b)</t>
  </si>
  <si>
    <t>35.415(a)(3)</t>
  </si>
  <si>
    <t>35.432(d)</t>
  </si>
  <si>
    <t>Burden covered in 35.2432</t>
  </si>
  <si>
    <t>35.433(b)</t>
  </si>
  <si>
    <t>Burden covered in 35.2433</t>
  </si>
  <si>
    <t>35.490(a)</t>
  </si>
  <si>
    <t>35.490(b)(3)</t>
  </si>
  <si>
    <t>35.491 (c)</t>
  </si>
  <si>
    <t>35.590(a)</t>
  </si>
  <si>
    <t>35.604(b)</t>
  </si>
  <si>
    <t>35.605(d)</t>
  </si>
  <si>
    <t>Burden covered in 35.2605</t>
  </si>
  <si>
    <t>35.610(a)(4)</t>
  </si>
  <si>
    <t>Possession of unit</t>
  </si>
  <si>
    <t>35.610(b)</t>
  </si>
  <si>
    <t>35.610(c)</t>
  </si>
  <si>
    <t>35.610(d)</t>
  </si>
  <si>
    <t>35.610(e)</t>
  </si>
  <si>
    <t>35.610(f)</t>
  </si>
  <si>
    <t>35.610(g)</t>
  </si>
  <si>
    <t>Burden covered in 35.2610</t>
  </si>
  <si>
    <t>35.630(c)</t>
  </si>
  <si>
    <t>Burden covered in 35.2630</t>
  </si>
  <si>
    <t>35.632(g)</t>
  </si>
  <si>
    <t>Burden covered in 35.2632</t>
  </si>
  <si>
    <t>35.633(i)</t>
  </si>
  <si>
    <t>36.635(g)</t>
  </si>
  <si>
    <t>35.642(b)</t>
  </si>
  <si>
    <t>35.642(c)</t>
  </si>
  <si>
    <t>35.642(f)</t>
  </si>
  <si>
    <t>Burden covered in 35.2642</t>
  </si>
  <si>
    <t>35.643(b)</t>
  </si>
  <si>
    <t>35.643(c)</t>
  </si>
  <si>
    <t>35.643(f)</t>
  </si>
  <si>
    <t>Burden covered in 35.2643</t>
  </si>
  <si>
    <t>35.645(b)(1)</t>
  </si>
  <si>
    <t>35.645(b)(2)</t>
  </si>
  <si>
    <t>35.645(g)</t>
  </si>
  <si>
    <t>Burden covered in 35.2645</t>
  </si>
  <si>
    <t>35.647(e)</t>
  </si>
  <si>
    <t>Burden covered in 35.2647</t>
  </si>
  <si>
    <t>35.652(c)</t>
  </si>
  <si>
    <t>Burden covered in 35.2652</t>
  </si>
  <si>
    <t>35.655(c)</t>
  </si>
  <si>
    <t>Burden covered in 35.2655</t>
  </si>
  <si>
    <t>35.690(a)</t>
  </si>
  <si>
    <t>35.690(b)(3)</t>
  </si>
  <si>
    <t>35.2024(a)</t>
  </si>
  <si>
    <t>35.2024(b)</t>
  </si>
  <si>
    <t>35.2067(a)</t>
  </si>
  <si>
    <t>35.2067(b)</t>
  </si>
  <si>
    <t>35.2075(a)</t>
  </si>
  <si>
    <t>35.2075(b)</t>
  </si>
  <si>
    <t>35.2080(a)</t>
  </si>
  <si>
    <t>35.2080(b)</t>
  </si>
  <si>
    <t>Life of source</t>
  </si>
  <si>
    <t>35.2642(a)</t>
  </si>
  <si>
    <t>35.2642(c)</t>
  </si>
  <si>
    <t>35.2643(a)</t>
  </si>
  <si>
    <t>35.2643(c)</t>
  </si>
  <si>
    <t>35.2645(a)</t>
  </si>
  <si>
    <t>35.2645(c)</t>
  </si>
  <si>
    <t>Duration of use of unit</t>
  </si>
  <si>
    <t>Total</t>
  </si>
  <si>
    <t>Table 1 – Annual Reporting Requirements</t>
  </si>
  <si>
    <t>Number of Respondents</t>
  </si>
  <si>
    <t>Responses Per Respondent</t>
  </si>
  <si>
    <t>Total Number of Responses</t>
  </si>
  <si>
    <t>Burden per Response (Hours)</t>
  </si>
  <si>
    <t>Total Annual Burden (Hours)</t>
  </si>
  <si>
    <t>35.6(b)</t>
  </si>
  <si>
    <t>35.6(c)</t>
  </si>
  <si>
    <t>35.12(b), (c), &amp; (d)</t>
  </si>
  <si>
    <t>35.14(a) &amp; (b)</t>
  </si>
  <si>
    <t>35.24(c)</t>
  </si>
  <si>
    <t>35.67(e)(2)</t>
  </si>
  <si>
    <t>Burden covered in 35.3067</t>
  </si>
  <si>
    <t>35.75(b)</t>
  </si>
  <si>
    <t>35.315(b)</t>
  </si>
  <si>
    <t>35.415(c)</t>
  </si>
  <si>
    <t>35.615(f)(4)</t>
  </si>
  <si>
    <t>35.3045(a) &amp; (b)</t>
  </si>
  <si>
    <t>Burden covered in 35.3045(c) &amp; (d)</t>
  </si>
  <si>
    <t>35.3045(c)</t>
  </si>
  <si>
    <t>35.3045(d)</t>
  </si>
  <si>
    <t>35.3045(e)</t>
  </si>
  <si>
    <t>35.3045(g)</t>
  </si>
  <si>
    <t>35.3047(a) &amp; (b)</t>
  </si>
  <si>
    <t>Burden covered in 35.3047(c) &amp; (d)</t>
  </si>
  <si>
    <t>35.3047(c)</t>
  </si>
  <si>
    <t>35.3047(d)</t>
  </si>
  <si>
    <t>35.3047(e)</t>
  </si>
  <si>
    <t>35.3047(f)</t>
  </si>
  <si>
    <t>Number of</t>
  </si>
  <si>
    <t>Respondents</t>
  </si>
  <si>
    <t>Total Responses</t>
  </si>
  <si>
    <t>35.67(d)</t>
  </si>
  <si>
    <t>35.67(g)</t>
  </si>
  <si>
    <t xml:space="preserve">35.396 (c) </t>
  </si>
  <si>
    <t xml:space="preserve">35.396 (d) </t>
  </si>
  <si>
    <t>35.2642 (a)</t>
  </si>
  <si>
    <t>35.2642 (c)</t>
  </si>
  <si>
    <t>35.2643 (a)</t>
  </si>
  <si>
    <t>35.2643 (c)</t>
  </si>
  <si>
    <t>35.2645 (a)</t>
  </si>
  <si>
    <t>35.2645 (c)</t>
  </si>
  <si>
    <t>NRC licensee reporting</t>
  </si>
  <si>
    <t>NRC licensee recordkeeping</t>
  </si>
  <si>
    <t>AS reporting</t>
  </si>
  <si>
    <t>AS recordkeeping</t>
  </si>
  <si>
    <t>Burden</t>
  </si>
  <si>
    <t>NRC licensees TOTAL</t>
  </si>
  <si>
    <t>AS licensees TOTAL</t>
  </si>
  <si>
    <t>TOTAL</t>
  </si>
  <si>
    <t>Specialty certifying entities</t>
  </si>
  <si>
    <t>35.2060()</t>
  </si>
  <si>
    <t>35.2070()</t>
  </si>
  <si>
    <t>35.2610()</t>
  </si>
  <si>
    <t>35.2630()</t>
  </si>
  <si>
    <t>35.2040()</t>
  </si>
  <si>
    <t>35.1000()</t>
  </si>
  <si>
    <t>NRC third party</t>
  </si>
  <si>
    <t>AS third party</t>
  </si>
  <si>
    <t>Description</t>
  </si>
  <si>
    <t>Cost @ $278/hr</t>
  </si>
  <si>
    <t>Responses</t>
  </si>
  <si>
    <t>Table 3 – Annual Third Party Disclosure Requirements</t>
  </si>
  <si>
    <t>Reporting</t>
  </si>
  <si>
    <t>Recordkeeping</t>
  </si>
  <si>
    <t>Third Party Disclosure</t>
  </si>
  <si>
    <t>Part 35 Totals</t>
  </si>
  <si>
    <t>35.204(e)</t>
  </si>
  <si>
    <t>Burden covered in 35.3204(a) &amp; (b)</t>
  </si>
  <si>
    <t>35.3204(a)</t>
  </si>
  <si>
    <t>35.3204(b)</t>
  </si>
  <si>
    <t>35.14(b)(1)</t>
  </si>
  <si>
    <t>35.14(b)(6)</t>
  </si>
  <si>
    <t>Covered in 35.41(a)</t>
  </si>
  <si>
    <t>35.65(b)(2)</t>
  </si>
  <si>
    <t>Inventory and leak testing  3 years</t>
  </si>
  <si>
    <t>35.204(d)</t>
  </si>
  <si>
    <t>35.610(d)(2)</t>
  </si>
  <si>
    <t>35.610(d)(1)</t>
  </si>
  <si>
    <t>35.2024(c )</t>
  </si>
  <si>
    <t>5 years after ARSO is removed from license</t>
  </si>
  <si>
    <t>35.2310</t>
  </si>
  <si>
    <t xml:space="preserve">Burden covered in 35.2024(c) </t>
  </si>
  <si>
    <t>35.41(b)(5)</t>
  </si>
  <si>
    <t>35.41(b)(6)</t>
  </si>
  <si>
    <t xml:space="preserve">35.41(c) </t>
  </si>
  <si>
    <t>Covered in 35.2041</t>
  </si>
  <si>
    <t>Inventory and leak testing 3 years</t>
  </si>
  <si>
    <t xml:space="preserve">35.2024(c) </t>
  </si>
  <si>
    <t>35.2041</t>
  </si>
  <si>
    <t>Duration of the license</t>
  </si>
  <si>
    <t>Annualized Total</t>
  </si>
  <si>
    <t>Total Number of Records</t>
  </si>
  <si>
    <t>Covered in 35.41(a)  (570)</t>
  </si>
  <si>
    <t>Covered in 35.41(a)  (454)</t>
  </si>
  <si>
    <t>Table 4 – NRC Licensee Burden for One-time Implementation Requirements from Medical Use of Byproduct Material, Medical Event Definitions, Training and Experience, and Clarifying Amendments Final Rule</t>
  </si>
  <si>
    <t>Cost @ $278/Hr</t>
  </si>
  <si>
    <t>Cost @ $278/HR</t>
  </si>
  <si>
    <t xml:space="preserve">Section </t>
  </si>
  <si>
    <t>No of Recordkeepers</t>
  </si>
  <si>
    <t>Records per Licensee</t>
  </si>
  <si>
    <t>Burden per record</t>
  </si>
  <si>
    <t>Total Annual Burden</t>
  </si>
  <si>
    <t>Part 35 Respondents</t>
  </si>
  <si>
    <t>NRC licensees</t>
  </si>
  <si>
    <t>Agreement State licensees</t>
  </si>
  <si>
    <t>Burden covered in 35.3045(c)(d)&amp;(e)</t>
  </si>
  <si>
    <t>35.41(a)&amp;(b)</t>
  </si>
  <si>
    <t>35.204(b)</t>
  </si>
  <si>
    <t>Covered under 35.2204</t>
  </si>
  <si>
    <t xml:space="preserve">Covered in 35.41(a) </t>
  </si>
  <si>
    <t>Other costs (item #13)</t>
  </si>
  <si>
    <t>Recordkeepers</t>
  </si>
  <si>
    <t>Burden hours per record</t>
  </si>
  <si>
    <t>35.2040 ()</t>
  </si>
  <si>
    <t>Current Request</t>
  </si>
  <si>
    <t>Change</t>
  </si>
  <si>
    <t>Part 35 Burden Totals</t>
  </si>
  <si>
    <t>Previous submission</t>
  </si>
  <si>
    <r>
      <t>Table 6 – Annual</t>
    </r>
    <r>
      <rPr>
        <b/>
        <sz val="12"/>
        <rFont val="Arial"/>
        <family val="2"/>
      </rPr>
      <t xml:space="preserve"> </t>
    </r>
    <r>
      <rPr>
        <b/>
        <sz val="11"/>
        <rFont val="Arial"/>
        <family val="2"/>
      </rPr>
      <t>Recordkeeping</t>
    </r>
    <r>
      <rPr>
        <b/>
        <sz val="12"/>
        <rFont val="Arial"/>
        <family val="2"/>
      </rPr>
      <t xml:space="preserve"> </t>
    </r>
    <r>
      <rPr>
        <b/>
        <sz val="11"/>
        <rFont val="Arial"/>
        <family val="2"/>
      </rPr>
      <t>Requirements for Agreement State Licensees</t>
    </r>
  </si>
  <si>
    <t>Table 7 – Annual Reporting Requirements</t>
  </si>
  <si>
    <t>Table 8 – One-time Implementation Requirements from Medical Use of Byproduct Material, Medical Event Definitions, Training and Experience, and Clarifying Amendments Final Rule</t>
  </si>
  <si>
    <r>
      <t>NRC Licensees</t>
    </r>
    <r>
      <rPr>
        <sz val="10"/>
        <rFont val="Arial"/>
        <family val="2"/>
      </rPr>
      <t xml:space="preserve"> </t>
    </r>
    <r>
      <rPr>
        <b/>
        <sz val="10"/>
        <rFont val="Arial"/>
        <family val="2"/>
      </rPr>
      <t>(3150-0010</t>
    </r>
    <r>
      <rPr>
        <sz val="10"/>
        <rFont val="Arial"/>
        <family val="2"/>
      </rPr>
      <t>)</t>
    </r>
  </si>
  <si>
    <r>
      <t xml:space="preserve">                                           </t>
    </r>
    <r>
      <rPr>
        <b/>
        <sz val="11"/>
        <rFont val="Arial"/>
        <family val="2"/>
      </rPr>
      <t>Table 5 – Annual Reporting Requirements</t>
    </r>
  </si>
  <si>
    <r>
      <t xml:space="preserve">       Agreement State Licensees</t>
    </r>
    <r>
      <rPr>
        <sz val="11"/>
        <rFont val="Arial"/>
        <family val="2"/>
      </rPr>
      <t xml:space="preserve"> </t>
    </r>
    <r>
      <rPr>
        <b/>
        <sz val="11"/>
        <rFont val="Arial"/>
        <family val="2"/>
      </rPr>
      <t>(3150-0010</t>
    </r>
    <r>
      <rPr>
        <sz val="11"/>
        <rFont val="Arial"/>
        <family val="2"/>
      </rPr>
      <t>)</t>
    </r>
  </si>
  <si>
    <r>
      <t>AS Licensees</t>
    </r>
    <r>
      <rPr>
        <sz val="10"/>
        <rFont val="Arial"/>
        <family val="2"/>
      </rPr>
      <t xml:space="preserve"> </t>
    </r>
    <r>
      <rPr>
        <b/>
        <sz val="10"/>
        <rFont val="Arial"/>
        <family val="2"/>
      </rPr>
      <t>(3150-0010</t>
    </r>
    <r>
      <rPr>
        <sz val="10"/>
        <rFont val="Arial"/>
        <family val="2"/>
      </rPr>
      <t>)</t>
    </r>
  </si>
  <si>
    <t>Notification of medical event to the referring physician and individual who is the subject of the medical event within 24 hours</t>
  </si>
  <si>
    <t>Research application information needed if the research is conducted, funded, supported, or regulated by another Federal agency.</t>
  </si>
  <si>
    <t>Research application information needed for ammendment to NRC medical use license, if the research is not conducted, funded,supported or regulated by another Federal agency.</t>
  </si>
  <si>
    <t xml:space="preserve">Describes the requirements that need to be satisfied to notify the Commission, to function as an authorized user (AU), authorized medical physicist (AMP), ophthalmic physicist (OP), or authorized nuclear pharmacist (ANP). </t>
  </si>
  <si>
    <t>Requires a licensee to notify the NRC if it receives certain sealed sources without first obtaining a license amendment.</t>
  </si>
  <si>
    <t xml:space="preserve">Requires a licensee to notify the Commission within 30 days of when an ARSO discontinues performance of duties under the license or has a name change.  </t>
  </si>
  <si>
    <t>Provides that upon application of any interested person or upon its own initiative, the Commission may grant exemptions from the regulations in Part 35 that it determines are authorized by law and will not endanger life or property or the common defense and security and are otherwise in the public interest.</t>
  </si>
  <si>
    <t xml:space="preserve">Provides that a licensee may permit an individual qualified to be a RSO, to function as a temporary RSO and to perform the functions of a RSO. </t>
  </si>
  <si>
    <t>Requires licensees to file a report with the NRC within 5 days in accordance with § 35.3067 if leakage of a sealed source is detected.</t>
  </si>
  <si>
    <t>Requires licensees to provide an individual who has been administered unsealed byproduct material or implants containing byproduct material and who is being released from the licensee's control in accordance with § 35.75(a) with instructions on actions recommended to maintain doses to other individuals as low as is reasonably achievable if the total effective dose equivalent to any other individual is likely to exceed 1 mSv (0.1 rem).</t>
  </si>
  <si>
    <t>Requires that the licensee promptly notify the RSO, or his or her designee, and the AU as soon as possible if the patient has a medical emergency or dies.</t>
  </si>
  <si>
    <t xml:space="preserve">Requires that the licensee notify the RSO, or his or her designee, and AU as soon as possible if the patient or human research subject has a medical emergency or dies. </t>
  </si>
  <si>
    <t>Requires a licensee to notify the RSO, or his/her designee, and an AU as soon as possible if the patient or human research subject has a medical emergency or dies. This notification is required so that the RSO, or his/her designee, or AU can take whatever actions are necessary for radiation safety.</t>
  </si>
  <si>
    <t xml:space="preserve">Requires that the AMP review the results of each spot-check and notify the licensee in writing of the results of each spot checks. </t>
  </si>
  <si>
    <t>Requires licensees to have the AMP review the results of each spot-check of a gamma stereotactic radiosurgery unit within 15 days of each spot-check and to notify the licensee as soon as possible in writing the results of each spot-check.</t>
  </si>
  <si>
    <t>With regards to periodic spot-checks for remote afterloader units this section requires licensees to have the AMP review the results of each spot-check required by paragraph (a) within 15 days of the check and to notify the licensee as soon as possible in writing of the results of each spot check.</t>
  </si>
  <si>
    <t xml:space="preserve">Requires licensees to notify the NRC by telephone no later than the next calendar day after discovery of the medical event. </t>
  </si>
  <si>
    <t>Requires licensees to submit a written report to NRC within 15 days of the discovery of the medical event.</t>
  </si>
  <si>
    <t xml:space="preserve">Requires the licensee to: (1) annotate a copy of the medical event report provided to the NRC with spicific infromation outlined in thi section.  </t>
  </si>
  <si>
    <t>Requires the licensee to notify by telephone the NRC Operation Center no later than the next calendar day after discovery of a dose to the embryo/fetus or nursing child that requires a report under § 35.3047(a) or (b).</t>
  </si>
  <si>
    <t xml:space="preserve">Requires the licensee to notify the referring physician and also notify the pregnant individual or mother (both hereafter referred to as the mother) no later than 24 hours after discovery of an event that would require reporting under paragraph § 35.3047(a) or (b). </t>
  </si>
  <si>
    <t xml:space="preserve">Requires the licensee to submit a written report to the appropriate NRC Regional Office no later than 15 days after discovery of a dose to the embryo/fetus or nursing child that requires a report under § 35.3047(a) or (b). </t>
  </si>
  <si>
    <t>Requires the licensee to:  (1) annotate a copy of the report provided to the NRC with the:  (a) name of the pregnant individual or the nursing child who is the subject of the event; and (b) social security number or other identification number, if one has been assigned.</t>
  </si>
  <si>
    <t>This section requires licensees to report detection of a leaking source by submitting a written report within 5 days after a leakage test required by § 35.67 reveal the presence of 185 Bq (0.005 microcurie) or more of removable contamination.</t>
  </si>
  <si>
    <t xml:space="preserve">Requires radiopharmacy and medical use licensees to notify both the NRC Operations Center and the distributor of the generator by telephone within 7 days after discovery that an eluate exceeds the permissible concentration listed in § 35.204(a).  </t>
  </si>
  <si>
    <t>Requires radiopharmacy and medical use licensees to submit a written report to the appropriate NRC Regional Office listed in § 30.6 within 30 days after discovery of an eluate exceeding the permissible concentration listed in § 35.204(a).</t>
  </si>
  <si>
    <t>Approval in writing by management of other administrative changes.</t>
  </si>
  <si>
    <t>Appointment of associate RSOs in writing.</t>
  </si>
  <si>
    <t>Authority, duties, and responsibilities of the RSO in writing.</t>
  </si>
  <si>
    <t>Requirement to establish a Radiation Safety Committee to oversee the radiation protection programs.</t>
  </si>
  <si>
    <t xml:space="preserve">Requires that a  licensee record and retain actions taken pursuant to the authority and responsibilities within the radiation protection program. </t>
  </si>
  <si>
    <t>Requires the revision has been reviewed and approved by the Radiation Safety Officer and licensee management; and the affected individuals are instructed on the revised program before the changes are implemented.</t>
  </si>
  <si>
    <t>Requires a record of each change to be retained in accordance with 35.2026.</t>
  </si>
  <si>
    <t>A licensee that permits the preparation of byproduct material for medical use by an individual under the supervision of an authorized nuclear pharmacist or physician who is an authorized user.</t>
  </si>
  <si>
    <t>Requires a licensee that permits the receipt, possession, use, or transfer of byproduct material by an individual under the supervision of an AU as allowed by § 35.11(b).</t>
  </si>
  <si>
    <t>Requires the information in the oral directive to be documented as soon as possible in writing in the patient’s record and a written directive must be prepared within 48 hours of the oral directive.</t>
  </si>
  <si>
    <t>Permits a written revision to an existing written directive if the revision is dated and signed by an AU before the administration or the next fractional dose.</t>
  </si>
  <si>
    <t>Requires the licensee to retain a copy of the written directive in accordance with § 35.2040.</t>
  </si>
  <si>
    <t>Requires licensees to develop, implement and maintain written procedures for any administration requiring a written directive to provide high confidence that the patient or human research subject's identity is verified prior to each administration and that each administration is in accordance with the written directive (WD).</t>
  </si>
  <si>
    <t>Requires that the licensee conspicuously note on a survey instrument the date that the instrument was calibrated. This information is necessary to show that survey instruments are calibrated and operational.</t>
  </si>
  <si>
    <t>Prohibits the bundling or aggregating of single sealed sources to create a sealed source with an activity greater than the maximum activity authorized by § 35.65.</t>
  </si>
  <si>
    <t>Requires that each syringe and vial that contains unsealed byproduct material must be labeled, and that each syringe shield and vial shield must also be labeled unless the label on the syringe or vial is visible when shielded.</t>
  </si>
  <si>
    <t>Requires a licensee providing mobile service to obtain a letter signed by the management of each client that permits the use of byproduct material at the client's address and delineates the authority and responsibility of the licensee and the client.</t>
  </si>
  <si>
    <t>Requires that licensees provide safety instruction, initially and at least annually, to personnel caring for patients or human research subjects that have received therapy with unsealed byproduct material and cannot be released in accordance with § 35.75.</t>
  </si>
  <si>
    <t>Requires a licensee to note on the door or in the patient's chart indicating where and how long visitors may stay in the patient's room. This posting and note are required so that employees and visitors receive information necessary for radiation safety.</t>
  </si>
  <si>
    <t>Requires licensees to provide safety instruction, initially and at least annually, to personnel caring for patients or human research subjects that are receiving brachytherapy and cannot be released in accordance with § 35.75.</t>
  </si>
  <si>
    <t>Requires a note on the door or in the patient's or human research subject's chart where and how long visitors may stay in the patient's or human research subject's room.</t>
  </si>
  <si>
    <t>Requires licensees to develop, implement, and maintain written procedures for responding to an abnormal situation.</t>
  </si>
  <si>
    <t xml:space="preserve">Requires licensees to physically locate a copy of the procedures at the unit console. </t>
  </si>
  <si>
    <t>Requires licensees to post instructions for individuals who operate the devices at the device console providing the location of the procedures and emergency names and telephone numbers.</t>
  </si>
  <si>
    <t>Requires all individuals who will operate remote afterloader units, teletherapy units, and gamma stereotactic radiosurgery units to receive vendor operational and safety training prior to the first use for patient treatment of a new unit or an existing unit with a manufacturer upgrade that affects the operation and safety of the unit.</t>
  </si>
  <si>
    <t>Requires licensees to provide initial instruction and annual refresher instruction to all individuals who operate the unit in the procedures identified in § 35.610(a) and the operating procedures for the unit.</t>
  </si>
  <si>
    <t>Requires licensees to ensure that operators, AMPs, and AUs participate in drills of the emergency procedures, initially and at least annually.</t>
  </si>
  <si>
    <t>Requires licensees to perform spot check measurements in accordance with written procedures established by the AMP.</t>
  </si>
  <si>
    <t>Requires that the AMP review the results of each spot-check and notify the licensee in writing of the results of each spot checks.</t>
  </si>
  <si>
    <t xml:space="preserve">Requires licensees to perform spot check measurements in accordance with written procedures established by the AMP. </t>
  </si>
  <si>
    <t>Requires licensees to have the AMP review the results of each spot-check required by paragraph (a) within 15 days of the check and to notify the licensee as soon as possible in writing of the results of each spot check.</t>
  </si>
  <si>
    <t xml:space="preserve">Requires licensees to perform spot-check measurements in accordance with written procedures established by the AMP. </t>
  </si>
  <si>
    <t>Requires licensees to retain a record of actions taken by the licensee’s management in accordance with § 35.24(a) for 5 years.</t>
  </si>
  <si>
    <t>Requires licensees to retain a copy of both the authority, duties, and responsibilities of the RSO</t>
  </si>
  <si>
    <t>Requires the licensee to keep the written documents signed by the licensee’s management for each ARSO appointed under § 35.24(b) for 5 years after the ARSO is removed from the license.</t>
  </si>
  <si>
    <t>Requires licensees to retain a record of each radiation protection program change made in accordance with § 35.26(a) for 5 years.</t>
  </si>
  <si>
    <t>Requires licensees to retain a copy of each written directive.</t>
  </si>
  <si>
    <t>Requires licensees to retain a copy of the procedures for administrations requiring a written directive</t>
  </si>
  <si>
    <t>Requires licensees to maintain a record of instrument calibrations required by § 35.60 for 3 years.</t>
  </si>
  <si>
    <t xml:space="preserve">Requires licensees to maintain a record of radiation survey instrument calibrations required by § 35.61 for 3 years. </t>
  </si>
  <si>
    <t>Requires licensees to maintain a record of dosage determinations required by § 35.63 for 3 years.</t>
  </si>
  <si>
    <t xml:space="preserve">Requires licensees to retain records of leak tests required by 35.67 (b) for 3 years. </t>
  </si>
  <si>
    <t>Requires that licensees retain records of the semi-annual physical inventory of sealed sources and brachytherapy sources required by § 35.67(g) for 3 years.</t>
  </si>
  <si>
    <t>Requires a licensee to retain a record of each survey required by § 35.70 for 3 years.</t>
  </si>
  <si>
    <t xml:space="preserve">Requires licensees to retain a record of the basis for authorizing the release of an individual in accordance with § 35.75. </t>
  </si>
  <si>
    <t>Requires licensees to retain a record that the instructions required by § 35.75(b) were provided to a breast-feeding female if the radiation dose to the infant or child from continued breast-feeding could result in a total effective dose equivalent exceeding 5 millisievert (0.5 rem).</t>
  </si>
  <si>
    <t>Requires licensees providing mobile medical services to retain a copy of each letter that permits the use of byproduct material at a client’s address, as required by § 35.80(a) (1).</t>
  </si>
  <si>
    <t>Requires licensees to maintain a record of each survey required by § 35.80(a) (4) for 3 years.</t>
  </si>
  <si>
    <t xml:space="preserve">Requires licensees to retain records of the disposal of licensed materials, as required by § 35.92 for 3 years. </t>
  </si>
  <si>
    <t>Requires licensees to maintain records of molybdenum-99 concentration tests required by § 35.204(b) for 3 years.</t>
  </si>
  <si>
    <t>Requires licensees to maintain a record of safety instructions required by §§ 35.310 and 35.410 and the operational and safety instructions required by § 35.610 for 3 years.</t>
  </si>
  <si>
    <t>Requires licensees to maintain a record of the surveys required by §§ 35.404 and 35.604 for 3 years.</t>
  </si>
  <si>
    <t>Requires licensees to maintain records of brachytherapy source accountability required by § 35.406 for 3 years.</t>
  </si>
  <si>
    <t xml:space="preserve">Requires licensees to maintain a record of calibrations of brachytherapy sources required by § 35.432 for 3 years after the last use of the source. </t>
  </si>
  <si>
    <t xml:space="preserve">Requires licensees to maintain a record of the activity of a strontium-90 source required by § 35.433 for the life of the source. </t>
  </si>
  <si>
    <t xml:space="preserve">Requires licensees to retain records of installation, maintenance, adjustment, and repair of remote afterloader units, teletherapy units, and gamma stereotactic radiosurgery units as required by § 35.605 for 3 years. </t>
  </si>
  <si>
    <t>Requires licensees to maintain records of procedures required by§ 35.610(a) (4) and (d) (2) until the licensee no longer possesses the remote afterloader, teletherapy unit, or gamma stereotactic radiosurgery unit.</t>
  </si>
  <si>
    <t>Requires licensees to maintain records of the teletherapy unit, remote afterloader unit, and gamma stereotactic radiosurgery unit full calibrations required by §§ 35.632, 35.633, and 35.635 for 3 years.</t>
  </si>
  <si>
    <t>Requires licensees to retain a record of each periodic spot-check for teletherapy units required by § 35.642 for 3 years.</t>
  </si>
  <si>
    <t xml:space="preserve">Requires licensees to retain a copy of the written procedures for periodic spot-checks for teletherapy units established by the AMP. </t>
  </si>
  <si>
    <t>Requires licensees to retain records of each spot-check for remote afterloader units required by §§ 35.643 for 3 years.</t>
  </si>
  <si>
    <t>Requires licensees to retain a copy of the written procedures for periodic spot-checks for remote afterloader units established by the AMP.</t>
  </si>
  <si>
    <t>Requires licensees to retain records of each spot-check for gamma stereotactic radiosurgery units required by § 35.645 for 3 years.</t>
  </si>
  <si>
    <t xml:space="preserve">Requires licensees to retain a copy of the written procedures for periodic spot-checks for gamma stereotactic radiosurgery units established by the AMP. </t>
  </si>
  <si>
    <t>Requires licensees to retain records of each check for mobile remote afterloader units required by § 35.647 for 3 years.</t>
  </si>
  <si>
    <t>Requires licensees to maintain records of radiation surveys of treatment units made in accordance with § 35.652 for the duration of use of the unit.</t>
  </si>
  <si>
    <t xml:space="preserve">Requires licensees to maintain a record of the 5-year inspections for teletherapy and gamma stereotactic radiosurgery units required by § 35.655 for the duration of use of the unit. </t>
  </si>
  <si>
    <t xml:space="preserve">Requires licensees to retain a copy of the procedures for administrations requiring a written directive, required by § 35.41, for the duration of the license. </t>
  </si>
  <si>
    <t>Requires licensees to report detection of a leaking source by submitting a written report within 5 days after a leakage test required by § 35.67 reveal the presence of 185 Bq (0.005 microcurie) or more of removable contamination.</t>
  </si>
  <si>
    <t xml:space="preserve">Requires radiopharmacy and medical use licensees to notify both the NRC Operations Center and the distributor of the generator by telephone within 7 days after discovery that an eluate exceeds the permissible concentration listed in § 35.204(a). </t>
  </si>
  <si>
    <t xml:space="preserve">Requires radiopharmacy and medical use licensees to submit a written report to the appropriate NRC Regional Office listed in § 30.6 within 30 days after discovery of an eluate exceeding the permissible concentration listed in § 35.204(a).  </t>
  </si>
  <si>
    <t xml:space="preserve">Requires the licensee to annotate a copy of the report provided to the NRC with specific details of the affected individual. </t>
  </si>
  <si>
    <t>Requires licensees to maintain a record of the 5-year inspections for teletherapy and gamma stereotactic radiosurgery units required by § 35.655 for the duration of use of the unit.</t>
  </si>
  <si>
    <t>Requires the licensee to notify the referring physician and the individual who is the subject of the medical event, or that individual's responsible relative or guardian, no later than 24 hours after its discovery, or as soon as possible, if the patient or the referring physician cannot be reached within 24 hours.</t>
  </si>
  <si>
    <t>Requires radiopharmacy and medical use licensees to notify both the NRC Operations Center and the distributor of the generator by telephone within 7 days after discovery that an eluate exceeds the permissible concentration listed in § 35.204(a).</t>
  </si>
  <si>
    <t xml:space="preserve">Requires that a licensee's management appoint a RSO who agrees, in writing, to be responsible for implementing the radiation protection program.  </t>
  </si>
  <si>
    <t>Requires licensees to develop, implement, and maintain written procedures for any administration requiring a WD to determine if a medical event, as defined in § 35.3045, has occurred.</t>
  </si>
  <si>
    <t>Requires licensees to develop, implement, and maintain written procedures for permanent implant brachytherapy.</t>
  </si>
  <si>
    <t>Requires the licensee to retain a copy of the procedures required by § 35.41(a) in accordance with § 35.2041</t>
  </si>
  <si>
    <t xml:space="preserve">Requires the licensee to keep the written documents signed by the licensee’s management for each ARSO appointed under § 35.24(b) for 5 years after the ARSO is removed from the license. </t>
  </si>
  <si>
    <t>Requires licensees to retain a copy of the procedures for administrations requiring a written directive, required by § 35.41, for the duration of the license.</t>
  </si>
  <si>
    <t>Copy of the written document appointing the Associate RSO signed by the licensee's management</t>
  </si>
  <si>
    <t>Requires licensees to retain a record of the calibration, intercomparison, and comparisons of its dosimetry equipment done in accordance with § 35.630 for the duration of the license.</t>
  </si>
  <si>
    <t>Provides the criteria needed in amendment request if the research will not be conducted, funded, supported, or regulated by another Federal agency that has implemented the Federal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</si>
</sst>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 numFmtId="167" formatCode="_(* #,##0_);_(* \(#,##0\);_(* &quot;-&quot;??_);_(@_)"/>
    <numFmt numFmtId="168" formatCode="_(* #,##0.00000_);_(* \(#,##0.00000\);_(* &quot;-&quot;??_);_(@_)"/>
  </numFmts>
  <fonts count="11" x14ac:knownFonts="1">
    <font>
      <sz val="11"/>
      <color theme="1"/>
      <name val="Arial"/>
      <family val="2"/>
    </font>
    <font>
      <sz val="12"/>
      <name val="Times New Roman"/>
      <family val="1"/>
    </font>
    <font>
      <b/>
      <sz val="11"/>
      <name val="Arial"/>
      <family val="2"/>
    </font>
    <font>
      <b/>
      <sz val="12"/>
      <name val="Arial"/>
      <family val="2"/>
    </font>
    <font>
      <sz val="11"/>
      <name val="Arial"/>
      <family val="2"/>
    </font>
    <font>
      <sz val="10"/>
      <name val="Arial"/>
      <family val="2"/>
    </font>
    <font>
      <sz val="11"/>
      <color theme="1"/>
      <name val="Arial"/>
      <family val="2"/>
    </font>
    <font>
      <sz val="9"/>
      <color indexed="81"/>
      <name val="Tahoma"/>
      <family val="2"/>
    </font>
    <font>
      <b/>
      <sz val="9"/>
      <color indexed="81"/>
      <name val="Tahoma"/>
      <family val="2"/>
    </font>
    <font>
      <b/>
      <sz val="10"/>
      <name val="Arial"/>
      <family val="2"/>
    </font>
    <font>
      <sz val="10"/>
      <color theme="1"/>
      <name val="Arial"/>
      <family val="2"/>
    </font>
  </fonts>
  <fills count="2">
    <fill>
      <patternFill patternType="none"/>
    </fill>
    <fill>
      <patternFill patternType="gray125"/>
    </fill>
  </fills>
  <borders count="23">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6" fillId="0" borderId="0" applyFont="0" applyFill="0" applyBorder="0" applyAlignment="0" applyProtection="0"/>
    <xf numFmtId="43" fontId="6" fillId="0" borderId="0" applyFont="0" applyFill="0" applyBorder="0" applyAlignment="0" applyProtection="0"/>
  </cellStyleXfs>
  <cellXfs count="143">
    <xf numFmtId="0" fontId="0" fillId="0" borderId="0" xfId="0"/>
    <xf numFmtId="0" fontId="5" fillId="0" borderId="2" xfId="0" applyFont="1" applyFill="1" applyBorder="1" applyAlignment="1">
      <alignment horizontal="center" vertical="center" wrapText="1"/>
    </xf>
    <xf numFmtId="0" fontId="5" fillId="0" borderId="4" xfId="0" applyFont="1" applyFill="1" applyBorder="1" applyAlignment="1">
      <alignment horizontal="right" vertical="center" wrapText="1"/>
    </xf>
    <xf numFmtId="4" fontId="5" fillId="0" borderId="4" xfId="0" applyNumberFormat="1" applyFont="1" applyFill="1" applyBorder="1" applyAlignment="1">
      <alignment horizontal="right" vertical="center" wrapText="1"/>
    </xf>
    <xf numFmtId="2" fontId="5" fillId="0" borderId="4" xfId="0" applyNumberFormat="1" applyFont="1" applyFill="1" applyBorder="1" applyAlignment="1">
      <alignment horizontal="right" vertical="center" wrapText="1"/>
    </xf>
    <xf numFmtId="164" fontId="5" fillId="0" borderId="4" xfId="1" applyNumberFormat="1" applyFont="1" applyFill="1" applyBorder="1" applyAlignment="1">
      <alignment horizontal="right" vertical="center" wrapText="1"/>
    </xf>
    <xf numFmtId="0" fontId="5" fillId="0" borderId="2" xfId="0" applyFont="1" applyFill="1" applyBorder="1" applyAlignment="1">
      <alignment horizontal="right" vertical="center" wrapText="1"/>
    </xf>
    <xf numFmtId="49"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right" vertical="center" wrapText="1"/>
    </xf>
    <xf numFmtId="4" fontId="5" fillId="0" borderId="5" xfId="0" applyNumberFormat="1" applyFont="1" applyFill="1" applyBorder="1" applyAlignment="1">
      <alignment horizontal="right" vertical="center" wrapText="1"/>
    </xf>
    <xf numFmtId="164" fontId="5" fillId="0" borderId="5" xfId="1" applyNumberFormat="1" applyFont="1" applyFill="1" applyBorder="1" applyAlignment="1">
      <alignment horizontal="right" vertical="center" wrapText="1"/>
    </xf>
    <xf numFmtId="167" fontId="5" fillId="0" borderId="4" xfId="2" applyNumberFormat="1" applyFont="1" applyFill="1" applyBorder="1" applyAlignment="1">
      <alignment horizontal="right" vertical="center" wrapText="1"/>
    </xf>
    <xf numFmtId="0" fontId="1" fillId="0" borderId="0" xfId="0" applyFont="1" applyFill="1" applyAlignment="1">
      <alignment vertical="center"/>
    </xf>
    <xf numFmtId="0" fontId="5" fillId="0" borderId="0" xfId="0" applyFont="1" applyFill="1" applyAlignment="1">
      <alignment vertical="center"/>
    </xf>
    <xf numFmtId="0" fontId="2" fillId="0" borderId="0" xfId="0" applyFont="1" applyFill="1" applyAlignment="1">
      <alignment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0" xfId="0" applyFont="1" applyFill="1"/>
    <xf numFmtId="164" fontId="5" fillId="0" borderId="4" xfId="1" applyNumberFormat="1" applyFont="1" applyFill="1" applyBorder="1" applyAlignment="1">
      <alignment horizontal="center" vertical="center" wrapText="1"/>
    </xf>
    <xf numFmtId="3" fontId="5" fillId="0" borderId="4" xfId="0" applyNumberFormat="1" applyFont="1" applyFill="1" applyBorder="1" applyAlignment="1">
      <alignment horizontal="right" vertical="center" wrapText="1"/>
    </xf>
    <xf numFmtId="0" fontId="4" fillId="0" borderId="0" xfId="0" applyFont="1" applyFill="1" applyAlignment="1">
      <alignment horizontal="right"/>
    </xf>
    <xf numFmtId="164" fontId="4" fillId="0" borderId="0" xfId="1" applyNumberFormat="1" applyFont="1" applyFill="1"/>
    <xf numFmtId="0" fontId="4" fillId="0" borderId="0" xfId="0" applyFont="1" applyFill="1" applyAlignment="1">
      <alignment wrapText="1"/>
    </xf>
    <xf numFmtId="49" fontId="5" fillId="0" borderId="15"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2" fontId="5" fillId="0" borderId="15" xfId="0" applyNumberFormat="1" applyFont="1" applyFill="1" applyBorder="1" applyAlignment="1">
      <alignment horizontal="center" vertical="center" wrapText="1"/>
    </xf>
    <xf numFmtId="4" fontId="5" fillId="0" borderId="15" xfId="0" applyNumberFormat="1" applyFont="1" applyFill="1" applyBorder="1" applyAlignment="1">
      <alignment horizontal="center" vertical="center" wrapText="1"/>
    </xf>
    <xf numFmtId="165" fontId="5" fillId="0" borderId="15"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165" fontId="5" fillId="0" borderId="4" xfId="0" applyNumberFormat="1" applyFont="1" applyFill="1" applyBorder="1" applyAlignment="1">
      <alignment horizontal="center" vertical="center" wrapText="1"/>
    </xf>
    <xf numFmtId="164" fontId="5" fillId="0" borderId="15" xfId="1" applyNumberFormat="1" applyFont="1" applyFill="1" applyBorder="1" applyAlignment="1">
      <alignment horizontal="center" vertical="center" wrapText="1"/>
    </xf>
    <xf numFmtId="0" fontId="5" fillId="0" borderId="15" xfId="0" applyFont="1" applyFill="1" applyBorder="1" applyAlignment="1">
      <alignment vertical="center" wrapText="1"/>
    </xf>
    <xf numFmtId="0" fontId="5" fillId="0" borderId="15" xfId="0" applyFont="1" applyFill="1" applyBorder="1" applyAlignment="1">
      <alignment horizontal="right" vertical="center" wrapText="1"/>
    </xf>
    <xf numFmtId="1" fontId="5" fillId="0" borderId="15" xfId="0" applyNumberFormat="1" applyFont="1" applyFill="1" applyBorder="1" applyAlignment="1">
      <alignment vertical="center" wrapText="1"/>
    </xf>
    <xf numFmtId="2" fontId="5" fillId="0" borderId="15" xfId="0" applyNumberFormat="1" applyFont="1" applyFill="1" applyBorder="1" applyAlignment="1">
      <alignment vertical="center" wrapText="1"/>
    </xf>
    <xf numFmtId="0" fontId="5" fillId="0" borderId="15" xfId="0" applyFont="1" applyFill="1" applyBorder="1"/>
    <xf numFmtId="0" fontId="4" fillId="0" borderId="15" xfId="0" applyFont="1" applyFill="1" applyBorder="1"/>
    <xf numFmtId="1" fontId="5" fillId="0" borderId="4" xfId="0" applyNumberFormat="1" applyFont="1" applyFill="1" applyBorder="1" applyAlignment="1">
      <alignment horizontal="center" vertical="center" wrapText="1"/>
    </xf>
    <xf numFmtId="166" fontId="5" fillId="0" borderId="4" xfId="0" applyNumberFormat="1" applyFont="1" applyFill="1" applyBorder="1" applyAlignment="1">
      <alignment horizontal="center" vertical="center" wrapText="1"/>
    </xf>
    <xf numFmtId="49" fontId="9" fillId="0" borderId="16"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2" fontId="5" fillId="0" borderId="16" xfId="0" applyNumberFormat="1" applyFont="1" applyFill="1" applyBorder="1" applyAlignment="1">
      <alignment horizontal="center" vertical="center" wrapText="1"/>
    </xf>
    <xf numFmtId="4" fontId="5" fillId="0" borderId="16" xfId="0" applyNumberFormat="1" applyFont="1" applyFill="1" applyBorder="1" applyAlignment="1">
      <alignment horizontal="center" vertical="center" wrapText="1"/>
    </xf>
    <xf numFmtId="165" fontId="5" fillId="0" borderId="16"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1" fontId="5" fillId="0" borderId="16" xfId="0" applyNumberFormat="1" applyFont="1" applyFill="1" applyBorder="1" applyAlignment="1">
      <alignment horizontal="center" vertical="center" wrapText="1"/>
    </xf>
    <xf numFmtId="1" fontId="5" fillId="0" borderId="4" xfId="0" applyNumberFormat="1" applyFont="1" applyFill="1" applyBorder="1" applyAlignment="1">
      <alignment horizontal="right" vertical="center" wrapText="1"/>
    </xf>
    <xf numFmtId="164" fontId="4" fillId="0" borderId="0" xfId="1" applyNumberFormat="1" applyFont="1" applyFill="1" applyAlignment="1">
      <alignment horizontal="right"/>
    </xf>
    <xf numFmtId="1" fontId="5" fillId="0" borderId="10" xfId="0" applyNumberFormat="1" applyFont="1" applyFill="1" applyBorder="1" applyAlignment="1">
      <alignment horizontal="right" vertical="center"/>
    </xf>
    <xf numFmtId="0" fontId="9" fillId="0" borderId="0" xfId="0" applyFont="1" applyFill="1" applyAlignment="1">
      <alignment horizontal="center" vertical="center" wrapText="1"/>
    </xf>
    <xf numFmtId="3" fontId="5" fillId="0" borderId="15" xfId="0" applyNumberFormat="1" applyFont="1" applyFill="1" applyBorder="1" applyAlignment="1">
      <alignment horizontal="right" vertical="center" wrapText="1"/>
    </xf>
    <xf numFmtId="164" fontId="5" fillId="0" borderId="15" xfId="1" applyNumberFormat="1" applyFont="1" applyFill="1" applyBorder="1" applyAlignment="1">
      <alignment horizontal="right" vertical="center" wrapText="1"/>
    </xf>
    <xf numFmtId="1" fontId="5" fillId="0" borderId="15" xfId="0" applyNumberFormat="1" applyFont="1" applyFill="1" applyBorder="1" applyAlignment="1">
      <alignment horizontal="center" vertical="center" wrapText="1"/>
    </xf>
    <xf numFmtId="3" fontId="5" fillId="0" borderId="15" xfId="0" applyNumberFormat="1" applyFont="1" applyFill="1" applyBorder="1" applyAlignment="1">
      <alignment horizontal="center" vertical="center" wrapText="1"/>
    </xf>
    <xf numFmtId="3" fontId="5" fillId="0" borderId="15" xfId="0" applyNumberFormat="1" applyFont="1" applyFill="1" applyBorder="1"/>
    <xf numFmtId="164" fontId="5" fillId="0" borderId="15" xfId="1" applyNumberFormat="1" applyFont="1" applyFill="1" applyBorder="1"/>
    <xf numFmtId="3" fontId="4" fillId="0" borderId="16" xfId="0" applyNumberFormat="1" applyFont="1" applyFill="1" applyBorder="1" applyAlignment="1">
      <alignment horizontal="center" vertical="center" wrapText="1"/>
    </xf>
    <xf numFmtId="2" fontId="4" fillId="0" borderId="16"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37" fontId="4" fillId="0" borderId="15" xfId="2" applyNumberFormat="1" applyFont="1" applyFill="1" applyBorder="1" applyAlignment="1">
      <alignment horizontal="center"/>
    </xf>
    <xf numFmtId="164" fontId="4" fillId="0" borderId="15" xfId="1" applyNumberFormat="1" applyFont="1" applyFill="1" applyBorder="1" applyAlignment="1">
      <alignment horizontal="center"/>
    </xf>
    <xf numFmtId="37" fontId="4" fillId="0" borderId="15" xfId="2" applyNumberFormat="1" applyFont="1" applyFill="1" applyBorder="1"/>
    <xf numFmtId="164" fontId="4" fillId="0" borderId="15" xfId="1" applyNumberFormat="1" applyFont="1" applyFill="1" applyBorder="1" applyAlignment="1">
      <alignment horizontal="right"/>
    </xf>
    <xf numFmtId="0" fontId="4" fillId="0" borderId="0" xfId="0" applyFont="1" applyFill="1" applyBorder="1"/>
    <xf numFmtId="37" fontId="4" fillId="0" borderId="0" xfId="2" applyNumberFormat="1" applyFont="1" applyFill="1" applyBorder="1"/>
    <xf numFmtId="164" fontId="4" fillId="0" borderId="0" xfId="1" applyNumberFormat="1" applyFont="1" applyFill="1" applyBorder="1" applyAlignment="1">
      <alignment horizontal="right"/>
    </xf>
    <xf numFmtId="164" fontId="4" fillId="0" borderId="15" xfId="1" applyNumberFormat="1" applyFont="1" applyFill="1" applyBorder="1"/>
    <xf numFmtId="37" fontId="4" fillId="0" borderId="0" xfId="2" applyNumberFormat="1" applyFont="1" applyFill="1"/>
    <xf numFmtId="37" fontId="4" fillId="0" borderId="15" xfId="2" applyNumberFormat="1" applyFont="1" applyFill="1" applyBorder="1" applyAlignment="1">
      <alignment horizontal="center" wrapText="1"/>
    </xf>
    <xf numFmtId="0" fontId="4" fillId="0" borderId="15" xfId="0" applyFont="1" applyFill="1" applyBorder="1" applyAlignment="1">
      <alignment horizontal="center"/>
    </xf>
    <xf numFmtId="167" fontId="4" fillId="0" borderId="15" xfId="2" applyNumberFormat="1" applyFont="1" applyFill="1" applyBorder="1"/>
    <xf numFmtId="167" fontId="4" fillId="0" borderId="15" xfId="0" applyNumberFormat="1" applyFont="1" applyFill="1" applyBorder="1"/>
    <xf numFmtId="167" fontId="4" fillId="0" borderId="0" xfId="2" applyNumberFormat="1" applyFont="1" applyFill="1"/>
    <xf numFmtId="0" fontId="5" fillId="0" borderId="4"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4" fillId="0" borderId="0" xfId="0" applyFont="1" applyFill="1" applyAlignment="1">
      <alignment horizontal="left"/>
    </xf>
    <xf numFmtId="49" fontId="5" fillId="0" borderId="15" xfId="0" applyNumberFormat="1"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0" fontId="2" fillId="0" borderId="0" xfId="0" applyFont="1" applyFill="1" applyAlignment="1">
      <alignment horizontal="left" vertical="center" wrapText="1"/>
    </xf>
    <xf numFmtId="0" fontId="5" fillId="0" borderId="15" xfId="0" applyFont="1" applyFill="1" applyBorder="1" applyAlignment="1">
      <alignment horizontal="left" vertical="center" wrapText="1"/>
    </xf>
    <xf numFmtId="0" fontId="5" fillId="0" borderId="15" xfId="0" applyFont="1" applyFill="1" applyBorder="1" applyAlignment="1">
      <alignment horizontal="left"/>
    </xf>
    <xf numFmtId="49" fontId="9" fillId="0" borderId="16" xfId="0" applyNumberFormat="1" applyFont="1" applyFill="1" applyBorder="1" applyAlignment="1">
      <alignment horizontal="left" vertical="center" wrapText="1"/>
    </xf>
    <xf numFmtId="49" fontId="9" fillId="0" borderId="9" xfId="0" applyNumberFormat="1" applyFont="1" applyFill="1" applyBorder="1" applyAlignment="1">
      <alignment horizontal="center" vertical="center" wrapText="1"/>
    </xf>
    <xf numFmtId="0" fontId="10" fillId="0" borderId="0" xfId="0" applyFont="1" applyAlignment="1">
      <alignment wrapText="1"/>
    </xf>
    <xf numFmtId="0" fontId="10" fillId="0" borderId="0" xfId="0" applyFont="1" applyAlignment="1">
      <alignment vertical="center" wrapText="1"/>
    </xf>
    <xf numFmtId="0" fontId="5" fillId="0" borderId="0" xfId="0" applyFont="1" applyFill="1" applyAlignment="1">
      <alignment horizontal="left" wrapText="1"/>
    </xf>
    <xf numFmtId="0" fontId="5" fillId="0" borderId="1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wrapText="1"/>
    </xf>
    <xf numFmtId="49" fontId="5" fillId="0" borderId="14" xfId="0" applyNumberFormat="1" applyFont="1" applyFill="1" applyBorder="1" applyAlignment="1">
      <alignment horizontal="left" vertical="center" wrapText="1"/>
    </xf>
    <xf numFmtId="168" fontId="4" fillId="0" borderId="0" xfId="0" applyNumberFormat="1" applyFont="1" applyFill="1" applyAlignment="1">
      <alignment horizontal="left"/>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9" fillId="0" borderId="0" xfId="0" applyFont="1" applyFill="1" applyAlignment="1">
      <alignment horizontal="center" vertical="center" wrapText="1"/>
    </xf>
    <xf numFmtId="164" fontId="5" fillId="0" borderId="0" xfId="1" applyNumberFormat="1" applyFont="1" applyFill="1" applyAlignment="1">
      <alignment horizontal="center" vertical="center" wrapText="1"/>
    </xf>
    <xf numFmtId="164" fontId="5" fillId="0" borderId="1"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17" xfId="0" applyFont="1" applyFill="1" applyBorder="1" applyAlignment="1">
      <alignment horizontal="center" wrapText="1"/>
    </xf>
    <xf numFmtId="0" fontId="5" fillId="0" borderId="18" xfId="0" applyFont="1" applyFill="1" applyBorder="1" applyAlignment="1">
      <alignment horizontal="center" wrapText="1"/>
    </xf>
    <xf numFmtId="0" fontId="5" fillId="0" borderId="19" xfId="0" applyFont="1" applyFill="1" applyBorder="1" applyAlignment="1">
      <alignment horizontal="center" wrapText="1"/>
    </xf>
    <xf numFmtId="1" fontId="5" fillId="0" borderId="8" xfId="0" applyNumberFormat="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1" fontId="5" fillId="0" borderId="10" xfId="0" applyNumberFormat="1" applyFont="1" applyFill="1" applyBorder="1" applyAlignment="1">
      <alignment horizontal="center" vertical="center" wrapText="1"/>
    </xf>
    <xf numFmtId="0" fontId="9" fillId="0" borderId="0" xfId="0" applyFont="1" applyFill="1" applyAlignment="1">
      <alignment vertical="center" wrapText="1"/>
    </xf>
    <xf numFmtId="164" fontId="5" fillId="0" borderId="0" xfId="1" applyNumberFormat="1" applyFont="1" applyFill="1" applyAlignment="1">
      <alignment horizontal="right" vertical="center" wrapText="1"/>
    </xf>
    <xf numFmtId="164" fontId="5" fillId="0" borderId="1" xfId="1" applyNumberFormat="1"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164" fontId="5" fillId="0" borderId="6" xfId="1" applyNumberFormat="1" applyFont="1" applyFill="1" applyBorder="1" applyAlignment="1">
      <alignment horizontal="center" vertical="center" wrapText="1"/>
    </xf>
    <xf numFmtId="164" fontId="5" fillId="0" borderId="2" xfId="1" applyNumberFormat="1" applyFont="1" applyFill="1" applyBorder="1" applyAlignment="1">
      <alignment horizontal="center" vertical="center" wrapText="1"/>
    </xf>
    <xf numFmtId="0" fontId="2" fillId="0" borderId="0" xfId="0" applyFont="1" applyFill="1" applyAlignment="1">
      <alignment horizontal="center" vertical="top"/>
    </xf>
    <xf numFmtId="0" fontId="2" fillId="0" borderId="20" xfId="0" applyFont="1" applyFill="1" applyBorder="1" applyAlignment="1">
      <alignment horizontal="center" vertical="top"/>
    </xf>
    <xf numFmtId="0" fontId="2" fillId="0" borderId="20" xfId="0" applyFont="1" applyFill="1" applyBorder="1" applyAlignment="1">
      <alignment horizontal="center" vertical="center" wrapText="1"/>
    </xf>
    <xf numFmtId="0" fontId="5" fillId="0" borderId="14" xfId="0" applyFont="1" applyFill="1" applyBorder="1" applyAlignment="1">
      <alignment horizontal="center" wrapText="1"/>
    </xf>
    <xf numFmtId="0" fontId="5" fillId="0" borderId="1" xfId="0" applyFont="1" applyFill="1" applyBorder="1" applyAlignment="1">
      <alignment horizontal="center" wrapText="1"/>
    </xf>
    <xf numFmtId="0" fontId="5" fillId="0" borderId="4" xfId="0" applyFont="1" applyFill="1" applyBorder="1" applyAlignment="1">
      <alignment horizontal="center" wrapText="1"/>
    </xf>
    <xf numFmtId="0" fontId="4" fillId="0" borderId="21" xfId="0" applyFont="1" applyFill="1" applyBorder="1" applyAlignment="1">
      <alignment horizontal="center"/>
    </xf>
    <xf numFmtId="0" fontId="4" fillId="0" borderId="22"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CC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36"/>
  <sheetViews>
    <sheetView view="pageBreakPreview" zoomScale="60" zoomScaleNormal="70" workbookViewId="0">
      <pane ySplit="4" topLeftCell="A5" activePane="bottomLeft" state="frozen"/>
      <selection pane="bottomLeft" activeCell="B6" sqref="B6"/>
    </sheetView>
  </sheetViews>
  <sheetFormatPr defaultColWidth="8.796875" defaultRowHeight="13.8" x14ac:dyDescent="0.25"/>
  <cols>
    <col min="1" max="1" width="12.5" style="28" customWidth="1"/>
    <col min="2" max="2" width="32.59765625" style="88" customWidth="1"/>
    <col min="3" max="3" width="15.3984375" style="31" customWidth="1"/>
    <col min="4" max="4" width="14.19921875" style="31" customWidth="1"/>
    <col min="5" max="5" width="12" style="31" customWidth="1"/>
    <col min="6" max="6" width="11.3984375" style="31" customWidth="1"/>
    <col min="7" max="7" width="12.09765625" style="31" customWidth="1"/>
    <col min="8" max="8" width="12.59765625" style="32" customWidth="1"/>
    <col min="9" max="9" width="52.8984375" style="28" customWidth="1"/>
    <col min="10" max="16384" width="8.796875" style="28"/>
  </cols>
  <sheetData>
    <row r="1" spans="1:8" x14ac:dyDescent="0.25">
      <c r="A1" s="109" t="s">
        <v>146</v>
      </c>
      <c r="B1" s="109"/>
      <c r="C1" s="109"/>
      <c r="D1" s="109"/>
      <c r="E1" s="109"/>
      <c r="F1" s="109"/>
      <c r="G1" s="109"/>
      <c r="H1" s="110"/>
    </row>
    <row r="2" spans="1:8" x14ac:dyDescent="0.25">
      <c r="A2" s="109" t="s">
        <v>268</v>
      </c>
      <c r="B2" s="109"/>
      <c r="C2" s="109"/>
      <c r="D2" s="109"/>
      <c r="E2" s="109"/>
      <c r="F2" s="109"/>
      <c r="G2" s="109"/>
      <c r="H2" s="110"/>
    </row>
    <row r="3" spans="1:8" ht="14.4" thickBot="1" x14ac:dyDescent="0.3">
      <c r="A3" s="112"/>
      <c r="B3" s="112"/>
      <c r="C3" s="112"/>
      <c r="D3" s="112"/>
      <c r="E3" s="112"/>
      <c r="F3" s="112"/>
      <c r="G3" s="112"/>
      <c r="H3" s="111"/>
    </row>
    <row r="4" spans="1:8" ht="40.200000000000003" thickBot="1" x14ac:dyDescent="0.3">
      <c r="A4" s="1" t="s">
        <v>2</v>
      </c>
      <c r="B4" s="86" t="s">
        <v>205</v>
      </c>
      <c r="C4" s="18" t="s">
        <v>147</v>
      </c>
      <c r="D4" s="18" t="s">
        <v>148</v>
      </c>
      <c r="E4" s="18" t="s">
        <v>149</v>
      </c>
      <c r="F4" s="18" t="s">
        <v>150</v>
      </c>
      <c r="G4" s="18" t="s">
        <v>151</v>
      </c>
      <c r="H4" s="29" t="s">
        <v>242</v>
      </c>
    </row>
    <row r="5" spans="1:8" ht="75" customHeight="1" thickBot="1" x14ac:dyDescent="0.3">
      <c r="A5" s="1" t="s">
        <v>152</v>
      </c>
      <c r="B5" s="86" t="s">
        <v>273</v>
      </c>
      <c r="C5" s="2">
        <v>44</v>
      </c>
      <c r="D5" s="2">
        <v>1</v>
      </c>
      <c r="E5" s="2">
        <f>D5*C5</f>
        <v>44</v>
      </c>
      <c r="F5" s="2">
        <v>4</v>
      </c>
      <c r="G5" s="2">
        <f>F5*E5</f>
        <v>176</v>
      </c>
      <c r="H5" s="29">
        <f>G5*278</f>
        <v>48928</v>
      </c>
    </row>
    <row r="6" spans="1:8" ht="97.5" customHeight="1" thickBot="1" x14ac:dyDescent="0.3">
      <c r="A6" s="1" t="s">
        <v>153</v>
      </c>
      <c r="B6" s="86" t="s">
        <v>274</v>
      </c>
      <c r="C6" s="2">
        <v>6</v>
      </c>
      <c r="D6" s="2">
        <v>1</v>
      </c>
      <c r="E6" s="2">
        <f>D6*C6</f>
        <v>6</v>
      </c>
      <c r="F6" s="2">
        <v>4</v>
      </c>
      <c r="G6" s="2">
        <f t="shared" ref="G6:G32" si="0">F6*E6</f>
        <v>24</v>
      </c>
      <c r="H6" s="29">
        <f>G6*278</f>
        <v>6672</v>
      </c>
    </row>
    <row r="7" spans="1:8" ht="27" thickBot="1" x14ac:dyDescent="0.3">
      <c r="A7" s="1" t="s">
        <v>154</v>
      </c>
      <c r="B7" s="87"/>
      <c r="C7" s="106" t="s">
        <v>27</v>
      </c>
      <c r="D7" s="107"/>
      <c r="E7" s="107"/>
      <c r="F7" s="107"/>
      <c r="G7" s="107"/>
      <c r="H7" s="108"/>
    </row>
    <row r="8" spans="1:8" ht="27" customHeight="1" thickBot="1" x14ac:dyDescent="0.3">
      <c r="A8" s="1">
        <v>35.130000000000003</v>
      </c>
      <c r="B8" s="87"/>
      <c r="C8" s="106" t="s">
        <v>27</v>
      </c>
      <c r="D8" s="107"/>
      <c r="E8" s="107"/>
      <c r="F8" s="107"/>
      <c r="G8" s="107"/>
      <c r="H8" s="108"/>
    </row>
    <row r="9" spans="1:8" ht="79.8" thickBot="1" x14ac:dyDescent="0.3">
      <c r="A9" s="1" t="s">
        <v>155</v>
      </c>
      <c r="B9" s="86" t="s">
        <v>275</v>
      </c>
      <c r="C9" s="2">
        <v>123</v>
      </c>
      <c r="D9" s="2">
        <v>2</v>
      </c>
      <c r="E9" s="2">
        <f t="shared" ref="E9:E32" si="1">D9*C9</f>
        <v>246</v>
      </c>
      <c r="F9" s="2">
        <v>0.25</v>
      </c>
      <c r="G9" s="2">
        <f t="shared" si="0"/>
        <v>61.5</v>
      </c>
      <c r="H9" s="29">
        <f>G9*278</f>
        <v>17097</v>
      </c>
    </row>
    <row r="10" spans="1:8" ht="64.05" customHeight="1" thickBot="1" x14ac:dyDescent="0.3">
      <c r="A10" s="1" t="s">
        <v>217</v>
      </c>
      <c r="B10" s="98" t="s">
        <v>277</v>
      </c>
      <c r="C10" s="2">
        <v>32</v>
      </c>
      <c r="D10" s="30">
        <v>1</v>
      </c>
      <c r="E10" s="2">
        <f t="shared" si="1"/>
        <v>32</v>
      </c>
      <c r="F10" s="4">
        <v>0.25</v>
      </c>
      <c r="G10" s="2">
        <f t="shared" si="0"/>
        <v>8</v>
      </c>
      <c r="H10" s="29">
        <f t="shared" ref="H10:H13" si="2">G10*278</f>
        <v>2224</v>
      </c>
    </row>
    <row r="11" spans="1:8" ht="55.5" customHeight="1" thickBot="1" x14ac:dyDescent="0.3">
      <c r="A11" s="1" t="s">
        <v>218</v>
      </c>
      <c r="B11" s="86" t="s">
        <v>276</v>
      </c>
      <c r="C11" s="2">
        <v>471</v>
      </c>
      <c r="D11" s="30">
        <v>2</v>
      </c>
      <c r="E11" s="2">
        <f t="shared" si="1"/>
        <v>942</v>
      </c>
      <c r="F11" s="4">
        <v>0.25</v>
      </c>
      <c r="G11" s="2">
        <f t="shared" si="0"/>
        <v>235.5</v>
      </c>
      <c r="H11" s="29">
        <f t="shared" si="2"/>
        <v>65469</v>
      </c>
    </row>
    <row r="12" spans="1:8" ht="124.05" customHeight="1" thickBot="1" x14ac:dyDescent="0.3">
      <c r="A12" s="1">
        <v>35.19</v>
      </c>
      <c r="B12" s="98" t="s">
        <v>278</v>
      </c>
      <c r="C12" s="2">
        <v>4</v>
      </c>
      <c r="D12" s="2">
        <v>1</v>
      </c>
      <c r="E12" s="2">
        <f t="shared" si="1"/>
        <v>4</v>
      </c>
      <c r="F12" s="2">
        <v>1</v>
      </c>
      <c r="G12" s="2">
        <f t="shared" si="0"/>
        <v>4</v>
      </c>
      <c r="H12" s="29">
        <f t="shared" si="2"/>
        <v>1112</v>
      </c>
    </row>
    <row r="13" spans="1:8" ht="85.95" customHeight="1" thickBot="1" x14ac:dyDescent="0.3">
      <c r="A13" s="1" t="s">
        <v>156</v>
      </c>
      <c r="B13" s="86" t="s">
        <v>279</v>
      </c>
      <c r="C13" s="2">
        <v>9</v>
      </c>
      <c r="D13" s="2">
        <v>1</v>
      </c>
      <c r="E13" s="2">
        <f t="shared" si="1"/>
        <v>9</v>
      </c>
      <c r="F13" s="2">
        <v>1</v>
      </c>
      <c r="G13" s="2">
        <f t="shared" si="0"/>
        <v>9</v>
      </c>
      <c r="H13" s="29">
        <f t="shared" si="2"/>
        <v>2502</v>
      </c>
    </row>
    <row r="14" spans="1:8" ht="71.55" customHeight="1" thickBot="1" x14ac:dyDescent="0.3">
      <c r="A14" s="1" t="s">
        <v>157</v>
      </c>
      <c r="B14" s="87" t="s">
        <v>280</v>
      </c>
      <c r="C14" s="106" t="s">
        <v>158</v>
      </c>
      <c r="D14" s="107"/>
      <c r="E14" s="107"/>
      <c r="F14" s="107"/>
      <c r="G14" s="107"/>
      <c r="H14" s="108"/>
    </row>
    <row r="15" spans="1:8" ht="151.94999999999999" customHeight="1" thickBot="1" x14ac:dyDescent="0.3">
      <c r="A15" s="1" t="s">
        <v>159</v>
      </c>
      <c r="B15" s="86" t="s">
        <v>281</v>
      </c>
      <c r="C15" s="2">
        <v>462</v>
      </c>
      <c r="D15" s="2">
        <v>20</v>
      </c>
      <c r="E15" s="2">
        <f t="shared" si="1"/>
        <v>9240</v>
      </c>
      <c r="F15" s="2">
        <v>0.17</v>
      </c>
      <c r="G15" s="2">
        <f t="shared" si="0"/>
        <v>1570.8000000000002</v>
      </c>
      <c r="H15" s="29">
        <f>G15*278</f>
        <v>436682.4</v>
      </c>
    </row>
    <row r="16" spans="1:8" ht="72" customHeight="1" thickBot="1" x14ac:dyDescent="0.3">
      <c r="A16" s="1" t="s">
        <v>213</v>
      </c>
      <c r="B16" s="86"/>
      <c r="C16" s="106" t="s">
        <v>214</v>
      </c>
      <c r="D16" s="107"/>
      <c r="E16" s="107"/>
      <c r="F16" s="107"/>
      <c r="G16" s="107"/>
      <c r="H16" s="108"/>
    </row>
    <row r="17" spans="1:8" ht="63" customHeight="1" thickBot="1" x14ac:dyDescent="0.3">
      <c r="A17" s="1" t="s">
        <v>160</v>
      </c>
      <c r="B17" s="86" t="s">
        <v>282</v>
      </c>
      <c r="C17" s="2">
        <v>2</v>
      </c>
      <c r="D17" s="2">
        <v>1</v>
      </c>
      <c r="E17" s="2">
        <f t="shared" si="1"/>
        <v>2</v>
      </c>
      <c r="F17" s="2">
        <v>1</v>
      </c>
      <c r="G17" s="2">
        <f t="shared" si="0"/>
        <v>2</v>
      </c>
      <c r="H17" s="29">
        <f>G17*278</f>
        <v>556</v>
      </c>
    </row>
    <row r="18" spans="1:8" ht="74.55" customHeight="1" thickBot="1" x14ac:dyDescent="0.3">
      <c r="A18" s="1" t="s">
        <v>161</v>
      </c>
      <c r="B18" s="98" t="s">
        <v>283</v>
      </c>
      <c r="C18" s="2">
        <v>8</v>
      </c>
      <c r="D18" s="2">
        <v>1</v>
      </c>
      <c r="E18" s="2">
        <f t="shared" si="1"/>
        <v>8</v>
      </c>
      <c r="F18" s="2">
        <v>1</v>
      </c>
      <c r="G18" s="2">
        <f t="shared" si="0"/>
        <v>8</v>
      </c>
      <c r="H18" s="29">
        <f t="shared" ref="H18:H22" si="3">G18*278</f>
        <v>2224</v>
      </c>
    </row>
    <row r="19" spans="1:8" ht="103.5" customHeight="1" thickBot="1" x14ac:dyDescent="0.3">
      <c r="A19" s="1" t="s">
        <v>162</v>
      </c>
      <c r="B19" s="86" t="s">
        <v>284</v>
      </c>
      <c r="C19" s="2">
        <v>12</v>
      </c>
      <c r="D19" s="2">
        <v>1</v>
      </c>
      <c r="E19" s="2">
        <f t="shared" si="1"/>
        <v>12</v>
      </c>
      <c r="F19" s="2">
        <v>1</v>
      </c>
      <c r="G19" s="2">
        <f t="shared" si="0"/>
        <v>12</v>
      </c>
      <c r="H19" s="29">
        <f t="shared" si="3"/>
        <v>3336</v>
      </c>
    </row>
    <row r="20" spans="1:8" ht="60.45" customHeight="1" thickBot="1" x14ac:dyDescent="0.3">
      <c r="A20" s="1" t="s">
        <v>110</v>
      </c>
      <c r="B20" s="86" t="s">
        <v>285</v>
      </c>
      <c r="C20" s="2">
        <v>1</v>
      </c>
      <c r="D20" s="2">
        <v>12</v>
      </c>
      <c r="E20" s="2">
        <f t="shared" si="1"/>
        <v>12</v>
      </c>
      <c r="F20" s="2">
        <v>0.25</v>
      </c>
      <c r="G20" s="2">
        <f t="shared" si="0"/>
        <v>3</v>
      </c>
      <c r="H20" s="29">
        <f t="shared" si="3"/>
        <v>834</v>
      </c>
    </row>
    <row r="21" spans="1:8" ht="108.45" customHeight="1" thickBot="1" x14ac:dyDescent="0.3">
      <c r="A21" s="1" t="s">
        <v>114</v>
      </c>
      <c r="B21" s="86" t="s">
        <v>287</v>
      </c>
      <c r="C21" s="2">
        <v>138</v>
      </c>
      <c r="D21" s="2">
        <v>155</v>
      </c>
      <c r="E21" s="2">
        <f t="shared" si="1"/>
        <v>21390</v>
      </c>
      <c r="F21" s="2">
        <v>0.25</v>
      </c>
      <c r="G21" s="2">
        <f t="shared" si="0"/>
        <v>5347.5</v>
      </c>
      <c r="H21" s="29">
        <f t="shared" si="3"/>
        <v>1486605</v>
      </c>
    </row>
    <row r="22" spans="1:8" ht="87" customHeight="1" thickBot="1" x14ac:dyDescent="0.3">
      <c r="A22" s="1" t="s">
        <v>118</v>
      </c>
      <c r="B22" s="99" t="s">
        <v>286</v>
      </c>
      <c r="C22" s="2">
        <v>14</v>
      </c>
      <c r="D22" s="2">
        <v>260</v>
      </c>
      <c r="E22" s="2">
        <f t="shared" si="1"/>
        <v>3640</v>
      </c>
      <c r="F22" s="2">
        <v>0.25</v>
      </c>
      <c r="G22" s="2">
        <f t="shared" si="0"/>
        <v>910</v>
      </c>
      <c r="H22" s="29">
        <f t="shared" si="3"/>
        <v>252980</v>
      </c>
    </row>
    <row r="23" spans="1:8" ht="123" customHeight="1" thickBot="1" x14ac:dyDescent="0.3">
      <c r="A23" s="1" t="s">
        <v>202</v>
      </c>
      <c r="B23" s="87"/>
      <c r="C23" s="106" t="s">
        <v>27</v>
      </c>
      <c r="D23" s="107"/>
      <c r="E23" s="107"/>
      <c r="F23" s="107"/>
      <c r="G23" s="107"/>
      <c r="H23" s="108"/>
    </row>
    <row r="24" spans="1:8" ht="204" customHeight="1" thickBot="1" x14ac:dyDescent="0.3">
      <c r="A24" s="1" t="s">
        <v>163</v>
      </c>
      <c r="B24" s="87"/>
      <c r="C24" s="106" t="s">
        <v>164</v>
      </c>
      <c r="D24" s="107"/>
      <c r="E24" s="107"/>
      <c r="F24" s="107"/>
      <c r="G24" s="107"/>
      <c r="H24" s="108"/>
    </row>
    <row r="25" spans="1:8" ht="64.5" customHeight="1" thickBot="1" x14ac:dyDescent="0.3">
      <c r="A25" s="1" t="s">
        <v>165</v>
      </c>
      <c r="B25" s="86" t="s">
        <v>288</v>
      </c>
      <c r="C25" s="2">
        <v>8</v>
      </c>
      <c r="D25" s="2">
        <v>1</v>
      </c>
      <c r="E25" s="2">
        <f t="shared" si="1"/>
        <v>8</v>
      </c>
      <c r="F25" s="2">
        <v>0.5</v>
      </c>
      <c r="G25" s="2">
        <f t="shared" si="0"/>
        <v>4</v>
      </c>
      <c r="H25" s="29">
        <f>G25*278</f>
        <v>1112</v>
      </c>
    </row>
    <row r="26" spans="1:8" ht="39.450000000000003" customHeight="1" thickBot="1" x14ac:dyDescent="0.3">
      <c r="A26" s="1" t="s">
        <v>166</v>
      </c>
      <c r="B26" s="86" t="s">
        <v>289</v>
      </c>
      <c r="C26" s="2">
        <v>8</v>
      </c>
      <c r="D26" s="2">
        <v>1</v>
      </c>
      <c r="E26" s="2">
        <f t="shared" si="1"/>
        <v>8</v>
      </c>
      <c r="F26" s="2">
        <v>8</v>
      </c>
      <c r="G26" s="2">
        <f t="shared" si="0"/>
        <v>64</v>
      </c>
      <c r="H26" s="29">
        <f t="shared" ref="H26:H27" si="4">G26*278</f>
        <v>17792</v>
      </c>
    </row>
    <row r="27" spans="1:8" ht="74.55" customHeight="1" thickBot="1" x14ac:dyDescent="0.3">
      <c r="A27" s="1" t="s">
        <v>168</v>
      </c>
      <c r="B27" s="86" t="s">
        <v>290</v>
      </c>
      <c r="C27" s="2">
        <v>9</v>
      </c>
      <c r="D27" s="2">
        <v>1</v>
      </c>
      <c r="E27" s="2">
        <f t="shared" si="1"/>
        <v>9</v>
      </c>
      <c r="F27" s="2">
        <v>0.5</v>
      </c>
      <c r="G27" s="2">
        <f t="shared" si="0"/>
        <v>4.5</v>
      </c>
      <c r="H27" s="29">
        <f t="shared" si="4"/>
        <v>1251</v>
      </c>
    </row>
    <row r="28" spans="1:8" ht="114.45" customHeight="1" thickBot="1" x14ac:dyDescent="0.3">
      <c r="A28" s="1" t="s">
        <v>169</v>
      </c>
      <c r="B28" s="87"/>
      <c r="C28" s="106" t="s">
        <v>170</v>
      </c>
      <c r="D28" s="107"/>
      <c r="E28" s="107"/>
      <c r="F28" s="107"/>
      <c r="G28" s="107"/>
      <c r="H28" s="108"/>
    </row>
    <row r="29" spans="1:8" ht="79.05" customHeight="1" thickBot="1" x14ac:dyDescent="0.3">
      <c r="A29" s="1" t="s">
        <v>171</v>
      </c>
      <c r="B29" s="86" t="s">
        <v>291</v>
      </c>
      <c r="C29" s="2">
        <v>1</v>
      </c>
      <c r="D29" s="2">
        <v>1</v>
      </c>
      <c r="E29" s="2">
        <f t="shared" si="1"/>
        <v>1</v>
      </c>
      <c r="F29" s="2">
        <v>0.5</v>
      </c>
      <c r="G29" s="2">
        <f t="shared" si="0"/>
        <v>0.5</v>
      </c>
      <c r="H29" s="29">
        <f>G29*278</f>
        <v>139</v>
      </c>
    </row>
    <row r="30" spans="1:8" ht="94.95" customHeight="1" thickBot="1" x14ac:dyDescent="0.3">
      <c r="A30" s="1" t="s">
        <v>172</v>
      </c>
      <c r="B30" s="86" t="s">
        <v>293</v>
      </c>
      <c r="C30" s="2">
        <v>1</v>
      </c>
      <c r="D30" s="2">
        <v>1</v>
      </c>
      <c r="E30" s="2">
        <f t="shared" si="1"/>
        <v>1</v>
      </c>
      <c r="F30" s="2">
        <v>8</v>
      </c>
      <c r="G30" s="2">
        <f t="shared" si="0"/>
        <v>8</v>
      </c>
      <c r="H30" s="29">
        <f t="shared" ref="H30:H36" si="5">G30*278</f>
        <v>2224</v>
      </c>
    </row>
    <row r="31" spans="1:8" ht="97.95" customHeight="1" thickBot="1" x14ac:dyDescent="0.3">
      <c r="A31" s="1" t="s">
        <v>173</v>
      </c>
      <c r="B31" s="86" t="s">
        <v>292</v>
      </c>
      <c r="C31" s="2">
        <v>1</v>
      </c>
      <c r="D31" s="2">
        <v>1</v>
      </c>
      <c r="E31" s="2">
        <f t="shared" si="1"/>
        <v>1</v>
      </c>
      <c r="F31" s="2">
        <v>2</v>
      </c>
      <c r="G31" s="2">
        <f t="shared" si="0"/>
        <v>2</v>
      </c>
      <c r="H31" s="29">
        <f t="shared" si="5"/>
        <v>556</v>
      </c>
    </row>
    <row r="32" spans="1:8" ht="91.5" customHeight="1" thickBot="1" x14ac:dyDescent="0.3">
      <c r="A32" s="1" t="s">
        <v>174</v>
      </c>
      <c r="B32" s="86" t="s">
        <v>294</v>
      </c>
      <c r="C32" s="2">
        <v>1</v>
      </c>
      <c r="D32" s="2">
        <v>1</v>
      </c>
      <c r="E32" s="2">
        <f t="shared" si="1"/>
        <v>1</v>
      </c>
      <c r="F32" s="2">
        <v>0.5</v>
      </c>
      <c r="G32" s="2">
        <f t="shared" si="0"/>
        <v>0.5</v>
      </c>
      <c r="H32" s="29">
        <f t="shared" si="5"/>
        <v>139</v>
      </c>
    </row>
    <row r="33" spans="1:8" ht="76.05" customHeight="1" thickBot="1" x14ac:dyDescent="0.3">
      <c r="A33" s="1">
        <v>35.306699999999999</v>
      </c>
      <c r="B33" s="86" t="s">
        <v>295</v>
      </c>
      <c r="C33" s="2">
        <v>1</v>
      </c>
      <c r="D33" s="2">
        <v>1</v>
      </c>
      <c r="E33" s="2">
        <v>1</v>
      </c>
      <c r="F33" s="2">
        <v>1</v>
      </c>
      <c r="G33" s="2">
        <v>1</v>
      </c>
      <c r="H33" s="29">
        <f t="shared" si="5"/>
        <v>278</v>
      </c>
    </row>
    <row r="34" spans="1:8" ht="94.95" customHeight="1" thickBot="1" x14ac:dyDescent="0.3">
      <c r="A34" s="1" t="s">
        <v>215</v>
      </c>
      <c r="B34" s="100" t="s">
        <v>296</v>
      </c>
      <c r="C34" s="2">
        <v>1</v>
      </c>
      <c r="D34" s="30">
        <v>1</v>
      </c>
      <c r="E34" s="2">
        <v>1</v>
      </c>
      <c r="F34" s="4">
        <v>0.25</v>
      </c>
      <c r="G34" s="2">
        <v>1</v>
      </c>
      <c r="H34" s="29">
        <f t="shared" si="5"/>
        <v>278</v>
      </c>
    </row>
    <row r="35" spans="1:8" ht="87" customHeight="1" thickBot="1" x14ac:dyDescent="0.3">
      <c r="A35" s="1" t="s">
        <v>216</v>
      </c>
      <c r="B35" s="86" t="s">
        <v>297</v>
      </c>
      <c r="C35" s="2">
        <v>1</v>
      </c>
      <c r="D35" s="30">
        <v>1</v>
      </c>
      <c r="E35" s="2">
        <v>1</v>
      </c>
      <c r="F35" s="4">
        <v>2</v>
      </c>
      <c r="G35" s="2">
        <v>1</v>
      </c>
      <c r="H35" s="29">
        <f t="shared" si="5"/>
        <v>278</v>
      </c>
    </row>
    <row r="36" spans="1:8" ht="14.4" thickBot="1" x14ac:dyDescent="0.3">
      <c r="A36" s="1" t="s">
        <v>145</v>
      </c>
      <c r="B36" s="86"/>
      <c r="C36" s="2"/>
      <c r="D36" s="2"/>
      <c r="E36" s="30">
        <f>SUM(E5:E35)</f>
        <v>35619</v>
      </c>
      <c r="F36" s="30"/>
      <c r="G36" s="30">
        <f t="shared" ref="G36" si="6">SUM(G5:G35)</f>
        <v>8457.7999999999993</v>
      </c>
      <c r="H36" s="29">
        <f t="shared" si="5"/>
        <v>2351268.4</v>
      </c>
    </row>
  </sheetData>
  <mergeCells count="11">
    <mergeCell ref="A1:G1"/>
    <mergeCell ref="H1:H3"/>
    <mergeCell ref="A2:G2"/>
    <mergeCell ref="A3:G3"/>
    <mergeCell ref="C7:H7"/>
    <mergeCell ref="C8:H8"/>
    <mergeCell ref="C14:H14"/>
    <mergeCell ref="C23:H23"/>
    <mergeCell ref="C24:H24"/>
    <mergeCell ref="C28:H28"/>
    <mergeCell ref="C16:H16"/>
  </mergeCells>
  <pageMargins left="0.7" right="0.7" top="0.75" bottom="0.75" header="0.3" footer="0.3"/>
  <pageSetup scale="91"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132"/>
  <sheetViews>
    <sheetView view="pageBreakPreview" zoomScale="60" zoomScaleNormal="80" workbookViewId="0">
      <pane ySplit="3" topLeftCell="A96" activePane="bottomLeft" state="frozen"/>
      <selection pane="bottomLeft" activeCell="C102" sqref="C102:F102"/>
    </sheetView>
  </sheetViews>
  <sheetFormatPr defaultColWidth="8.796875" defaultRowHeight="13.8" x14ac:dyDescent="0.25"/>
  <cols>
    <col min="1" max="1" width="16" style="28" customWidth="1"/>
    <col min="2" max="2" width="25.296875" style="88" customWidth="1"/>
    <col min="3" max="3" width="12.3984375" style="31" customWidth="1"/>
    <col min="4" max="4" width="14.8984375" style="31" customWidth="1"/>
    <col min="5" max="5" width="12.69921875" style="31" customWidth="1"/>
    <col min="6" max="6" width="12.5" style="31" customWidth="1"/>
    <col min="7" max="7" width="12.59765625" style="32" customWidth="1"/>
    <col min="8" max="8" width="16.59765625" style="28" customWidth="1"/>
    <col min="9" max="9" width="60" style="33" customWidth="1"/>
    <col min="10" max="16384" width="8.796875" style="28"/>
  </cols>
  <sheetData>
    <row r="1" spans="1:8" ht="15" customHeight="1" x14ac:dyDescent="0.25">
      <c r="A1" s="121" t="s">
        <v>0</v>
      </c>
      <c r="B1" s="121"/>
      <c r="C1" s="121"/>
      <c r="D1" s="121"/>
      <c r="E1" s="121"/>
      <c r="F1" s="121"/>
      <c r="G1" s="121"/>
      <c r="H1" s="121"/>
    </row>
    <row r="2" spans="1:8" ht="15" customHeight="1" x14ac:dyDescent="0.25">
      <c r="A2" s="121" t="s">
        <v>1</v>
      </c>
      <c r="B2" s="121"/>
      <c r="C2" s="121"/>
      <c r="D2" s="121"/>
      <c r="E2" s="121"/>
      <c r="F2" s="121"/>
      <c r="G2" s="121"/>
      <c r="H2" s="121"/>
    </row>
    <row r="3" spans="1:8" ht="26.4" x14ac:dyDescent="0.25">
      <c r="A3" s="34" t="s">
        <v>244</v>
      </c>
      <c r="B3" s="89" t="s">
        <v>205</v>
      </c>
      <c r="C3" s="35" t="s">
        <v>245</v>
      </c>
      <c r="D3" s="36" t="s">
        <v>246</v>
      </c>
      <c r="E3" s="36" t="s">
        <v>247</v>
      </c>
      <c r="F3" s="37" t="s">
        <v>248</v>
      </c>
      <c r="G3" s="38" t="s">
        <v>243</v>
      </c>
      <c r="H3" s="35" t="s">
        <v>3</v>
      </c>
    </row>
    <row r="4" spans="1:8" ht="40.200000000000003" thickBot="1" x14ac:dyDescent="0.3">
      <c r="A4" s="1" t="s">
        <v>4</v>
      </c>
      <c r="B4" s="86" t="s">
        <v>298</v>
      </c>
      <c r="C4" s="2">
        <v>936</v>
      </c>
      <c r="D4" s="2">
        <v>5</v>
      </c>
      <c r="E4" s="3">
        <v>0.5</v>
      </c>
      <c r="F4" s="3">
        <f>C4*D4*E4</f>
        <v>2340</v>
      </c>
      <c r="G4" s="29">
        <f>F4*278</f>
        <v>650520</v>
      </c>
      <c r="H4" s="18" t="s">
        <v>5</v>
      </c>
    </row>
    <row r="5" spans="1:8" ht="27" thickBot="1" x14ac:dyDescent="0.3">
      <c r="A5" s="1" t="s">
        <v>6</v>
      </c>
      <c r="B5" s="86" t="s">
        <v>299</v>
      </c>
      <c r="C5" s="2">
        <v>87</v>
      </c>
      <c r="D5" s="2">
        <v>2</v>
      </c>
      <c r="E5" s="3">
        <v>0.25</v>
      </c>
      <c r="F5" s="3">
        <f>C5*D5*E5</f>
        <v>43.5</v>
      </c>
      <c r="G5" s="29">
        <f>F5*278</f>
        <v>12093</v>
      </c>
      <c r="H5" s="18"/>
    </row>
    <row r="6" spans="1:8" ht="40.200000000000003" customHeight="1" thickBot="1" x14ac:dyDescent="0.3">
      <c r="A6" s="1" t="s">
        <v>7</v>
      </c>
      <c r="B6" s="87" t="s">
        <v>300</v>
      </c>
      <c r="C6" s="106" t="s">
        <v>8</v>
      </c>
      <c r="D6" s="107"/>
      <c r="E6" s="107"/>
      <c r="F6" s="107"/>
      <c r="G6" s="107"/>
      <c r="H6" s="108"/>
    </row>
    <row r="7" spans="1:8" ht="60.45" customHeight="1" thickBot="1" x14ac:dyDescent="0.3">
      <c r="A7" s="1" t="s">
        <v>9</v>
      </c>
      <c r="B7" s="86" t="s">
        <v>301</v>
      </c>
      <c r="C7" s="2">
        <v>247</v>
      </c>
      <c r="D7" s="2">
        <v>1</v>
      </c>
      <c r="E7" s="4">
        <v>0.5</v>
      </c>
      <c r="F7" s="4">
        <f>C7*D7*E7</f>
        <v>123.5</v>
      </c>
      <c r="G7" s="29">
        <f>F7*278</f>
        <v>34333</v>
      </c>
      <c r="H7" s="18" t="s">
        <v>10</v>
      </c>
    </row>
    <row r="8" spans="1:8" ht="79.95" customHeight="1" thickBot="1" x14ac:dyDescent="0.3">
      <c r="A8" s="1" t="s">
        <v>11</v>
      </c>
      <c r="B8" s="87" t="s">
        <v>302</v>
      </c>
      <c r="C8" s="106" t="s">
        <v>8</v>
      </c>
      <c r="D8" s="107"/>
      <c r="E8" s="107"/>
      <c r="F8" s="107"/>
      <c r="G8" s="107"/>
      <c r="H8" s="108"/>
    </row>
    <row r="9" spans="1:8" ht="106.05" customHeight="1" thickBot="1" x14ac:dyDescent="0.3">
      <c r="A9" s="1" t="s">
        <v>12</v>
      </c>
      <c r="B9" s="86" t="s">
        <v>303</v>
      </c>
      <c r="C9" s="2">
        <v>856</v>
      </c>
      <c r="D9" s="2">
        <v>1</v>
      </c>
      <c r="E9" s="4">
        <v>0.5</v>
      </c>
      <c r="F9" s="4">
        <f>C9*D9*E9</f>
        <v>428</v>
      </c>
      <c r="G9" s="29">
        <f>F9*278</f>
        <v>118984</v>
      </c>
      <c r="H9" s="18" t="s">
        <v>5</v>
      </c>
    </row>
    <row r="10" spans="1:8" ht="67.5" customHeight="1" thickBot="1" x14ac:dyDescent="0.3">
      <c r="A10" s="1" t="s">
        <v>13</v>
      </c>
      <c r="B10" s="99" t="s">
        <v>304</v>
      </c>
      <c r="C10" s="106" t="s">
        <v>14</v>
      </c>
      <c r="D10" s="107"/>
      <c r="E10" s="107"/>
      <c r="F10" s="107"/>
      <c r="G10" s="107"/>
      <c r="H10" s="108"/>
    </row>
    <row r="11" spans="1:8" ht="85.5" customHeight="1" thickBot="1" x14ac:dyDescent="0.3">
      <c r="A11" s="1" t="s">
        <v>15</v>
      </c>
      <c r="B11" s="98" t="s">
        <v>306</v>
      </c>
      <c r="C11" s="2">
        <v>856</v>
      </c>
      <c r="D11" s="2">
        <v>1</v>
      </c>
      <c r="E11" s="2">
        <v>1</v>
      </c>
      <c r="F11" s="30">
        <f>C11*D11*E11</f>
        <v>856</v>
      </c>
      <c r="G11" s="29">
        <f>F11*278</f>
        <v>237968</v>
      </c>
      <c r="H11" s="18"/>
    </row>
    <row r="12" spans="1:8" ht="93.45" customHeight="1" thickBot="1" x14ac:dyDescent="0.3">
      <c r="A12" s="1" t="s">
        <v>16</v>
      </c>
      <c r="B12" s="86" t="s">
        <v>305</v>
      </c>
      <c r="C12" s="2">
        <v>157</v>
      </c>
      <c r="D12" s="2">
        <v>1</v>
      </c>
      <c r="E12" s="4">
        <v>1</v>
      </c>
      <c r="F12" s="4">
        <f t="shared" ref="F12:F14" si="0">C12*D12*E12</f>
        <v>157</v>
      </c>
      <c r="G12" s="29">
        <f t="shared" ref="G12:G14" si="1">F12*278</f>
        <v>43646</v>
      </c>
      <c r="H12" s="18"/>
    </row>
    <row r="13" spans="1:8" ht="89.55" customHeight="1" thickBot="1" x14ac:dyDescent="0.3">
      <c r="A13" s="1" t="s">
        <v>17</v>
      </c>
      <c r="B13" s="86" t="s">
        <v>307</v>
      </c>
      <c r="C13" s="2">
        <v>503</v>
      </c>
      <c r="D13" s="2">
        <v>7</v>
      </c>
      <c r="E13" s="4">
        <v>0.25</v>
      </c>
      <c r="F13" s="4">
        <f t="shared" si="0"/>
        <v>880.25</v>
      </c>
      <c r="G13" s="29">
        <f t="shared" si="1"/>
        <v>244709.5</v>
      </c>
      <c r="H13" s="18" t="s">
        <v>18</v>
      </c>
    </row>
    <row r="14" spans="1:8" ht="71.55" customHeight="1" thickBot="1" x14ac:dyDescent="0.3">
      <c r="A14" s="1" t="s">
        <v>19</v>
      </c>
      <c r="B14" s="98" t="s">
        <v>308</v>
      </c>
      <c r="C14" s="2">
        <v>503</v>
      </c>
      <c r="D14" s="2">
        <v>10</v>
      </c>
      <c r="E14" s="4">
        <v>0.25</v>
      </c>
      <c r="F14" s="4">
        <f t="shared" si="0"/>
        <v>1257.5</v>
      </c>
      <c r="G14" s="29">
        <f t="shared" si="1"/>
        <v>349585</v>
      </c>
      <c r="H14" s="18" t="s">
        <v>18</v>
      </c>
    </row>
    <row r="15" spans="1:8" ht="54.45" customHeight="1" thickBot="1" x14ac:dyDescent="0.3">
      <c r="A15" s="1" t="s">
        <v>20</v>
      </c>
      <c r="B15" s="87" t="s">
        <v>309</v>
      </c>
      <c r="C15" s="106" t="s">
        <v>21</v>
      </c>
      <c r="D15" s="107"/>
      <c r="E15" s="107"/>
      <c r="F15" s="107"/>
      <c r="G15" s="107"/>
      <c r="H15" s="108"/>
    </row>
    <row r="16" spans="1:8" ht="148.05000000000001" customHeight="1" thickBot="1" x14ac:dyDescent="0.3">
      <c r="A16" s="1" t="s">
        <v>253</v>
      </c>
      <c r="B16" s="86" t="s">
        <v>310</v>
      </c>
      <c r="C16" s="2">
        <v>511</v>
      </c>
      <c r="D16" s="2">
        <v>1</v>
      </c>
      <c r="E16" s="4">
        <v>0.5</v>
      </c>
      <c r="F16" s="4">
        <f>C16*D16*E16</f>
        <v>255.5</v>
      </c>
      <c r="G16" s="29">
        <f>F16*278</f>
        <v>71029</v>
      </c>
      <c r="H16" s="18" t="s">
        <v>23</v>
      </c>
    </row>
    <row r="17" spans="1:8" ht="40.049999999999997" customHeight="1" thickBot="1" x14ac:dyDescent="0.3">
      <c r="A17" s="1" t="s">
        <v>24</v>
      </c>
      <c r="B17" s="98"/>
      <c r="C17" s="106" t="s">
        <v>25</v>
      </c>
      <c r="D17" s="107"/>
      <c r="E17" s="107"/>
      <c r="F17" s="107"/>
      <c r="G17" s="107"/>
      <c r="H17" s="108"/>
    </row>
    <row r="18" spans="1:8" ht="50.55" customHeight="1" thickBot="1" x14ac:dyDescent="0.3">
      <c r="A18" s="1" t="s">
        <v>26</v>
      </c>
      <c r="B18" s="90"/>
      <c r="C18" s="118" t="s">
        <v>27</v>
      </c>
      <c r="D18" s="119"/>
      <c r="E18" s="119"/>
      <c r="F18" s="119"/>
      <c r="G18" s="119"/>
      <c r="H18" s="120"/>
    </row>
    <row r="19" spans="1:8" ht="14.4" thickBot="1" x14ac:dyDescent="0.3">
      <c r="A19" s="1" t="s">
        <v>28</v>
      </c>
      <c r="B19" s="90"/>
      <c r="C19" s="113"/>
      <c r="D19" s="114"/>
      <c r="E19" s="114"/>
      <c r="F19" s="114"/>
      <c r="G19" s="114"/>
      <c r="H19" s="115"/>
    </row>
    <row r="20" spans="1:8" ht="14.4" thickBot="1" x14ac:dyDescent="0.3">
      <c r="A20" s="1" t="s">
        <v>29</v>
      </c>
      <c r="B20" s="90"/>
      <c r="C20" s="113"/>
      <c r="D20" s="114"/>
      <c r="E20" s="114"/>
      <c r="F20" s="114"/>
      <c r="G20" s="114"/>
      <c r="H20" s="115"/>
    </row>
    <row r="21" spans="1:8" ht="14.4" thickBot="1" x14ac:dyDescent="0.3">
      <c r="A21" s="1" t="s">
        <v>30</v>
      </c>
      <c r="B21" s="90"/>
      <c r="C21" s="113"/>
      <c r="D21" s="114"/>
      <c r="E21" s="114"/>
      <c r="F21" s="114"/>
      <c r="G21" s="114"/>
      <c r="H21" s="115"/>
    </row>
    <row r="22" spans="1:8" ht="14.4" thickBot="1" x14ac:dyDescent="0.3">
      <c r="A22" s="1" t="s">
        <v>31</v>
      </c>
      <c r="B22" s="90"/>
      <c r="C22" s="113"/>
      <c r="D22" s="114"/>
      <c r="E22" s="114"/>
      <c r="F22" s="114"/>
      <c r="G22" s="114"/>
      <c r="H22" s="115"/>
    </row>
    <row r="23" spans="1:8" ht="14.4" thickBot="1" x14ac:dyDescent="0.3">
      <c r="A23" s="1" t="s">
        <v>32</v>
      </c>
      <c r="B23" s="87"/>
      <c r="C23" s="116"/>
      <c r="D23" s="112"/>
      <c r="E23" s="112"/>
      <c r="F23" s="112"/>
      <c r="G23" s="112"/>
      <c r="H23" s="117"/>
    </row>
    <row r="24" spans="1:8" ht="40.200000000000003" customHeight="1" thickBot="1" x14ac:dyDescent="0.3">
      <c r="A24" s="1" t="s">
        <v>33</v>
      </c>
      <c r="B24" s="87"/>
      <c r="C24" s="106" t="s">
        <v>34</v>
      </c>
      <c r="D24" s="107"/>
      <c r="E24" s="107"/>
      <c r="F24" s="107"/>
      <c r="G24" s="107"/>
      <c r="H24" s="108"/>
    </row>
    <row r="25" spans="1:8" ht="94.05" customHeight="1" thickBot="1" x14ac:dyDescent="0.3">
      <c r="A25" s="1" t="s">
        <v>35</v>
      </c>
      <c r="B25" s="86" t="s">
        <v>311</v>
      </c>
      <c r="C25" s="2">
        <v>856</v>
      </c>
      <c r="D25" s="2">
        <v>1</v>
      </c>
      <c r="E25" s="4">
        <v>0.03</v>
      </c>
      <c r="F25" s="4">
        <f>C25*D25*E25</f>
        <v>25.68</v>
      </c>
      <c r="G25" s="29">
        <f>F25*278</f>
        <v>7139.04</v>
      </c>
      <c r="H25" s="18" t="s">
        <v>36</v>
      </c>
    </row>
    <row r="26" spans="1:8" ht="40.200000000000003" customHeight="1" thickBot="1" x14ac:dyDescent="0.3">
      <c r="A26" s="1" t="s">
        <v>37</v>
      </c>
      <c r="B26" s="87"/>
      <c r="C26" s="106" t="s">
        <v>38</v>
      </c>
      <c r="D26" s="107"/>
      <c r="E26" s="107"/>
      <c r="F26" s="107"/>
      <c r="G26" s="107"/>
      <c r="H26" s="108"/>
    </row>
    <row r="27" spans="1:8" ht="40.200000000000003" customHeight="1" thickBot="1" x14ac:dyDescent="0.3">
      <c r="A27" s="1" t="s">
        <v>39</v>
      </c>
      <c r="B27" s="87"/>
      <c r="C27" s="106" t="s">
        <v>40</v>
      </c>
      <c r="D27" s="107"/>
      <c r="E27" s="107"/>
      <c r="F27" s="107"/>
      <c r="G27" s="107"/>
      <c r="H27" s="108"/>
    </row>
    <row r="28" spans="1:8" ht="82.95" customHeight="1" thickBot="1" x14ac:dyDescent="0.3">
      <c r="A28" s="1" t="s">
        <v>220</v>
      </c>
      <c r="B28" s="86" t="s">
        <v>312</v>
      </c>
      <c r="C28" s="18">
        <v>2</v>
      </c>
      <c r="D28" s="39">
        <v>2</v>
      </c>
      <c r="E28" s="40">
        <v>2.5</v>
      </c>
      <c r="F28" s="41">
        <v>5</v>
      </c>
      <c r="G28" s="42">
        <f>F28*278</f>
        <v>1390</v>
      </c>
      <c r="H28" s="18" t="s">
        <v>221</v>
      </c>
    </row>
    <row r="29" spans="1:8" ht="40.200000000000003" customHeight="1" thickBot="1" x14ac:dyDescent="0.3">
      <c r="A29" s="1" t="s">
        <v>41</v>
      </c>
      <c r="B29" s="87"/>
      <c r="C29" s="106" t="s">
        <v>42</v>
      </c>
      <c r="D29" s="107"/>
      <c r="E29" s="107"/>
      <c r="F29" s="107"/>
      <c r="G29" s="107"/>
      <c r="H29" s="108"/>
    </row>
    <row r="30" spans="1:8" ht="40.200000000000003" customHeight="1" thickBot="1" x14ac:dyDescent="0.3">
      <c r="A30" s="1" t="s">
        <v>43</v>
      </c>
      <c r="B30" s="87"/>
      <c r="C30" s="106" t="s">
        <v>42</v>
      </c>
      <c r="D30" s="107"/>
      <c r="E30" s="107"/>
      <c r="F30" s="107"/>
      <c r="G30" s="107"/>
      <c r="H30" s="108"/>
    </row>
    <row r="31" spans="1:8" ht="105.45" customHeight="1" thickBot="1" x14ac:dyDescent="0.3">
      <c r="A31" s="1">
        <v>35.69</v>
      </c>
      <c r="B31" s="86" t="s">
        <v>313</v>
      </c>
      <c r="C31" s="2">
        <v>819</v>
      </c>
      <c r="D31" s="2">
        <v>2126</v>
      </c>
      <c r="E31" s="3">
        <v>0.02</v>
      </c>
      <c r="F31" s="3">
        <f>C31*D31*E31</f>
        <v>34823.879999999997</v>
      </c>
      <c r="G31" s="29">
        <f>F31*278</f>
        <v>9681038.6399999987</v>
      </c>
      <c r="H31" s="18" t="s">
        <v>36</v>
      </c>
    </row>
    <row r="32" spans="1:8" ht="40.200000000000003" customHeight="1" thickBot="1" x14ac:dyDescent="0.3">
      <c r="A32" s="1" t="s">
        <v>44</v>
      </c>
      <c r="B32" s="87"/>
      <c r="C32" s="106" t="s">
        <v>45</v>
      </c>
      <c r="D32" s="107"/>
      <c r="E32" s="107"/>
      <c r="F32" s="107"/>
      <c r="G32" s="107"/>
      <c r="H32" s="108"/>
    </row>
    <row r="33" spans="1:8" ht="40.200000000000003" customHeight="1" thickBot="1" x14ac:dyDescent="0.3">
      <c r="A33" s="1" t="s">
        <v>46</v>
      </c>
      <c r="B33" s="87"/>
      <c r="C33" s="106" t="s">
        <v>47</v>
      </c>
      <c r="D33" s="107"/>
      <c r="E33" s="107"/>
      <c r="F33" s="107"/>
      <c r="G33" s="107"/>
      <c r="H33" s="108"/>
    </row>
    <row r="34" spans="1:8" ht="40.200000000000003" customHeight="1" thickBot="1" x14ac:dyDescent="0.3">
      <c r="A34" s="1" t="s">
        <v>48</v>
      </c>
      <c r="B34" s="87"/>
      <c r="C34" s="106" t="s">
        <v>49</v>
      </c>
      <c r="D34" s="107"/>
      <c r="E34" s="107"/>
      <c r="F34" s="107"/>
      <c r="G34" s="107"/>
      <c r="H34" s="108"/>
    </row>
    <row r="35" spans="1:8" ht="112.95" customHeight="1" thickBot="1" x14ac:dyDescent="0.3">
      <c r="A35" s="1" t="s">
        <v>50</v>
      </c>
      <c r="B35" s="86" t="s">
        <v>314</v>
      </c>
      <c r="C35" s="2">
        <v>38</v>
      </c>
      <c r="D35" s="2">
        <v>20</v>
      </c>
      <c r="E35" s="4">
        <v>1</v>
      </c>
      <c r="F35" s="4">
        <f>C35*D35*E35</f>
        <v>760</v>
      </c>
      <c r="G35" s="29">
        <f>F35*278</f>
        <v>211280</v>
      </c>
      <c r="H35" s="18" t="s">
        <v>51</v>
      </c>
    </row>
    <row r="36" spans="1:8" ht="40.200000000000003" customHeight="1" thickBot="1" x14ac:dyDescent="0.3">
      <c r="A36" s="1" t="s">
        <v>52</v>
      </c>
      <c r="B36" s="87"/>
      <c r="C36" s="106" t="s">
        <v>53</v>
      </c>
      <c r="D36" s="107"/>
      <c r="E36" s="107"/>
      <c r="F36" s="107"/>
      <c r="G36" s="107"/>
      <c r="H36" s="108"/>
    </row>
    <row r="37" spans="1:8" ht="40.200000000000003" customHeight="1" thickBot="1" x14ac:dyDescent="0.3">
      <c r="A37" s="1" t="s">
        <v>54</v>
      </c>
      <c r="B37" s="87"/>
      <c r="C37" s="106" t="s">
        <v>55</v>
      </c>
      <c r="D37" s="107"/>
      <c r="E37" s="107"/>
      <c r="F37" s="107"/>
      <c r="G37" s="107"/>
      <c r="H37" s="108"/>
    </row>
    <row r="38" spans="1:8" ht="40.200000000000003" customHeight="1" thickBot="1" x14ac:dyDescent="0.3">
      <c r="A38" s="1" t="s">
        <v>57</v>
      </c>
      <c r="B38" s="90"/>
      <c r="C38" s="118" t="s">
        <v>27</v>
      </c>
      <c r="D38" s="119"/>
      <c r="E38" s="119"/>
      <c r="F38" s="119"/>
      <c r="G38" s="119"/>
      <c r="H38" s="120"/>
    </row>
    <row r="39" spans="1:8" ht="40.200000000000003" customHeight="1" thickBot="1" x14ac:dyDescent="0.3">
      <c r="A39" s="1" t="s">
        <v>56</v>
      </c>
      <c r="B39" s="87"/>
      <c r="C39" s="116"/>
      <c r="D39" s="112"/>
      <c r="E39" s="112"/>
      <c r="F39" s="112"/>
      <c r="G39" s="112"/>
      <c r="H39" s="117"/>
    </row>
    <row r="40" spans="1:8" ht="40.200000000000003" customHeight="1" thickBot="1" x14ac:dyDescent="0.3">
      <c r="A40" s="1" t="s">
        <v>222</v>
      </c>
      <c r="B40" s="87"/>
      <c r="C40" s="106" t="s">
        <v>59</v>
      </c>
      <c r="D40" s="107"/>
      <c r="E40" s="107"/>
      <c r="F40" s="107"/>
      <c r="G40" s="107"/>
      <c r="H40" s="108"/>
    </row>
    <row r="41" spans="1:8" ht="40.200000000000003" customHeight="1" thickBot="1" x14ac:dyDescent="0.3">
      <c r="A41" s="1" t="s">
        <v>60</v>
      </c>
      <c r="B41" s="90"/>
      <c r="C41" s="113" t="s">
        <v>27</v>
      </c>
      <c r="D41" s="114"/>
      <c r="E41" s="114"/>
      <c r="F41" s="114"/>
      <c r="G41" s="114"/>
      <c r="H41" s="115"/>
    </row>
    <row r="42" spans="1:8" ht="15.45" customHeight="1" thickBot="1" x14ac:dyDescent="0.3">
      <c r="A42" s="1" t="s">
        <v>61</v>
      </c>
      <c r="B42" s="87"/>
      <c r="C42" s="116"/>
      <c r="D42" s="112"/>
      <c r="E42" s="112"/>
      <c r="F42" s="112"/>
      <c r="G42" s="112"/>
      <c r="H42" s="117"/>
    </row>
    <row r="43" spans="1:8" ht="101.55" customHeight="1" thickBot="1" x14ac:dyDescent="0.3">
      <c r="A43" s="1" t="s">
        <v>62</v>
      </c>
      <c r="B43" s="86" t="s">
        <v>315</v>
      </c>
      <c r="C43" s="2">
        <v>24</v>
      </c>
      <c r="D43" s="2">
        <v>1</v>
      </c>
      <c r="E43" s="4">
        <v>1</v>
      </c>
      <c r="F43" s="2">
        <f>C43*D43*E43</f>
        <v>24</v>
      </c>
      <c r="G43" s="29">
        <f>F43*278</f>
        <v>6672</v>
      </c>
      <c r="H43" s="18" t="s">
        <v>63</v>
      </c>
    </row>
    <row r="44" spans="1:8" ht="40.200000000000003" customHeight="1" thickBot="1" x14ac:dyDescent="0.3">
      <c r="A44" s="1" t="s">
        <v>64</v>
      </c>
      <c r="B44" s="87"/>
      <c r="C44" s="106" t="s">
        <v>65</v>
      </c>
      <c r="D44" s="107"/>
      <c r="E44" s="107"/>
      <c r="F44" s="107"/>
      <c r="G44" s="107"/>
      <c r="H44" s="108"/>
    </row>
    <row r="45" spans="1:8" ht="112.05" customHeight="1" thickBot="1" x14ac:dyDescent="0.3">
      <c r="A45" s="1" t="s">
        <v>66</v>
      </c>
      <c r="B45" s="86" t="s">
        <v>316</v>
      </c>
      <c r="C45" s="2">
        <v>24</v>
      </c>
      <c r="D45" s="2">
        <v>12</v>
      </c>
      <c r="E45" s="4">
        <v>0.1</v>
      </c>
      <c r="F45" s="2">
        <f>C45*D45*E45</f>
        <v>28.8</v>
      </c>
      <c r="G45" s="29">
        <f>F45*278</f>
        <v>8006.4000000000005</v>
      </c>
      <c r="H45" s="18" t="s">
        <v>67</v>
      </c>
    </row>
    <row r="46" spans="1:8" ht="42.45" customHeight="1" thickBot="1" x14ac:dyDescent="0.3">
      <c r="A46" s="1" t="s">
        <v>68</v>
      </c>
      <c r="B46" s="90"/>
      <c r="C46" s="118" t="s">
        <v>27</v>
      </c>
      <c r="D46" s="119"/>
      <c r="E46" s="119"/>
      <c r="F46" s="119"/>
      <c r="G46" s="119"/>
      <c r="H46" s="120"/>
    </row>
    <row r="47" spans="1:8" ht="14.4" thickBot="1" x14ac:dyDescent="0.3">
      <c r="A47" s="1" t="s">
        <v>69</v>
      </c>
      <c r="B47" s="90"/>
      <c r="C47" s="113"/>
      <c r="D47" s="114"/>
      <c r="E47" s="114"/>
      <c r="F47" s="114"/>
      <c r="G47" s="114"/>
      <c r="H47" s="115"/>
    </row>
    <row r="48" spans="1:8" ht="14.4" thickBot="1" x14ac:dyDescent="0.3">
      <c r="A48" s="1" t="s">
        <v>70</v>
      </c>
      <c r="B48" s="90"/>
      <c r="C48" s="113"/>
      <c r="D48" s="114"/>
      <c r="E48" s="114"/>
      <c r="F48" s="114"/>
      <c r="G48" s="114"/>
      <c r="H48" s="115"/>
    </row>
    <row r="49" spans="1:8" ht="14.4" thickBot="1" x14ac:dyDescent="0.3">
      <c r="A49" s="1" t="s">
        <v>71</v>
      </c>
      <c r="B49" s="90"/>
      <c r="C49" s="113"/>
      <c r="D49" s="114"/>
      <c r="E49" s="114"/>
      <c r="F49" s="114"/>
      <c r="G49" s="114"/>
      <c r="H49" s="115"/>
    </row>
    <row r="50" spans="1:8" ht="40.200000000000003" customHeight="1" thickBot="1" x14ac:dyDescent="0.3">
      <c r="A50" s="1" t="s">
        <v>72</v>
      </c>
      <c r="B50" s="90"/>
      <c r="C50" s="113"/>
      <c r="D50" s="114"/>
      <c r="E50" s="114"/>
      <c r="F50" s="114"/>
      <c r="G50" s="114"/>
      <c r="H50" s="115"/>
    </row>
    <row r="51" spans="1:8" ht="14.4" thickBot="1" x14ac:dyDescent="0.3">
      <c r="A51" s="1" t="s">
        <v>73</v>
      </c>
      <c r="B51" s="90"/>
      <c r="C51" s="113"/>
      <c r="D51" s="114"/>
      <c r="E51" s="114"/>
      <c r="F51" s="114"/>
      <c r="G51" s="114"/>
      <c r="H51" s="115"/>
    </row>
    <row r="52" spans="1:8" ht="40.200000000000003" customHeight="1" thickBot="1" x14ac:dyDescent="0.3">
      <c r="A52" s="1" t="s">
        <v>74</v>
      </c>
      <c r="B52" s="90"/>
      <c r="C52" s="113"/>
      <c r="D52" s="114"/>
      <c r="E52" s="114"/>
      <c r="F52" s="114"/>
      <c r="G52" s="114"/>
      <c r="H52" s="115"/>
    </row>
    <row r="53" spans="1:8" ht="14.4" thickBot="1" x14ac:dyDescent="0.3">
      <c r="A53" s="1" t="s">
        <v>75</v>
      </c>
      <c r="B53" s="87"/>
      <c r="C53" s="116"/>
      <c r="D53" s="112"/>
      <c r="E53" s="112"/>
      <c r="F53" s="112"/>
      <c r="G53" s="112"/>
      <c r="H53" s="117"/>
    </row>
    <row r="54" spans="1:8" ht="58.95" customHeight="1" thickBot="1" x14ac:dyDescent="0.3">
      <c r="A54" s="1" t="s">
        <v>76</v>
      </c>
      <c r="B54" s="87"/>
      <c r="C54" s="106" t="s">
        <v>77</v>
      </c>
      <c r="D54" s="107"/>
      <c r="E54" s="107"/>
      <c r="F54" s="107"/>
      <c r="G54" s="107"/>
      <c r="H54" s="108"/>
    </row>
    <row r="55" spans="1:8" ht="14.4" thickBot="1" x14ac:dyDescent="0.3">
      <c r="A55" s="1" t="s">
        <v>78</v>
      </c>
      <c r="B55" s="87"/>
      <c r="C55" s="106" t="s">
        <v>79</v>
      </c>
      <c r="D55" s="107"/>
      <c r="E55" s="107"/>
      <c r="F55" s="107"/>
      <c r="G55" s="107"/>
      <c r="H55" s="108"/>
    </row>
    <row r="56" spans="1:8" ht="111.45" customHeight="1" thickBot="1" x14ac:dyDescent="0.3">
      <c r="A56" s="1" t="s">
        <v>80</v>
      </c>
      <c r="B56" s="98" t="s">
        <v>317</v>
      </c>
      <c r="C56" s="2">
        <v>45</v>
      </c>
      <c r="D56" s="2">
        <v>1</v>
      </c>
      <c r="E56" s="4">
        <v>1</v>
      </c>
      <c r="F56" s="2">
        <f>C56*D56*E56</f>
        <v>45</v>
      </c>
      <c r="G56" s="29">
        <f>F56*278</f>
        <v>12510</v>
      </c>
      <c r="H56" s="18"/>
    </row>
    <row r="57" spans="1:8" ht="14.4" thickBot="1" x14ac:dyDescent="0.3">
      <c r="A57" s="1" t="s">
        <v>41</v>
      </c>
      <c r="B57" s="87"/>
      <c r="C57" s="106" t="s">
        <v>42</v>
      </c>
      <c r="D57" s="107"/>
      <c r="E57" s="107"/>
      <c r="F57" s="107"/>
      <c r="G57" s="107"/>
      <c r="H57" s="108"/>
    </row>
    <row r="58" spans="1:8" ht="14.4" thickBot="1" x14ac:dyDescent="0.3">
      <c r="A58" s="1" t="s">
        <v>81</v>
      </c>
      <c r="B58" s="87"/>
      <c r="C58" s="106" t="s">
        <v>65</v>
      </c>
      <c r="D58" s="107"/>
      <c r="E58" s="107"/>
      <c r="F58" s="107"/>
      <c r="G58" s="107"/>
      <c r="H58" s="108"/>
    </row>
    <row r="59" spans="1:8" ht="77.55" customHeight="1" thickBot="1" x14ac:dyDescent="0.3">
      <c r="A59" s="1" t="s">
        <v>82</v>
      </c>
      <c r="B59" s="86" t="s">
        <v>318</v>
      </c>
      <c r="C59" s="2">
        <v>45</v>
      </c>
      <c r="D59" s="2">
        <v>5</v>
      </c>
      <c r="E59" s="4">
        <v>0.1</v>
      </c>
      <c r="F59" s="2">
        <f>C59*D59*E59</f>
        <v>22.5</v>
      </c>
      <c r="G59" s="29">
        <f>F59*278</f>
        <v>6255</v>
      </c>
      <c r="H59" s="18" t="s">
        <v>67</v>
      </c>
    </row>
    <row r="60" spans="1:8" ht="40.200000000000003" customHeight="1" thickBot="1" x14ac:dyDescent="0.3">
      <c r="A60" s="1" t="s">
        <v>83</v>
      </c>
      <c r="B60" s="87"/>
      <c r="C60" s="106" t="s">
        <v>84</v>
      </c>
      <c r="D60" s="107"/>
      <c r="E60" s="107"/>
      <c r="F60" s="107"/>
      <c r="G60" s="107"/>
      <c r="H60" s="108"/>
    </row>
    <row r="61" spans="1:8" ht="40.200000000000003" customHeight="1" thickBot="1" x14ac:dyDescent="0.3">
      <c r="A61" s="1" t="s">
        <v>85</v>
      </c>
      <c r="B61" s="87"/>
      <c r="C61" s="106" t="s">
        <v>86</v>
      </c>
      <c r="D61" s="107"/>
      <c r="E61" s="107"/>
      <c r="F61" s="107"/>
      <c r="G61" s="107"/>
      <c r="H61" s="108"/>
    </row>
    <row r="62" spans="1:8" ht="14.4" thickBot="1" x14ac:dyDescent="0.3">
      <c r="A62" s="1" t="s">
        <v>87</v>
      </c>
      <c r="B62" s="90"/>
      <c r="C62" s="118" t="s">
        <v>27</v>
      </c>
      <c r="D62" s="119"/>
      <c r="E62" s="119"/>
      <c r="F62" s="119"/>
      <c r="G62" s="119"/>
      <c r="H62" s="120"/>
    </row>
    <row r="63" spans="1:8" ht="40.200000000000003" customHeight="1" thickBot="1" x14ac:dyDescent="0.3">
      <c r="A63" s="1" t="s">
        <v>88</v>
      </c>
      <c r="B63" s="90"/>
      <c r="C63" s="113"/>
      <c r="D63" s="114"/>
      <c r="E63" s="114"/>
      <c r="F63" s="114"/>
      <c r="G63" s="114"/>
      <c r="H63" s="115"/>
    </row>
    <row r="64" spans="1:8" ht="40.200000000000003" customHeight="1" thickBot="1" x14ac:dyDescent="0.3">
      <c r="A64" s="1" t="s">
        <v>89</v>
      </c>
      <c r="B64" s="90"/>
      <c r="C64" s="113"/>
      <c r="D64" s="114"/>
      <c r="E64" s="114"/>
      <c r="F64" s="114"/>
      <c r="G64" s="114"/>
      <c r="H64" s="115"/>
    </row>
    <row r="65" spans="1:8" ht="14.4" thickBot="1" x14ac:dyDescent="0.3">
      <c r="A65" s="1" t="s">
        <v>90</v>
      </c>
      <c r="B65" s="87"/>
      <c r="C65" s="116"/>
      <c r="D65" s="112"/>
      <c r="E65" s="112"/>
      <c r="F65" s="112"/>
      <c r="G65" s="112"/>
      <c r="H65" s="117"/>
    </row>
    <row r="66" spans="1:8" ht="40.200000000000003" customHeight="1" thickBot="1" x14ac:dyDescent="0.3">
      <c r="A66" s="1" t="s">
        <v>91</v>
      </c>
      <c r="B66" s="87"/>
      <c r="C66" s="106" t="s">
        <v>77</v>
      </c>
      <c r="D66" s="107"/>
      <c r="E66" s="107"/>
      <c r="F66" s="107"/>
      <c r="G66" s="107"/>
      <c r="H66" s="108"/>
    </row>
    <row r="67" spans="1:8" ht="40.200000000000003" customHeight="1" thickBot="1" x14ac:dyDescent="0.3">
      <c r="A67" s="1" t="s">
        <v>92</v>
      </c>
      <c r="B67" s="87"/>
      <c r="C67" s="106" t="s">
        <v>93</v>
      </c>
      <c r="D67" s="107"/>
      <c r="E67" s="107"/>
      <c r="F67" s="107"/>
      <c r="G67" s="107"/>
      <c r="H67" s="108"/>
    </row>
    <row r="68" spans="1:8" ht="76.5" customHeight="1" thickBot="1" x14ac:dyDescent="0.3">
      <c r="A68" s="1" t="s">
        <v>94</v>
      </c>
      <c r="B68" s="86" t="s">
        <v>319</v>
      </c>
      <c r="C68" s="2">
        <v>152</v>
      </c>
      <c r="D68" s="2">
        <v>1</v>
      </c>
      <c r="E68" s="4">
        <v>1</v>
      </c>
      <c r="F68" s="4">
        <f>C68*D68*E68</f>
        <v>152</v>
      </c>
      <c r="G68" s="29">
        <f>F68*278</f>
        <v>42256</v>
      </c>
      <c r="H68" s="18" t="s">
        <v>95</v>
      </c>
    </row>
    <row r="69" spans="1:8" ht="40.049999999999997" customHeight="1" thickBot="1" x14ac:dyDescent="0.3">
      <c r="A69" s="1" t="s">
        <v>96</v>
      </c>
      <c r="B69" s="86" t="s">
        <v>320</v>
      </c>
      <c r="C69" s="2">
        <v>152</v>
      </c>
      <c r="D69" s="2">
        <v>1</v>
      </c>
      <c r="E69" s="4">
        <v>0.03</v>
      </c>
      <c r="F69" s="4">
        <f t="shared" ref="F69:F73" si="2">C69*D69*E69</f>
        <v>4.5599999999999996</v>
      </c>
      <c r="G69" s="29">
        <f t="shared" ref="G69:G70" si="3">F69*278</f>
        <v>1267.6799999999998</v>
      </c>
      <c r="H69" s="18" t="s">
        <v>95</v>
      </c>
    </row>
    <row r="70" spans="1:8" ht="79.05" customHeight="1" thickBot="1" x14ac:dyDescent="0.3">
      <c r="A70" s="1" t="s">
        <v>97</v>
      </c>
      <c r="B70" s="86" t="s">
        <v>321</v>
      </c>
      <c r="C70" s="2">
        <v>152</v>
      </c>
      <c r="D70" s="2">
        <v>1</v>
      </c>
      <c r="E70" s="4">
        <v>0.5</v>
      </c>
      <c r="F70" s="4">
        <f t="shared" si="2"/>
        <v>76</v>
      </c>
      <c r="G70" s="29">
        <f t="shared" si="3"/>
        <v>21128</v>
      </c>
      <c r="H70" s="18" t="s">
        <v>95</v>
      </c>
    </row>
    <row r="71" spans="1:8" ht="141" customHeight="1" thickBot="1" x14ac:dyDescent="0.3">
      <c r="A71" s="1" t="s">
        <v>224</v>
      </c>
      <c r="B71" s="91" t="s">
        <v>322</v>
      </c>
      <c r="C71" s="107"/>
      <c r="D71" s="107"/>
      <c r="E71" s="107"/>
      <c r="F71" s="107"/>
      <c r="G71" s="107"/>
      <c r="H71" s="108"/>
    </row>
    <row r="72" spans="1:8" ht="108.45" customHeight="1" thickBot="1" x14ac:dyDescent="0.3">
      <c r="A72" s="1" t="s">
        <v>223</v>
      </c>
      <c r="B72" s="86" t="s">
        <v>323</v>
      </c>
      <c r="C72" s="2">
        <v>152</v>
      </c>
      <c r="D72" s="2">
        <v>1</v>
      </c>
      <c r="E72" s="4">
        <v>1</v>
      </c>
      <c r="F72" s="4">
        <f t="shared" si="2"/>
        <v>152</v>
      </c>
      <c r="G72" s="29">
        <f>F72*278</f>
        <v>42256</v>
      </c>
      <c r="H72" s="18" t="s">
        <v>95</v>
      </c>
    </row>
    <row r="73" spans="1:8" ht="76.5" customHeight="1" thickBot="1" x14ac:dyDescent="0.3">
      <c r="A73" s="1" t="s">
        <v>99</v>
      </c>
      <c r="B73" s="86" t="s">
        <v>324</v>
      </c>
      <c r="C73" s="2">
        <v>152</v>
      </c>
      <c r="D73" s="2">
        <v>1</v>
      </c>
      <c r="E73" s="4">
        <v>0.5</v>
      </c>
      <c r="F73" s="4">
        <f t="shared" si="2"/>
        <v>76</v>
      </c>
      <c r="G73" s="29">
        <f>F73*278</f>
        <v>21128</v>
      </c>
      <c r="H73" s="18"/>
    </row>
    <row r="74" spans="1:8" ht="40.200000000000003" customHeight="1" thickBot="1" x14ac:dyDescent="0.3">
      <c r="A74" s="1" t="s">
        <v>100</v>
      </c>
      <c r="B74" s="87"/>
      <c r="C74" s="106" t="s">
        <v>65</v>
      </c>
      <c r="D74" s="107"/>
      <c r="E74" s="107"/>
      <c r="F74" s="107"/>
      <c r="G74" s="107"/>
      <c r="H74" s="108"/>
    </row>
    <row r="75" spans="1:8" ht="14.4" thickBot="1" x14ac:dyDescent="0.3">
      <c r="A75" s="1" t="s">
        <v>101</v>
      </c>
      <c r="B75" s="87"/>
      <c r="C75" s="106" t="s">
        <v>102</v>
      </c>
      <c r="D75" s="107"/>
      <c r="E75" s="107"/>
      <c r="F75" s="107"/>
      <c r="G75" s="107"/>
      <c r="H75" s="108"/>
    </row>
    <row r="76" spans="1:8" ht="14.4" thickBot="1" x14ac:dyDescent="0.3">
      <c r="A76" s="1" t="s">
        <v>103</v>
      </c>
      <c r="B76" s="87"/>
      <c r="C76" s="106" t="s">
        <v>104</v>
      </c>
      <c r="D76" s="107"/>
      <c r="E76" s="107"/>
      <c r="F76" s="107"/>
      <c r="G76" s="107"/>
      <c r="H76" s="108"/>
    </row>
    <row r="77" spans="1:8" ht="14.4" thickBot="1" x14ac:dyDescent="0.3">
      <c r="A77" s="1" t="s">
        <v>105</v>
      </c>
      <c r="B77" s="87"/>
      <c r="C77" s="106" t="s">
        <v>106</v>
      </c>
      <c r="D77" s="107"/>
      <c r="E77" s="107"/>
      <c r="F77" s="107"/>
      <c r="G77" s="107"/>
      <c r="H77" s="108"/>
    </row>
    <row r="78" spans="1:8" ht="14.4" thickBot="1" x14ac:dyDescent="0.3">
      <c r="A78" s="1" t="s">
        <v>107</v>
      </c>
      <c r="B78" s="87"/>
      <c r="C78" s="106" t="s">
        <v>106</v>
      </c>
      <c r="D78" s="107"/>
      <c r="E78" s="107"/>
      <c r="F78" s="107"/>
      <c r="G78" s="107"/>
      <c r="H78" s="108"/>
    </row>
    <row r="79" spans="1:8" ht="14.4" thickBot="1" x14ac:dyDescent="0.3">
      <c r="A79" s="1" t="s">
        <v>108</v>
      </c>
      <c r="B79" s="87"/>
      <c r="C79" s="106" t="s">
        <v>106</v>
      </c>
      <c r="D79" s="107"/>
      <c r="E79" s="107"/>
      <c r="F79" s="107"/>
      <c r="G79" s="107"/>
      <c r="H79" s="108"/>
    </row>
    <row r="80" spans="1:8" ht="76.5" customHeight="1" thickBot="1" x14ac:dyDescent="0.3">
      <c r="A80" s="1" t="s">
        <v>109</v>
      </c>
      <c r="B80" s="86" t="s">
        <v>325</v>
      </c>
      <c r="C80" s="2">
        <v>1</v>
      </c>
      <c r="D80" s="2">
        <v>1</v>
      </c>
      <c r="E80" s="4">
        <v>4</v>
      </c>
      <c r="F80" s="4">
        <f>C80*D80*E80</f>
        <v>4</v>
      </c>
      <c r="G80" s="29">
        <f>F80*278</f>
        <v>1112</v>
      </c>
      <c r="H80" s="18" t="s">
        <v>95</v>
      </c>
    </row>
    <row r="81" spans="1:8" ht="62.55" customHeight="1" thickBot="1" x14ac:dyDescent="0.3">
      <c r="A81" s="1" t="s">
        <v>110</v>
      </c>
      <c r="B81" s="86" t="s">
        <v>326</v>
      </c>
      <c r="C81" s="2">
        <v>1</v>
      </c>
      <c r="D81" s="2">
        <v>12</v>
      </c>
      <c r="E81" s="4">
        <v>0.25</v>
      </c>
      <c r="F81" s="4">
        <f>C81*D81*E81</f>
        <v>3</v>
      </c>
      <c r="G81" s="29">
        <f>F81*278</f>
        <v>834</v>
      </c>
      <c r="H81" s="18" t="s">
        <v>18</v>
      </c>
    </row>
    <row r="82" spans="1:8" ht="40.200000000000003" customHeight="1" thickBot="1" x14ac:dyDescent="0.3">
      <c r="A82" s="1" t="s">
        <v>111</v>
      </c>
      <c r="B82" s="87"/>
      <c r="C82" s="106" t="s">
        <v>112</v>
      </c>
      <c r="D82" s="107"/>
      <c r="E82" s="107"/>
      <c r="F82" s="107"/>
      <c r="G82" s="107"/>
      <c r="H82" s="108"/>
    </row>
    <row r="83" spans="1:8" ht="70.95" customHeight="1" thickBot="1" x14ac:dyDescent="0.3">
      <c r="A83" s="1" t="s">
        <v>113</v>
      </c>
      <c r="B83" s="86" t="s">
        <v>327</v>
      </c>
      <c r="C83" s="2">
        <v>136</v>
      </c>
      <c r="D83" s="2">
        <v>1</v>
      </c>
      <c r="E83" s="4">
        <v>4</v>
      </c>
      <c r="F83" s="4">
        <f>C83*D83*E83</f>
        <v>544</v>
      </c>
      <c r="G83" s="29">
        <f>F83*278</f>
        <v>151232</v>
      </c>
      <c r="H83" s="18" t="s">
        <v>95</v>
      </c>
    </row>
    <row r="84" spans="1:8" ht="89.55" customHeight="1" thickBot="1" x14ac:dyDescent="0.3">
      <c r="A84" s="1" t="s">
        <v>114</v>
      </c>
      <c r="B84" s="86" t="s">
        <v>328</v>
      </c>
      <c r="C84" s="2">
        <v>136</v>
      </c>
      <c r="D84" s="2">
        <v>155</v>
      </c>
      <c r="E84" s="4">
        <v>0.25</v>
      </c>
      <c r="F84" s="4">
        <f>C84*D84*E84</f>
        <v>5270</v>
      </c>
      <c r="G84" s="29">
        <f>F84*278</f>
        <v>1465060</v>
      </c>
      <c r="H84" s="18" t="s">
        <v>18</v>
      </c>
    </row>
    <row r="85" spans="1:8" ht="40.200000000000003" customHeight="1" thickBot="1" x14ac:dyDescent="0.3">
      <c r="A85" s="1" t="s">
        <v>115</v>
      </c>
      <c r="B85" s="87"/>
      <c r="C85" s="106" t="s">
        <v>116</v>
      </c>
      <c r="D85" s="107"/>
      <c r="E85" s="107"/>
      <c r="F85" s="107"/>
      <c r="G85" s="107"/>
      <c r="H85" s="108"/>
    </row>
    <row r="86" spans="1:8" ht="80.55" customHeight="1" thickBot="1" x14ac:dyDescent="0.3">
      <c r="A86" s="1" t="s">
        <v>117</v>
      </c>
      <c r="B86" s="86" t="s">
        <v>329</v>
      </c>
      <c r="C86" s="2">
        <v>14</v>
      </c>
      <c r="D86" s="2">
        <v>1</v>
      </c>
      <c r="E86" s="4">
        <v>4</v>
      </c>
      <c r="F86" s="4">
        <f>C86*D86*E86</f>
        <v>56</v>
      </c>
      <c r="G86" s="29">
        <f>F86*278</f>
        <v>15568</v>
      </c>
      <c r="H86" s="18" t="s">
        <v>95</v>
      </c>
    </row>
    <row r="87" spans="1:8" ht="112.95" customHeight="1" thickBot="1" x14ac:dyDescent="0.3">
      <c r="A87" s="1" t="s">
        <v>118</v>
      </c>
      <c r="B87" s="86" t="s">
        <v>286</v>
      </c>
      <c r="C87" s="2">
        <v>14</v>
      </c>
      <c r="D87" s="2">
        <v>260</v>
      </c>
      <c r="E87" s="4">
        <v>0.25</v>
      </c>
      <c r="F87" s="4">
        <f>C87*D87*E87</f>
        <v>910</v>
      </c>
      <c r="G87" s="29">
        <f>F87*278</f>
        <v>252980</v>
      </c>
      <c r="H87" s="18" t="s">
        <v>18</v>
      </c>
    </row>
    <row r="88" spans="1:8" ht="40.200000000000003" customHeight="1" thickBot="1" x14ac:dyDescent="0.3">
      <c r="A88" s="1" t="s">
        <v>119</v>
      </c>
      <c r="B88" s="87"/>
      <c r="C88" s="106" t="s">
        <v>120</v>
      </c>
      <c r="D88" s="107"/>
      <c r="E88" s="107"/>
      <c r="F88" s="107"/>
      <c r="G88" s="107"/>
      <c r="H88" s="108"/>
    </row>
    <row r="89" spans="1:8" ht="14.4" thickBot="1" x14ac:dyDescent="0.3">
      <c r="A89" s="1" t="s">
        <v>121</v>
      </c>
      <c r="B89" s="87"/>
      <c r="C89" s="106" t="s">
        <v>122</v>
      </c>
      <c r="D89" s="107"/>
      <c r="E89" s="107"/>
      <c r="F89" s="107"/>
      <c r="G89" s="107"/>
      <c r="H89" s="108"/>
    </row>
    <row r="90" spans="1:8" ht="14.4" thickBot="1" x14ac:dyDescent="0.3">
      <c r="A90" s="1" t="s">
        <v>123</v>
      </c>
      <c r="B90" s="87"/>
      <c r="C90" s="106" t="s">
        <v>124</v>
      </c>
      <c r="D90" s="107"/>
      <c r="E90" s="107"/>
      <c r="F90" s="107"/>
      <c r="G90" s="107"/>
      <c r="H90" s="108"/>
    </row>
    <row r="91" spans="1:8" ht="40.200000000000003" customHeight="1" thickBot="1" x14ac:dyDescent="0.3">
      <c r="A91" s="1" t="s">
        <v>125</v>
      </c>
      <c r="B91" s="87"/>
      <c r="C91" s="106" t="s">
        <v>126</v>
      </c>
      <c r="D91" s="107"/>
      <c r="E91" s="107"/>
      <c r="F91" s="107"/>
      <c r="G91" s="107"/>
      <c r="H91" s="108"/>
    </row>
    <row r="92" spans="1:8" ht="14.4" thickBot="1" x14ac:dyDescent="0.3">
      <c r="A92" s="1" t="s">
        <v>127</v>
      </c>
      <c r="B92" s="90"/>
      <c r="C92" s="118" t="s">
        <v>27</v>
      </c>
      <c r="D92" s="119"/>
      <c r="E92" s="119"/>
      <c r="F92" s="119"/>
      <c r="G92" s="119"/>
      <c r="H92" s="120"/>
    </row>
    <row r="93" spans="1:8" ht="14.4" thickBot="1" x14ac:dyDescent="0.3">
      <c r="A93" s="1" t="s">
        <v>128</v>
      </c>
      <c r="B93" s="87"/>
      <c r="C93" s="116"/>
      <c r="D93" s="112"/>
      <c r="E93" s="112"/>
      <c r="F93" s="112"/>
      <c r="G93" s="112"/>
      <c r="H93" s="117"/>
    </row>
    <row r="94" spans="1:8" ht="72" customHeight="1" thickBot="1" x14ac:dyDescent="0.3">
      <c r="A94" s="1" t="s">
        <v>129</v>
      </c>
      <c r="B94" s="86" t="s">
        <v>330</v>
      </c>
      <c r="C94" s="2">
        <v>856</v>
      </c>
      <c r="D94" s="2">
        <v>5</v>
      </c>
      <c r="E94" s="4">
        <v>0.25</v>
      </c>
      <c r="F94" s="3">
        <f>C94*D94*E94</f>
        <v>1070</v>
      </c>
      <c r="G94" s="29">
        <f>F94*278</f>
        <v>297460</v>
      </c>
      <c r="H94" s="18" t="s">
        <v>5</v>
      </c>
    </row>
    <row r="95" spans="1:8" ht="40.200000000000003" customHeight="1" thickBot="1" x14ac:dyDescent="0.3">
      <c r="A95" s="1" t="s">
        <v>130</v>
      </c>
      <c r="B95" s="86" t="s">
        <v>331</v>
      </c>
      <c r="C95" s="2">
        <v>856</v>
      </c>
      <c r="D95" s="2">
        <v>2</v>
      </c>
      <c r="E95" s="4">
        <v>0.1</v>
      </c>
      <c r="F95" s="3">
        <f t="shared" ref="F95:F131" si="4">C95*D95*E95</f>
        <v>171.20000000000002</v>
      </c>
      <c r="G95" s="29">
        <f>F95*278</f>
        <v>47593.600000000006</v>
      </c>
      <c r="H95" s="18" t="s">
        <v>23</v>
      </c>
    </row>
    <row r="96" spans="1:8" ht="94.05" customHeight="1" thickBot="1" x14ac:dyDescent="0.3">
      <c r="A96" s="1" t="s">
        <v>225</v>
      </c>
      <c r="B96" s="86" t="s">
        <v>332</v>
      </c>
      <c r="C96" s="2">
        <v>31</v>
      </c>
      <c r="D96" s="2">
        <v>1</v>
      </c>
      <c r="E96" s="40">
        <v>1</v>
      </c>
      <c r="F96" s="3">
        <f t="shared" si="4"/>
        <v>31</v>
      </c>
      <c r="G96" s="29">
        <f t="shared" ref="G96:G131" si="5">F96*278</f>
        <v>8618</v>
      </c>
      <c r="H96" s="18" t="s">
        <v>226</v>
      </c>
    </row>
    <row r="97" spans="1:8" ht="70.05" customHeight="1" thickBot="1" x14ac:dyDescent="0.3">
      <c r="A97" s="1">
        <v>35.202599999999997</v>
      </c>
      <c r="B97" s="86" t="s">
        <v>333</v>
      </c>
      <c r="C97" s="2">
        <v>856</v>
      </c>
      <c r="D97" s="2">
        <v>1</v>
      </c>
      <c r="E97" s="4">
        <v>0.25</v>
      </c>
      <c r="F97" s="3">
        <f t="shared" si="4"/>
        <v>214</v>
      </c>
      <c r="G97" s="29">
        <f t="shared" si="5"/>
        <v>59492</v>
      </c>
      <c r="H97" s="18" t="s">
        <v>5</v>
      </c>
    </row>
    <row r="98" spans="1:8" ht="40.200000000000003" customHeight="1" thickBot="1" x14ac:dyDescent="0.3">
      <c r="A98" s="1" t="s">
        <v>260</v>
      </c>
      <c r="B98" s="86" t="s">
        <v>334</v>
      </c>
      <c r="C98" s="2">
        <v>511</v>
      </c>
      <c r="D98" s="2">
        <v>104</v>
      </c>
      <c r="E98" s="4">
        <v>0.05</v>
      </c>
      <c r="F98" s="3">
        <f t="shared" si="4"/>
        <v>2657.2000000000003</v>
      </c>
      <c r="G98" s="29">
        <f t="shared" si="5"/>
        <v>738701.60000000009</v>
      </c>
      <c r="H98" s="18" t="s">
        <v>18</v>
      </c>
    </row>
    <row r="99" spans="1:8" ht="54.45" customHeight="1" thickBot="1" x14ac:dyDescent="0.3">
      <c r="A99" s="1">
        <v>35.204099999999997</v>
      </c>
      <c r="B99" s="86" t="s">
        <v>335</v>
      </c>
      <c r="C99" s="2">
        <v>564</v>
      </c>
      <c r="D99" s="2">
        <v>1</v>
      </c>
      <c r="E99" s="4">
        <v>0.05</v>
      </c>
      <c r="F99" s="3">
        <f t="shared" si="4"/>
        <v>28.200000000000003</v>
      </c>
      <c r="G99" s="29">
        <f t="shared" si="5"/>
        <v>7839.6</v>
      </c>
      <c r="H99" s="18" t="s">
        <v>23</v>
      </c>
    </row>
    <row r="100" spans="1:8" ht="49.95" customHeight="1" thickBot="1" x14ac:dyDescent="0.3">
      <c r="A100" s="1" t="s">
        <v>197</v>
      </c>
      <c r="B100" s="86" t="s">
        <v>336</v>
      </c>
      <c r="C100" s="2">
        <v>156</v>
      </c>
      <c r="D100" s="2">
        <v>255</v>
      </c>
      <c r="E100" s="4">
        <v>0.02</v>
      </c>
      <c r="F100" s="3">
        <f t="shared" si="4"/>
        <v>795.6</v>
      </c>
      <c r="G100" s="29">
        <f t="shared" si="5"/>
        <v>221176.80000000002</v>
      </c>
      <c r="H100" s="18" t="s">
        <v>18</v>
      </c>
    </row>
    <row r="101" spans="1:8" ht="63.45" customHeight="1" thickBot="1" x14ac:dyDescent="0.3">
      <c r="A101" s="1">
        <v>35.206099999999999</v>
      </c>
      <c r="B101" s="86" t="s">
        <v>337</v>
      </c>
      <c r="C101" s="2">
        <v>856</v>
      </c>
      <c r="D101" s="2">
        <v>1.5</v>
      </c>
      <c r="E101" s="4">
        <v>0.25</v>
      </c>
      <c r="F101" s="3">
        <f t="shared" si="4"/>
        <v>321</v>
      </c>
      <c r="G101" s="29">
        <f t="shared" si="5"/>
        <v>89238</v>
      </c>
      <c r="H101" s="18" t="s">
        <v>18</v>
      </c>
    </row>
    <row r="102" spans="1:8" ht="58.05" customHeight="1" thickBot="1" x14ac:dyDescent="0.3">
      <c r="A102" s="1">
        <v>35.206299999999999</v>
      </c>
      <c r="B102" s="86" t="s">
        <v>338</v>
      </c>
      <c r="C102" s="2">
        <v>830</v>
      </c>
      <c r="D102" s="2">
        <v>2126</v>
      </c>
      <c r="E102" s="4">
        <v>0.02</v>
      </c>
      <c r="F102" s="3">
        <f t="shared" si="4"/>
        <v>35291.599999999999</v>
      </c>
      <c r="G102" s="29">
        <f t="shared" si="5"/>
        <v>9811064.7999999989</v>
      </c>
      <c r="H102" s="18" t="s">
        <v>18</v>
      </c>
    </row>
    <row r="103" spans="1:8" ht="69" customHeight="1" thickBot="1" x14ac:dyDescent="0.3">
      <c r="A103" s="1" t="s">
        <v>131</v>
      </c>
      <c r="B103" s="86" t="s">
        <v>339</v>
      </c>
      <c r="C103" s="2">
        <v>856</v>
      </c>
      <c r="D103" s="2">
        <v>3</v>
      </c>
      <c r="E103" s="4">
        <v>0.06</v>
      </c>
      <c r="F103" s="3">
        <f t="shared" si="4"/>
        <v>154.07999999999998</v>
      </c>
      <c r="G103" s="29">
        <f t="shared" si="5"/>
        <v>42834.239999999998</v>
      </c>
      <c r="H103" s="18" t="s">
        <v>18</v>
      </c>
    </row>
    <row r="104" spans="1:8" ht="88.5" customHeight="1" thickBot="1" x14ac:dyDescent="0.3">
      <c r="A104" s="1" t="s">
        <v>132</v>
      </c>
      <c r="B104" s="86" t="s">
        <v>340</v>
      </c>
      <c r="C104" s="2">
        <v>856</v>
      </c>
      <c r="D104" s="2">
        <v>2</v>
      </c>
      <c r="E104" s="4">
        <v>0.06</v>
      </c>
      <c r="F104" s="3">
        <f t="shared" si="4"/>
        <v>102.72</v>
      </c>
      <c r="G104" s="29">
        <f t="shared" si="5"/>
        <v>28556.16</v>
      </c>
      <c r="H104" s="18" t="s">
        <v>18</v>
      </c>
    </row>
    <row r="105" spans="1:8" ht="40.049999999999997" customHeight="1" thickBot="1" x14ac:dyDescent="0.3">
      <c r="A105" s="1" t="s">
        <v>198</v>
      </c>
      <c r="B105" s="86" t="s">
        <v>341</v>
      </c>
      <c r="C105" s="2">
        <v>321</v>
      </c>
      <c r="D105" s="2">
        <v>43</v>
      </c>
      <c r="E105" s="4">
        <v>0.02</v>
      </c>
      <c r="F105" s="3">
        <f t="shared" si="4"/>
        <v>276.06</v>
      </c>
      <c r="G105" s="29">
        <f t="shared" si="5"/>
        <v>76744.680000000008</v>
      </c>
      <c r="H105" s="18" t="s">
        <v>18</v>
      </c>
    </row>
    <row r="106" spans="1:8" ht="57.45" customHeight="1" thickBot="1" x14ac:dyDescent="0.3">
      <c r="A106" s="1" t="s">
        <v>133</v>
      </c>
      <c r="B106" s="86" t="s">
        <v>342</v>
      </c>
      <c r="C106" s="2">
        <v>451</v>
      </c>
      <c r="D106" s="2">
        <v>14</v>
      </c>
      <c r="E106" s="4">
        <v>0.25</v>
      </c>
      <c r="F106" s="3">
        <f t="shared" si="4"/>
        <v>1578.5</v>
      </c>
      <c r="G106" s="29">
        <f t="shared" si="5"/>
        <v>438823</v>
      </c>
      <c r="H106" s="18" t="s">
        <v>18</v>
      </c>
    </row>
    <row r="107" spans="1:8" ht="132" customHeight="1" thickBot="1" x14ac:dyDescent="0.3">
      <c r="A107" s="1" t="s">
        <v>134</v>
      </c>
      <c r="B107" s="86" t="s">
        <v>343</v>
      </c>
      <c r="C107" s="2">
        <v>451</v>
      </c>
      <c r="D107" s="2">
        <v>2</v>
      </c>
      <c r="E107" s="4">
        <v>0.2</v>
      </c>
      <c r="F107" s="3">
        <f t="shared" si="4"/>
        <v>180.4</v>
      </c>
      <c r="G107" s="29">
        <f t="shared" si="5"/>
        <v>50151.200000000004</v>
      </c>
      <c r="H107" s="18" t="s">
        <v>18</v>
      </c>
    </row>
    <row r="108" spans="1:8" ht="78" customHeight="1" thickBot="1" x14ac:dyDescent="0.3">
      <c r="A108" s="1" t="s">
        <v>135</v>
      </c>
      <c r="B108" s="86" t="s">
        <v>344</v>
      </c>
      <c r="C108" s="2">
        <v>38</v>
      </c>
      <c r="D108" s="2">
        <v>20</v>
      </c>
      <c r="E108" s="4">
        <v>0.03</v>
      </c>
      <c r="F108" s="3">
        <f t="shared" si="4"/>
        <v>22.8</v>
      </c>
      <c r="G108" s="29">
        <f t="shared" si="5"/>
        <v>6338.4000000000005</v>
      </c>
      <c r="H108" s="18" t="s">
        <v>51</v>
      </c>
    </row>
    <row r="109" spans="1:8" ht="52.95" customHeight="1" thickBot="1" x14ac:dyDescent="0.3">
      <c r="A109" s="1" t="s">
        <v>136</v>
      </c>
      <c r="B109" s="86" t="s">
        <v>345</v>
      </c>
      <c r="C109" s="2">
        <v>56</v>
      </c>
      <c r="D109" s="2">
        <v>260</v>
      </c>
      <c r="E109" s="4">
        <v>0.1</v>
      </c>
      <c r="F109" s="3">
        <f t="shared" si="4"/>
        <v>1456</v>
      </c>
      <c r="G109" s="29">
        <f t="shared" si="5"/>
        <v>404768</v>
      </c>
      <c r="H109" s="18" t="s">
        <v>18</v>
      </c>
    </row>
    <row r="110" spans="1:8" ht="56.55" customHeight="1" thickBot="1" x14ac:dyDescent="0.3">
      <c r="A110" s="1">
        <v>35.209200000000003</v>
      </c>
      <c r="B110" s="86" t="s">
        <v>346</v>
      </c>
      <c r="C110" s="2">
        <v>856</v>
      </c>
      <c r="D110" s="2">
        <v>52</v>
      </c>
      <c r="E110" s="4">
        <v>0.02</v>
      </c>
      <c r="F110" s="3">
        <f t="shared" si="4"/>
        <v>890.24</v>
      </c>
      <c r="G110" s="29">
        <f t="shared" si="5"/>
        <v>247486.72</v>
      </c>
      <c r="H110" s="18" t="s">
        <v>18</v>
      </c>
    </row>
    <row r="111" spans="1:8" ht="69" customHeight="1" thickBot="1" x14ac:dyDescent="0.3">
      <c r="A111" s="1">
        <v>35.220399999999998</v>
      </c>
      <c r="B111" s="86" t="s">
        <v>347</v>
      </c>
      <c r="C111" s="2">
        <v>72</v>
      </c>
      <c r="D111" s="2">
        <v>108</v>
      </c>
      <c r="E111" s="4">
        <v>0.08</v>
      </c>
      <c r="F111" s="3">
        <f t="shared" si="4"/>
        <v>622.08000000000004</v>
      </c>
      <c r="G111" s="29">
        <f t="shared" si="5"/>
        <v>172938.24000000002</v>
      </c>
      <c r="H111" s="18" t="s">
        <v>18</v>
      </c>
    </row>
    <row r="112" spans="1:8" ht="57.45" customHeight="1" thickBot="1" x14ac:dyDescent="0.3">
      <c r="A112" s="7">
        <v>35.220399999999998</v>
      </c>
      <c r="B112" s="98" t="s">
        <v>347</v>
      </c>
      <c r="C112" s="2">
        <v>36</v>
      </c>
      <c r="D112" s="2">
        <v>1</v>
      </c>
      <c r="E112" s="4">
        <v>13</v>
      </c>
      <c r="F112" s="3">
        <f t="shared" si="4"/>
        <v>468</v>
      </c>
      <c r="G112" s="29">
        <f t="shared" si="5"/>
        <v>130104</v>
      </c>
      <c r="H112" s="18" t="s">
        <v>18</v>
      </c>
    </row>
    <row r="113" spans="1:9" ht="82.95" customHeight="1" thickBot="1" x14ac:dyDescent="0.3">
      <c r="A113" s="7" t="s">
        <v>227</v>
      </c>
      <c r="B113" s="92" t="s">
        <v>348</v>
      </c>
      <c r="C113" s="2">
        <v>211</v>
      </c>
      <c r="D113" s="2">
        <v>1</v>
      </c>
      <c r="E113" s="4">
        <v>0.1</v>
      </c>
      <c r="F113" s="3">
        <f t="shared" si="4"/>
        <v>21.1</v>
      </c>
      <c r="G113" s="29">
        <f t="shared" si="5"/>
        <v>5865.8</v>
      </c>
      <c r="H113" s="18" t="s">
        <v>18</v>
      </c>
    </row>
    <row r="114" spans="1:9" ht="91.95" customHeight="1" thickBot="1" x14ac:dyDescent="0.3">
      <c r="A114" s="7" t="s">
        <v>227</v>
      </c>
      <c r="B114" s="98" t="s">
        <v>348</v>
      </c>
      <c r="C114" s="2">
        <v>18</v>
      </c>
      <c r="D114" s="2">
        <v>1</v>
      </c>
      <c r="E114" s="4">
        <v>1</v>
      </c>
      <c r="F114" s="3">
        <f t="shared" si="4"/>
        <v>18</v>
      </c>
      <c r="G114" s="29">
        <f t="shared" si="5"/>
        <v>5004</v>
      </c>
      <c r="H114" s="18" t="s">
        <v>18</v>
      </c>
    </row>
    <row r="115" spans="1:9" ht="67.95" customHeight="1" thickBot="1" x14ac:dyDescent="0.3">
      <c r="A115" s="1">
        <v>35.240400000000001</v>
      </c>
      <c r="B115" s="99" t="s">
        <v>349</v>
      </c>
      <c r="C115" s="2">
        <v>213</v>
      </c>
      <c r="D115" s="2">
        <v>97</v>
      </c>
      <c r="E115" s="4">
        <v>0.02</v>
      </c>
      <c r="F115" s="3">
        <f t="shared" si="4"/>
        <v>413.22</v>
      </c>
      <c r="G115" s="29">
        <f t="shared" si="5"/>
        <v>114875.16</v>
      </c>
      <c r="H115" s="18" t="s">
        <v>18</v>
      </c>
    </row>
    <row r="116" spans="1:9" ht="80.55" customHeight="1" thickBot="1" x14ac:dyDescent="0.3">
      <c r="A116" s="1">
        <v>35.240600000000001</v>
      </c>
      <c r="B116" s="98" t="s">
        <v>350</v>
      </c>
      <c r="C116" s="2">
        <v>81</v>
      </c>
      <c r="D116" s="2">
        <v>15</v>
      </c>
      <c r="E116" s="4">
        <v>0.2</v>
      </c>
      <c r="F116" s="3">
        <f t="shared" si="4"/>
        <v>243</v>
      </c>
      <c r="G116" s="29">
        <f t="shared" si="5"/>
        <v>67554</v>
      </c>
      <c r="H116" s="18" t="s">
        <v>18</v>
      </c>
    </row>
    <row r="117" spans="1:9" ht="69.45" customHeight="1" thickBot="1" x14ac:dyDescent="0.3">
      <c r="A117" s="1">
        <v>35.243200000000002</v>
      </c>
      <c r="B117" s="86" t="s">
        <v>351</v>
      </c>
      <c r="C117" s="2">
        <v>81</v>
      </c>
      <c r="D117" s="2">
        <v>15</v>
      </c>
      <c r="E117" s="4">
        <v>0.2</v>
      </c>
      <c r="F117" s="3">
        <f t="shared" si="4"/>
        <v>243</v>
      </c>
      <c r="G117" s="29">
        <f t="shared" si="5"/>
        <v>67554</v>
      </c>
      <c r="H117" s="18" t="s">
        <v>18</v>
      </c>
    </row>
    <row r="118" spans="1:9" ht="61.05" customHeight="1" thickBot="1" x14ac:dyDescent="0.3">
      <c r="A118" s="1">
        <v>35.243299999999998</v>
      </c>
      <c r="B118" s="86" t="s">
        <v>352</v>
      </c>
      <c r="C118" s="2">
        <v>15</v>
      </c>
      <c r="D118" s="2">
        <v>70</v>
      </c>
      <c r="E118" s="4">
        <v>0.5</v>
      </c>
      <c r="F118" s="3">
        <f t="shared" si="4"/>
        <v>525</v>
      </c>
      <c r="G118" s="29">
        <f t="shared" si="5"/>
        <v>145950</v>
      </c>
      <c r="H118" s="18" t="s">
        <v>137</v>
      </c>
    </row>
    <row r="119" spans="1:9" ht="100.5" customHeight="1" thickBot="1" x14ac:dyDescent="0.3">
      <c r="A119" s="1">
        <v>35.2605</v>
      </c>
      <c r="B119" s="86" t="s">
        <v>353</v>
      </c>
      <c r="C119" s="2">
        <v>153</v>
      </c>
      <c r="D119" s="2">
        <v>5</v>
      </c>
      <c r="E119" s="4">
        <v>2</v>
      </c>
      <c r="F119" s="3">
        <f t="shared" si="4"/>
        <v>1530</v>
      </c>
      <c r="G119" s="29">
        <f t="shared" si="5"/>
        <v>425340</v>
      </c>
      <c r="H119" s="18" t="s">
        <v>18</v>
      </c>
    </row>
    <row r="120" spans="1:9" ht="100.5" customHeight="1" thickBot="1" x14ac:dyDescent="0.3">
      <c r="A120" s="1" t="s">
        <v>199</v>
      </c>
      <c r="B120" s="98" t="s">
        <v>354</v>
      </c>
      <c r="C120" s="2">
        <v>152</v>
      </c>
      <c r="D120" s="2">
        <v>2</v>
      </c>
      <c r="E120" s="4">
        <v>0.05</v>
      </c>
      <c r="F120" s="3">
        <f t="shared" si="4"/>
        <v>15.200000000000001</v>
      </c>
      <c r="G120" s="29">
        <f t="shared" si="5"/>
        <v>4225.6000000000004</v>
      </c>
      <c r="H120" s="18" t="s">
        <v>95</v>
      </c>
      <c r="I120" s="102"/>
    </row>
    <row r="121" spans="1:9" ht="96" customHeight="1" thickBot="1" x14ac:dyDescent="0.3">
      <c r="A121" s="1" t="s">
        <v>200</v>
      </c>
      <c r="B121" s="86" t="s">
        <v>380</v>
      </c>
      <c r="C121" s="2">
        <v>154</v>
      </c>
      <c r="D121" s="2">
        <v>1</v>
      </c>
      <c r="E121" s="4">
        <v>0.5</v>
      </c>
      <c r="F121" s="3">
        <f t="shared" si="4"/>
        <v>77</v>
      </c>
      <c r="G121" s="29">
        <f t="shared" si="5"/>
        <v>21406</v>
      </c>
      <c r="H121" s="18" t="s">
        <v>18</v>
      </c>
    </row>
    <row r="122" spans="1:9" ht="103.5" customHeight="1" thickBot="1" x14ac:dyDescent="0.3">
      <c r="A122" s="1">
        <v>35.263199999999998</v>
      </c>
      <c r="B122" s="86" t="s">
        <v>355</v>
      </c>
      <c r="C122" s="2">
        <v>142</v>
      </c>
      <c r="D122" s="2">
        <v>4.5999999999999996</v>
      </c>
      <c r="E122" s="4">
        <v>4</v>
      </c>
      <c r="F122" s="3">
        <f t="shared" si="4"/>
        <v>2612.7999999999997</v>
      </c>
      <c r="G122" s="29">
        <f t="shared" si="5"/>
        <v>726358.39999999991</v>
      </c>
      <c r="H122" s="18" t="s">
        <v>18</v>
      </c>
    </row>
    <row r="123" spans="1:9" ht="58.05" customHeight="1" thickBot="1" x14ac:dyDescent="0.3">
      <c r="A123" s="1" t="s">
        <v>138</v>
      </c>
      <c r="B123" s="86" t="s">
        <v>356</v>
      </c>
      <c r="C123" s="2">
        <v>1</v>
      </c>
      <c r="D123" s="2">
        <v>12</v>
      </c>
      <c r="E123" s="4">
        <v>0.5</v>
      </c>
      <c r="F123" s="3">
        <f t="shared" si="4"/>
        <v>6</v>
      </c>
      <c r="G123" s="29">
        <f t="shared" si="5"/>
        <v>1668</v>
      </c>
      <c r="H123" s="18" t="s">
        <v>18</v>
      </c>
    </row>
    <row r="124" spans="1:9" ht="66.45" customHeight="1" thickBot="1" x14ac:dyDescent="0.3">
      <c r="A124" s="1" t="s">
        <v>139</v>
      </c>
      <c r="B124" s="86" t="s">
        <v>357</v>
      </c>
      <c r="C124" s="2">
        <v>1</v>
      </c>
      <c r="D124" s="2">
        <v>1</v>
      </c>
      <c r="E124" s="4">
        <v>0.05</v>
      </c>
      <c r="F124" s="3">
        <f t="shared" si="4"/>
        <v>0.05</v>
      </c>
      <c r="G124" s="29">
        <f t="shared" si="5"/>
        <v>13.9</v>
      </c>
      <c r="H124" s="18" t="s">
        <v>95</v>
      </c>
    </row>
    <row r="125" spans="1:9" ht="65.55" customHeight="1" thickBot="1" x14ac:dyDescent="0.3">
      <c r="A125" s="1" t="s">
        <v>140</v>
      </c>
      <c r="B125" s="86" t="s">
        <v>358</v>
      </c>
      <c r="C125" s="2">
        <v>132</v>
      </c>
      <c r="D125" s="2">
        <v>155</v>
      </c>
      <c r="E125" s="4">
        <v>1</v>
      </c>
      <c r="F125" s="3">
        <f t="shared" si="4"/>
        <v>20460</v>
      </c>
      <c r="G125" s="29">
        <f t="shared" si="5"/>
        <v>5687880</v>
      </c>
      <c r="H125" s="18" t="s">
        <v>18</v>
      </c>
    </row>
    <row r="126" spans="1:9" ht="76.95" customHeight="1" thickBot="1" x14ac:dyDescent="0.3">
      <c r="A126" s="1" t="s">
        <v>141</v>
      </c>
      <c r="B126" s="86" t="s">
        <v>359</v>
      </c>
      <c r="C126" s="2">
        <v>132</v>
      </c>
      <c r="D126" s="2">
        <v>1</v>
      </c>
      <c r="E126" s="4">
        <v>0.05</v>
      </c>
      <c r="F126" s="3">
        <f t="shared" si="4"/>
        <v>6.6000000000000005</v>
      </c>
      <c r="G126" s="29">
        <f t="shared" si="5"/>
        <v>1834.8000000000002</v>
      </c>
      <c r="H126" s="18" t="s">
        <v>95</v>
      </c>
    </row>
    <row r="127" spans="1:9" ht="73.95" customHeight="1" thickBot="1" x14ac:dyDescent="0.3">
      <c r="A127" s="1" t="s">
        <v>142</v>
      </c>
      <c r="B127" s="86" t="s">
        <v>360</v>
      </c>
      <c r="C127" s="2">
        <v>13</v>
      </c>
      <c r="D127" s="2">
        <v>260</v>
      </c>
      <c r="E127" s="4">
        <v>2</v>
      </c>
      <c r="F127" s="3">
        <f t="shared" si="4"/>
        <v>6760</v>
      </c>
      <c r="G127" s="29">
        <f t="shared" si="5"/>
        <v>1879280</v>
      </c>
      <c r="H127" s="18" t="s">
        <v>18</v>
      </c>
    </row>
    <row r="128" spans="1:9" ht="78.45" customHeight="1" thickBot="1" x14ac:dyDescent="0.3">
      <c r="A128" s="1" t="s">
        <v>143</v>
      </c>
      <c r="B128" s="86" t="s">
        <v>361</v>
      </c>
      <c r="C128" s="2">
        <v>13</v>
      </c>
      <c r="D128" s="2">
        <v>1</v>
      </c>
      <c r="E128" s="4">
        <v>0.05</v>
      </c>
      <c r="F128" s="3">
        <f t="shared" si="4"/>
        <v>0.65</v>
      </c>
      <c r="G128" s="29">
        <f t="shared" si="5"/>
        <v>180.70000000000002</v>
      </c>
      <c r="H128" s="18" t="s">
        <v>95</v>
      </c>
    </row>
    <row r="129" spans="1:8" ht="66" customHeight="1" thickBot="1" x14ac:dyDescent="0.3">
      <c r="A129" s="1">
        <v>35.264699999999998</v>
      </c>
      <c r="B129" s="86" t="s">
        <v>362</v>
      </c>
      <c r="C129" s="2">
        <v>2</v>
      </c>
      <c r="D129" s="2">
        <v>260</v>
      </c>
      <c r="E129" s="4">
        <v>0.5</v>
      </c>
      <c r="F129" s="3">
        <f t="shared" si="4"/>
        <v>260</v>
      </c>
      <c r="G129" s="29">
        <f t="shared" si="5"/>
        <v>72280</v>
      </c>
      <c r="H129" s="18" t="s">
        <v>18</v>
      </c>
    </row>
    <row r="130" spans="1:8" ht="73.95" customHeight="1" thickBot="1" x14ac:dyDescent="0.3">
      <c r="A130" s="1">
        <v>35.2652</v>
      </c>
      <c r="B130" s="86" t="s">
        <v>363</v>
      </c>
      <c r="C130" s="2">
        <v>153</v>
      </c>
      <c r="D130" s="2">
        <v>1</v>
      </c>
      <c r="E130" s="4">
        <v>0.5</v>
      </c>
      <c r="F130" s="3">
        <f t="shared" si="4"/>
        <v>76.5</v>
      </c>
      <c r="G130" s="29">
        <f t="shared" si="5"/>
        <v>21267</v>
      </c>
      <c r="H130" s="18" t="s">
        <v>144</v>
      </c>
    </row>
    <row r="131" spans="1:8" ht="78" customHeight="1" thickBot="1" x14ac:dyDescent="0.3">
      <c r="A131" s="1">
        <v>35.265500000000003</v>
      </c>
      <c r="B131" s="86" t="s">
        <v>364</v>
      </c>
      <c r="C131" s="2">
        <v>15</v>
      </c>
      <c r="D131" s="2">
        <v>0.2</v>
      </c>
      <c r="E131" s="4">
        <v>1</v>
      </c>
      <c r="F131" s="3">
        <f t="shared" si="4"/>
        <v>3</v>
      </c>
      <c r="G131" s="29">
        <f t="shared" si="5"/>
        <v>834</v>
      </c>
      <c r="H131" s="18" t="s">
        <v>144</v>
      </c>
    </row>
    <row r="132" spans="1:8" ht="14.4" thickBot="1" x14ac:dyDescent="0.3">
      <c r="A132" s="1" t="s">
        <v>145</v>
      </c>
      <c r="B132" s="86"/>
      <c r="C132" s="2">
        <v>856</v>
      </c>
      <c r="D132" s="2"/>
      <c r="E132" s="2"/>
      <c r="F132" s="3">
        <f>SUM(F4:F131)</f>
        <v>128925.47</v>
      </c>
      <c r="G132" s="29">
        <f>F132*278</f>
        <v>35841280.660000004</v>
      </c>
      <c r="H132" s="18"/>
    </row>
  </sheetData>
  <mergeCells count="46">
    <mergeCell ref="C44:H44"/>
    <mergeCell ref="C57:H57"/>
    <mergeCell ref="C58:H58"/>
    <mergeCell ref="C60:H60"/>
    <mergeCell ref="C61:H61"/>
    <mergeCell ref="C55:H55"/>
    <mergeCell ref="C82:H82"/>
    <mergeCell ref="C85:H85"/>
    <mergeCell ref="C75:H75"/>
    <mergeCell ref="C76:H76"/>
    <mergeCell ref="C77:H77"/>
    <mergeCell ref="C78:H78"/>
    <mergeCell ref="C79:H79"/>
    <mergeCell ref="C62:H65"/>
    <mergeCell ref="C66:H66"/>
    <mergeCell ref="C67:H67"/>
    <mergeCell ref="C74:H74"/>
    <mergeCell ref="C71:H71"/>
    <mergeCell ref="C91:H91"/>
    <mergeCell ref="C92:H93"/>
    <mergeCell ref="A1:H1"/>
    <mergeCell ref="A2:H2"/>
    <mergeCell ref="C6:H6"/>
    <mergeCell ref="C8:H8"/>
    <mergeCell ref="C10:H10"/>
    <mergeCell ref="C15:H15"/>
    <mergeCell ref="C18:H23"/>
    <mergeCell ref="C24:H24"/>
    <mergeCell ref="C17:H17"/>
    <mergeCell ref="C46:H53"/>
    <mergeCell ref="C88:H88"/>
    <mergeCell ref="C89:H89"/>
    <mergeCell ref="C90:H90"/>
    <mergeCell ref="C54:H54"/>
    <mergeCell ref="C41:H42"/>
    <mergeCell ref="C40:H40"/>
    <mergeCell ref="C38:H39"/>
    <mergeCell ref="C26:H26"/>
    <mergeCell ref="C27:H27"/>
    <mergeCell ref="C29:H29"/>
    <mergeCell ref="C30:H30"/>
    <mergeCell ref="C32:H32"/>
    <mergeCell ref="C33:H33"/>
    <mergeCell ref="C34:H34"/>
    <mergeCell ref="C36:H36"/>
    <mergeCell ref="C37:H37"/>
  </mergeCells>
  <pageMargins left="0.7" right="0.7"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12B99-4DFE-499E-BAE0-A82E29929CD5}">
  <sheetPr>
    <tabColor rgb="FFFFFF00"/>
  </sheetPr>
  <dimension ref="A1:I13"/>
  <sheetViews>
    <sheetView view="pageBreakPreview" zoomScale="60" zoomScaleNormal="70" workbookViewId="0">
      <pane ySplit="3" topLeftCell="A4" activePane="bottomLeft" state="frozen"/>
      <selection pane="bottomLeft" activeCell="O9" sqref="O9"/>
    </sheetView>
  </sheetViews>
  <sheetFormatPr defaultColWidth="8.796875" defaultRowHeight="13.8" x14ac:dyDescent="0.25"/>
  <cols>
    <col min="1" max="1" width="12.3984375" style="28" customWidth="1"/>
    <col min="2" max="2" width="24" style="88" customWidth="1"/>
    <col min="3" max="3" width="12.69921875" style="28" customWidth="1"/>
    <col min="4" max="7" width="8.796875" style="28"/>
    <col min="8" max="8" width="9.09765625" style="28" bestFit="1" customWidth="1"/>
    <col min="9" max="16384" width="8.796875" style="28"/>
  </cols>
  <sheetData>
    <row r="1" spans="1:9" ht="41.4" customHeight="1" x14ac:dyDescent="0.25">
      <c r="A1" s="121" t="s">
        <v>241</v>
      </c>
      <c r="B1" s="121"/>
      <c r="C1" s="121"/>
      <c r="D1" s="121"/>
      <c r="E1" s="121"/>
      <c r="F1" s="121"/>
      <c r="G1" s="121"/>
      <c r="H1" s="121"/>
      <c r="I1" s="121"/>
    </row>
    <row r="2" spans="1:9" ht="41.4" customHeight="1" x14ac:dyDescent="0.25">
      <c r="A2" s="121" t="s">
        <v>268</v>
      </c>
      <c r="B2" s="121"/>
      <c r="C2" s="121"/>
      <c r="D2" s="121"/>
      <c r="E2" s="121"/>
      <c r="F2" s="121"/>
      <c r="G2" s="121"/>
      <c r="H2" s="121"/>
      <c r="I2" s="121"/>
    </row>
    <row r="3" spans="1:9" ht="39.6" x14ac:dyDescent="0.25">
      <c r="A3" s="34" t="s">
        <v>244</v>
      </c>
      <c r="B3" s="34" t="s">
        <v>205</v>
      </c>
      <c r="C3" s="35" t="s">
        <v>245</v>
      </c>
      <c r="D3" s="36" t="s">
        <v>246</v>
      </c>
      <c r="E3" s="36" t="s">
        <v>238</v>
      </c>
      <c r="F3" s="36" t="s">
        <v>247</v>
      </c>
      <c r="G3" s="37" t="s">
        <v>248</v>
      </c>
      <c r="H3" s="38" t="s">
        <v>243</v>
      </c>
      <c r="I3" s="35" t="s">
        <v>3</v>
      </c>
    </row>
    <row r="4" spans="1:9" ht="53.4" customHeight="1" thickBot="1" x14ac:dyDescent="0.3">
      <c r="A4" s="7" t="s">
        <v>6</v>
      </c>
      <c r="B4" s="122" t="s">
        <v>228</v>
      </c>
      <c r="C4" s="123"/>
      <c r="D4" s="123"/>
      <c r="E4" s="123"/>
      <c r="F4" s="123"/>
      <c r="G4" s="123"/>
      <c r="H4" s="123"/>
      <c r="I4" s="124"/>
    </row>
    <row r="5" spans="1:9" ht="40.200000000000003" customHeight="1" thickBot="1" x14ac:dyDescent="0.3">
      <c r="A5" s="7" t="s">
        <v>22</v>
      </c>
      <c r="B5" s="125" t="s">
        <v>25</v>
      </c>
      <c r="C5" s="126"/>
      <c r="D5" s="126"/>
      <c r="E5" s="126"/>
      <c r="F5" s="126"/>
      <c r="G5" s="126"/>
      <c r="H5" s="126"/>
      <c r="I5" s="127"/>
    </row>
    <row r="6" spans="1:9" ht="40.200000000000003" customHeight="1" thickBot="1" x14ac:dyDescent="0.3">
      <c r="A6" s="7" t="s">
        <v>229</v>
      </c>
      <c r="B6" s="106" t="s">
        <v>239</v>
      </c>
      <c r="C6" s="107"/>
      <c r="D6" s="107"/>
      <c r="E6" s="107"/>
      <c r="F6" s="107"/>
      <c r="G6" s="107"/>
      <c r="H6" s="107"/>
      <c r="I6" s="108"/>
    </row>
    <row r="7" spans="1:9" ht="40.200000000000003" customHeight="1" thickBot="1" x14ac:dyDescent="0.3">
      <c r="A7" s="7" t="s">
        <v>230</v>
      </c>
      <c r="B7" s="106" t="s">
        <v>240</v>
      </c>
      <c r="C7" s="107"/>
      <c r="D7" s="107"/>
      <c r="E7" s="107"/>
      <c r="F7" s="107"/>
      <c r="G7" s="107"/>
      <c r="H7" s="107"/>
      <c r="I7" s="108"/>
    </row>
    <row r="8" spans="1:9" ht="27" customHeight="1" thickBot="1" x14ac:dyDescent="0.3">
      <c r="A8" s="7" t="s">
        <v>231</v>
      </c>
      <c r="B8" s="106" t="s">
        <v>232</v>
      </c>
      <c r="C8" s="107"/>
      <c r="D8" s="107"/>
      <c r="E8" s="107"/>
      <c r="F8" s="107"/>
      <c r="G8" s="107"/>
      <c r="H8" s="107"/>
      <c r="I8" s="108"/>
    </row>
    <row r="9" spans="1:9" ht="97.95" customHeight="1" thickBot="1" x14ac:dyDescent="0.3">
      <c r="A9" s="7" t="s">
        <v>220</v>
      </c>
      <c r="B9" s="92" t="s">
        <v>312</v>
      </c>
      <c r="C9" s="18">
        <v>8</v>
      </c>
      <c r="D9" s="50">
        <v>1</v>
      </c>
      <c r="E9" s="39">
        <f>C9*D9</f>
        <v>8</v>
      </c>
      <c r="F9" s="40">
        <v>2</v>
      </c>
      <c r="G9" s="41">
        <f>(C9*D9*F9)</f>
        <v>16</v>
      </c>
      <c r="H9" s="42">
        <f>(G9*278)</f>
        <v>4448</v>
      </c>
      <c r="I9" s="51" t="s">
        <v>233</v>
      </c>
    </row>
    <row r="10" spans="1:9" ht="79.8" thickBot="1" x14ac:dyDescent="0.3">
      <c r="A10" s="7" t="s">
        <v>234</v>
      </c>
      <c r="B10" s="92" t="s">
        <v>379</v>
      </c>
      <c r="C10" s="18">
        <v>856</v>
      </c>
      <c r="D10" s="50">
        <v>1</v>
      </c>
      <c r="E10" s="39">
        <f>C10*D10</f>
        <v>856</v>
      </c>
      <c r="F10" s="40">
        <v>1</v>
      </c>
      <c r="G10" s="41">
        <f>(C10*D10*F10)</f>
        <v>856</v>
      </c>
      <c r="H10" s="42">
        <f>(G10*268)</f>
        <v>229408</v>
      </c>
      <c r="I10" s="18" t="s">
        <v>226</v>
      </c>
    </row>
    <row r="11" spans="1:9" ht="85.5" customHeight="1" thickBot="1" x14ac:dyDescent="0.3">
      <c r="A11" s="7" t="s">
        <v>235</v>
      </c>
      <c r="B11" s="92" t="s">
        <v>365</v>
      </c>
      <c r="C11" s="18">
        <v>856</v>
      </c>
      <c r="D11" s="50">
        <v>1</v>
      </c>
      <c r="E11" s="39">
        <f>C11*D11</f>
        <v>856</v>
      </c>
      <c r="F11" s="40">
        <v>9</v>
      </c>
      <c r="G11" s="41">
        <f>(C11*D11*F11)</f>
        <v>7704</v>
      </c>
      <c r="H11" s="42">
        <f>(G11*268)</f>
        <v>2064672</v>
      </c>
      <c r="I11" s="18" t="s">
        <v>236</v>
      </c>
    </row>
    <row r="12" spans="1:9" ht="14.4" thickBot="1" x14ac:dyDescent="0.3">
      <c r="A12" s="52" t="s">
        <v>145</v>
      </c>
      <c r="B12" s="96"/>
      <c r="C12" s="53">
        <v>856</v>
      </c>
      <c r="D12" s="54"/>
      <c r="E12" s="55"/>
      <c r="F12" s="54"/>
      <c r="G12" s="55">
        <f>SUM(G4:G11)</f>
        <v>8576</v>
      </c>
      <c r="H12" s="56">
        <f>G12*278</f>
        <v>2384128</v>
      </c>
      <c r="I12" s="57"/>
    </row>
    <row r="13" spans="1:9" ht="27" thickBot="1" x14ac:dyDescent="0.3">
      <c r="A13" s="52" t="s">
        <v>237</v>
      </c>
      <c r="B13" s="96"/>
      <c r="C13" s="58">
        <f>C12/3</f>
        <v>285.33333333333331</v>
      </c>
      <c r="D13" s="54"/>
      <c r="E13" s="54"/>
      <c r="F13" s="54"/>
      <c r="G13" s="55">
        <f>G12/3</f>
        <v>2858.6666666666665</v>
      </c>
      <c r="H13" s="42">
        <f>(G13*268)</f>
        <v>766122.66666666663</v>
      </c>
      <c r="I13" s="57"/>
    </row>
  </sheetData>
  <mergeCells count="7">
    <mergeCell ref="B7:I7"/>
    <mergeCell ref="B8:I8"/>
    <mergeCell ref="A1:I1"/>
    <mergeCell ref="A2:I2"/>
    <mergeCell ref="B4:I4"/>
    <mergeCell ref="B5:I5"/>
    <mergeCell ref="B6:I6"/>
  </mergeCells>
  <pageMargins left="0.7" right="0.7"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7"/>
  <sheetViews>
    <sheetView view="pageBreakPreview" zoomScale="60" zoomScaleNormal="80" workbookViewId="0">
      <selection activeCell="A7" sqref="A7"/>
    </sheetView>
  </sheetViews>
  <sheetFormatPr defaultColWidth="8.796875" defaultRowHeight="13.8" x14ac:dyDescent="0.25"/>
  <cols>
    <col min="1" max="1" width="8.796875" style="28"/>
    <col min="2" max="2" width="19" style="88" customWidth="1"/>
    <col min="3" max="3" width="10.09765625" style="28" customWidth="1"/>
    <col min="4" max="4" width="10.19921875" style="28" customWidth="1"/>
    <col min="5" max="5" width="9.3984375" style="28" customWidth="1"/>
    <col min="6" max="7" width="8.796875" style="28"/>
    <col min="8" max="8" width="10.09765625" style="28" bestFit="1" customWidth="1"/>
    <col min="9" max="16384" width="8.796875" style="28"/>
  </cols>
  <sheetData>
    <row r="1" spans="1:8" ht="14.25" customHeight="1" x14ac:dyDescent="0.25">
      <c r="A1" s="121" t="s">
        <v>208</v>
      </c>
      <c r="B1" s="121"/>
      <c r="C1" s="121"/>
      <c r="D1" s="121"/>
      <c r="E1" s="121"/>
      <c r="F1" s="121"/>
      <c r="G1" s="121"/>
      <c r="H1" s="121"/>
    </row>
    <row r="2" spans="1:8" ht="14.25" customHeight="1" x14ac:dyDescent="0.25">
      <c r="A2" s="121" t="s">
        <v>268</v>
      </c>
      <c r="B2" s="121"/>
      <c r="C2" s="121"/>
      <c r="D2" s="121"/>
      <c r="E2" s="121"/>
      <c r="F2" s="121"/>
      <c r="G2" s="121"/>
      <c r="H2" s="121"/>
    </row>
    <row r="3" spans="1:8" ht="14.25" customHeight="1" x14ac:dyDescent="0.25">
      <c r="A3" s="21"/>
      <c r="B3" s="93"/>
      <c r="C3" s="21"/>
      <c r="D3" s="21"/>
      <c r="E3" s="21"/>
      <c r="F3" s="21"/>
      <c r="G3" s="21"/>
      <c r="H3" s="21"/>
    </row>
    <row r="4" spans="1:8" ht="52.8" x14ac:dyDescent="0.25">
      <c r="A4" s="35" t="s">
        <v>2</v>
      </c>
      <c r="B4" s="35" t="s">
        <v>205</v>
      </c>
      <c r="C4" s="35" t="s">
        <v>147</v>
      </c>
      <c r="D4" s="35" t="s">
        <v>148</v>
      </c>
      <c r="E4" s="35" t="s">
        <v>149</v>
      </c>
      <c r="F4" s="35" t="s">
        <v>150</v>
      </c>
      <c r="G4" s="35" t="s">
        <v>151</v>
      </c>
      <c r="H4" s="43" t="s">
        <v>242</v>
      </c>
    </row>
    <row r="5" spans="1:8" ht="79.2" x14ac:dyDescent="0.25">
      <c r="A5" s="35" t="s">
        <v>167</v>
      </c>
      <c r="B5" s="94" t="s">
        <v>272</v>
      </c>
      <c r="C5" s="44">
        <v>6</v>
      </c>
      <c r="D5" s="44">
        <v>1</v>
      </c>
      <c r="E5" s="45">
        <f t="shared" ref="E5:E6" si="0">D5*C5</f>
        <v>6</v>
      </c>
      <c r="F5" s="44">
        <v>2</v>
      </c>
      <c r="G5" s="45">
        <f>F5*E5</f>
        <v>12</v>
      </c>
      <c r="H5" s="43">
        <f>G5*278</f>
        <v>3336</v>
      </c>
    </row>
    <row r="6" spans="1:8" ht="164.55" customHeight="1" x14ac:dyDescent="0.25">
      <c r="A6" s="35" t="s">
        <v>215</v>
      </c>
      <c r="B6" s="94" t="s">
        <v>296</v>
      </c>
      <c r="C6" s="44">
        <v>2</v>
      </c>
      <c r="D6" s="46">
        <v>1</v>
      </c>
      <c r="E6" s="45">
        <f t="shared" si="0"/>
        <v>2</v>
      </c>
      <c r="F6" s="47">
        <v>0.25</v>
      </c>
      <c r="G6" s="45">
        <f>F6*E6</f>
        <v>0.5</v>
      </c>
      <c r="H6" s="43">
        <f t="shared" ref="H6:H7" si="1">G6*278</f>
        <v>139</v>
      </c>
    </row>
    <row r="7" spans="1:8" x14ac:dyDescent="0.25">
      <c r="A7" s="48" t="s">
        <v>145</v>
      </c>
      <c r="B7" s="95"/>
      <c r="C7" s="49"/>
      <c r="D7" s="49"/>
      <c r="E7" s="48">
        <f>SUM(E5:E6)</f>
        <v>8</v>
      </c>
      <c r="F7" s="49"/>
      <c r="G7" s="48">
        <f>SUM(G5:G6)</f>
        <v>12.5</v>
      </c>
      <c r="H7" s="43">
        <f t="shared" si="1"/>
        <v>3475</v>
      </c>
    </row>
  </sheetData>
  <mergeCells count="2">
    <mergeCell ref="A1:H1"/>
    <mergeCell ref="A2:H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37"/>
  <sheetViews>
    <sheetView view="pageBreakPreview" zoomScale="60" zoomScaleNormal="70" workbookViewId="0">
      <pane ySplit="5" topLeftCell="A35" activePane="bottomLeft" state="frozen"/>
      <selection pane="bottomLeft" activeCell="G37" sqref="G37"/>
    </sheetView>
  </sheetViews>
  <sheetFormatPr defaultColWidth="8.796875" defaultRowHeight="13.8" x14ac:dyDescent="0.25"/>
  <cols>
    <col min="1" max="1" width="12.69921875" style="28" customWidth="1"/>
    <col min="2" max="2" width="27.5" style="28" customWidth="1"/>
    <col min="3" max="3" width="15.5" style="31" customWidth="1"/>
    <col min="4" max="4" width="11.59765625" style="31" customWidth="1"/>
    <col min="5" max="5" width="14.19921875" style="31" customWidth="1"/>
    <col min="6" max="6" width="10.8984375" style="31" customWidth="1"/>
    <col min="7" max="7" width="11.5" style="31" customWidth="1"/>
    <col min="8" max="8" width="12" style="60" customWidth="1"/>
    <col min="9" max="9" width="48.8984375" style="28" bestFit="1" customWidth="1"/>
    <col min="10" max="16384" width="8.796875" style="28"/>
  </cols>
  <sheetData>
    <row r="1" spans="1:8" ht="30" customHeight="1" x14ac:dyDescent="0.25">
      <c r="A1" s="128" t="s">
        <v>269</v>
      </c>
      <c r="B1" s="128"/>
      <c r="C1" s="128"/>
      <c r="D1" s="128"/>
      <c r="E1" s="128"/>
      <c r="F1" s="128"/>
      <c r="G1" s="128"/>
      <c r="H1" s="129"/>
    </row>
    <row r="2" spans="1:8" ht="15" customHeight="1" x14ac:dyDescent="0.25">
      <c r="A2" s="121" t="s">
        <v>270</v>
      </c>
      <c r="B2" s="121"/>
      <c r="C2" s="121"/>
      <c r="D2" s="121"/>
      <c r="E2" s="121"/>
      <c r="F2" s="121"/>
      <c r="G2" s="121"/>
      <c r="H2" s="129"/>
    </row>
    <row r="3" spans="1:8" ht="14.4" thickBot="1" x14ac:dyDescent="0.3">
      <c r="A3" s="112"/>
      <c r="B3" s="112"/>
      <c r="C3" s="112"/>
      <c r="D3" s="112"/>
      <c r="E3" s="112"/>
      <c r="F3" s="112"/>
      <c r="G3" s="112"/>
      <c r="H3" s="130"/>
    </row>
    <row r="4" spans="1:8" ht="24.75" customHeight="1" x14ac:dyDescent="0.25">
      <c r="A4" s="131" t="s">
        <v>2</v>
      </c>
      <c r="B4" s="16" t="s">
        <v>205</v>
      </c>
      <c r="C4" s="16" t="s">
        <v>175</v>
      </c>
      <c r="D4" s="131" t="s">
        <v>148</v>
      </c>
      <c r="E4" s="131" t="s">
        <v>177</v>
      </c>
      <c r="F4" s="131" t="s">
        <v>150</v>
      </c>
      <c r="G4" s="131" t="s">
        <v>151</v>
      </c>
      <c r="H4" s="133" t="s">
        <v>243</v>
      </c>
    </row>
    <row r="5" spans="1:8" ht="33.450000000000003" customHeight="1" thickBot="1" x14ac:dyDescent="0.3">
      <c r="A5" s="132"/>
      <c r="B5" s="18"/>
      <c r="C5" s="18" t="s">
        <v>176</v>
      </c>
      <c r="D5" s="132"/>
      <c r="E5" s="132"/>
      <c r="F5" s="132"/>
      <c r="G5" s="132"/>
      <c r="H5" s="134"/>
    </row>
    <row r="6" spans="1:8" ht="128.55000000000001" customHeight="1" thickBot="1" x14ac:dyDescent="0.3">
      <c r="A6" s="1" t="s">
        <v>152</v>
      </c>
      <c r="B6" s="86" t="s">
        <v>273</v>
      </c>
      <c r="C6" s="2">
        <v>317</v>
      </c>
      <c r="D6" s="2">
        <v>1</v>
      </c>
      <c r="E6" s="2">
        <f>D6*C6</f>
        <v>317</v>
      </c>
      <c r="F6" s="2">
        <v>4</v>
      </c>
      <c r="G6" s="30">
        <f>F6*E6</f>
        <v>1268</v>
      </c>
      <c r="H6" s="5">
        <f>G6*78</f>
        <v>98904</v>
      </c>
    </row>
    <row r="7" spans="1:8" ht="97.5" customHeight="1" thickBot="1" x14ac:dyDescent="0.3">
      <c r="A7" s="1" t="s">
        <v>153</v>
      </c>
      <c r="B7" s="86" t="s">
        <v>381</v>
      </c>
      <c r="C7" s="2">
        <v>44</v>
      </c>
      <c r="D7" s="2">
        <v>1</v>
      </c>
      <c r="E7" s="2">
        <f t="shared" ref="E7:E36" si="0">D7*C7</f>
        <v>44</v>
      </c>
      <c r="F7" s="2">
        <v>4</v>
      </c>
      <c r="G7" s="30">
        <f t="shared" ref="G7:G34" si="1">F7*E7</f>
        <v>176</v>
      </c>
      <c r="H7" s="5">
        <f>G7*78</f>
        <v>13728</v>
      </c>
    </row>
    <row r="8" spans="1:8" ht="40.049999999999997" customHeight="1" thickBot="1" x14ac:dyDescent="0.3">
      <c r="A8" s="1" t="s">
        <v>154</v>
      </c>
      <c r="B8" s="101"/>
      <c r="C8" s="118" t="s">
        <v>27</v>
      </c>
      <c r="D8" s="119"/>
      <c r="E8" s="119"/>
      <c r="F8" s="119"/>
      <c r="G8" s="119"/>
      <c r="H8" s="120"/>
    </row>
    <row r="9" spans="1:8" ht="14.4" thickBot="1" x14ac:dyDescent="0.3">
      <c r="A9" s="1">
        <v>35.130000000000003</v>
      </c>
      <c r="B9" s="17"/>
      <c r="C9" s="116"/>
      <c r="D9" s="112"/>
      <c r="E9" s="112"/>
      <c r="F9" s="112"/>
      <c r="G9" s="112"/>
      <c r="H9" s="117"/>
    </row>
    <row r="10" spans="1:8" ht="113.55" customHeight="1" thickBot="1" x14ac:dyDescent="0.3">
      <c r="A10" s="1" t="s">
        <v>155</v>
      </c>
      <c r="B10" s="86" t="s">
        <v>275</v>
      </c>
      <c r="C10" s="2">
        <v>886</v>
      </c>
      <c r="D10" s="2">
        <v>2</v>
      </c>
      <c r="E10" s="2">
        <f t="shared" si="0"/>
        <v>1772</v>
      </c>
      <c r="F10" s="2">
        <v>0.25</v>
      </c>
      <c r="G10" s="30">
        <f t="shared" si="1"/>
        <v>443</v>
      </c>
      <c r="H10" s="5">
        <f>G10*278</f>
        <v>123154</v>
      </c>
    </row>
    <row r="11" spans="1:8" ht="76.95" customHeight="1" thickBot="1" x14ac:dyDescent="0.3">
      <c r="A11" s="1" t="s">
        <v>217</v>
      </c>
      <c r="B11" s="98" t="s">
        <v>277</v>
      </c>
      <c r="C11" s="2">
        <v>230</v>
      </c>
      <c r="D11" s="59">
        <v>1</v>
      </c>
      <c r="E11" s="30">
        <f>(C11*D11)</f>
        <v>230</v>
      </c>
      <c r="F11" s="4">
        <v>0.25</v>
      </c>
      <c r="G11" s="3">
        <f t="shared" ref="G11:G12" si="2">(F11*E11)</f>
        <v>57.5</v>
      </c>
      <c r="H11" s="5">
        <f t="shared" ref="H11:H14" si="3">G11*278</f>
        <v>15985</v>
      </c>
    </row>
    <row r="12" spans="1:8" ht="67.05" customHeight="1" thickBot="1" x14ac:dyDescent="0.3">
      <c r="A12" s="1" t="s">
        <v>218</v>
      </c>
      <c r="B12" s="86" t="s">
        <v>276</v>
      </c>
      <c r="C12" s="2">
        <v>3391</v>
      </c>
      <c r="D12" s="59">
        <v>2</v>
      </c>
      <c r="E12" s="30">
        <f>(C12*D12)</f>
        <v>6782</v>
      </c>
      <c r="F12" s="4">
        <v>0.25</v>
      </c>
      <c r="G12" s="3">
        <f t="shared" si="2"/>
        <v>1695.5</v>
      </c>
      <c r="H12" s="5">
        <f t="shared" si="3"/>
        <v>471349</v>
      </c>
    </row>
    <row r="13" spans="1:8" ht="145.5" customHeight="1" thickBot="1" x14ac:dyDescent="0.3">
      <c r="A13" s="1">
        <v>35.19</v>
      </c>
      <c r="B13" s="98" t="s">
        <v>278</v>
      </c>
      <c r="C13" s="2">
        <v>29</v>
      </c>
      <c r="D13" s="2">
        <v>1</v>
      </c>
      <c r="E13" s="2">
        <f t="shared" si="0"/>
        <v>29</v>
      </c>
      <c r="F13" s="2">
        <v>1</v>
      </c>
      <c r="G13" s="30">
        <f t="shared" si="1"/>
        <v>29</v>
      </c>
      <c r="H13" s="5">
        <f t="shared" si="3"/>
        <v>8062</v>
      </c>
    </row>
    <row r="14" spans="1:8" ht="70.95" customHeight="1" thickBot="1" x14ac:dyDescent="0.3">
      <c r="A14" s="1" t="s">
        <v>156</v>
      </c>
      <c r="B14" s="86" t="s">
        <v>279</v>
      </c>
      <c r="C14" s="2">
        <v>65</v>
      </c>
      <c r="D14" s="2">
        <v>1</v>
      </c>
      <c r="E14" s="2">
        <f t="shared" si="0"/>
        <v>65</v>
      </c>
      <c r="F14" s="2">
        <v>1</v>
      </c>
      <c r="G14" s="30">
        <f t="shared" si="1"/>
        <v>65</v>
      </c>
      <c r="H14" s="5">
        <f t="shared" si="3"/>
        <v>18070</v>
      </c>
    </row>
    <row r="15" spans="1:8" ht="73.95" customHeight="1" thickBot="1" x14ac:dyDescent="0.3">
      <c r="A15" s="1" t="s">
        <v>157</v>
      </c>
      <c r="B15" s="87" t="s">
        <v>280</v>
      </c>
      <c r="C15" s="106" t="s">
        <v>158</v>
      </c>
      <c r="D15" s="107"/>
      <c r="E15" s="107"/>
      <c r="F15" s="107"/>
      <c r="G15" s="107"/>
      <c r="H15" s="108"/>
    </row>
    <row r="16" spans="1:8" ht="177" customHeight="1" thickBot="1" x14ac:dyDescent="0.3">
      <c r="A16" s="1" t="s">
        <v>159</v>
      </c>
      <c r="B16" s="86" t="s">
        <v>281</v>
      </c>
      <c r="C16" s="2">
        <v>3326</v>
      </c>
      <c r="D16" s="2">
        <v>20</v>
      </c>
      <c r="E16" s="2">
        <f t="shared" si="0"/>
        <v>66520</v>
      </c>
      <c r="F16" s="2">
        <v>0.17</v>
      </c>
      <c r="G16" s="30">
        <f t="shared" si="1"/>
        <v>11308.400000000001</v>
      </c>
      <c r="H16" s="5">
        <f>G16*278</f>
        <v>3143735.2</v>
      </c>
    </row>
    <row r="17" spans="1:8" ht="61.5" customHeight="1" thickBot="1" x14ac:dyDescent="0.3">
      <c r="A17" s="1" t="s">
        <v>213</v>
      </c>
      <c r="B17" s="106" t="s">
        <v>214</v>
      </c>
      <c r="C17" s="107"/>
      <c r="D17" s="107"/>
      <c r="E17" s="107"/>
      <c r="F17" s="107"/>
      <c r="G17" s="107"/>
      <c r="H17" s="108"/>
    </row>
    <row r="18" spans="1:8" ht="69" customHeight="1" thickBot="1" x14ac:dyDescent="0.3">
      <c r="A18" s="1" t="s">
        <v>160</v>
      </c>
      <c r="B18" s="86" t="s">
        <v>282</v>
      </c>
      <c r="C18" s="2">
        <v>14</v>
      </c>
      <c r="D18" s="2">
        <v>1</v>
      </c>
      <c r="E18" s="2">
        <f t="shared" si="0"/>
        <v>14</v>
      </c>
      <c r="F18" s="2">
        <v>1</v>
      </c>
      <c r="G18" s="30">
        <f t="shared" si="1"/>
        <v>14</v>
      </c>
      <c r="H18" s="5">
        <f>G18*278</f>
        <v>3892</v>
      </c>
    </row>
    <row r="19" spans="1:8" ht="76.95" customHeight="1" thickBot="1" x14ac:dyDescent="0.3">
      <c r="A19" s="1" t="s">
        <v>161</v>
      </c>
      <c r="B19" s="98" t="s">
        <v>283</v>
      </c>
      <c r="C19" s="2">
        <v>58</v>
      </c>
      <c r="D19" s="2">
        <v>1</v>
      </c>
      <c r="E19" s="2">
        <f t="shared" si="0"/>
        <v>58</v>
      </c>
      <c r="F19" s="2">
        <v>1</v>
      </c>
      <c r="G19" s="30">
        <f t="shared" si="1"/>
        <v>58</v>
      </c>
      <c r="H19" s="5">
        <f t="shared" ref="H19:H23" si="4">G19*278</f>
        <v>16124</v>
      </c>
    </row>
    <row r="20" spans="1:8" ht="136.05000000000001" customHeight="1" thickBot="1" x14ac:dyDescent="0.3">
      <c r="A20" s="1" t="s">
        <v>162</v>
      </c>
      <c r="B20" s="86" t="s">
        <v>284</v>
      </c>
      <c r="C20" s="2">
        <v>86</v>
      </c>
      <c r="D20" s="2">
        <v>1</v>
      </c>
      <c r="E20" s="2">
        <f t="shared" si="0"/>
        <v>86</v>
      </c>
      <c r="F20" s="2">
        <v>1</v>
      </c>
      <c r="G20" s="30">
        <f t="shared" si="1"/>
        <v>86</v>
      </c>
      <c r="H20" s="5">
        <f t="shared" si="4"/>
        <v>23908</v>
      </c>
    </row>
    <row r="21" spans="1:8" ht="64.05" customHeight="1" thickBot="1" x14ac:dyDescent="0.3">
      <c r="A21" s="1" t="s">
        <v>110</v>
      </c>
      <c r="B21" s="86" t="s">
        <v>285</v>
      </c>
      <c r="C21" s="2">
        <v>7</v>
      </c>
      <c r="D21" s="2">
        <v>12</v>
      </c>
      <c r="E21" s="2">
        <f t="shared" si="0"/>
        <v>84</v>
      </c>
      <c r="F21" s="2">
        <v>0.25</v>
      </c>
      <c r="G21" s="30">
        <f t="shared" si="1"/>
        <v>21</v>
      </c>
      <c r="H21" s="5">
        <f t="shared" si="4"/>
        <v>5838</v>
      </c>
    </row>
    <row r="22" spans="1:8" ht="115.05" customHeight="1" thickBot="1" x14ac:dyDescent="0.3">
      <c r="A22" s="1" t="s">
        <v>114</v>
      </c>
      <c r="B22" s="86" t="s">
        <v>287</v>
      </c>
      <c r="C22" s="2">
        <v>994</v>
      </c>
      <c r="D22" s="2">
        <v>155</v>
      </c>
      <c r="E22" s="2">
        <f t="shared" si="0"/>
        <v>154070</v>
      </c>
      <c r="F22" s="2">
        <v>0.25</v>
      </c>
      <c r="G22" s="30">
        <f t="shared" si="1"/>
        <v>38517.5</v>
      </c>
      <c r="H22" s="5">
        <f t="shared" si="4"/>
        <v>10707865</v>
      </c>
    </row>
    <row r="23" spans="1:8" ht="109.5" customHeight="1" thickBot="1" x14ac:dyDescent="0.3">
      <c r="A23" s="1" t="s">
        <v>118</v>
      </c>
      <c r="B23" s="99" t="s">
        <v>286</v>
      </c>
      <c r="C23" s="2">
        <v>101</v>
      </c>
      <c r="D23" s="2">
        <v>260</v>
      </c>
      <c r="E23" s="2">
        <f t="shared" si="0"/>
        <v>26260</v>
      </c>
      <c r="F23" s="2">
        <v>0.25</v>
      </c>
      <c r="G23" s="30">
        <f t="shared" si="1"/>
        <v>6565</v>
      </c>
      <c r="H23" s="5">
        <f t="shared" si="4"/>
        <v>1825070</v>
      </c>
    </row>
    <row r="24" spans="1:8" ht="27" customHeight="1" thickBot="1" x14ac:dyDescent="0.3">
      <c r="A24" s="1" t="s">
        <v>202</v>
      </c>
      <c r="B24" s="17"/>
      <c r="C24" s="106" t="s">
        <v>27</v>
      </c>
      <c r="D24" s="107"/>
      <c r="E24" s="107"/>
      <c r="F24" s="107"/>
      <c r="G24" s="107"/>
      <c r="H24" s="108"/>
    </row>
    <row r="25" spans="1:8" ht="27" thickBot="1" x14ac:dyDescent="0.3">
      <c r="A25" s="1" t="s">
        <v>163</v>
      </c>
      <c r="B25" s="17"/>
      <c r="C25" s="106" t="s">
        <v>252</v>
      </c>
      <c r="D25" s="107"/>
      <c r="E25" s="107"/>
      <c r="F25" s="107"/>
      <c r="G25" s="107"/>
      <c r="H25" s="108"/>
    </row>
    <row r="26" spans="1:8" ht="61.95" customHeight="1" thickBot="1" x14ac:dyDescent="0.3">
      <c r="A26" s="1" t="s">
        <v>165</v>
      </c>
      <c r="B26" s="86" t="s">
        <v>288</v>
      </c>
      <c r="C26" s="2">
        <v>58</v>
      </c>
      <c r="D26" s="2">
        <v>1</v>
      </c>
      <c r="E26" s="2">
        <f t="shared" si="0"/>
        <v>58</v>
      </c>
      <c r="F26" s="2">
        <v>0.5</v>
      </c>
      <c r="G26" s="30">
        <f t="shared" si="1"/>
        <v>29</v>
      </c>
      <c r="H26" s="5">
        <f>G26*278</f>
        <v>8062</v>
      </c>
    </row>
    <row r="27" spans="1:8" ht="51.45" customHeight="1" thickBot="1" x14ac:dyDescent="0.3">
      <c r="A27" s="1" t="s">
        <v>166</v>
      </c>
      <c r="B27" s="86" t="s">
        <v>289</v>
      </c>
      <c r="C27" s="2">
        <v>58</v>
      </c>
      <c r="D27" s="2">
        <v>1</v>
      </c>
      <c r="E27" s="2">
        <f t="shared" si="0"/>
        <v>58</v>
      </c>
      <c r="F27" s="2">
        <v>8</v>
      </c>
      <c r="G27" s="30">
        <f t="shared" si="1"/>
        <v>464</v>
      </c>
      <c r="H27" s="5">
        <f t="shared" ref="H27:H28" si="5">G27*278</f>
        <v>128992</v>
      </c>
    </row>
    <row r="28" spans="1:8" ht="76.5" customHeight="1" thickBot="1" x14ac:dyDescent="0.3">
      <c r="A28" s="1" t="s">
        <v>168</v>
      </c>
      <c r="B28" s="86" t="s">
        <v>290</v>
      </c>
      <c r="C28" s="2">
        <v>65</v>
      </c>
      <c r="D28" s="2">
        <v>1</v>
      </c>
      <c r="E28" s="2">
        <f t="shared" si="0"/>
        <v>65</v>
      </c>
      <c r="F28" s="2">
        <v>0.5</v>
      </c>
      <c r="G28" s="30">
        <f t="shared" si="1"/>
        <v>32.5</v>
      </c>
      <c r="H28" s="5">
        <f t="shared" si="5"/>
        <v>9035</v>
      </c>
    </row>
    <row r="29" spans="1:8" ht="27" thickBot="1" x14ac:dyDescent="0.3">
      <c r="A29" s="1" t="s">
        <v>169</v>
      </c>
      <c r="B29" s="17"/>
      <c r="C29" s="106" t="s">
        <v>170</v>
      </c>
      <c r="D29" s="107"/>
      <c r="E29" s="107"/>
      <c r="F29" s="107"/>
      <c r="G29" s="107"/>
      <c r="H29" s="108"/>
    </row>
    <row r="30" spans="1:8" ht="114" customHeight="1" thickBot="1" x14ac:dyDescent="0.3">
      <c r="A30" s="1" t="s">
        <v>171</v>
      </c>
      <c r="B30" s="86" t="s">
        <v>291</v>
      </c>
      <c r="C30" s="2">
        <v>7</v>
      </c>
      <c r="D30" s="2">
        <v>1</v>
      </c>
      <c r="E30" s="2">
        <f t="shared" si="0"/>
        <v>7</v>
      </c>
      <c r="F30" s="2">
        <v>0.5</v>
      </c>
      <c r="G30" s="30">
        <f t="shared" si="1"/>
        <v>3.5</v>
      </c>
      <c r="H30" s="5">
        <f>G30*278</f>
        <v>973</v>
      </c>
    </row>
    <row r="31" spans="1:8" ht="98.55" customHeight="1" thickBot="1" x14ac:dyDescent="0.3">
      <c r="A31" s="1" t="s">
        <v>172</v>
      </c>
      <c r="B31" s="86" t="s">
        <v>293</v>
      </c>
      <c r="C31" s="2">
        <v>7</v>
      </c>
      <c r="D31" s="2">
        <v>1</v>
      </c>
      <c r="E31" s="2">
        <f t="shared" si="0"/>
        <v>7</v>
      </c>
      <c r="F31" s="2">
        <v>8</v>
      </c>
      <c r="G31" s="30">
        <f t="shared" si="1"/>
        <v>56</v>
      </c>
      <c r="H31" s="5">
        <f t="shared" ref="H31:H37" si="6">G31*278</f>
        <v>15568</v>
      </c>
    </row>
    <row r="32" spans="1:8" ht="111.45" customHeight="1" thickBot="1" x14ac:dyDescent="0.3">
      <c r="A32" s="1" t="s">
        <v>173</v>
      </c>
      <c r="B32" s="86" t="s">
        <v>292</v>
      </c>
      <c r="C32" s="2">
        <v>7</v>
      </c>
      <c r="D32" s="2">
        <v>1</v>
      </c>
      <c r="E32" s="2">
        <f t="shared" si="0"/>
        <v>7</v>
      </c>
      <c r="F32" s="2">
        <v>2</v>
      </c>
      <c r="G32" s="30">
        <f t="shared" si="1"/>
        <v>14</v>
      </c>
      <c r="H32" s="5">
        <f t="shared" si="6"/>
        <v>3892</v>
      </c>
    </row>
    <row r="33" spans="1:8" ht="57" customHeight="1" thickBot="1" x14ac:dyDescent="0.3">
      <c r="A33" s="1" t="s">
        <v>174</v>
      </c>
      <c r="B33" s="86" t="s">
        <v>369</v>
      </c>
      <c r="C33" s="2">
        <v>7</v>
      </c>
      <c r="D33" s="2">
        <v>1</v>
      </c>
      <c r="E33" s="2">
        <f t="shared" si="0"/>
        <v>7</v>
      </c>
      <c r="F33" s="2">
        <v>0.5</v>
      </c>
      <c r="G33" s="30">
        <f t="shared" si="1"/>
        <v>3.5</v>
      </c>
      <c r="H33" s="5">
        <f t="shared" si="6"/>
        <v>973</v>
      </c>
    </row>
    <row r="34" spans="1:8" ht="93" customHeight="1" thickBot="1" x14ac:dyDescent="0.3">
      <c r="A34" s="1">
        <v>35.306699999999999</v>
      </c>
      <c r="B34" s="86" t="s">
        <v>366</v>
      </c>
      <c r="C34" s="2">
        <v>7</v>
      </c>
      <c r="D34" s="2">
        <v>1</v>
      </c>
      <c r="E34" s="2">
        <f t="shared" si="0"/>
        <v>7</v>
      </c>
      <c r="F34" s="2">
        <v>1</v>
      </c>
      <c r="G34" s="30">
        <f t="shared" si="1"/>
        <v>7</v>
      </c>
      <c r="H34" s="5">
        <f t="shared" si="6"/>
        <v>1946</v>
      </c>
    </row>
    <row r="35" spans="1:8" ht="105.45" customHeight="1" thickBot="1" x14ac:dyDescent="0.3">
      <c r="A35" s="1" t="s">
        <v>215</v>
      </c>
      <c r="B35" s="86" t="s">
        <v>367</v>
      </c>
      <c r="C35" s="2">
        <v>7</v>
      </c>
      <c r="D35" s="59">
        <v>1</v>
      </c>
      <c r="E35" s="2">
        <f t="shared" si="0"/>
        <v>7</v>
      </c>
      <c r="F35" s="4">
        <v>0.25</v>
      </c>
      <c r="G35" s="3">
        <f t="shared" ref="G35:G36" si="7">(F35*E35)</f>
        <v>1.75</v>
      </c>
      <c r="H35" s="5">
        <f t="shared" si="6"/>
        <v>486.5</v>
      </c>
    </row>
    <row r="36" spans="1:8" ht="103.95" customHeight="1" thickBot="1" x14ac:dyDescent="0.3">
      <c r="A36" s="1" t="s">
        <v>216</v>
      </c>
      <c r="B36" s="86" t="s">
        <v>368</v>
      </c>
      <c r="C36" s="2">
        <v>7</v>
      </c>
      <c r="D36" s="59">
        <v>1</v>
      </c>
      <c r="E36" s="2">
        <f t="shared" si="0"/>
        <v>7</v>
      </c>
      <c r="F36" s="4">
        <v>2</v>
      </c>
      <c r="G36" s="3">
        <f t="shared" si="7"/>
        <v>14</v>
      </c>
      <c r="H36" s="5">
        <f t="shared" si="6"/>
        <v>3892</v>
      </c>
    </row>
    <row r="37" spans="1:8" ht="14.4" thickBot="1" x14ac:dyDescent="0.3">
      <c r="A37" s="1" t="s">
        <v>145</v>
      </c>
      <c r="B37" s="18"/>
      <c r="C37" s="2"/>
      <c r="D37" s="2"/>
      <c r="E37" s="30">
        <f>SUM(E6:E36)</f>
        <v>256561</v>
      </c>
      <c r="F37" s="2"/>
      <c r="G37" s="30">
        <f>SUM(G6:G36)</f>
        <v>60929.15</v>
      </c>
      <c r="H37" s="5">
        <f t="shared" si="6"/>
        <v>16938303.699999999</v>
      </c>
    </row>
  </sheetData>
  <mergeCells count="16">
    <mergeCell ref="C8:H9"/>
    <mergeCell ref="C15:H15"/>
    <mergeCell ref="C24:H24"/>
    <mergeCell ref="C25:H25"/>
    <mergeCell ref="C29:H29"/>
    <mergeCell ref="B17:H17"/>
    <mergeCell ref="A1:G1"/>
    <mergeCell ref="A2:G2"/>
    <mergeCell ref="A3:G3"/>
    <mergeCell ref="H1:H3"/>
    <mergeCell ref="A4:A5"/>
    <mergeCell ref="D4:D5"/>
    <mergeCell ref="E4:E5"/>
    <mergeCell ref="F4:F5"/>
    <mergeCell ref="G4:G5"/>
    <mergeCell ref="H4:H5"/>
  </mergeCells>
  <pageMargins left="0.7" right="0.7" top="0.75" bottom="0.75" header="0.3" footer="0.3"/>
  <pageSetup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135"/>
  <sheetViews>
    <sheetView view="pageBreakPreview" zoomScale="60" zoomScaleNormal="90" workbookViewId="0">
      <pane ySplit="3" topLeftCell="A78" activePane="bottomLeft" state="frozen"/>
      <selection pane="bottomLeft" activeCell="I80" sqref="I80"/>
    </sheetView>
  </sheetViews>
  <sheetFormatPr defaultColWidth="8.796875" defaultRowHeight="13.8" x14ac:dyDescent="0.25"/>
  <cols>
    <col min="1" max="1" width="16.3984375" style="28" customWidth="1"/>
    <col min="2" max="2" width="29.796875" style="28" customWidth="1"/>
    <col min="3" max="3" width="13.8984375" style="31" customWidth="1"/>
    <col min="4" max="4" width="15.5" style="31" customWidth="1"/>
    <col min="5" max="6" width="15.19921875" style="31" customWidth="1"/>
    <col min="7" max="7" width="13.59765625" style="60" customWidth="1"/>
    <col min="8" max="8" width="12.59765625" style="31" customWidth="1"/>
    <col min="9" max="9" width="56.69921875" style="28" bestFit="1" customWidth="1"/>
    <col min="10" max="16384" width="8.796875" style="28"/>
  </cols>
  <sheetData>
    <row r="1" spans="1:9" ht="15.6" customHeight="1" x14ac:dyDescent="0.25">
      <c r="A1" s="135" t="s">
        <v>265</v>
      </c>
      <c r="B1" s="135"/>
      <c r="C1" s="135"/>
      <c r="D1" s="135"/>
      <c r="E1" s="135"/>
      <c r="F1" s="135"/>
      <c r="G1" s="135"/>
      <c r="H1" s="135"/>
    </row>
    <row r="2" spans="1:9" ht="15.6" customHeight="1" x14ac:dyDescent="0.25">
      <c r="A2" s="136"/>
      <c r="B2" s="136"/>
      <c r="C2" s="136"/>
      <c r="D2" s="136"/>
      <c r="E2" s="136"/>
      <c r="F2" s="136"/>
      <c r="G2" s="136"/>
      <c r="H2" s="136"/>
    </row>
    <row r="3" spans="1:9" ht="26.4" x14ac:dyDescent="0.25">
      <c r="A3" s="34" t="s">
        <v>244</v>
      </c>
      <c r="B3" s="34" t="s">
        <v>205</v>
      </c>
      <c r="C3" s="36" t="s">
        <v>258</v>
      </c>
      <c r="D3" s="36" t="s">
        <v>246</v>
      </c>
      <c r="E3" s="36" t="s">
        <v>259</v>
      </c>
      <c r="F3" s="37" t="s">
        <v>248</v>
      </c>
      <c r="G3" s="38" t="s">
        <v>243</v>
      </c>
      <c r="H3" s="35" t="s">
        <v>3</v>
      </c>
      <c r="I3" s="33"/>
    </row>
    <row r="4" spans="1:9" ht="43.05" customHeight="1" thickBot="1" x14ac:dyDescent="0.3">
      <c r="A4" s="1" t="s">
        <v>4</v>
      </c>
      <c r="B4" s="86" t="s">
        <v>298</v>
      </c>
      <c r="C4" s="2">
        <v>6163</v>
      </c>
      <c r="D4" s="2">
        <v>5</v>
      </c>
      <c r="E4" s="3">
        <v>0.5</v>
      </c>
      <c r="F4" s="3">
        <f>C4*D4*E4</f>
        <v>15407.5</v>
      </c>
      <c r="G4" s="5">
        <f>F4*278</f>
        <v>4283285</v>
      </c>
      <c r="H4" s="2" t="s">
        <v>5</v>
      </c>
    </row>
    <row r="5" spans="1:9" ht="60" customHeight="1" thickBot="1" x14ac:dyDescent="0.3">
      <c r="A5" s="1" t="s">
        <v>6</v>
      </c>
      <c r="B5" s="86" t="s">
        <v>299</v>
      </c>
      <c r="C5" s="2">
        <v>626</v>
      </c>
      <c r="D5" s="2">
        <v>2</v>
      </c>
      <c r="E5" s="3">
        <v>0.25</v>
      </c>
      <c r="F5" s="3">
        <f>C5*D5*E5</f>
        <v>313</v>
      </c>
      <c r="G5" s="5">
        <f>F5*278</f>
        <v>87014</v>
      </c>
      <c r="H5" s="2"/>
    </row>
    <row r="6" spans="1:9" ht="42" customHeight="1" thickBot="1" x14ac:dyDescent="0.3">
      <c r="A6" s="1" t="s">
        <v>7</v>
      </c>
      <c r="B6" s="87" t="s">
        <v>300</v>
      </c>
      <c r="C6" s="106" t="s">
        <v>8</v>
      </c>
      <c r="D6" s="107"/>
      <c r="E6" s="107"/>
      <c r="F6" s="107"/>
      <c r="G6" s="107"/>
      <c r="H6" s="108"/>
    </row>
    <row r="7" spans="1:9" ht="56.55" customHeight="1" thickBot="1" x14ac:dyDescent="0.3">
      <c r="A7" s="1" t="s">
        <v>9</v>
      </c>
      <c r="B7" s="86" t="s">
        <v>301</v>
      </c>
      <c r="C7" s="2">
        <f>ROUNDUP(('NRC Licenses Recordkeeping'!C7*7.2),0)</f>
        <v>1779</v>
      </c>
      <c r="D7" s="2">
        <v>1</v>
      </c>
      <c r="E7" s="4">
        <v>0.5</v>
      </c>
      <c r="F7" s="4">
        <f>C7*D7*E7</f>
        <v>889.5</v>
      </c>
      <c r="G7" s="5">
        <f>F7*278</f>
        <v>247281</v>
      </c>
      <c r="H7" s="2" t="s">
        <v>10</v>
      </c>
    </row>
    <row r="8" spans="1:9" ht="72.45" customHeight="1" thickBot="1" x14ac:dyDescent="0.3">
      <c r="A8" s="1" t="s">
        <v>11</v>
      </c>
      <c r="B8" s="87" t="s">
        <v>302</v>
      </c>
      <c r="C8" s="106" t="s">
        <v>8</v>
      </c>
      <c r="D8" s="107"/>
      <c r="E8" s="107"/>
      <c r="F8" s="107"/>
      <c r="G8" s="107"/>
      <c r="H8" s="108"/>
    </row>
    <row r="9" spans="1:9" ht="103.05" customHeight="1" thickBot="1" x14ac:dyDescent="0.3">
      <c r="A9" s="1" t="s">
        <v>12</v>
      </c>
      <c r="B9" s="86" t="s">
        <v>303</v>
      </c>
      <c r="C9" s="2">
        <v>6163</v>
      </c>
      <c r="D9" s="2">
        <v>1</v>
      </c>
      <c r="E9" s="3">
        <v>0.5</v>
      </c>
      <c r="F9" s="3">
        <f>C9*D9*E9</f>
        <v>3081.5</v>
      </c>
      <c r="G9" s="5">
        <f>F9*278</f>
        <v>856657</v>
      </c>
      <c r="H9" s="2" t="s">
        <v>5</v>
      </c>
    </row>
    <row r="10" spans="1:9" ht="61.5" customHeight="1" thickBot="1" x14ac:dyDescent="0.3">
      <c r="A10" s="1" t="s">
        <v>13</v>
      </c>
      <c r="B10" s="99" t="s">
        <v>304</v>
      </c>
      <c r="C10" s="106" t="s">
        <v>14</v>
      </c>
      <c r="D10" s="107"/>
      <c r="E10" s="107"/>
      <c r="F10" s="107"/>
      <c r="G10" s="107"/>
      <c r="H10" s="108"/>
    </row>
    <row r="11" spans="1:9" ht="79.05" customHeight="1" thickBot="1" x14ac:dyDescent="0.3">
      <c r="A11" s="1" t="s">
        <v>15</v>
      </c>
      <c r="B11" s="98" t="s">
        <v>306</v>
      </c>
      <c r="C11" s="2">
        <v>6163</v>
      </c>
      <c r="D11" s="2">
        <v>1</v>
      </c>
      <c r="E11" s="3">
        <v>1</v>
      </c>
      <c r="F11" s="3">
        <f>C11*D11*E11</f>
        <v>6163</v>
      </c>
      <c r="G11" s="5">
        <f>F11*278</f>
        <v>1713314</v>
      </c>
      <c r="H11" s="2"/>
    </row>
    <row r="12" spans="1:9" ht="90" customHeight="1" thickBot="1" x14ac:dyDescent="0.3">
      <c r="A12" s="1" t="s">
        <v>16</v>
      </c>
      <c r="B12" s="86" t="s">
        <v>305</v>
      </c>
      <c r="C12" s="2">
        <v>1130</v>
      </c>
      <c r="D12" s="2">
        <v>1</v>
      </c>
      <c r="E12" s="3">
        <v>1</v>
      </c>
      <c r="F12" s="3">
        <f t="shared" ref="F12:F14" si="0">C12*D12*E12</f>
        <v>1130</v>
      </c>
      <c r="G12" s="5">
        <f t="shared" ref="G12:G14" si="1">F12*278</f>
        <v>314140</v>
      </c>
      <c r="H12" s="2"/>
    </row>
    <row r="13" spans="1:9" ht="90.45" customHeight="1" thickBot="1" x14ac:dyDescent="0.3">
      <c r="A13" s="1" t="s">
        <v>17</v>
      </c>
      <c r="B13" s="86" t="s">
        <v>307</v>
      </c>
      <c r="C13" s="2">
        <f>ROUNDUP(('NRC Licenses Recordkeeping'!C13*7.2),0)</f>
        <v>3622</v>
      </c>
      <c r="D13" s="2">
        <v>7</v>
      </c>
      <c r="E13" s="3">
        <v>0.25</v>
      </c>
      <c r="F13" s="3">
        <f t="shared" si="0"/>
        <v>6338.5</v>
      </c>
      <c r="G13" s="5">
        <f t="shared" si="1"/>
        <v>1762103</v>
      </c>
      <c r="H13" s="2" t="s">
        <v>18</v>
      </c>
    </row>
    <row r="14" spans="1:9" ht="75.45" customHeight="1" thickBot="1" x14ac:dyDescent="0.3">
      <c r="A14" s="1" t="s">
        <v>19</v>
      </c>
      <c r="B14" s="98" t="s">
        <v>308</v>
      </c>
      <c r="C14" s="2">
        <f>ROUNDUP(('NRC Licenses Recordkeeping'!C14*7.2),0)</f>
        <v>3622</v>
      </c>
      <c r="D14" s="2">
        <v>10</v>
      </c>
      <c r="E14" s="3">
        <v>0.25</v>
      </c>
      <c r="F14" s="3">
        <f t="shared" si="0"/>
        <v>9055</v>
      </c>
      <c r="G14" s="5">
        <f t="shared" si="1"/>
        <v>2517290</v>
      </c>
      <c r="H14" s="2" t="s">
        <v>18</v>
      </c>
    </row>
    <row r="15" spans="1:9" ht="54" customHeight="1" thickBot="1" x14ac:dyDescent="0.3">
      <c r="A15" s="1" t="s">
        <v>20</v>
      </c>
      <c r="B15" s="87" t="s">
        <v>309</v>
      </c>
      <c r="C15" s="106" t="s">
        <v>21</v>
      </c>
      <c r="D15" s="107"/>
      <c r="E15" s="107"/>
      <c r="F15" s="107"/>
      <c r="G15" s="107"/>
      <c r="H15" s="108"/>
    </row>
    <row r="16" spans="1:9" ht="135" customHeight="1" thickBot="1" x14ac:dyDescent="0.3">
      <c r="A16" s="8" t="s">
        <v>253</v>
      </c>
      <c r="B16" s="86" t="s">
        <v>310</v>
      </c>
      <c r="C16" s="9">
        <f>ROUNDUP(('NRC Licenses Recordkeeping'!C16*7.2),0)</f>
        <v>3680</v>
      </c>
      <c r="D16" s="9">
        <v>1</v>
      </c>
      <c r="E16" s="10">
        <v>0.5</v>
      </c>
      <c r="F16" s="10">
        <f>C16*D16*E16</f>
        <v>1840</v>
      </c>
      <c r="G16" s="11">
        <f>F16*278</f>
        <v>511520</v>
      </c>
      <c r="H16" s="9" t="s">
        <v>23</v>
      </c>
    </row>
    <row r="17" spans="1:8" ht="27" customHeight="1" thickBot="1" x14ac:dyDescent="0.3">
      <c r="A17" s="1" t="s">
        <v>24</v>
      </c>
      <c r="B17" s="26"/>
      <c r="C17" s="106" t="s">
        <v>25</v>
      </c>
      <c r="D17" s="107"/>
      <c r="E17" s="107"/>
      <c r="F17" s="107"/>
      <c r="G17" s="107"/>
      <c r="H17" s="108"/>
    </row>
    <row r="18" spans="1:8" ht="27" customHeight="1" thickBot="1" x14ac:dyDescent="0.3">
      <c r="A18" s="1" t="s">
        <v>26</v>
      </c>
      <c r="B18" s="25"/>
      <c r="C18" s="118" t="s">
        <v>27</v>
      </c>
      <c r="D18" s="119"/>
      <c r="E18" s="119"/>
      <c r="F18" s="119"/>
      <c r="G18" s="119"/>
      <c r="H18" s="120"/>
    </row>
    <row r="19" spans="1:8" ht="14.4" thickBot="1" x14ac:dyDescent="0.3">
      <c r="A19" s="1" t="s">
        <v>28</v>
      </c>
      <c r="B19" s="25"/>
      <c r="C19" s="113"/>
      <c r="D19" s="114"/>
      <c r="E19" s="114"/>
      <c r="F19" s="114"/>
      <c r="G19" s="114"/>
      <c r="H19" s="115"/>
    </row>
    <row r="20" spans="1:8" ht="14.4" thickBot="1" x14ac:dyDescent="0.3">
      <c r="A20" s="1" t="s">
        <v>29</v>
      </c>
      <c r="B20" s="25"/>
      <c r="C20" s="113"/>
      <c r="D20" s="114"/>
      <c r="E20" s="114"/>
      <c r="F20" s="114"/>
      <c r="G20" s="114"/>
      <c r="H20" s="115"/>
    </row>
    <row r="21" spans="1:8" ht="14.4" thickBot="1" x14ac:dyDescent="0.3">
      <c r="A21" s="1" t="s">
        <v>30</v>
      </c>
      <c r="B21" s="25"/>
      <c r="C21" s="113"/>
      <c r="D21" s="114"/>
      <c r="E21" s="114"/>
      <c r="F21" s="114"/>
      <c r="G21" s="114"/>
      <c r="H21" s="115"/>
    </row>
    <row r="22" spans="1:8" ht="14.4" thickBot="1" x14ac:dyDescent="0.3">
      <c r="A22" s="1" t="s">
        <v>31</v>
      </c>
      <c r="B22" s="25"/>
      <c r="C22" s="113"/>
      <c r="D22" s="114"/>
      <c r="E22" s="114"/>
      <c r="F22" s="114"/>
      <c r="G22" s="114"/>
      <c r="H22" s="115"/>
    </row>
    <row r="23" spans="1:8" ht="14.4" thickBot="1" x14ac:dyDescent="0.3">
      <c r="A23" s="1" t="s">
        <v>32</v>
      </c>
      <c r="B23" s="26"/>
      <c r="C23" s="116"/>
      <c r="D23" s="112"/>
      <c r="E23" s="112"/>
      <c r="F23" s="112"/>
      <c r="G23" s="112"/>
      <c r="H23" s="117"/>
    </row>
    <row r="24" spans="1:8" ht="27" customHeight="1" thickBot="1" x14ac:dyDescent="0.3">
      <c r="A24" s="1" t="s">
        <v>33</v>
      </c>
      <c r="B24" s="26"/>
      <c r="C24" s="106" t="s">
        <v>34</v>
      </c>
      <c r="D24" s="107"/>
      <c r="E24" s="107"/>
      <c r="F24" s="107"/>
      <c r="G24" s="107"/>
      <c r="H24" s="108"/>
    </row>
    <row r="25" spans="1:8" ht="99.45" customHeight="1" thickBot="1" x14ac:dyDescent="0.3">
      <c r="A25" s="1" t="s">
        <v>35</v>
      </c>
      <c r="B25" s="86" t="s">
        <v>311</v>
      </c>
      <c r="C25" s="2">
        <v>6163</v>
      </c>
      <c r="D25" s="2">
        <v>1</v>
      </c>
      <c r="E25" s="2">
        <v>0.03</v>
      </c>
      <c r="F25" s="2">
        <f>C25*D25*E25</f>
        <v>184.89</v>
      </c>
      <c r="G25" s="5">
        <f>F25*278</f>
        <v>51399.42</v>
      </c>
      <c r="H25" s="2" t="s">
        <v>36</v>
      </c>
    </row>
    <row r="26" spans="1:8" ht="27" customHeight="1" thickBot="1" x14ac:dyDescent="0.3">
      <c r="A26" s="1" t="s">
        <v>37</v>
      </c>
      <c r="B26" s="26"/>
      <c r="C26" s="106" t="s">
        <v>38</v>
      </c>
      <c r="D26" s="107"/>
      <c r="E26" s="107"/>
      <c r="F26" s="107"/>
      <c r="G26" s="107"/>
      <c r="H26" s="108"/>
    </row>
    <row r="27" spans="1:8" ht="27" customHeight="1" thickBot="1" x14ac:dyDescent="0.3">
      <c r="A27" s="1" t="s">
        <v>39</v>
      </c>
      <c r="B27" s="26"/>
      <c r="C27" s="106" t="s">
        <v>40</v>
      </c>
      <c r="D27" s="107"/>
      <c r="E27" s="107"/>
      <c r="F27" s="107"/>
      <c r="G27" s="107"/>
      <c r="H27" s="108"/>
    </row>
    <row r="28" spans="1:8" ht="72" customHeight="1" thickBot="1" x14ac:dyDescent="0.3">
      <c r="A28" s="7" t="s">
        <v>220</v>
      </c>
      <c r="B28" s="86" t="s">
        <v>312</v>
      </c>
      <c r="C28" s="2">
        <f>ROUNDUP(('NRC Licenses Recordkeeping'!C28*7.2),0)</f>
        <v>15</v>
      </c>
      <c r="D28" s="30">
        <v>1</v>
      </c>
      <c r="E28" s="4">
        <v>2.5</v>
      </c>
      <c r="F28" s="3">
        <f>C28*D28*E28</f>
        <v>37.5</v>
      </c>
      <c r="G28" s="3">
        <f t="shared" ref="G28" si="2">(C28*D28*F28)</f>
        <v>562.5</v>
      </c>
      <c r="H28" s="18" t="s">
        <v>221</v>
      </c>
    </row>
    <row r="29" spans="1:8" ht="27" customHeight="1" thickBot="1" x14ac:dyDescent="0.3">
      <c r="A29" s="1" t="s">
        <v>178</v>
      </c>
      <c r="B29" s="26"/>
      <c r="C29" s="106" t="s">
        <v>42</v>
      </c>
      <c r="D29" s="107"/>
      <c r="E29" s="107"/>
      <c r="F29" s="107"/>
      <c r="G29" s="107"/>
      <c r="H29" s="108"/>
    </row>
    <row r="30" spans="1:8" ht="27" customHeight="1" thickBot="1" x14ac:dyDescent="0.3">
      <c r="A30" s="1" t="s">
        <v>179</v>
      </c>
      <c r="B30" s="26"/>
      <c r="C30" s="106" t="s">
        <v>42</v>
      </c>
      <c r="D30" s="107"/>
      <c r="E30" s="107"/>
      <c r="F30" s="107"/>
      <c r="G30" s="107"/>
      <c r="H30" s="108"/>
    </row>
    <row r="31" spans="1:8" ht="79.8" thickBot="1" x14ac:dyDescent="0.3">
      <c r="A31" s="1">
        <v>35.69</v>
      </c>
      <c r="B31" s="86" t="s">
        <v>313</v>
      </c>
      <c r="C31" s="2">
        <f>ROUNDUP(('NRC Licenses Recordkeeping'!C31*7.2),0)</f>
        <v>5897</v>
      </c>
      <c r="D31" s="2">
        <v>2126</v>
      </c>
      <c r="E31" s="3">
        <v>0.02</v>
      </c>
      <c r="F31" s="3">
        <f>C31*D31*E31</f>
        <v>250740.44</v>
      </c>
      <c r="G31" s="5">
        <f>F31*278</f>
        <v>69705842.320000008</v>
      </c>
      <c r="H31" s="2" t="s">
        <v>36</v>
      </c>
    </row>
    <row r="32" spans="1:8" ht="27" customHeight="1" thickBot="1" x14ac:dyDescent="0.3">
      <c r="A32" s="19" t="s">
        <v>44</v>
      </c>
      <c r="B32" s="22"/>
      <c r="C32" s="106" t="s">
        <v>45</v>
      </c>
      <c r="D32" s="107"/>
      <c r="E32" s="107"/>
      <c r="F32" s="107"/>
      <c r="G32" s="107"/>
      <c r="H32" s="108"/>
    </row>
    <row r="33" spans="1:8" ht="27" customHeight="1" thickBot="1" x14ac:dyDescent="0.3">
      <c r="A33" s="19" t="s">
        <v>46</v>
      </c>
      <c r="B33" s="22"/>
      <c r="C33" s="106" t="s">
        <v>47</v>
      </c>
      <c r="D33" s="107"/>
      <c r="E33" s="107"/>
      <c r="F33" s="107"/>
      <c r="G33" s="107"/>
      <c r="H33" s="108"/>
    </row>
    <row r="34" spans="1:8" ht="27" customHeight="1" thickBot="1" x14ac:dyDescent="0.3">
      <c r="A34" s="19" t="s">
        <v>48</v>
      </c>
      <c r="B34" s="22"/>
      <c r="C34" s="106" t="s">
        <v>49</v>
      </c>
      <c r="D34" s="107"/>
      <c r="E34" s="107"/>
      <c r="F34" s="107"/>
      <c r="G34" s="107"/>
      <c r="H34" s="108"/>
    </row>
    <row r="35" spans="1:8" ht="93" thickBot="1" x14ac:dyDescent="0.3">
      <c r="A35" s="19" t="s">
        <v>50</v>
      </c>
      <c r="B35" s="86" t="s">
        <v>314</v>
      </c>
      <c r="C35" s="6">
        <f>ROUNDUP(('NRC Licenses Recordkeeping'!C35*7.2),0)</f>
        <v>274</v>
      </c>
      <c r="D35" s="2">
        <v>20</v>
      </c>
      <c r="E35" s="3">
        <v>1</v>
      </c>
      <c r="F35" s="3">
        <f>C35*D35*E35</f>
        <v>5480</v>
      </c>
      <c r="G35" s="5">
        <f>F35*278</f>
        <v>1523440</v>
      </c>
      <c r="H35" s="2" t="s">
        <v>51</v>
      </c>
    </row>
    <row r="36" spans="1:8" ht="27" customHeight="1" thickBot="1" x14ac:dyDescent="0.3">
      <c r="A36" s="19" t="s">
        <v>52</v>
      </c>
      <c r="B36" s="22"/>
      <c r="C36" s="106" t="s">
        <v>53</v>
      </c>
      <c r="D36" s="107"/>
      <c r="E36" s="107"/>
      <c r="F36" s="107"/>
      <c r="G36" s="107"/>
      <c r="H36" s="108"/>
    </row>
    <row r="37" spans="1:8" ht="27" customHeight="1" thickBot="1" x14ac:dyDescent="0.3">
      <c r="A37" s="19" t="s">
        <v>54</v>
      </c>
      <c r="B37" s="22"/>
      <c r="C37" s="106" t="s">
        <v>55</v>
      </c>
      <c r="D37" s="107"/>
      <c r="E37" s="107"/>
      <c r="F37" s="107"/>
      <c r="G37" s="107"/>
      <c r="H37" s="108"/>
    </row>
    <row r="38" spans="1:8" ht="27" customHeight="1" thickBot="1" x14ac:dyDescent="0.3">
      <c r="A38" s="19" t="s">
        <v>56</v>
      </c>
      <c r="B38" s="24"/>
      <c r="C38" s="118" t="s">
        <v>27</v>
      </c>
      <c r="D38" s="119"/>
      <c r="E38" s="119"/>
      <c r="F38" s="119"/>
      <c r="G38" s="119"/>
      <c r="H38" s="120"/>
    </row>
    <row r="39" spans="1:8" ht="14.4" thickBot="1" x14ac:dyDescent="0.3">
      <c r="A39" s="19" t="s">
        <v>57</v>
      </c>
      <c r="B39" s="26"/>
      <c r="C39" s="116"/>
      <c r="D39" s="112"/>
      <c r="E39" s="112"/>
      <c r="F39" s="112"/>
      <c r="G39" s="112"/>
      <c r="H39" s="117"/>
    </row>
    <row r="40" spans="1:8" ht="35.4" customHeight="1" thickBot="1" x14ac:dyDescent="0.3">
      <c r="A40" s="19" t="s">
        <v>254</v>
      </c>
      <c r="B40" s="23"/>
      <c r="C40" s="107" t="s">
        <v>255</v>
      </c>
      <c r="D40" s="107"/>
      <c r="E40" s="107"/>
      <c r="F40" s="107"/>
      <c r="G40" s="107"/>
      <c r="H40" s="108"/>
    </row>
    <row r="41" spans="1:8" ht="27" customHeight="1" thickBot="1" x14ac:dyDescent="0.3">
      <c r="A41" s="19" t="s">
        <v>58</v>
      </c>
      <c r="B41" s="22"/>
      <c r="C41" s="106" t="s">
        <v>59</v>
      </c>
      <c r="D41" s="107"/>
      <c r="E41" s="107"/>
      <c r="F41" s="107"/>
      <c r="G41" s="107"/>
      <c r="H41" s="108"/>
    </row>
    <row r="42" spans="1:8" ht="27" customHeight="1" thickBot="1" x14ac:dyDescent="0.3">
      <c r="A42" s="19" t="s">
        <v>60</v>
      </c>
      <c r="B42" s="24"/>
      <c r="C42" s="118" t="s">
        <v>27</v>
      </c>
      <c r="D42" s="119"/>
      <c r="E42" s="119"/>
      <c r="F42" s="119"/>
      <c r="G42" s="119"/>
      <c r="H42" s="120"/>
    </row>
    <row r="43" spans="1:8" ht="14.4" thickBot="1" x14ac:dyDescent="0.3">
      <c r="A43" s="19" t="s">
        <v>61</v>
      </c>
      <c r="B43" s="26"/>
      <c r="C43" s="116"/>
      <c r="D43" s="112"/>
      <c r="E43" s="112"/>
      <c r="F43" s="112"/>
      <c r="G43" s="112"/>
      <c r="H43" s="117"/>
    </row>
    <row r="44" spans="1:8" ht="112.95" customHeight="1" thickBot="1" x14ac:dyDescent="0.3">
      <c r="A44" s="19" t="s">
        <v>62</v>
      </c>
      <c r="B44" s="86" t="s">
        <v>315</v>
      </c>
      <c r="C44" s="6">
        <f>ROUNDUP(('NRC Licenses Recordkeeping'!C43*7.2),0)</f>
        <v>173</v>
      </c>
      <c r="D44" s="2">
        <v>1</v>
      </c>
      <c r="E44" s="4">
        <v>1</v>
      </c>
      <c r="F44" s="4">
        <f>C44*D44*E44</f>
        <v>173</v>
      </c>
      <c r="G44" s="5">
        <f>F44*278</f>
        <v>48094</v>
      </c>
      <c r="H44" s="2" t="s">
        <v>63</v>
      </c>
    </row>
    <row r="45" spans="1:8" ht="27" customHeight="1" thickBot="1" x14ac:dyDescent="0.3">
      <c r="A45" s="19" t="s">
        <v>64</v>
      </c>
      <c r="B45" s="22"/>
      <c r="C45" s="106" t="s">
        <v>65</v>
      </c>
      <c r="D45" s="107"/>
      <c r="E45" s="107"/>
      <c r="F45" s="107"/>
      <c r="G45" s="107"/>
      <c r="H45" s="108"/>
    </row>
    <row r="46" spans="1:8" ht="103.5" customHeight="1" thickBot="1" x14ac:dyDescent="0.3">
      <c r="A46" s="19" t="s">
        <v>66</v>
      </c>
      <c r="B46" s="86" t="s">
        <v>316</v>
      </c>
      <c r="C46" s="6">
        <f>ROUNDUP(('NRC Licenses Recordkeeping'!C45*7.2),0)</f>
        <v>173</v>
      </c>
      <c r="D46" s="2">
        <v>12</v>
      </c>
      <c r="E46" s="4">
        <v>0.1</v>
      </c>
      <c r="F46" s="4">
        <f>C46*D46*E46</f>
        <v>207.60000000000002</v>
      </c>
      <c r="G46" s="5">
        <f>F46*278</f>
        <v>57712.800000000003</v>
      </c>
      <c r="H46" s="2" t="s">
        <v>67</v>
      </c>
    </row>
    <row r="47" spans="1:8" ht="27" customHeight="1" thickBot="1" x14ac:dyDescent="0.3">
      <c r="A47" s="19" t="s">
        <v>68</v>
      </c>
      <c r="B47" s="24"/>
      <c r="C47" s="118" t="s">
        <v>27</v>
      </c>
      <c r="D47" s="119"/>
      <c r="E47" s="119"/>
      <c r="F47" s="119"/>
      <c r="G47" s="119"/>
      <c r="H47" s="120"/>
    </row>
    <row r="48" spans="1:8" ht="14.4" thickBot="1" x14ac:dyDescent="0.3">
      <c r="A48" s="19" t="s">
        <v>69</v>
      </c>
      <c r="B48" s="25"/>
      <c r="C48" s="113"/>
      <c r="D48" s="114"/>
      <c r="E48" s="114"/>
      <c r="F48" s="114"/>
      <c r="G48" s="114"/>
      <c r="H48" s="115"/>
    </row>
    <row r="49" spans="1:8" ht="14.4" thickBot="1" x14ac:dyDescent="0.3">
      <c r="A49" s="19" t="s">
        <v>70</v>
      </c>
      <c r="B49" s="25"/>
      <c r="C49" s="113"/>
      <c r="D49" s="114"/>
      <c r="E49" s="114"/>
      <c r="F49" s="114"/>
      <c r="G49" s="114"/>
      <c r="H49" s="115"/>
    </row>
    <row r="50" spans="1:8" ht="14.4" thickBot="1" x14ac:dyDescent="0.3">
      <c r="A50" s="19" t="s">
        <v>71</v>
      </c>
      <c r="B50" s="25"/>
      <c r="C50" s="113"/>
      <c r="D50" s="114"/>
      <c r="E50" s="114"/>
      <c r="F50" s="114"/>
      <c r="G50" s="114"/>
      <c r="H50" s="115"/>
    </row>
    <row r="51" spans="1:8" ht="14.4" thickBot="1" x14ac:dyDescent="0.3">
      <c r="A51" s="19" t="s">
        <v>72</v>
      </c>
      <c r="B51" s="25"/>
      <c r="C51" s="113"/>
      <c r="D51" s="114"/>
      <c r="E51" s="114"/>
      <c r="F51" s="114"/>
      <c r="G51" s="114"/>
      <c r="H51" s="115"/>
    </row>
    <row r="52" spans="1:8" ht="14.4" thickBot="1" x14ac:dyDescent="0.3">
      <c r="A52" s="19" t="s">
        <v>73</v>
      </c>
      <c r="B52" s="25"/>
      <c r="C52" s="113"/>
      <c r="D52" s="114"/>
      <c r="E52" s="114"/>
      <c r="F52" s="114"/>
      <c r="G52" s="114"/>
      <c r="H52" s="115"/>
    </row>
    <row r="53" spans="1:8" ht="14.4" thickBot="1" x14ac:dyDescent="0.3">
      <c r="A53" s="19" t="s">
        <v>180</v>
      </c>
      <c r="B53" s="25"/>
      <c r="C53" s="113"/>
      <c r="D53" s="114"/>
      <c r="E53" s="114"/>
      <c r="F53" s="114"/>
      <c r="G53" s="114"/>
      <c r="H53" s="115"/>
    </row>
    <row r="54" spans="1:8" ht="14.4" thickBot="1" x14ac:dyDescent="0.3">
      <c r="A54" s="19" t="s">
        <v>181</v>
      </c>
      <c r="B54" s="26"/>
      <c r="C54" s="116"/>
      <c r="D54" s="112"/>
      <c r="E54" s="112"/>
      <c r="F54" s="112"/>
      <c r="G54" s="112"/>
      <c r="H54" s="117"/>
    </row>
    <row r="55" spans="1:8" ht="27" customHeight="1" thickBot="1" x14ac:dyDescent="0.3">
      <c r="A55" s="19" t="s">
        <v>76</v>
      </c>
      <c r="B55" s="22"/>
      <c r="C55" s="106" t="s">
        <v>77</v>
      </c>
      <c r="D55" s="107"/>
      <c r="E55" s="107"/>
      <c r="F55" s="107"/>
      <c r="G55" s="107"/>
      <c r="H55" s="108"/>
    </row>
    <row r="56" spans="1:8" ht="27" customHeight="1" thickBot="1" x14ac:dyDescent="0.3">
      <c r="A56" s="19" t="s">
        <v>78</v>
      </c>
      <c r="B56" s="22"/>
      <c r="C56" s="106" t="s">
        <v>79</v>
      </c>
      <c r="D56" s="107"/>
      <c r="E56" s="107"/>
      <c r="F56" s="107"/>
      <c r="G56" s="107"/>
      <c r="H56" s="108"/>
    </row>
    <row r="57" spans="1:8" ht="100.05" customHeight="1" thickBot="1" x14ac:dyDescent="0.3">
      <c r="A57" s="19" t="s">
        <v>80</v>
      </c>
      <c r="B57" s="98" t="s">
        <v>317</v>
      </c>
      <c r="C57" s="6">
        <f>ROUNDUP(('NRC Licenses Recordkeeping'!C56*7.2),0)</f>
        <v>324</v>
      </c>
      <c r="D57" s="2">
        <v>1</v>
      </c>
      <c r="E57" s="3">
        <v>1</v>
      </c>
      <c r="F57" s="3">
        <f>C57*D57*E57</f>
        <v>324</v>
      </c>
      <c r="G57" s="5">
        <f>F57*278</f>
        <v>90072</v>
      </c>
      <c r="H57" s="2"/>
    </row>
    <row r="58" spans="1:8" ht="27" customHeight="1" thickBot="1" x14ac:dyDescent="0.3">
      <c r="A58" s="19" t="s">
        <v>81</v>
      </c>
      <c r="B58" s="22"/>
      <c r="C58" s="106" t="s">
        <v>65</v>
      </c>
      <c r="D58" s="107"/>
      <c r="E58" s="107"/>
      <c r="F58" s="107"/>
      <c r="G58" s="107"/>
      <c r="H58" s="108"/>
    </row>
    <row r="59" spans="1:8" ht="81.45" customHeight="1" thickBot="1" x14ac:dyDescent="0.3">
      <c r="A59" s="19" t="s">
        <v>82</v>
      </c>
      <c r="B59" s="86" t="s">
        <v>318</v>
      </c>
      <c r="C59" s="6">
        <f>ROUNDUP(('NRC Licenses Recordkeeping'!C59*7.2),0)</f>
        <v>324</v>
      </c>
      <c r="D59" s="2">
        <v>5</v>
      </c>
      <c r="E59" s="4">
        <v>0.1</v>
      </c>
      <c r="F59" s="4">
        <f>C59*D59*E59</f>
        <v>162</v>
      </c>
      <c r="G59" s="5">
        <f>F59*278</f>
        <v>45036</v>
      </c>
      <c r="H59" s="2" t="s">
        <v>67</v>
      </c>
    </row>
    <row r="60" spans="1:8" ht="27" customHeight="1" thickBot="1" x14ac:dyDescent="0.3">
      <c r="A60" s="1" t="s">
        <v>83</v>
      </c>
      <c r="B60" s="26"/>
      <c r="C60" s="106" t="s">
        <v>84</v>
      </c>
      <c r="D60" s="107"/>
      <c r="E60" s="107"/>
      <c r="F60" s="107"/>
      <c r="G60" s="107"/>
      <c r="H60" s="108"/>
    </row>
    <row r="61" spans="1:8" ht="27" customHeight="1" thickBot="1" x14ac:dyDescent="0.3">
      <c r="A61" s="1" t="s">
        <v>85</v>
      </c>
      <c r="B61" s="26"/>
      <c r="C61" s="106" t="s">
        <v>86</v>
      </c>
      <c r="D61" s="107"/>
      <c r="E61" s="107"/>
      <c r="F61" s="107"/>
      <c r="G61" s="107"/>
      <c r="H61" s="108"/>
    </row>
    <row r="62" spans="1:8" ht="27" customHeight="1" thickBot="1" x14ac:dyDescent="0.3">
      <c r="A62" s="1" t="s">
        <v>87</v>
      </c>
      <c r="B62" s="25"/>
      <c r="C62" s="118" t="s">
        <v>27</v>
      </c>
      <c r="D62" s="119"/>
      <c r="E62" s="119"/>
      <c r="F62" s="119"/>
      <c r="G62" s="119"/>
      <c r="H62" s="120"/>
    </row>
    <row r="63" spans="1:8" ht="14.4" thickBot="1" x14ac:dyDescent="0.3">
      <c r="A63" s="1" t="s">
        <v>88</v>
      </c>
      <c r="B63" s="25"/>
      <c r="C63" s="113"/>
      <c r="D63" s="114"/>
      <c r="E63" s="114"/>
      <c r="F63" s="114"/>
      <c r="G63" s="114"/>
      <c r="H63" s="115"/>
    </row>
    <row r="64" spans="1:8" ht="14.4" thickBot="1" x14ac:dyDescent="0.3">
      <c r="A64" s="1" t="s">
        <v>89</v>
      </c>
      <c r="B64" s="25"/>
      <c r="C64" s="113"/>
      <c r="D64" s="114"/>
      <c r="E64" s="114"/>
      <c r="F64" s="114"/>
      <c r="G64" s="114"/>
      <c r="H64" s="115"/>
    </row>
    <row r="65" spans="1:8" ht="14.4" thickBot="1" x14ac:dyDescent="0.3">
      <c r="A65" s="1" t="s">
        <v>90</v>
      </c>
      <c r="B65" s="26"/>
      <c r="C65" s="116"/>
      <c r="D65" s="112"/>
      <c r="E65" s="112"/>
      <c r="F65" s="112"/>
      <c r="G65" s="112"/>
      <c r="H65" s="117"/>
    </row>
    <row r="66" spans="1:8" ht="27" customHeight="1" thickBot="1" x14ac:dyDescent="0.3">
      <c r="A66" s="1" t="s">
        <v>91</v>
      </c>
      <c r="B66" s="26"/>
      <c r="C66" s="106" t="s">
        <v>77</v>
      </c>
      <c r="D66" s="107"/>
      <c r="E66" s="107"/>
      <c r="F66" s="107"/>
      <c r="G66" s="107"/>
      <c r="H66" s="108"/>
    </row>
    <row r="67" spans="1:8" ht="27" customHeight="1" thickBot="1" x14ac:dyDescent="0.3">
      <c r="A67" s="1" t="s">
        <v>92</v>
      </c>
      <c r="B67" s="26"/>
      <c r="C67" s="106" t="s">
        <v>93</v>
      </c>
      <c r="D67" s="107"/>
      <c r="E67" s="107"/>
      <c r="F67" s="107"/>
      <c r="G67" s="107"/>
      <c r="H67" s="108"/>
    </row>
    <row r="68" spans="1:8" ht="53.4" thickBot="1" x14ac:dyDescent="0.3">
      <c r="A68" s="1" t="s">
        <v>94</v>
      </c>
      <c r="B68" s="86" t="s">
        <v>319</v>
      </c>
      <c r="C68" s="2">
        <f>ROUNDUP(('NRC Licenses Recordkeeping'!C68*7.2),0)</f>
        <v>1095</v>
      </c>
      <c r="D68" s="2">
        <v>1</v>
      </c>
      <c r="E68" s="4">
        <v>1</v>
      </c>
      <c r="F68" s="4">
        <f>C68*D68*E68</f>
        <v>1095</v>
      </c>
      <c r="G68" s="5">
        <f>F68*278</f>
        <v>304410</v>
      </c>
      <c r="H68" s="2" t="s">
        <v>95</v>
      </c>
    </row>
    <row r="69" spans="1:8" ht="40.200000000000003" thickBot="1" x14ac:dyDescent="0.3">
      <c r="A69" s="1" t="s">
        <v>96</v>
      </c>
      <c r="B69" s="86" t="s">
        <v>320</v>
      </c>
      <c r="C69" s="2">
        <f>ROUNDUP(('NRC Licenses Recordkeeping'!C69*7.2),0)</f>
        <v>1095</v>
      </c>
      <c r="D69" s="2">
        <v>1</v>
      </c>
      <c r="E69" s="4">
        <v>0.03</v>
      </c>
      <c r="F69" s="4">
        <f t="shared" ref="F69:F72" si="3">C69*D69*E69</f>
        <v>32.85</v>
      </c>
      <c r="G69" s="5">
        <f t="shared" ref="G69:G72" si="4">F69*278</f>
        <v>9132.3000000000011</v>
      </c>
      <c r="H69" s="2" t="s">
        <v>95</v>
      </c>
    </row>
    <row r="70" spans="1:8" ht="79.8" thickBot="1" x14ac:dyDescent="0.3">
      <c r="A70" s="1" t="s">
        <v>97</v>
      </c>
      <c r="B70" s="86" t="s">
        <v>321</v>
      </c>
      <c r="C70" s="2">
        <f>ROUNDUP(('NRC Licenses Recordkeeping'!C70*7.2),0)</f>
        <v>1095</v>
      </c>
      <c r="D70" s="2">
        <v>1</v>
      </c>
      <c r="E70" s="4">
        <v>0.5</v>
      </c>
      <c r="F70" s="4">
        <f t="shared" si="3"/>
        <v>547.5</v>
      </c>
      <c r="G70" s="5">
        <f t="shared" si="4"/>
        <v>152205</v>
      </c>
      <c r="H70" s="2" t="s">
        <v>95</v>
      </c>
    </row>
    <row r="71" spans="1:8" ht="132.6" thickBot="1" x14ac:dyDescent="0.3">
      <c r="A71" s="1" t="s">
        <v>98</v>
      </c>
      <c r="B71" s="91" t="s">
        <v>322</v>
      </c>
      <c r="C71" s="2">
        <f>ROUNDUP(('NRC Licenses Recordkeeping'!C72*7.2),0)</f>
        <v>1095</v>
      </c>
      <c r="D71" s="2">
        <v>1</v>
      </c>
      <c r="E71" s="4">
        <v>1</v>
      </c>
      <c r="F71" s="4">
        <f t="shared" si="3"/>
        <v>1095</v>
      </c>
      <c r="G71" s="5">
        <f t="shared" si="4"/>
        <v>304410</v>
      </c>
      <c r="H71" s="2" t="s">
        <v>95</v>
      </c>
    </row>
    <row r="72" spans="1:8" ht="53.4" thickBot="1" x14ac:dyDescent="0.3">
      <c r="A72" s="1" t="s">
        <v>99</v>
      </c>
      <c r="B72" s="86" t="s">
        <v>324</v>
      </c>
      <c r="C72" s="2">
        <f>ROUNDUP(('NRC Licenses Recordkeeping'!C73*7.2),0)</f>
        <v>1095</v>
      </c>
      <c r="D72" s="2">
        <v>1</v>
      </c>
      <c r="E72" s="4">
        <v>0.5</v>
      </c>
      <c r="F72" s="4">
        <f t="shared" si="3"/>
        <v>547.5</v>
      </c>
      <c r="G72" s="5">
        <f t="shared" si="4"/>
        <v>152205</v>
      </c>
      <c r="H72" s="2"/>
    </row>
    <row r="73" spans="1:8" ht="27" customHeight="1" thickBot="1" x14ac:dyDescent="0.3">
      <c r="A73" s="1" t="s">
        <v>100</v>
      </c>
      <c r="B73" s="26"/>
      <c r="C73" s="106" t="s">
        <v>65</v>
      </c>
      <c r="D73" s="107"/>
      <c r="E73" s="107"/>
      <c r="F73" s="107"/>
      <c r="G73" s="107"/>
      <c r="H73" s="108"/>
    </row>
    <row r="74" spans="1:8" ht="27" customHeight="1" thickBot="1" x14ac:dyDescent="0.3">
      <c r="A74" s="1" t="s">
        <v>101</v>
      </c>
      <c r="B74" s="26"/>
      <c r="C74" s="106" t="s">
        <v>102</v>
      </c>
      <c r="D74" s="107"/>
      <c r="E74" s="107"/>
      <c r="F74" s="107"/>
      <c r="G74" s="107"/>
      <c r="H74" s="108"/>
    </row>
    <row r="75" spans="1:8" ht="27" customHeight="1" thickBot="1" x14ac:dyDescent="0.3">
      <c r="A75" s="1" t="s">
        <v>103</v>
      </c>
      <c r="B75" s="26"/>
      <c r="C75" s="106" t="s">
        <v>104</v>
      </c>
      <c r="D75" s="107"/>
      <c r="E75" s="107"/>
      <c r="F75" s="107"/>
      <c r="G75" s="107"/>
      <c r="H75" s="108"/>
    </row>
    <row r="76" spans="1:8" ht="27" customHeight="1" thickBot="1" x14ac:dyDescent="0.3">
      <c r="A76" s="1" t="s">
        <v>105</v>
      </c>
      <c r="B76" s="26"/>
      <c r="C76" s="106" t="s">
        <v>106</v>
      </c>
      <c r="D76" s="107"/>
      <c r="E76" s="107"/>
      <c r="F76" s="107"/>
      <c r="G76" s="107"/>
      <c r="H76" s="108"/>
    </row>
    <row r="77" spans="1:8" ht="27" customHeight="1" thickBot="1" x14ac:dyDescent="0.3">
      <c r="A77" s="1" t="s">
        <v>107</v>
      </c>
      <c r="B77" s="26"/>
      <c r="C77" s="106" t="s">
        <v>106</v>
      </c>
      <c r="D77" s="107"/>
      <c r="E77" s="107"/>
      <c r="F77" s="107"/>
      <c r="G77" s="107"/>
      <c r="H77" s="108"/>
    </row>
    <row r="78" spans="1:8" ht="27" customHeight="1" thickBot="1" x14ac:dyDescent="0.3">
      <c r="A78" s="1" t="s">
        <v>108</v>
      </c>
      <c r="B78" s="26"/>
      <c r="C78" s="106" t="s">
        <v>106</v>
      </c>
      <c r="D78" s="107"/>
      <c r="E78" s="107"/>
      <c r="F78" s="107"/>
      <c r="G78" s="107"/>
      <c r="H78" s="108"/>
    </row>
    <row r="79" spans="1:8" ht="61.05" customHeight="1" thickBot="1" x14ac:dyDescent="0.3">
      <c r="A79" s="1" t="s">
        <v>109</v>
      </c>
      <c r="B79" s="86" t="s">
        <v>325</v>
      </c>
      <c r="C79" s="2">
        <f>ROUNDUP(('NRC Licenses Recordkeeping'!C80*7.2),0)</f>
        <v>8</v>
      </c>
      <c r="D79" s="2">
        <v>1</v>
      </c>
      <c r="E79" s="4">
        <v>4</v>
      </c>
      <c r="F79" s="4">
        <f>C79*D79*E79</f>
        <v>32</v>
      </c>
      <c r="G79" s="5">
        <f>F79*278</f>
        <v>8896</v>
      </c>
      <c r="H79" s="2" t="s">
        <v>95</v>
      </c>
    </row>
    <row r="80" spans="1:8" ht="67.5" customHeight="1" thickBot="1" x14ac:dyDescent="0.3">
      <c r="A80" s="1" t="s">
        <v>110</v>
      </c>
      <c r="B80" s="86" t="s">
        <v>326</v>
      </c>
      <c r="C80" s="2">
        <f>ROUNDUP(('NRC Licenses Recordkeeping'!C81*7.2),0)</f>
        <v>8</v>
      </c>
      <c r="D80" s="2">
        <v>12</v>
      </c>
      <c r="E80" s="4">
        <v>0.25</v>
      </c>
      <c r="F80" s="4">
        <f t="shared" ref="F80:F86" si="5">C80*D80*E80</f>
        <v>24</v>
      </c>
      <c r="G80" s="5">
        <f>F80*278</f>
        <v>6672</v>
      </c>
      <c r="H80" s="2" t="s">
        <v>18</v>
      </c>
    </row>
    <row r="81" spans="1:8" ht="27" customHeight="1" thickBot="1" x14ac:dyDescent="0.3">
      <c r="A81" s="1" t="s">
        <v>111</v>
      </c>
      <c r="B81" s="26"/>
      <c r="C81" s="106" t="s">
        <v>112</v>
      </c>
      <c r="D81" s="107"/>
      <c r="E81" s="107"/>
      <c r="F81" s="107"/>
      <c r="G81" s="107"/>
      <c r="H81" s="108"/>
    </row>
    <row r="82" spans="1:8" ht="60.45" customHeight="1" thickBot="1" x14ac:dyDescent="0.3">
      <c r="A82" s="1" t="s">
        <v>113</v>
      </c>
      <c r="B82" s="86" t="s">
        <v>327</v>
      </c>
      <c r="C82" s="2">
        <f>ROUNDUP(('NRC Licenses Recordkeeping'!C83*7.2),0)</f>
        <v>980</v>
      </c>
      <c r="D82" s="2">
        <v>1</v>
      </c>
      <c r="E82" s="4">
        <v>4</v>
      </c>
      <c r="F82" s="4">
        <f t="shared" si="5"/>
        <v>3920</v>
      </c>
      <c r="G82" s="5">
        <f>F82*278</f>
        <v>1089760</v>
      </c>
      <c r="H82" s="2" t="s">
        <v>95</v>
      </c>
    </row>
    <row r="83" spans="1:8" ht="79.8" thickBot="1" x14ac:dyDescent="0.3">
      <c r="A83" s="1" t="s">
        <v>114</v>
      </c>
      <c r="B83" s="86" t="s">
        <v>328</v>
      </c>
      <c r="C83" s="2">
        <f>ROUNDUP(('NRC Licenses Recordkeeping'!C84*7.2),0)</f>
        <v>980</v>
      </c>
      <c r="D83" s="2">
        <v>155</v>
      </c>
      <c r="E83" s="4">
        <v>0.25</v>
      </c>
      <c r="F83" s="4">
        <f t="shared" si="5"/>
        <v>37975</v>
      </c>
      <c r="G83" s="5">
        <f>F83*278</f>
        <v>10557050</v>
      </c>
      <c r="H83" s="2" t="s">
        <v>18</v>
      </c>
    </row>
    <row r="84" spans="1:8" ht="27" customHeight="1" thickBot="1" x14ac:dyDescent="0.3">
      <c r="A84" s="1" t="s">
        <v>115</v>
      </c>
      <c r="B84" s="26"/>
      <c r="C84" s="106" t="s">
        <v>116</v>
      </c>
      <c r="D84" s="107"/>
      <c r="E84" s="107"/>
      <c r="F84" s="107"/>
      <c r="G84" s="107"/>
      <c r="H84" s="108"/>
    </row>
    <row r="85" spans="1:8" ht="60" customHeight="1" thickBot="1" x14ac:dyDescent="0.3">
      <c r="A85" s="1" t="s">
        <v>117</v>
      </c>
      <c r="B85" s="86" t="s">
        <v>329</v>
      </c>
      <c r="C85" s="2">
        <f>ROUNDUP(('NRC Licenses Recordkeeping'!C86*7.2),0)</f>
        <v>101</v>
      </c>
      <c r="D85" s="2">
        <v>1</v>
      </c>
      <c r="E85" s="4">
        <v>4</v>
      </c>
      <c r="F85" s="4">
        <f t="shared" si="5"/>
        <v>404</v>
      </c>
      <c r="G85" s="5">
        <f>F85*278</f>
        <v>112312</v>
      </c>
      <c r="H85" s="2" t="s">
        <v>95</v>
      </c>
    </row>
    <row r="86" spans="1:8" ht="101.55" customHeight="1" thickBot="1" x14ac:dyDescent="0.3">
      <c r="A86" s="1" t="s">
        <v>118</v>
      </c>
      <c r="B86" s="86" t="s">
        <v>286</v>
      </c>
      <c r="C86" s="2">
        <f>ROUNDUP(('NRC Licenses Recordkeeping'!C87*7.2),0)</f>
        <v>101</v>
      </c>
      <c r="D86" s="2">
        <v>260</v>
      </c>
      <c r="E86" s="4">
        <v>0.25</v>
      </c>
      <c r="F86" s="4">
        <f t="shared" si="5"/>
        <v>6565</v>
      </c>
      <c r="G86" s="5">
        <f>F86*278</f>
        <v>1825070</v>
      </c>
      <c r="H86" s="2" t="s">
        <v>18</v>
      </c>
    </row>
    <row r="87" spans="1:8" ht="27" customHeight="1" thickBot="1" x14ac:dyDescent="0.3">
      <c r="A87" s="1" t="s">
        <v>119</v>
      </c>
      <c r="B87" s="26"/>
      <c r="C87" s="106" t="s">
        <v>120</v>
      </c>
      <c r="D87" s="107"/>
      <c r="E87" s="107"/>
      <c r="F87" s="107"/>
      <c r="G87" s="107"/>
      <c r="H87" s="108"/>
    </row>
    <row r="88" spans="1:8" ht="27" customHeight="1" thickBot="1" x14ac:dyDescent="0.3">
      <c r="A88" s="1" t="s">
        <v>121</v>
      </c>
      <c r="B88" s="26"/>
      <c r="C88" s="106" t="s">
        <v>122</v>
      </c>
      <c r="D88" s="107"/>
      <c r="E88" s="107"/>
      <c r="F88" s="107"/>
      <c r="G88" s="107"/>
      <c r="H88" s="108"/>
    </row>
    <row r="89" spans="1:8" ht="27" customHeight="1" thickBot="1" x14ac:dyDescent="0.3">
      <c r="A89" s="1" t="s">
        <v>123</v>
      </c>
      <c r="B89" s="26"/>
      <c r="C89" s="106" t="s">
        <v>124</v>
      </c>
      <c r="D89" s="107"/>
      <c r="E89" s="107"/>
      <c r="F89" s="107"/>
      <c r="G89" s="107"/>
      <c r="H89" s="108"/>
    </row>
    <row r="90" spans="1:8" ht="27" customHeight="1" thickBot="1" x14ac:dyDescent="0.3">
      <c r="A90" s="1" t="s">
        <v>125</v>
      </c>
      <c r="B90" s="26"/>
      <c r="C90" s="106" t="s">
        <v>126</v>
      </c>
      <c r="D90" s="107"/>
      <c r="E90" s="107"/>
      <c r="F90" s="107"/>
      <c r="G90" s="107"/>
      <c r="H90" s="108"/>
    </row>
    <row r="91" spans="1:8" ht="27" customHeight="1" thickBot="1" x14ac:dyDescent="0.3">
      <c r="A91" s="1" t="s">
        <v>127</v>
      </c>
      <c r="B91" s="25"/>
      <c r="C91" s="118" t="s">
        <v>27</v>
      </c>
      <c r="D91" s="119"/>
      <c r="E91" s="119"/>
      <c r="F91" s="119"/>
      <c r="G91" s="119"/>
      <c r="H91" s="120"/>
    </row>
    <row r="92" spans="1:8" ht="14.4" thickBot="1" x14ac:dyDescent="0.3">
      <c r="A92" s="1" t="s">
        <v>128</v>
      </c>
      <c r="B92" s="26"/>
      <c r="C92" s="116"/>
      <c r="D92" s="112"/>
      <c r="E92" s="112"/>
      <c r="F92" s="112"/>
      <c r="G92" s="112"/>
      <c r="H92" s="117"/>
    </row>
    <row r="93" spans="1:8" ht="65.55" customHeight="1" thickBot="1" x14ac:dyDescent="0.3">
      <c r="A93" s="1" t="s">
        <v>129</v>
      </c>
      <c r="B93" s="86" t="s">
        <v>330</v>
      </c>
      <c r="C93" s="2">
        <v>6163</v>
      </c>
      <c r="D93" s="2">
        <v>5</v>
      </c>
      <c r="E93" s="4">
        <v>0.25</v>
      </c>
      <c r="F93" s="4">
        <f>C93*D93*E93</f>
        <v>7703.75</v>
      </c>
      <c r="G93" s="5">
        <f>F93*278</f>
        <v>2141642.5</v>
      </c>
      <c r="H93" s="2" t="s">
        <v>5</v>
      </c>
    </row>
    <row r="94" spans="1:8" ht="59.55" customHeight="1" thickBot="1" x14ac:dyDescent="0.3">
      <c r="A94" s="1" t="s">
        <v>130</v>
      </c>
      <c r="B94" s="86" t="s">
        <v>331</v>
      </c>
      <c r="C94" s="2">
        <v>6163</v>
      </c>
      <c r="D94" s="2">
        <v>2</v>
      </c>
      <c r="E94" s="4">
        <v>0.1</v>
      </c>
      <c r="F94" s="4">
        <f t="shared" ref="F94:F131" si="6">C94*D94*E94</f>
        <v>1232.6000000000001</v>
      </c>
      <c r="G94" s="5">
        <f t="shared" ref="G94:G132" si="7">F94*278</f>
        <v>342662.80000000005</v>
      </c>
      <c r="H94" s="2" t="s">
        <v>23</v>
      </c>
    </row>
    <row r="95" spans="1:8" ht="88.5" customHeight="1" thickBot="1" x14ac:dyDescent="0.3">
      <c r="A95" s="1" t="s">
        <v>225</v>
      </c>
      <c r="B95" s="86" t="s">
        <v>332</v>
      </c>
      <c r="C95" s="2">
        <f>ROUNDUP(('NRC Licenses Recordkeeping'!C96*7.2),0)</f>
        <v>224</v>
      </c>
      <c r="D95" s="2">
        <v>2</v>
      </c>
      <c r="E95" s="40">
        <v>1</v>
      </c>
      <c r="F95" s="4">
        <f t="shared" si="6"/>
        <v>448</v>
      </c>
      <c r="G95" s="5">
        <f t="shared" si="7"/>
        <v>124544</v>
      </c>
      <c r="H95" s="2" t="s">
        <v>226</v>
      </c>
    </row>
    <row r="96" spans="1:8" ht="70.5" customHeight="1" thickBot="1" x14ac:dyDescent="0.3">
      <c r="A96" s="1">
        <v>35.202599999999997</v>
      </c>
      <c r="B96" s="86" t="s">
        <v>333</v>
      </c>
      <c r="C96" s="2">
        <v>6163</v>
      </c>
      <c r="D96" s="2">
        <v>1</v>
      </c>
      <c r="E96" s="4">
        <v>0.25</v>
      </c>
      <c r="F96" s="4">
        <f t="shared" si="6"/>
        <v>1540.75</v>
      </c>
      <c r="G96" s="5">
        <f t="shared" si="7"/>
        <v>428328.5</v>
      </c>
      <c r="H96" s="2" t="s">
        <v>5</v>
      </c>
    </row>
    <row r="97" spans="1:9" ht="32.549999999999997" customHeight="1" thickBot="1" x14ac:dyDescent="0.3">
      <c r="A97" s="1" t="s">
        <v>201</v>
      </c>
      <c r="B97" s="86" t="s">
        <v>334</v>
      </c>
      <c r="C97" s="2">
        <f>ROUNDUP(('NRC Licenses Recordkeeping'!C98*7.2),0)</f>
        <v>3680</v>
      </c>
      <c r="D97" s="2">
        <v>104</v>
      </c>
      <c r="E97" s="4">
        <v>0.05</v>
      </c>
      <c r="F97" s="4">
        <f t="shared" si="6"/>
        <v>19136</v>
      </c>
      <c r="G97" s="5">
        <f t="shared" si="7"/>
        <v>5319808</v>
      </c>
      <c r="H97" s="2" t="s">
        <v>18</v>
      </c>
    </row>
    <row r="98" spans="1:9" ht="40.200000000000003" thickBot="1" x14ac:dyDescent="0.3">
      <c r="A98" s="1">
        <v>35.204099999999997</v>
      </c>
      <c r="B98" s="86" t="s">
        <v>335</v>
      </c>
      <c r="C98" s="2">
        <f>ROUNDUP(('NRC Licenses Recordkeeping'!C99*7.2),0)</f>
        <v>4061</v>
      </c>
      <c r="D98" s="2">
        <v>1</v>
      </c>
      <c r="E98" s="4">
        <v>0.05</v>
      </c>
      <c r="F98" s="4">
        <f t="shared" si="6"/>
        <v>203.05</v>
      </c>
      <c r="G98" s="5">
        <f t="shared" si="7"/>
        <v>56447.9</v>
      </c>
      <c r="H98" s="2" t="s">
        <v>23</v>
      </c>
    </row>
    <row r="99" spans="1:9" ht="40.200000000000003" thickBot="1" x14ac:dyDescent="0.3">
      <c r="A99" s="1">
        <v>35.204099999999997</v>
      </c>
      <c r="B99" s="86" t="s">
        <v>335</v>
      </c>
      <c r="C99" s="61">
        <v>183</v>
      </c>
      <c r="D99" s="59">
        <v>1</v>
      </c>
      <c r="E99" s="30">
        <f>C99*D99</f>
        <v>183</v>
      </c>
      <c r="F99" s="4">
        <v>9</v>
      </c>
      <c r="G99" s="5">
        <f t="shared" si="7"/>
        <v>2502</v>
      </c>
      <c r="H99" s="2"/>
    </row>
    <row r="100" spans="1:9" ht="40.200000000000003" thickBot="1" x14ac:dyDescent="0.3">
      <c r="A100" s="1" t="s">
        <v>197</v>
      </c>
      <c r="B100" s="86" t="s">
        <v>336</v>
      </c>
      <c r="C100" s="2">
        <f>ROUNDUP(('NRC Licenses Recordkeeping'!C100*7.2),0)</f>
        <v>1124</v>
      </c>
      <c r="D100" s="2">
        <v>255</v>
      </c>
      <c r="E100" s="4">
        <v>0.02</v>
      </c>
      <c r="F100" s="4">
        <f t="shared" si="6"/>
        <v>5732.4000000000005</v>
      </c>
      <c r="G100" s="5">
        <f t="shared" si="7"/>
        <v>1593607.2000000002</v>
      </c>
      <c r="H100" s="2" t="s">
        <v>18</v>
      </c>
    </row>
    <row r="101" spans="1:9" ht="58.95" customHeight="1" thickBot="1" x14ac:dyDescent="0.3">
      <c r="A101" s="1">
        <v>35.206099999999999</v>
      </c>
      <c r="B101" s="86" t="s">
        <v>337</v>
      </c>
      <c r="C101" s="2">
        <v>6163</v>
      </c>
      <c r="D101" s="2">
        <v>1.5</v>
      </c>
      <c r="E101" s="4">
        <v>0.25</v>
      </c>
      <c r="F101" s="4">
        <f t="shared" si="6"/>
        <v>2311.125</v>
      </c>
      <c r="G101" s="5">
        <f t="shared" si="7"/>
        <v>642492.75</v>
      </c>
      <c r="H101" s="2" t="s">
        <v>18</v>
      </c>
    </row>
    <row r="102" spans="1:9" ht="51.45" customHeight="1" thickBot="1" x14ac:dyDescent="0.3">
      <c r="A102" s="1">
        <v>35.206299999999999</v>
      </c>
      <c r="B102" s="86" t="s">
        <v>338</v>
      </c>
      <c r="C102" s="2">
        <f>ROUNDUP(('NRC Licenses Recordkeeping'!C102*7.2),0)</f>
        <v>5976</v>
      </c>
      <c r="D102" s="2">
        <v>2126</v>
      </c>
      <c r="E102" s="4">
        <v>0.02</v>
      </c>
      <c r="F102" s="4">
        <f t="shared" si="6"/>
        <v>254099.52000000002</v>
      </c>
      <c r="G102" s="5">
        <f t="shared" si="7"/>
        <v>70639666.560000002</v>
      </c>
      <c r="H102" s="2" t="s">
        <v>18</v>
      </c>
    </row>
    <row r="103" spans="1:9" ht="40.200000000000003" thickBot="1" x14ac:dyDescent="0.3">
      <c r="A103" s="1" t="s">
        <v>131</v>
      </c>
      <c r="B103" s="86" t="s">
        <v>339</v>
      </c>
      <c r="C103" s="2">
        <v>6163</v>
      </c>
      <c r="D103" s="2">
        <v>3</v>
      </c>
      <c r="E103" s="4">
        <v>0.06</v>
      </c>
      <c r="F103" s="4">
        <f t="shared" si="6"/>
        <v>1109.3399999999999</v>
      </c>
      <c r="G103" s="5">
        <f t="shared" si="7"/>
        <v>308396.51999999996</v>
      </c>
      <c r="H103" s="2" t="s">
        <v>18</v>
      </c>
    </row>
    <row r="104" spans="1:9" ht="66.599999999999994" thickBot="1" x14ac:dyDescent="0.3">
      <c r="A104" s="1" t="s">
        <v>132</v>
      </c>
      <c r="B104" s="86" t="s">
        <v>340</v>
      </c>
      <c r="C104" s="2">
        <v>6163</v>
      </c>
      <c r="D104" s="2">
        <v>2</v>
      </c>
      <c r="E104" s="4">
        <v>0.06</v>
      </c>
      <c r="F104" s="4">
        <f t="shared" si="6"/>
        <v>739.56</v>
      </c>
      <c r="G104" s="5">
        <f t="shared" si="7"/>
        <v>205597.68</v>
      </c>
      <c r="H104" s="2" t="s">
        <v>18</v>
      </c>
    </row>
    <row r="105" spans="1:9" ht="49.5" customHeight="1" thickBot="1" x14ac:dyDescent="0.3">
      <c r="A105" s="1" t="s">
        <v>198</v>
      </c>
      <c r="B105" s="86" t="s">
        <v>341</v>
      </c>
      <c r="C105" s="2">
        <f>ROUNDUP(('NRC Licenses Recordkeeping'!C105*7.2),0)</f>
        <v>2312</v>
      </c>
      <c r="D105" s="2">
        <v>43</v>
      </c>
      <c r="E105" s="4">
        <v>0.02</v>
      </c>
      <c r="F105" s="4">
        <f t="shared" si="6"/>
        <v>1988.32</v>
      </c>
      <c r="G105" s="5">
        <f t="shared" si="7"/>
        <v>552752.96</v>
      </c>
      <c r="H105" s="2" t="s">
        <v>18</v>
      </c>
    </row>
    <row r="106" spans="1:9" ht="60" customHeight="1" thickBot="1" x14ac:dyDescent="0.3">
      <c r="A106" s="1" t="s">
        <v>133</v>
      </c>
      <c r="B106" s="86" t="s">
        <v>342</v>
      </c>
      <c r="C106" s="2">
        <f>ROUNDUP(('NRC Licenses Recordkeeping'!C106*7.2),0)</f>
        <v>3248</v>
      </c>
      <c r="D106" s="2">
        <v>14</v>
      </c>
      <c r="E106" s="4">
        <v>0.25</v>
      </c>
      <c r="F106" s="4">
        <f t="shared" si="6"/>
        <v>11368</v>
      </c>
      <c r="G106" s="5">
        <f t="shared" si="7"/>
        <v>3160304</v>
      </c>
      <c r="H106" s="2" t="s">
        <v>18</v>
      </c>
    </row>
    <row r="107" spans="1:9" ht="108.45" customHeight="1" thickBot="1" x14ac:dyDescent="0.3">
      <c r="A107" s="1" t="s">
        <v>134</v>
      </c>
      <c r="B107" s="86" t="s">
        <v>343</v>
      </c>
      <c r="C107" s="2">
        <f>ROUNDUP(('NRC Licenses Recordkeeping'!C107*7.2),0)</f>
        <v>3248</v>
      </c>
      <c r="D107" s="2">
        <v>2</v>
      </c>
      <c r="E107" s="4">
        <v>0.2</v>
      </c>
      <c r="F107" s="4">
        <f t="shared" si="6"/>
        <v>1299.2</v>
      </c>
      <c r="G107" s="5">
        <f t="shared" si="7"/>
        <v>361177.60000000003</v>
      </c>
      <c r="H107" s="2" t="s">
        <v>18</v>
      </c>
    </row>
    <row r="108" spans="1:9" ht="75" customHeight="1" thickBot="1" x14ac:dyDescent="0.3">
      <c r="A108" s="1" t="s">
        <v>135</v>
      </c>
      <c r="B108" s="86" t="s">
        <v>344</v>
      </c>
      <c r="C108" s="2">
        <f>ROUNDUP(('NRC Licenses Recordkeeping'!C108*7.2),0)</f>
        <v>274</v>
      </c>
      <c r="D108" s="2">
        <v>20</v>
      </c>
      <c r="E108" s="4">
        <v>0.03</v>
      </c>
      <c r="F108" s="4">
        <f t="shared" si="6"/>
        <v>164.4</v>
      </c>
      <c r="G108" s="5">
        <f t="shared" si="7"/>
        <v>45703.200000000004</v>
      </c>
      <c r="H108" s="2" t="s">
        <v>51</v>
      </c>
    </row>
    <row r="109" spans="1:9" ht="47.55" customHeight="1" thickBot="1" x14ac:dyDescent="0.3">
      <c r="A109" s="1" t="s">
        <v>136</v>
      </c>
      <c r="B109" s="86" t="s">
        <v>345</v>
      </c>
      <c r="C109" s="2">
        <f>ROUNDUP(('NRC Licenses Recordkeeping'!C109*7.2),0)</f>
        <v>404</v>
      </c>
      <c r="D109" s="2">
        <v>260</v>
      </c>
      <c r="E109" s="4">
        <v>0.1</v>
      </c>
      <c r="F109" s="4">
        <f t="shared" si="6"/>
        <v>10504</v>
      </c>
      <c r="G109" s="5">
        <f t="shared" si="7"/>
        <v>2920112</v>
      </c>
      <c r="H109" s="2" t="s">
        <v>18</v>
      </c>
    </row>
    <row r="110" spans="1:9" ht="47.55" customHeight="1" thickBot="1" x14ac:dyDescent="0.3">
      <c r="A110" s="1">
        <v>35.209200000000003</v>
      </c>
      <c r="B110" s="86" t="s">
        <v>346</v>
      </c>
      <c r="C110" s="2">
        <v>6163</v>
      </c>
      <c r="D110" s="2">
        <v>52</v>
      </c>
      <c r="E110" s="4">
        <v>0.02</v>
      </c>
      <c r="F110" s="4">
        <f t="shared" si="6"/>
        <v>6409.52</v>
      </c>
      <c r="G110" s="5">
        <f t="shared" si="7"/>
        <v>1781846.56</v>
      </c>
      <c r="H110" s="2" t="s">
        <v>18</v>
      </c>
    </row>
    <row r="111" spans="1:9" ht="52.95" customHeight="1" thickBot="1" x14ac:dyDescent="0.3">
      <c r="A111" s="1">
        <v>35.220399999999998</v>
      </c>
      <c r="B111" s="86" t="s">
        <v>347</v>
      </c>
      <c r="C111" s="2">
        <f>ROUNDUP(('NRC Licenses Recordkeeping'!C111*7.2),0)</f>
        <v>519</v>
      </c>
      <c r="D111" s="2">
        <v>108</v>
      </c>
      <c r="E111" s="4">
        <v>0.08</v>
      </c>
      <c r="F111" s="4">
        <f t="shared" si="6"/>
        <v>4484.16</v>
      </c>
      <c r="G111" s="5">
        <f t="shared" si="7"/>
        <v>1246596.48</v>
      </c>
      <c r="H111" s="2" t="s">
        <v>18</v>
      </c>
    </row>
    <row r="112" spans="1:9" ht="54" customHeight="1" thickBot="1" x14ac:dyDescent="0.3">
      <c r="A112" s="1">
        <v>35.220399999999998</v>
      </c>
      <c r="B112" s="98" t="s">
        <v>347</v>
      </c>
      <c r="C112" s="2">
        <f>ROUNDUP(('NRC Licenses Recordkeeping'!C112*7.2),0)</f>
        <v>260</v>
      </c>
      <c r="D112" s="59">
        <v>1</v>
      </c>
      <c r="E112" s="30">
        <v>13</v>
      </c>
      <c r="F112" s="4">
        <f t="shared" si="6"/>
        <v>3380</v>
      </c>
      <c r="G112" s="5">
        <f t="shared" si="7"/>
        <v>939640</v>
      </c>
      <c r="H112" s="2"/>
      <c r="I112" s="33"/>
    </row>
    <row r="113" spans="1:9" ht="78" customHeight="1" thickBot="1" x14ac:dyDescent="0.3">
      <c r="A113" s="7" t="s">
        <v>227</v>
      </c>
      <c r="B113" s="92" t="s">
        <v>348</v>
      </c>
      <c r="C113" s="2">
        <f>ROUNDUP(('NRC Licenses Recordkeeping'!C113*7.2),0)</f>
        <v>1520</v>
      </c>
      <c r="D113" s="2">
        <v>1</v>
      </c>
      <c r="E113" s="4">
        <v>0.1</v>
      </c>
      <c r="F113" s="4">
        <f t="shared" si="6"/>
        <v>152</v>
      </c>
      <c r="G113" s="5">
        <f t="shared" si="7"/>
        <v>42256</v>
      </c>
      <c r="H113" s="2" t="s">
        <v>18</v>
      </c>
    </row>
    <row r="114" spans="1:9" ht="66.599999999999994" thickBot="1" x14ac:dyDescent="0.3">
      <c r="A114" s="7" t="s">
        <v>227</v>
      </c>
      <c r="B114" s="98" t="s">
        <v>348</v>
      </c>
      <c r="C114" s="2">
        <f>ROUNDUP(('NRC Licenses Recordkeeping'!C114*7.2),0)</f>
        <v>130</v>
      </c>
      <c r="D114" s="59">
        <v>142</v>
      </c>
      <c r="E114" s="30">
        <v>1</v>
      </c>
      <c r="F114" s="4">
        <f t="shared" si="6"/>
        <v>18460</v>
      </c>
      <c r="G114" s="5">
        <f t="shared" si="7"/>
        <v>5131880</v>
      </c>
      <c r="H114" s="2" t="s">
        <v>18</v>
      </c>
      <c r="I114" s="33"/>
    </row>
    <row r="115" spans="1:9" ht="46.05" customHeight="1" thickBot="1" x14ac:dyDescent="0.3">
      <c r="A115" s="1">
        <v>35.240400000000001</v>
      </c>
      <c r="B115" s="99" t="s">
        <v>349</v>
      </c>
      <c r="C115" s="2">
        <f>ROUNDUP(('NRC Licenses Recordkeeping'!C115*7.2),0)</f>
        <v>1534</v>
      </c>
      <c r="D115" s="2">
        <v>61</v>
      </c>
      <c r="E115" s="4">
        <v>0.02</v>
      </c>
      <c r="F115" s="4">
        <f t="shared" si="6"/>
        <v>1871.48</v>
      </c>
      <c r="G115" s="5">
        <f t="shared" si="7"/>
        <v>520271.44</v>
      </c>
      <c r="H115" s="2" t="s">
        <v>18</v>
      </c>
    </row>
    <row r="116" spans="1:9" ht="48" customHeight="1" thickBot="1" x14ac:dyDescent="0.3">
      <c r="A116" s="1">
        <v>35.240600000000001</v>
      </c>
      <c r="B116" s="98" t="s">
        <v>350</v>
      </c>
      <c r="C116" s="2">
        <f>ROUNDUP(('NRC Licenses Recordkeeping'!C116*7.2),0)</f>
        <v>584</v>
      </c>
      <c r="D116" s="2">
        <v>15</v>
      </c>
      <c r="E116" s="4">
        <v>0.2</v>
      </c>
      <c r="F116" s="4">
        <f t="shared" si="6"/>
        <v>1752</v>
      </c>
      <c r="G116" s="5">
        <f t="shared" si="7"/>
        <v>487056</v>
      </c>
      <c r="H116" s="2" t="s">
        <v>18</v>
      </c>
    </row>
    <row r="117" spans="1:9" ht="63.45" customHeight="1" thickBot="1" x14ac:dyDescent="0.3">
      <c r="A117" s="1">
        <v>35.243200000000002</v>
      </c>
      <c r="B117" s="86" t="s">
        <v>351</v>
      </c>
      <c r="C117" s="2">
        <f>ROUNDUP(('NRC Licenses Recordkeeping'!C117*7.2),0)</f>
        <v>584</v>
      </c>
      <c r="D117" s="2">
        <v>15</v>
      </c>
      <c r="E117" s="4">
        <v>0.2</v>
      </c>
      <c r="F117" s="4">
        <f t="shared" si="6"/>
        <v>1752</v>
      </c>
      <c r="G117" s="5">
        <f t="shared" si="7"/>
        <v>487056</v>
      </c>
      <c r="H117" s="2" t="s">
        <v>18</v>
      </c>
    </row>
    <row r="118" spans="1:9" ht="61.5" customHeight="1" thickBot="1" x14ac:dyDescent="0.3">
      <c r="A118" s="1">
        <v>35.243299999999998</v>
      </c>
      <c r="B118" s="86" t="s">
        <v>352</v>
      </c>
      <c r="C118" s="2">
        <f>ROUNDUP(('NRC Licenses Recordkeeping'!C118*7.2),0)</f>
        <v>108</v>
      </c>
      <c r="D118" s="2">
        <v>70</v>
      </c>
      <c r="E118" s="4">
        <v>0.5</v>
      </c>
      <c r="F118" s="4">
        <f t="shared" si="6"/>
        <v>3780</v>
      </c>
      <c r="G118" s="5">
        <f t="shared" si="7"/>
        <v>1050840</v>
      </c>
      <c r="H118" s="2" t="s">
        <v>137</v>
      </c>
    </row>
    <row r="119" spans="1:9" ht="85.95" customHeight="1" thickBot="1" x14ac:dyDescent="0.3">
      <c r="A119" s="1">
        <v>35.2605</v>
      </c>
      <c r="B119" s="86" t="s">
        <v>353</v>
      </c>
      <c r="C119" s="2">
        <f>ROUNDUP(('NRC Licenses Recordkeeping'!C119*7.2),0)</f>
        <v>1102</v>
      </c>
      <c r="D119" s="2">
        <v>5</v>
      </c>
      <c r="E119" s="4">
        <v>2</v>
      </c>
      <c r="F119" s="4">
        <f t="shared" si="6"/>
        <v>11020</v>
      </c>
      <c r="G119" s="5">
        <f t="shared" si="7"/>
        <v>3063560</v>
      </c>
      <c r="H119" s="2" t="s">
        <v>18</v>
      </c>
    </row>
    <row r="120" spans="1:9" ht="79.95" customHeight="1" thickBot="1" x14ac:dyDescent="0.3">
      <c r="A120" s="1" t="s">
        <v>199</v>
      </c>
      <c r="B120" s="98" t="s">
        <v>354</v>
      </c>
      <c r="C120" s="2">
        <f>ROUNDUP(('NRC Licenses Recordkeeping'!C120*7.2),0)</f>
        <v>1095</v>
      </c>
      <c r="D120" s="2">
        <v>2</v>
      </c>
      <c r="E120" s="4">
        <v>0.05</v>
      </c>
      <c r="F120" s="4">
        <f t="shared" si="6"/>
        <v>109.5</v>
      </c>
      <c r="G120" s="5">
        <f t="shared" si="7"/>
        <v>30441</v>
      </c>
      <c r="H120" s="2" t="s">
        <v>95</v>
      </c>
    </row>
    <row r="121" spans="1:9" ht="74.55" customHeight="1" thickBot="1" x14ac:dyDescent="0.3">
      <c r="A121" s="1" t="s">
        <v>200</v>
      </c>
      <c r="B121" s="86" t="s">
        <v>380</v>
      </c>
      <c r="C121" s="2">
        <f>ROUNDUP(('NRC Licenses Recordkeeping'!C121*7.2),0)</f>
        <v>1109</v>
      </c>
      <c r="D121" s="2">
        <v>1</v>
      </c>
      <c r="E121" s="4">
        <v>0.5</v>
      </c>
      <c r="F121" s="4">
        <f t="shared" si="6"/>
        <v>554.5</v>
      </c>
      <c r="G121" s="5">
        <f t="shared" si="7"/>
        <v>154151</v>
      </c>
      <c r="H121" s="2" t="s">
        <v>18</v>
      </c>
    </row>
    <row r="122" spans="1:9" ht="72.45" customHeight="1" thickBot="1" x14ac:dyDescent="0.3">
      <c r="A122" s="1">
        <v>35.263199999999998</v>
      </c>
      <c r="B122" s="86" t="s">
        <v>380</v>
      </c>
      <c r="C122" s="2">
        <f>ROUNDUP(('NRC Licenses Recordkeeping'!C122*7.2),0)</f>
        <v>1023</v>
      </c>
      <c r="D122" s="2">
        <v>4.5999999999999996</v>
      </c>
      <c r="E122" s="4">
        <v>4</v>
      </c>
      <c r="F122" s="4">
        <f t="shared" si="6"/>
        <v>18823.199999999997</v>
      </c>
      <c r="G122" s="5">
        <f t="shared" si="7"/>
        <v>5232849.5999999996</v>
      </c>
      <c r="H122" s="2" t="s">
        <v>18</v>
      </c>
    </row>
    <row r="123" spans="1:9" ht="86.55" customHeight="1" thickBot="1" x14ac:dyDescent="0.3">
      <c r="A123" s="1" t="s">
        <v>182</v>
      </c>
      <c r="B123" s="86" t="s">
        <v>355</v>
      </c>
      <c r="C123" s="2">
        <f>ROUNDUP(('NRC Licenses Recordkeeping'!C123*7.2),0)</f>
        <v>8</v>
      </c>
      <c r="D123" s="2">
        <v>12</v>
      </c>
      <c r="E123" s="4">
        <v>0.5</v>
      </c>
      <c r="F123" s="4">
        <f t="shared" si="6"/>
        <v>48</v>
      </c>
      <c r="G123" s="5">
        <f t="shared" si="7"/>
        <v>13344</v>
      </c>
      <c r="H123" s="2" t="s">
        <v>18</v>
      </c>
    </row>
    <row r="124" spans="1:9" ht="53.4" thickBot="1" x14ac:dyDescent="0.3">
      <c r="A124" s="1" t="s">
        <v>183</v>
      </c>
      <c r="B124" s="86" t="s">
        <v>356</v>
      </c>
      <c r="C124" s="2">
        <f>ROUNDUP(('NRC Licenses Recordkeeping'!C124*7.2),0)</f>
        <v>8</v>
      </c>
      <c r="D124" s="2">
        <v>1</v>
      </c>
      <c r="E124" s="4">
        <v>0.05</v>
      </c>
      <c r="F124" s="4">
        <f t="shared" si="6"/>
        <v>0.4</v>
      </c>
      <c r="G124" s="5">
        <f t="shared" si="7"/>
        <v>111.2</v>
      </c>
      <c r="H124" s="2" t="s">
        <v>95</v>
      </c>
    </row>
    <row r="125" spans="1:9" ht="53.4" thickBot="1" x14ac:dyDescent="0.3">
      <c r="A125" s="1" t="s">
        <v>184</v>
      </c>
      <c r="B125" s="86" t="s">
        <v>357</v>
      </c>
      <c r="C125" s="2">
        <f>ROUNDUP(('NRC Licenses Recordkeeping'!C125*7.2),0)</f>
        <v>951</v>
      </c>
      <c r="D125" s="2">
        <v>155</v>
      </c>
      <c r="E125" s="4">
        <v>1</v>
      </c>
      <c r="F125" s="4">
        <f t="shared" si="6"/>
        <v>147405</v>
      </c>
      <c r="G125" s="5">
        <f t="shared" si="7"/>
        <v>40978590</v>
      </c>
      <c r="H125" s="2" t="s">
        <v>18</v>
      </c>
    </row>
    <row r="126" spans="1:9" ht="53.4" thickBot="1" x14ac:dyDescent="0.3">
      <c r="A126" s="1" t="s">
        <v>185</v>
      </c>
      <c r="B126" s="86" t="s">
        <v>358</v>
      </c>
      <c r="C126" s="2">
        <f>ROUNDUP(('NRC Licenses Recordkeeping'!C126*7.2),0)</f>
        <v>951</v>
      </c>
      <c r="D126" s="2">
        <v>1</v>
      </c>
      <c r="E126" s="4">
        <v>0.05</v>
      </c>
      <c r="F126" s="4">
        <f t="shared" si="6"/>
        <v>47.550000000000004</v>
      </c>
      <c r="G126" s="5">
        <f t="shared" si="7"/>
        <v>13218.900000000001</v>
      </c>
      <c r="H126" s="2" t="s">
        <v>95</v>
      </c>
    </row>
    <row r="127" spans="1:9" ht="53.4" thickBot="1" x14ac:dyDescent="0.3">
      <c r="A127" s="1" t="s">
        <v>186</v>
      </c>
      <c r="B127" s="86" t="s">
        <v>359</v>
      </c>
      <c r="C127" s="2">
        <f>ROUNDUP(('NRC Licenses Recordkeeping'!C127*7.2),0)</f>
        <v>94</v>
      </c>
      <c r="D127" s="2">
        <v>260</v>
      </c>
      <c r="E127" s="4">
        <v>2</v>
      </c>
      <c r="F127" s="4">
        <f t="shared" si="6"/>
        <v>48880</v>
      </c>
      <c r="G127" s="5">
        <f t="shared" si="7"/>
        <v>13588640</v>
      </c>
      <c r="H127" s="2" t="s">
        <v>18</v>
      </c>
    </row>
    <row r="128" spans="1:9" ht="81.45" customHeight="1" thickBot="1" x14ac:dyDescent="0.3">
      <c r="A128" s="1" t="s">
        <v>187</v>
      </c>
      <c r="B128" s="86" t="s">
        <v>361</v>
      </c>
      <c r="C128" s="2">
        <f>ROUNDUP(('NRC Licenses Recordkeeping'!C128*7.2),0)</f>
        <v>94</v>
      </c>
      <c r="D128" s="2">
        <v>1</v>
      </c>
      <c r="E128" s="4">
        <v>0.05</v>
      </c>
      <c r="F128" s="4">
        <f t="shared" si="6"/>
        <v>4.7</v>
      </c>
      <c r="G128" s="5">
        <f t="shared" si="7"/>
        <v>1306.6000000000001</v>
      </c>
      <c r="H128" s="2" t="s">
        <v>95</v>
      </c>
    </row>
    <row r="129" spans="1:8" ht="51" customHeight="1" thickBot="1" x14ac:dyDescent="0.3">
      <c r="A129" s="1">
        <v>35.264699999999998</v>
      </c>
      <c r="B129" s="86" t="s">
        <v>362</v>
      </c>
      <c r="C129" s="2">
        <f>ROUNDUP(('NRC Licenses Recordkeeping'!C129*7.2),0)</f>
        <v>15</v>
      </c>
      <c r="D129" s="2">
        <v>260</v>
      </c>
      <c r="E129" s="4">
        <v>0.5</v>
      </c>
      <c r="F129" s="4">
        <f t="shared" si="6"/>
        <v>1950</v>
      </c>
      <c r="G129" s="5">
        <f t="shared" si="7"/>
        <v>542100</v>
      </c>
      <c r="H129" s="2" t="s">
        <v>18</v>
      </c>
    </row>
    <row r="130" spans="1:8" ht="55.5" customHeight="1" thickBot="1" x14ac:dyDescent="0.3">
      <c r="A130" s="1">
        <v>35.2652</v>
      </c>
      <c r="B130" s="86" t="s">
        <v>363</v>
      </c>
      <c r="C130" s="2">
        <f>ROUNDUP(('NRC Licenses Recordkeeping'!C130*7.2),0)</f>
        <v>1102</v>
      </c>
      <c r="D130" s="2">
        <v>1</v>
      </c>
      <c r="E130" s="4">
        <v>0.5</v>
      </c>
      <c r="F130" s="4">
        <f t="shared" si="6"/>
        <v>551</v>
      </c>
      <c r="G130" s="5">
        <f t="shared" si="7"/>
        <v>153178</v>
      </c>
      <c r="H130" s="2" t="s">
        <v>144</v>
      </c>
    </row>
    <row r="131" spans="1:8" ht="97.05" customHeight="1" thickBot="1" x14ac:dyDescent="0.3">
      <c r="A131" s="1">
        <v>35.265500000000003</v>
      </c>
      <c r="B131" s="103" t="s">
        <v>370</v>
      </c>
      <c r="C131" s="2">
        <f>ROUNDUP(('NRC Licenses Recordkeeping'!C131*7.2),0)</f>
        <v>108</v>
      </c>
      <c r="D131" s="2">
        <v>0.2</v>
      </c>
      <c r="E131" s="4">
        <v>1</v>
      </c>
      <c r="F131" s="4">
        <f t="shared" si="6"/>
        <v>21.6</v>
      </c>
      <c r="G131" s="5">
        <f t="shared" si="7"/>
        <v>6004.8</v>
      </c>
      <c r="H131" s="2" t="s">
        <v>144</v>
      </c>
    </row>
    <row r="132" spans="1:8" ht="14.4" thickBot="1" x14ac:dyDescent="0.3">
      <c r="A132" s="1" t="s">
        <v>145</v>
      </c>
      <c r="B132" s="27"/>
      <c r="C132" s="2">
        <v>6163</v>
      </c>
      <c r="D132" s="2"/>
      <c r="E132" s="4"/>
      <c r="F132" s="12">
        <f>SUM(F4:F131)</f>
        <v>944810.90499999991</v>
      </c>
      <c r="G132" s="5">
        <f t="shared" si="7"/>
        <v>262657431.58999997</v>
      </c>
      <c r="H132" s="2"/>
    </row>
    <row r="133" spans="1:8" ht="15.6" x14ac:dyDescent="0.25">
      <c r="A133" s="13"/>
      <c r="B133" s="13"/>
    </row>
    <row r="134" spans="1:8" ht="15.6" x14ac:dyDescent="0.25">
      <c r="A134" s="13"/>
      <c r="B134" s="13"/>
    </row>
    <row r="135" spans="1:8" x14ac:dyDescent="0.25">
      <c r="A135" s="14"/>
      <c r="B135" s="14"/>
    </row>
  </sheetData>
  <mergeCells count="44">
    <mergeCell ref="A1:H2"/>
    <mergeCell ref="C75:H75"/>
    <mergeCell ref="C40:H40"/>
    <mergeCell ref="C62:H65"/>
    <mergeCell ref="C89:H89"/>
    <mergeCell ref="C55:H55"/>
    <mergeCell ref="C56:H56"/>
    <mergeCell ref="C60:H60"/>
    <mergeCell ref="C38:H39"/>
    <mergeCell ref="C41:H41"/>
    <mergeCell ref="C42:H43"/>
    <mergeCell ref="C45:H45"/>
    <mergeCell ref="C47:H54"/>
    <mergeCell ref="C32:H32"/>
    <mergeCell ref="C33:H33"/>
    <mergeCell ref="C34:H34"/>
    <mergeCell ref="C90:H90"/>
    <mergeCell ref="C58:H58"/>
    <mergeCell ref="C61:H61"/>
    <mergeCell ref="C91:H92"/>
    <mergeCell ref="C8:H8"/>
    <mergeCell ref="C84:H84"/>
    <mergeCell ref="C81:H81"/>
    <mergeCell ref="C76:H76"/>
    <mergeCell ref="C77:H77"/>
    <mergeCell ref="C78:H78"/>
    <mergeCell ref="C87:H87"/>
    <mergeCell ref="C88:H88"/>
    <mergeCell ref="C66:H66"/>
    <mergeCell ref="C67:H67"/>
    <mergeCell ref="C73:H73"/>
    <mergeCell ref="C74:H74"/>
    <mergeCell ref="C36:H36"/>
    <mergeCell ref="C37:H37"/>
    <mergeCell ref="C24:H24"/>
    <mergeCell ref="C26:H26"/>
    <mergeCell ref="C27:H27"/>
    <mergeCell ref="C29:H29"/>
    <mergeCell ref="C30:H30"/>
    <mergeCell ref="C6:H6"/>
    <mergeCell ref="C10:H10"/>
    <mergeCell ref="C15:H15"/>
    <mergeCell ref="C17:H17"/>
    <mergeCell ref="C18:H23"/>
  </mergeCells>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7"/>
  <sheetViews>
    <sheetView view="pageBreakPreview" topLeftCell="A5" zoomScale="60" zoomScaleNormal="90" workbookViewId="0">
      <selection activeCell="B6" sqref="B6"/>
    </sheetView>
  </sheetViews>
  <sheetFormatPr defaultColWidth="8.796875" defaultRowHeight="13.8" x14ac:dyDescent="0.25"/>
  <cols>
    <col min="1" max="1" width="8.796875" style="28"/>
    <col min="2" max="2" width="24.09765625" style="28" customWidth="1"/>
    <col min="3" max="7" width="8.796875" style="28"/>
    <col min="8" max="8" width="13.19921875" style="28" bestFit="1" customWidth="1"/>
    <col min="9" max="9" width="37.3984375" style="28" bestFit="1" customWidth="1"/>
    <col min="10" max="16384" width="8.796875" style="28"/>
  </cols>
  <sheetData>
    <row r="1" spans="1:8" ht="14.25" customHeight="1" x14ac:dyDescent="0.25">
      <c r="A1" s="121" t="s">
        <v>266</v>
      </c>
      <c r="B1" s="121"/>
      <c r="C1" s="121"/>
      <c r="D1" s="121"/>
      <c r="E1" s="121"/>
      <c r="F1" s="121"/>
      <c r="G1" s="121"/>
      <c r="H1" s="121"/>
    </row>
    <row r="2" spans="1:8" ht="14.25" customHeight="1" x14ac:dyDescent="0.25">
      <c r="A2" s="121" t="s">
        <v>271</v>
      </c>
      <c r="B2" s="121"/>
      <c r="C2" s="121"/>
      <c r="D2" s="121"/>
      <c r="E2" s="121"/>
      <c r="F2" s="121"/>
      <c r="G2" s="121"/>
      <c r="H2" s="121"/>
    </row>
    <row r="3" spans="1:8" x14ac:dyDescent="0.25">
      <c r="A3" s="62"/>
      <c r="B3" s="62"/>
      <c r="C3" s="62"/>
      <c r="D3" s="62"/>
      <c r="E3" s="62"/>
      <c r="F3" s="62"/>
      <c r="G3" s="62"/>
    </row>
    <row r="4" spans="1:8" ht="52.8" x14ac:dyDescent="0.25">
      <c r="A4" s="35" t="s">
        <v>2</v>
      </c>
      <c r="B4" s="35" t="s">
        <v>205</v>
      </c>
      <c r="C4" s="35" t="s">
        <v>147</v>
      </c>
      <c r="D4" s="35" t="s">
        <v>148</v>
      </c>
      <c r="E4" s="35" t="s">
        <v>149</v>
      </c>
      <c r="F4" s="35" t="s">
        <v>150</v>
      </c>
      <c r="G4" s="35" t="s">
        <v>151</v>
      </c>
      <c r="H4" s="43" t="s">
        <v>206</v>
      </c>
    </row>
    <row r="5" spans="1:8" ht="132.44999999999999" customHeight="1" x14ac:dyDescent="0.25">
      <c r="A5" s="35" t="s">
        <v>167</v>
      </c>
      <c r="B5" s="94" t="s">
        <v>371</v>
      </c>
      <c r="C5" s="45">
        <v>43</v>
      </c>
      <c r="D5" s="45">
        <v>1</v>
      </c>
      <c r="E5" s="45">
        <f t="shared" ref="E5" si="0">D5*C5</f>
        <v>43</v>
      </c>
      <c r="F5" s="45">
        <v>2</v>
      </c>
      <c r="G5" s="63">
        <f t="shared" ref="G5:G6" si="1">F5*E5</f>
        <v>86</v>
      </c>
      <c r="H5" s="64">
        <f>G5*278</f>
        <v>23908</v>
      </c>
    </row>
    <row r="6" spans="1:8" ht="130.5" customHeight="1" x14ac:dyDescent="0.25">
      <c r="A6" s="35" t="s">
        <v>215</v>
      </c>
      <c r="B6" s="94" t="s">
        <v>372</v>
      </c>
      <c r="C6" s="45">
        <v>14</v>
      </c>
      <c r="D6" s="65">
        <v>1</v>
      </c>
      <c r="E6" s="66">
        <f>(C6*D6)</f>
        <v>14</v>
      </c>
      <c r="F6" s="45">
        <v>2</v>
      </c>
      <c r="G6" s="63">
        <f t="shared" si="1"/>
        <v>28</v>
      </c>
      <c r="H6" s="64">
        <f>G6*278</f>
        <v>7784</v>
      </c>
    </row>
    <row r="7" spans="1:8" x14ac:dyDescent="0.25">
      <c r="A7" s="95" t="s">
        <v>145</v>
      </c>
      <c r="B7" s="48"/>
      <c r="C7" s="48"/>
      <c r="D7" s="48"/>
      <c r="E7" s="48">
        <f>SUM(E5:E6)</f>
        <v>57</v>
      </c>
      <c r="F7" s="48"/>
      <c r="G7" s="67">
        <f>SUM(G5:G6)</f>
        <v>114</v>
      </c>
      <c r="H7" s="68">
        <f>SUM(H5:H6)</f>
        <v>31692</v>
      </c>
    </row>
  </sheetData>
  <mergeCells count="2">
    <mergeCell ref="A1:H1"/>
    <mergeCell ref="A2:H2"/>
  </mergeCells>
  <pageMargins left="0.7" right="0.7" top="0.75" bottom="0.75" header="0.3" footer="0.3"/>
  <pageSetup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CFE94-57A4-494F-8404-324330C2A121}">
  <sheetPr>
    <tabColor rgb="FF92D050"/>
  </sheetPr>
  <dimension ref="A1:J13"/>
  <sheetViews>
    <sheetView view="pageBreakPreview" zoomScale="60" zoomScaleNormal="100" workbookViewId="0">
      <pane ySplit="2" topLeftCell="A6" activePane="bottomLeft" state="frozen"/>
      <selection pane="bottomLeft" activeCell="B11" sqref="B11"/>
    </sheetView>
  </sheetViews>
  <sheetFormatPr defaultColWidth="8.796875" defaultRowHeight="13.8" x14ac:dyDescent="0.25"/>
  <cols>
    <col min="1" max="1" width="13.5" style="28" customWidth="1"/>
    <col min="2" max="2" width="20.8984375" style="28" customWidth="1"/>
    <col min="3" max="3" width="12.8984375" style="28" customWidth="1"/>
    <col min="4" max="7" width="8.796875" style="28"/>
    <col min="8" max="8" width="12.3984375" style="28" customWidth="1"/>
    <col min="9" max="9" width="10" style="28" bestFit="1" customWidth="1"/>
    <col min="10" max="16384" width="8.796875" style="28"/>
  </cols>
  <sheetData>
    <row r="1" spans="1:10" ht="45" customHeight="1" x14ac:dyDescent="0.25">
      <c r="A1" s="121" t="s">
        <v>267</v>
      </c>
      <c r="B1" s="121"/>
      <c r="C1" s="121"/>
      <c r="D1" s="121"/>
      <c r="E1" s="121"/>
      <c r="F1" s="121"/>
      <c r="G1" s="121"/>
      <c r="H1" s="121"/>
      <c r="I1" s="121"/>
      <c r="J1" s="15"/>
    </row>
    <row r="2" spans="1:10" ht="13.95" customHeight="1" x14ac:dyDescent="0.25">
      <c r="A2" s="137" t="s">
        <v>271</v>
      </c>
      <c r="B2" s="137"/>
      <c r="C2" s="137"/>
      <c r="D2" s="137"/>
      <c r="E2" s="137"/>
      <c r="F2" s="137"/>
      <c r="G2" s="137"/>
      <c r="H2" s="137"/>
      <c r="I2" s="137"/>
      <c r="J2" s="15"/>
    </row>
    <row r="3" spans="1:10" ht="39.6" x14ac:dyDescent="0.25">
      <c r="A3" s="34" t="s">
        <v>244</v>
      </c>
      <c r="B3" s="34" t="s">
        <v>205</v>
      </c>
      <c r="C3" s="35" t="s">
        <v>245</v>
      </c>
      <c r="D3" s="36" t="s">
        <v>246</v>
      </c>
      <c r="E3" s="36" t="s">
        <v>238</v>
      </c>
      <c r="F3" s="36" t="s">
        <v>247</v>
      </c>
      <c r="G3" s="37" t="s">
        <v>248</v>
      </c>
      <c r="H3" s="38" t="s">
        <v>243</v>
      </c>
      <c r="I3" s="35" t="s">
        <v>3</v>
      </c>
    </row>
    <row r="4" spans="1:10" ht="94.05" customHeight="1" thickBot="1" x14ac:dyDescent="0.3">
      <c r="A4" s="7" t="s">
        <v>6</v>
      </c>
      <c r="B4" s="104" t="s">
        <v>373</v>
      </c>
      <c r="C4" s="138" t="s">
        <v>228</v>
      </c>
      <c r="D4" s="139"/>
      <c r="E4" s="139"/>
      <c r="F4" s="139"/>
      <c r="G4" s="139"/>
      <c r="H4" s="139"/>
      <c r="I4" s="140"/>
    </row>
    <row r="5" spans="1:10" ht="181.5" customHeight="1" thickBot="1" x14ac:dyDescent="0.3">
      <c r="A5" s="7" t="s">
        <v>22</v>
      </c>
      <c r="B5" s="104" t="s">
        <v>310</v>
      </c>
      <c r="C5" s="125" t="s">
        <v>25</v>
      </c>
      <c r="D5" s="126"/>
      <c r="E5" s="126"/>
      <c r="F5" s="126"/>
      <c r="G5" s="126"/>
      <c r="H5" s="126"/>
      <c r="I5" s="127"/>
    </row>
    <row r="6" spans="1:10" ht="109.5" customHeight="1" thickBot="1" x14ac:dyDescent="0.3">
      <c r="A6" s="7" t="s">
        <v>229</v>
      </c>
      <c r="B6" s="104" t="s">
        <v>374</v>
      </c>
      <c r="C6" s="106" t="s">
        <v>256</v>
      </c>
      <c r="D6" s="107"/>
      <c r="E6" s="107"/>
      <c r="F6" s="107"/>
      <c r="G6" s="107"/>
      <c r="H6" s="107"/>
      <c r="I6" s="108"/>
    </row>
    <row r="7" spans="1:10" ht="73.95" customHeight="1" thickBot="1" x14ac:dyDescent="0.3">
      <c r="A7" s="7" t="s">
        <v>230</v>
      </c>
      <c r="B7" s="104" t="s">
        <v>375</v>
      </c>
      <c r="C7" s="106" t="s">
        <v>219</v>
      </c>
      <c r="D7" s="107"/>
      <c r="E7" s="107"/>
      <c r="F7" s="107"/>
      <c r="G7" s="107"/>
      <c r="H7" s="107"/>
      <c r="I7" s="108"/>
    </row>
    <row r="8" spans="1:10" ht="74.55" customHeight="1" thickBot="1" x14ac:dyDescent="0.3">
      <c r="A8" s="7" t="s">
        <v>231</v>
      </c>
      <c r="B8" s="104" t="s">
        <v>376</v>
      </c>
      <c r="C8" s="106" t="s">
        <v>232</v>
      </c>
      <c r="D8" s="107"/>
      <c r="E8" s="107"/>
      <c r="F8" s="107"/>
      <c r="G8" s="107"/>
      <c r="H8" s="107"/>
      <c r="I8" s="108"/>
    </row>
    <row r="9" spans="1:10" ht="103.5" customHeight="1" thickBot="1" x14ac:dyDescent="0.3">
      <c r="A9" s="7" t="s">
        <v>220</v>
      </c>
      <c r="B9" s="92" t="s">
        <v>312</v>
      </c>
      <c r="C9" s="18">
        <v>58</v>
      </c>
      <c r="D9" s="39">
        <v>1</v>
      </c>
      <c r="E9" s="39">
        <f>C9*D9</f>
        <v>58</v>
      </c>
      <c r="F9" s="40">
        <v>2</v>
      </c>
      <c r="G9" s="41">
        <f>(C9*D9*F9)</f>
        <v>116</v>
      </c>
      <c r="H9" s="42">
        <f>(G9*278)</f>
        <v>32248</v>
      </c>
      <c r="I9" s="51" t="s">
        <v>233</v>
      </c>
    </row>
    <row r="10" spans="1:10" ht="107.55" customHeight="1" thickBot="1" x14ac:dyDescent="0.3">
      <c r="A10" s="7" t="s">
        <v>234</v>
      </c>
      <c r="B10" s="92" t="s">
        <v>377</v>
      </c>
      <c r="C10" s="18">
        <v>6163</v>
      </c>
      <c r="D10" s="39">
        <v>1</v>
      </c>
      <c r="E10" s="39">
        <f>C10*D10</f>
        <v>6163</v>
      </c>
      <c r="F10" s="40">
        <v>1</v>
      </c>
      <c r="G10" s="41">
        <f>(C10*D10*F10)</f>
        <v>6163</v>
      </c>
      <c r="H10" s="42">
        <f t="shared" ref="H10:H13" si="0">(G10*278)</f>
        <v>1713314</v>
      </c>
      <c r="I10" s="18" t="s">
        <v>226</v>
      </c>
    </row>
    <row r="11" spans="1:10" ht="91.05" customHeight="1" thickBot="1" x14ac:dyDescent="0.3">
      <c r="A11" s="7" t="s">
        <v>235</v>
      </c>
      <c r="B11" s="92" t="s">
        <v>378</v>
      </c>
      <c r="C11" s="18">
        <v>6163</v>
      </c>
      <c r="D11" s="39">
        <v>1</v>
      </c>
      <c r="E11" s="39">
        <f>C11*D11</f>
        <v>6163</v>
      </c>
      <c r="F11" s="40">
        <v>9</v>
      </c>
      <c r="G11" s="41">
        <f>(C11*D11*F11)</f>
        <v>55467</v>
      </c>
      <c r="H11" s="42">
        <f t="shared" si="0"/>
        <v>15419826</v>
      </c>
      <c r="I11" s="18" t="s">
        <v>236</v>
      </c>
    </row>
    <row r="12" spans="1:10" ht="14.4" thickBot="1" x14ac:dyDescent="0.3">
      <c r="A12" s="52" t="s">
        <v>145</v>
      </c>
      <c r="B12" s="52"/>
      <c r="C12" s="53">
        <v>6163</v>
      </c>
      <c r="D12" s="69"/>
      <c r="E12" s="55">
        <f>SUM(E4:E11)</f>
        <v>12384</v>
      </c>
      <c r="F12" s="70"/>
      <c r="G12" s="55">
        <f>SUM(G4:G11)</f>
        <v>61746</v>
      </c>
      <c r="H12" s="42">
        <f t="shared" si="0"/>
        <v>17165388</v>
      </c>
      <c r="I12" s="57"/>
    </row>
    <row r="13" spans="1:10" ht="27" thickBot="1" x14ac:dyDescent="0.3">
      <c r="A13" s="52" t="s">
        <v>237</v>
      </c>
      <c r="B13" s="97"/>
      <c r="C13" s="20">
        <f>C12</f>
        <v>6163</v>
      </c>
      <c r="D13" s="70"/>
      <c r="E13" s="70"/>
      <c r="F13" s="71"/>
      <c r="G13" s="55">
        <f>G12/3</f>
        <v>20582</v>
      </c>
      <c r="H13" s="42">
        <f t="shared" si="0"/>
        <v>5721796</v>
      </c>
      <c r="I13" s="57"/>
    </row>
  </sheetData>
  <mergeCells count="7">
    <mergeCell ref="C7:I7"/>
    <mergeCell ref="C8:I8"/>
    <mergeCell ref="A1:I1"/>
    <mergeCell ref="A2:I2"/>
    <mergeCell ref="C4:I4"/>
    <mergeCell ref="C5:I5"/>
    <mergeCell ref="C6:I6"/>
  </mergeCells>
  <pageMargins left="0.7" right="0.7" top="0.75" bottom="0.75" header="0.3" footer="0.3"/>
  <pageSetup scale="99"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40"/>
  <sheetViews>
    <sheetView tabSelected="1" view="pageBreakPreview" topLeftCell="A16" zoomScale="60" zoomScaleNormal="100" workbookViewId="0">
      <selection activeCell="K50" sqref="K50"/>
    </sheetView>
  </sheetViews>
  <sheetFormatPr defaultColWidth="8.796875" defaultRowHeight="13.8" x14ac:dyDescent="0.25"/>
  <cols>
    <col min="1" max="1" width="24.09765625" style="28" bestFit="1" customWidth="1"/>
    <col min="2" max="2" width="13.5" style="80" customWidth="1"/>
    <col min="3" max="3" width="13.8984375" style="80" customWidth="1"/>
    <col min="4" max="4" width="18.3984375" style="28" customWidth="1"/>
    <col min="5" max="5" width="17.69921875" style="28" customWidth="1"/>
    <col min="6" max="16384" width="8.796875" style="28"/>
  </cols>
  <sheetData>
    <row r="1" spans="1:5" x14ac:dyDescent="0.25">
      <c r="A1" s="49"/>
      <c r="B1" s="72" t="s">
        <v>192</v>
      </c>
      <c r="C1" s="72" t="s">
        <v>207</v>
      </c>
      <c r="D1" s="73" t="s">
        <v>206</v>
      </c>
    </row>
    <row r="2" spans="1:5" x14ac:dyDescent="0.25">
      <c r="A2" s="49" t="s">
        <v>188</v>
      </c>
      <c r="B2" s="74">
        <f>' NRC Licenses Reporting'!G36</f>
        <v>8457.7999999999993</v>
      </c>
      <c r="C2" s="74">
        <f>' NRC Licenses Reporting'!E36</f>
        <v>35619</v>
      </c>
      <c r="D2" s="75">
        <f t="shared" ref="D2:D8" si="0">B2*278</f>
        <v>2351268.4</v>
      </c>
    </row>
    <row r="3" spans="1:5" x14ac:dyDescent="0.25">
      <c r="A3" s="49" t="s">
        <v>189</v>
      </c>
      <c r="B3" s="74">
        <f>SUM('NRC Licenses Recordkeeping'!F132,'NRC One-time Recordkeeping'!G13)</f>
        <v>131784.13666666666</v>
      </c>
      <c r="C3" s="74">
        <f>'NRC Licenses Recordkeeping'!C132</f>
        <v>856</v>
      </c>
      <c r="D3" s="75">
        <f t="shared" si="0"/>
        <v>36635989.993333332</v>
      </c>
    </row>
    <row r="4" spans="1:5" x14ac:dyDescent="0.25">
      <c r="A4" s="49" t="s">
        <v>203</v>
      </c>
      <c r="B4" s="74">
        <f>'NRC Third Party'!G7</f>
        <v>12.5</v>
      </c>
      <c r="C4" s="74">
        <f>'NRC Third Party'!E7</f>
        <v>8</v>
      </c>
      <c r="D4" s="75">
        <f t="shared" si="0"/>
        <v>3475</v>
      </c>
    </row>
    <row r="5" spans="1:5" x14ac:dyDescent="0.25">
      <c r="A5" s="49" t="s">
        <v>190</v>
      </c>
      <c r="B5" s="74">
        <f>'AS Reporting'!G37</f>
        <v>60929.15</v>
      </c>
      <c r="C5" s="74">
        <f>'AS Reporting'!E37</f>
        <v>256561</v>
      </c>
      <c r="D5" s="75">
        <f t="shared" si="0"/>
        <v>16938303.699999999</v>
      </c>
    </row>
    <row r="6" spans="1:5" x14ac:dyDescent="0.25">
      <c r="A6" s="49" t="s">
        <v>191</v>
      </c>
      <c r="B6" s="74">
        <f>SUM('AS Recordkeeping'!F132,'AS One-time Recordkeeping'!G13)</f>
        <v>965392.90499999991</v>
      </c>
      <c r="C6" s="74">
        <f>'AS Recordkeeping'!C132</f>
        <v>6163</v>
      </c>
      <c r="D6" s="75">
        <f t="shared" si="0"/>
        <v>268379227.58999997</v>
      </c>
    </row>
    <row r="7" spans="1:5" x14ac:dyDescent="0.25">
      <c r="A7" s="49" t="s">
        <v>204</v>
      </c>
      <c r="B7" s="74">
        <f>'AS Third Party'!G7</f>
        <v>114</v>
      </c>
      <c r="C7" s="74">
        <f>'AS Third Party'!E7</f>
        <v>57</v>
      </c>
      <c r="D7" s="75">
        <f t="shared" si="0"/>
        <v>31692</v>
      </c>
    </row>
    <row r="8" spans="1:5" x14ac:dyDescent="0.25">
      <c r="A8" s="49" t="s">
        <v>196</v>
      </c>
      <c r="B8" s="74">
        <v>4</v>
      </c>
      <c r="C8" s="74">
        <v>2</v>
      </c>
      <c r="D8" s="75">
        <f t="shared" si="0"/>
        <v>1112</v>
      </c>
    </row>
    <row r="9" spans="1:5" x14ac:dyDescent="0.25">
      <c r="A9" s="49" t="s">
        <v>145</v>
      </c>
      <c r="B9" s="74">
        <f>SUM(B2:B8)</f>
        <v>1166694.4916666665</v>
      </c>
      <c r="C9" s="74">
        <f>SUM(C2:C8)</f>
        <v>299266</v>
      </c>
      <c r="D9" s="75">
        <f t="shared" ref="D9" si="1">B9*278</f>
        <v>324341068.68333328</v>
      </c>
      <c r="E9" s="31"/>
    </row>
    <row r="10" spans="1:5" x14ac:dyDescent="0.25">
      <c r="A10" s="76"/>
      <c r="B10" s="77"/>
      <c r="C10" s="77"/>
      <c r="D10" s="78"/>
    </row>
    <row r="12" spans="1:5" x14ac:dyDescent="0.25">
      <c r="B12" s="72" t="s">
        <v>192</v>
      </c>
      <c r="C12" s="72" t="s">
        <v>207</v>
      </c>
      <c r="D12" s="73" t="s">
        <v>206</v>
      </c>
    </row>
    <row r="13" spans="1:5" x14ac:dyDescent="0.25">
      <c r="A13" s="49" t="s">
        <v>193</v>
      </c>
      <c r="B13" s="74">
        <f>SUM(B2:B3:B4)</f>
        <v>140254.43666666665</v>
      </c>
      <c r="C13" s="74">
        <f>SUM(C2:C4)</f>
        <v>36483</v>
      </c>
      <c r="D13" s="79">
        <f>B13*278</f>
        <v>38990733.393333331</v>
      </c>
    </row>
    <row r="14" spans="1:5" x14ac:dyDescent="0.25">
      <c r="A14" s="49" t="s">
        <v>194</v>
      </c>
      <c r="B14" s="74">
        <f>SUM(B5:B6:B7)</f>
        <v>1026436.0549999999</v>
      </c>
      <c r="C14" s="74">
        <f>SUM(C5:C7)</f>
        <v>262781</v>
      </c>
      <c r="D14" s="79">
        <f t="shared" ref="D14:D16" si="2">B14*278</f>
        <v>285349223.28999996</v>
      </c>
    </row>
    <row r="15" spans="1:5" x14ac:dyDescent="0.25">
      <c r="A15" s="49" t="s">
        <v>196</v>
      </c>
      <c r="B15" s="74">
        <f>B8</f>
        <v>4</v>
      </c>
      <c r="C15" s="74">
        <f>C8</f>
        <v>2</v>
      </c>
      <c r="D15" s="79">
        <f t="shared" si="2"/>
        <v>1112</v>
      </c>
    </row>
    <row r="16" spans="1:5" x14ac:dyDescent="0.25">
      <c r="A16" s="49" t="s">
        <v>195</v>
      </c>
      <c r="B16" s="74">
        <f>SUM(B13:B15)</f>
        <v>1166694.4916666667</v>
      </c>
      <c r="C16" s="74">
        <f>SUM(C13:C15)</f>
        <v>299266</v>
      </c>
      <c r="D16" s="79">
        <f t="shared" si="2"/>
        <v>324341068.68333334</v>
      </c>
    </row>
    <row r="19" spans="1:4" x14ac:dyDescent="0.25">
      <c r="A19" s="49" t="s">
        <v>212</v>
      </c>
      <c r="B19" s="72" t="s">
        <v>192</v>
      </c>
      <c r="C19" s="72" t="s">
        <v>207</v>
      </c>
      <c r="D19" s="73" t="s">
        <v>206</v>
      </c>
    </row>
    <row r="20" spans="1:4" x14ac:dyDescent="0.25">
      <c r="A20" s="49" t="s">
        <v>209</v>
      </c>
      <c r="B20" s="74">
        <f>SUM(B2,B5,B8)</f>
        <v>69390.95</v>
      </c>
      <c r="C20" s="74">
        <f>SUM(C2,C5,C8)</f>
        <v>292182</v>
      </c>
      <c r="D20" s="79">
        <f>B20*278</f>
        <v>19290684.099999998</v>
      </c>
    </row>
    <row r="21" spans="1:4" x14ac:dyDescent="0.25">
      <c r="A21" s="49" t="s">
        <v>210</v>
      </c>
      <c r="B21" s="74">
        <f>SUM(B3,B6)</f>
        <v>1097177.0416666665</v>
      </c>
      <c r="C21" s="74">
        <f>SUM(C3,C6)</f>
        <v>7019</v>
      </c>
      <c r="D21" s="79">
        <f t="shared" ref="D21:D23" si="3">B21*278</f>
        <v>305015217.58333331</v>
      </c>
    </row>
    <row r="22" spans="1:4" x14ac:dyDescent="0.25">
      <c r="A22" s="49" t="s">
        <v>211</v>
      </c>
      <c r="B22" s="74">
        <f>SUM(B4,B7)</f>
        <v>126.5</v>
      </c>
      <c r="C22" s="74">
        <f>SUM(C4,C7)</f>
        <v>65</v>
      </c>
      <c r="D22" s="79">
        <f t="shared" si="3"/>
        <v>35167</v>
      </c>
    </row>
    <row r="23" spans="1:4" x14ac:dyDescent="0.25">
      <c r="A23" s="49" t="s">
        <v>145</v>
      </c>
      <c r="B23" s="74">
        <f>SUM(B20:B22)</f>
        <v>1166694.4916666665</v>
      </c>
      <c r="C23" s="74">
        <f>SUM(C20:C22)</f>
        <v>299266</v>
      </c>
      <c r="D23" s="79">
        <f t="shared" si="3"/>
        <v>324341068.68333328</v>
      </c>
    </row>
    <row r="26" spans="1:4" x14ac:dyDescent="0.25">
      <c r="A26" s="141" t="s">
        <v>249</v>
      </c>
      <c r="B26" s="142"/>
    </row>
    <row r="27" spans="1:4" x14ac:dyDescent="0.25">
      <c r="A27" s="49" t="s">
        <v>250</v>
      </c>
      <c r="B27" s="74">
        <v>856</v>
      </c>
    </row>
    <row r="28" spans="1:4" x14ac:dyDescent="0.25">
      <c r="A28" s="49" t="s">
        <v>251</v>
      </c>
      <c r="B28" s="74">
        <v>6163</v>
      </c>
    </row>
    <row r="29" spans="1:4" x14ac:dyDescent="0.25">
      <c r="A29" s="49" t="s">
        <v>196</v>
      </c>
      <c r="B29" s="74">
        <v>2</v>
      </c>
    </row>
    <row r="30" spans="1:4" x14ac:dyDescent="0.25">
      <c r="A30" s="49" t="s">
        <v>145</v>
      </c>
      <c r="B30" s="74">
        <f>SUM(B27:B29)</f>
        <v>7021</v>
      </c>
    </row>
    <row r="33" spans="1:5" x14ac:dyDescent="0.25">
      <c r="A33" s="49" t="s">
        <v>257</v>
      </c>
      <c r="B33" s="79">
        <f>B21*0.0004*278</f>
        <v>122006.08703333332</v>
      </c>
    </row>
    <row r="36" spans="1:5" ht="27.6" x14ac:dyDescent="0.25">
      <c r="A36" s="49" t="s">
        <v>263</v>
      </c>
      <c r="B36" s="81" t="s">
        <v>264</v>
      </c>
      <c r="C36" s="72" t="s">
        <v>261</v>
      </c>
      <c r="D36" s="82" t="s">
        <v>262</v>
      </c>
    </row>
    <row r="37" spans="1:5" x14ac:dyDescent="0.25">
      <c r="A37" s="49" t="s">
        <v>209</v>
      </c>
      <c r="B37" s="83">
        <v>65571</v>
      </c>
      <c r="C37" s="83">
        <f>B20</f>
        <v>69390.95</v>
      </c>
      <c r="D37" s="84">
        <f>C37-B37</f>
        <v>3819.9499999999971</v>
      </c>
      <c r="E37" s="105">
        <f>(B37-C37)/B37</f>
        <v>-5.8256698845526179E-2</v>
      </c>
    </row>
    <row r="38" spans="1:5" x14ac:dyDescent="0.25">
      <c r="A38" s="49" t="s">
        <v>210</v>
      </c>
      <c r="B38" s="83">
        <v>1038932.83</v>
      </c>
      <c r="C38" s="83">
        <f t="shared" ref="C38:C40" si="4">B21</f>
        <v>1097177.0416666665</v>
      </c>
      <c r="D38" s="84">
        <f t="shared" ref="D38:D40" si="5">C38-B38</f>
        <v>58244.211666666553</v>
      </c>
      <c r="E38" s="28">
        <f>(B38-C38)/B38</f>
        <v>-5.6061575864020538E-2</v>
      </c>
    </row>
    <row r="39" spans="1:5" x14ac:dyDescent="0.25">
      <c r="A39" s="49" t="s">
        <v>211</v>
      </c>
      <c r="B39" s="85">
        <v>79.5</v>
      </c>
      <c r="C39" s="83">
        <f t="shared" si="4"/>
        <v>126.5</v>
      </c>
      <c r="D39" s="84">
        <f t="shared" si="5"/>
        <v>47</v>
      </c>
    </row>
    <row r="40" spans="1:5" x14ac:dyDescent="0.25">
      <c r="A40" s="49" t="s">
        <v>145</v>
      </c>
      <c r="B40" s="83">
        <f>SUM(B37:B39)</f>
        <v>1104583.33</v>
      </c>
      <c r="C40" s="83">
        <f t="shared" si="4"/>
        <v>1166694.4916666665</v>
      </c>
      <c r="D40" s="84">
        <f t="shared" si="5"/>
        <v>62111.16166666639</v>
      </c>
    </row>
  </sheetData>
  <mergeCells count="1">
    <mergeCell ref="A26:B26"/>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F58CB111F8D24E9E6531903F334AE9" ma:contentTypeVersion="12" ma:contentTypeDescription="Create a new document." ma:contentTypeScope="" ma:versionID="165c19d259480c54b58505009893460b">
  <xsd:schema xmlns:xsd="http://www.w3.org/2001/XMLSchema" xmlns:xs="http://www.w3.org/2001/XMLSchema" xmlns:p="http://schemas.microsoft.com/office/2006/metadata/properties" xmlns:ns1="http://schemas.microsoft.com/sharepoint/v3" xmlns:ns3="bb0d2465-af00-4b81-a931-20baeeea6c93" xmlns:ns4="11fd957d-147f-41f6-a058-03b42122ddbc" targetNamespace="http://schemas.microsoft.com/office/2006/metadata/properties" ma:root="true" ma:fieldsID="d033939cba0324e982b588740700c4c0" ns1:_="" ns3:_="" ns4:_="">
    <xsd:import namespace="http://schemas.microsoft.com/sharepoint/v3"/>
    <xsd:import namespace="bb0d2465-af00-4b81-a931-20baeeea6c93"/>
    <xsd:import namespace="11fd957d-147f-41f6-a058-03b42122ddbc"/>
    <xsd:element name="properties">
      <xsd:complexType>
        <xsd:sequence>
          <xsd:element name="documentManagement">
            <xsd:complexType>
              <xsd:all>
                <xsd:element ref="ns3:SharedWithUsers" minOccurs="0"/>
                <xsd:element ref="ns3:SharedWithDetails" minOccurs="0"/>
                <xsd:element ref="ns3:SharingHintHash" minOccurs="0"/>
                <xsd:element ref="ns1:_ip_UnifiedCompliancePolicyProperties" minOccurs="0"/>
                <xsd:element ref="ns1:_ip_UnifiedCompliancePolicyUIAction"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0d2465-af00-4b81-a931-20baeeea6c9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fd957d-147f-41f6-a058-03b42122ddb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DAC6B0-1253-4756-984D-BB1EFB29C2E6}">
  <ds:schemaRefs>
    <ds:schemaRef ds:uri="http://schemas.microsoft.com/sharepoint/v3/contenttype/forms"/>
  </ds:schemaRefs>
</ds:datastoreItem>
</file>

<file path=customXml/itemProps2.xml><?xml version="1.0" encoding="utf-8"?>
<ds:datastoreItem xmlns:ds="http://schemas.openxmlformats.org/officeDocument/2006/customXml" ds:itemID="{98D0995D-5DE5-4CB3-8DC8-9390758D8988}">
  <ds:schemaRefs>
    <ds:schemaRef ds:uri="http://schemas.microsoft.com/sharepoint/v3"/>
    <ds:schemaRef ds:uri="11fd957d-147f-41f6-a058-03b42122ddbc"/>
    <ds:schemaRef ds:uri="http://purl.org/dc/terms/"/>
    <ds:schemaRef ds:uri="bb0d2465-af00-4b81-a931-20baeeea6c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FBD3A43-0E7A-41D2-A0D6-FDE02DF29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0d2465-af00-4b81-a931-20baeeea6c93"/>
    <ds:schemaRef ds:uri="11fd957d-147f-41f6-a058-03b42122d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 NRC Licenses Reporting</vt:lpstr>
      <vt:lpstr>NRC Licenses Recordkeeping</vt:lpstr>
      <vt:lpstr>NRC One-time Recordkeeping</vt:lpstr>
      <vt:lpstr>NRC Third Party</vt:lpstr>
      <vt:lpstr>AS Reporting</vt:lpstr>
      <vt:lpstr>AS Recordkeeping</vt:lpstr>
      <vt:lpstr>AS Third Party</vt:lpstr>
      <vt:lpstr>AS One-time Recordkeeping</vt:lpstr>
      <vt:lpstr>TOTALS</vt:lpstr>
      <vt:lpstr>' NRC Licenses Reporting'!Print_Area</vt:lpstr>
      <vt:lpstr>'AS One-time Recordkeeping'!Print_Area</vt:lpstr>
      <vt:lpstr>'AS Recordkeeping'!Print_Area</vt:lpstr>
      <vt:lpstr>'AS Reporting'!Print_Area</vt:lpstr>
      <vt:lpstr>'AS Third Party'!Print_Area</vt:lpstr>
      <vt:lpstr>'NRC Licenses Recordkeeping'!Print_Area</vt:lpstr>
      <vt:lpstr>'NRC One-time Recordkeeping'!Print_Area</vt:lpstr>
      <vt:lpstr>'NRC Third Party'!Print_Area</vt:lpstr>
      <vt:lpstr>TOTALS!Print_Area</vt:lpstr>
      <vt:lpstr>' NRC Licenses Reporting'!Print_Titles</vt:lpstr>
      <vt:lpstr>'AS One-time Recordkeeping'!Print_Titles</vt:lpstr>
      <vt:lpstr>'AS Recordkeeping'!Print_Titles</vt:lpstr>
      <vt:lpstr>'AS Reporting'!Print_Titles</vt:lpstr>
      <vt:lpstr>'AS Third Party'!Print_Titles</vt:lpstr>
      <vt:lpstr>'NRC Licenses Recordkeeping'!Print_Titles</vt:lpstr>
      <vt:lpstr>'NRC One-time Recordkeeping'!Print_Titles</vt:lpstr>
      <vt:lpstr>'NRC Third Party'!Print_Titles</vt:lpstr>
    </vt:vector>
  </TitlesOfParts>
  <Company>USNRC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fxm</dc:creator>
  <cp:lastModifiedBy>Benney, Kristen</cp:lastModifiedBy>
  <cp:lastPrinted>2020-02-20T15:31:50Z</cp:lastPrinted>
  <dcterms:created xsi:type="dcterms:W3CDTF">2013-08-06T15:28:27Z</dcterms:created>
  <dcterms:modified xsi:type="dcterms:W3CDTF">2020-06-30T12:02:58Z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0x01010052F58CB111F8D24E9E6531903F334AE9</vt:lpwstr>
  </property>
</Properties>
</file>